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60" yWindow="-18000" windowWidth="25600" windowHeight="16060" tabRatio="853" firstSheet="1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  <sheet name="Temperate Decid" sheetId="7" r:id="rId7"/>
    <sheet name="Temperate Conifer" sheetId="8" r:id="rId8"/>
    <sheet name="All PFTs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4" l="1"/>
  <c r="L13" i="5"/>
  <c r="L26" i="4"/>
  <c r="L26" i="5"/>
  <c r="I9" i="2"/>
  <c r="K9" i="3"/>
  <c r="L29" i="5"/>
  <c r="L46" i="4"/>
  <c r="L9" i="4"/>
  <c r="K46" i="3"/>
  <c r="K29" i="3"/>
  <c r="I27" i="2"/>
  <c r="K27" i="3"/>
  <c r="I46" i="2"/>
  <c r="I20" i="2"/>
  <c r="K26" i="6"/>
  <c r="L30" i="4"/>
  <c r="L30" i="5"/>
  <c r="K5" i="3"/>
  <c r="K43" i="6"/>
  <c r="L43" i="5"/>
  <c r="K10" i="6"/>
  <c r="L10" i="5"/>
  <c r="L10" i="4"/>
  <c r="K45" i="3"/>
  <c r="K10" i="3"/>
  <c r="I10" i="2"/>
  <c r="I25" i="2"/>
  <c r="K33" i="6"/>
  <c r="K29" i="6"/>
  <c r="L29" i="4"/>
  <c r="L31" i="4"/>
  <c r="K31" i="3"/>
  <c r="I31" i="2"/>
  <c r="L33" i="5"/>
  <c r="L33" i="4"/>
  <c r="K43" i="3"/>
  <c r="I43" i="2"/>
  <c r="L2" i="5"/>
  <c r="K7" i="3"/>
  <c r="I7" i="2"/>
  <c r="I5" i="2"/>
  <c r="I2" i="2"/>
  <c r="I29" i="2"/>
  <c r="I33" i="2"/>
  <c r="K33" i="3"/>
  <c r="K25" i="3"/>
  <c r="I32" i="2"/>
  <c r="I24" i="2"/>
  <c r="I17" i="2"/>
  <c r="I13" i="2"/>
  <c r="K23" i="3"/>
  <c r="I23" i="2"/>
  <c r="K11" i="3"/>
  <c r="K24" i="3"/>
  <c r="K37" i="6"/>
  <c r="K35" i="6"/>
  <c r="K30" i="6"/>
  <c r="K14" i="6"/>
  <c r="K13" i="6"/>
  <c r="K7" i="6"/>
  <c r="L37" i="5"/>
  <c r="L35" i="5"/>
  <c r="L27" i="5"/>
  <c r="L14" i="5"/>
  <c r="L7" i="5"/>
  <c r="L37" i="4"/>
  <c r="L35" i="4"/>
  <c r="L14" i="4"/>
  <c r="L7" i="4"/>
  <c r="K38" i="3"/>
  <c r="K37" i="3"/>
  <c r="K35" i="3"/>
  <c r="K32" i="3"/>
  <c r="K17" i="3"/>
  <c r="K14" i="3"/>
  <c r="K13" i="3"/>
  <c r="I35" i="2"/>
  <c r="I37" i="2"/>
  <c r="K32" i="6"/>
  <c r="L32" i="5"/>
  <c r="L32" i="4"/>
  <c r="K24" i="6"/>
  <c r="L24" i="4"/>
  <c r="L24" i="5"/>
  <c r="L5" i="5"/>
  <c r="K2" i="9"/>
  <c r="K5" i="9"/>
  <c r="K11" i="6"/>
  <c r="L11" i="5"/>
  <c r="L11" i="4"/>
  <c r="I11" i="2"/>
  <c r="D10" i="2"/>
  <c r="C10" i="3"/>
  <c r="C10" i="4"/>
  <c r="C10" i="5"/>
  <c r="C10" i="6"/>
  <c r="C10" i="2"/>
  <c r="K5" i="6"/>
  <c r="K2" i="6"/>
  <c r="L2" i="4"/>
  <c r="L5" i="4"/>
  <c r="C32" i="6"/>
  <c r="C32" i="5"/>
  <c r="C32" i="4"/>
  <c r="C32" i="3"/>
  <c r="C32" i="2"/>
  <c r="K45" i="6"/>
  <c r="K20" i="6"/>
  <c r="K18" i="6"/>
  <c r="L45" i="5"/>
  <c r="L18" i="5"/>
  <c r="L45" i="4"/>
  <c r="L18" i="4"/>
  <c r="K26" i="3"/>
  <c r="I45" i="2"/>
  <c r="I42" i="2"/>
  <c r="I26" i="2"/>
  <c r="I38" i="2"/>
  <c r="I39" i="2"/>
  <c r="I30" i="2"/>
  <c r="K30" i="3"/>
  <c r="K42" i="6"/>
  <c r="L42" i="5"/>
  <c r="K17" i="6"/>
  <c r="K46" i="6"/>
  <c r="K39" i="6"/>
  <c r="K38" i="6"/>
  <c r="K31" i="6"/>
  <c r="I44" i="2"/>
  <c r="K20" i="3"/>
  <c r="K39" i="3"/>
  <c r="K42" i="3"/>
  <c r="L20" i="4"/>
  <c r="L27" i="4"/>
  <c r="L38" i="4"/>
  <c r="L39" i="4"/>
  <c r="L42" i="4"/>
  <c r="L43" i="4"/>
  <c r="L17" i="5"/>
  <c r="L20" i="5"/>
  <c r="L31" i="5"/>
  <c r="L39" i="5"/>
  <c r="L38" i="5"/>
  <c r="L46" i="5"/>
  <c r="E43" i="6"/>
  <c r="K3" i="3"/>
  <c r="F3" i="9"/>
  <c r="K4" i="3"/>
  <c r="F4" i="9"/>
  <c r="F5" i="9"/>
  <c r="K6" i="3"/>
  <c r="F6" i="9"/>
  <c r="F7" i="9"/>
  <c r="K8" i="3"/>
  <c r="F8" i="9"/>
  <c r="F9" i="9"/>
  <c r="F10" i="9"/>
  <c r="K12" i="3"/>
  <c r="F11" i="9"/>
  <c r="F12" i="9"/>
  <c r="F13" i="9"/>
  <c r="K15" i="3"/>
  <c r="F14" i="9"/>
  <c r="K16" i="3"/>
  <c r="F15" i="9"/>
  <c r="F16" i="9"/>
  <c r="K18" i="3"/>
  <c r="F17" i="9"/>
  <c r="F18" i="9"/>
  <c r="F19" i="9"/>
  <c r="K21" i="3"/>
  <c r="F20" i="9"/>
  <c r="K22" i="3"/>
  <c r="F21" i="9"/>
  <c r="F22" i="9"/>
  <c r="F23" i="9"/>
  <c r="F24" i="9"/>
  <c r="F25" i="9"/>
  <c r="F26" i="9"/>
  <c r="K28" i="3"/>
  <c r="F27" i="9"/>
  <c r="F28" i="9"/>
  <c r="F29" i="9"/>
  <c r="F30" i="9"/>
  <c r="F31" i="9"/>
  <c r="F32" i="9"/>
  <c r="K34" i="3"/>
  <c r="F33" i="9"/>
  <c r="F34" i="9"/>
  <c r="K36" i="3"/>
  <c r="F35" i="9"/>
  <c r="F36" i="9"/>
  <c r="F37" i="9"/>
  <c r="F38" i="9"/>
  <c r="K40" i="3"/>
  <c r="F39" i="9"/>
  <c r="K41" i="3"/>
  <c r="F40" i="9"/>
  <c r="F41" i="9"/>
  <c r="F42" i="9"/>
  <c r="K44" i="3"/>
  <c r="F43" i="9"/>
  <c r="F44" i="9"/>
  <c r="K47" i="3"/>
  <c r="F46" i="9"/>
  <c r="L3" i="4"/>
  <c r="H3" i="9"/>
  <c r="L3" i="5"/>
  <c r="I3" i="9"/>
  <c r="K3" i="6"/>
  <c r="J3" i="9"/>
  <c r="L4" i="4"/>
  <c r="H4" i="9"/>
  <c r="L4" i="5"/>
  <c r="I4" i="9"/>
  <c r="K4" i="6"/>
  <c r="J4" i="9"/>
  <c r="H5" i="9"/>
  <c r="I5" i="9"/>
  <c r="J5" i="9"/>
  <c r="L6" i="4"/>
  <c r="H6" i="9"/>
  <c r="L6" i="5"/>
  <c r="I6" i="9"/>
  <c r="K6" i="6"/>
  <c r="J6" i="9"/>
  <c r="H7" i="9"/>
  <c r="I7" i="9"/>
  <c r="J7" i="9"/>
  <c r="L8" i="4"/>
  <c r="H8" i="9"/>
  <c r="L8" i="5"/>
  <c r="I8" i="9"/>
  <c r="K8" i="6"/>
  <c r="J8" i="9"/>
  <c r="H9" i="9"/>
  <c r="L9" i="5"/>
  <c r="I9" i="9"/>
  <c r="J9" i="9"/>
  <c r="H10" i="9"/>
  <c r="I10" i="9"/>
  <c r="J10" i="9"/>
  <c r="L12" i="4"/>
  <c r="H11" i="9"/>
  <c r="L12" i="5"/>
  <c r="I11" i="9"/>
  <c r="K12" i="6"/>
  <c r="J11" i="9"/>
  <c r="H12" i="9"/>
  <c r="I12" i="9"/>
  <c r="J12" i="9"/>
  <c r="H13" i="9"/>
  <c r="I13" i="9"/>
  <c r="J13" i="9"/>
  <c r="L15" i="4"/>
  <c r="H14" i="9"/>
  <c r="L15" i="5"/>
  <c r="I14" i="9"/>
  <c r="K15" i="6"/>
  <c r="J14" i="9"/>
  <c r="L16" i="4"/>
  <c r="H15" i="9"/>
  <c r="L16" i="5"/>
  <c r="I15" i="9"/>
  <c r="K16" i="6"/>
  <c r="J15" i="9"/>
  <c r="H16" i="9"/>
  <c r="I16" i="9"/>
  <c r="J16" i="9"/>
  <c r="H17" i="9"/>
  <c r="I17" i="9"/>
  <c r="J17" i="9"/>
  <c r="L19" i="4"/>
  <c r="H18" i="9"/>
  <c r="I18" i="9"/>
  <c r="J18" i="9"/>
  <c r="H19" i="9"/>
  <c r="I19" i="9"/>
  <c r="J19" i="9"/>
  <c r="L21" i="4"/>
  <c r="H20" i="9"/>
  <c r="L21" i="5"/>
  <c r="I20" i="9"/>
  <c r="K21" i="6"/>
  <c r="J20" i="9"/>
  <c r="L22" i="4"/>
  <c r="H21" i="9"/>
  <c r="L22" i="5"/>
  <c r="I21" i="9"/>
  <c r="K22" i="6"/>
  <c r="J21" i="9"/>
  <c r="H22" i="9"/>
  <c r="L23" i="5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L28" i="4"/>
  <c r="H27" i="9"/>
  <c r="L28" i="5"/>
  <c r="I27" i="9"/>
  <c r="K28" i="6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L34" i="5"/>
  <c r="I33" i="9"/>
  <c r="K34" i="6"/>
  <c r="J33" i="9"/>
  <c r="H34" i="9"/>
  <c r="I34" i="9"/>
  <c r="J34" i="9"/>
  <c r="H35" i="9"/>
  <c r="L36" i="5"/>
  <c r="I35" i="9"/>
  <c r="K36" i="6"/>
  <c r="J35" i="9"/>
  <c r="H36" i="9"/>
  <c r="I36" i="9"/>
  <c r="J36" i="9"/>
  <c r="H37" i="9"/>
  <c r="I37" i="9"/>
  <c r="J37" i="9"/>
  <c r="H38" i="9"/>
  <c r="I38" i="9"/>
  <c r="J38" i="9"/>
  <c r="H39" i="9"/>
  <c r="L40" i="5"/>
  <c r="I39" i="9"/>
  <c r="K40" i="6"/>
  <c r="J39" i="9"/>
  <c r="H40" i="9"/>
  <c r="L41" i="5"/>
  <c r="I40" i="9"/>
  <c r="J40" i="9"/>
  <c r="H41" i="9"/>
  <c r="I41" i="9"/>
  <c r="J41" i="9"/>
  <c r="H42" i="9"/>
  <c r="I42" i="9"/>
  <c r="J42" i="9"/>
  <c r="H43" i="9"/>
  <c r="L44" i="5"/>
  <c r="I43" i="9"/>
  <c r="K44" i="6"/>
  <c r="J43" i="9"/>
  <c r="H44" i="9"/>
  <c r="I44" i="9"/>
  <c r="J44" i="9"/>
  <c r="J45" i="9"/>
  <c r="H46" i="9"/>
  <c r="L47" i="5"/>
  <c r="I46" i="9"/>
  <c r="J46" i="9"/>
  <c r="J2" i="9"/>
  <c r="I2" i="9"/>
  <c r="H2" i="9"/>
  <c r="F2" i="9"/>
  <c r="I3" i="2"/>
  <c r="E3" i="9"/>
  <c r="I4" i="2"/>
  <c r="E4" i="9"/>
  <c r="E5" i="9"/>
  <c r="I6" i="2"/>
  <c r="E6" i="9"/>
  <c r="E7" i="9"/>
  <c r="I8" i="2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6" i="9"/>
  <c r="E2" i="9"/>
  <c r="K41" i="6"/>
  <c r="L41" i="4"/>
  <c r="I41" i="2"/>
  <c r="K47" i="6"/>
  <c r="L47" i="4"/>
  <c r="K27" i="6"/>
  <c r="K23" i="6"/>
  <c r="K19" i="6"/>
  <c r="K9" i="6"/>
  <c r="K48" i="6"/>
  <c r="L48" i="5"/>
  <c r="L34" i="4"/>
  <c r="L23" i="4"/>
  <c r="L36" i="4"/>
  <c r="L40" i="4"/>
  <c r="L44" i="4"/>
  <c r="I47" i="2"/>
  <c r="I40" i="2"/>
  <c r="I36" i="2"/>
  <c r="I34" i="2"/>
  <c r="C33" i="2"/>
  <c r="I12" i="2"/>
  <c r="I15" i="2"/>
  <c r="I16" i="2"/>
  <c r="I18" i="2"/>
  <c r="I21" i="2"/>
  <c r="I22" i="2"/>
  <c r="I28" i="2"/>
  <c r="C19" i="2"/>
  <c r="I19" i="2"/>
  <c r="C44" i="8"/>
  <c r="C32" i="8"/>
  <c r="C22" i="8"/>
  <c r="C18" i="8"/>
  <c r="C10" i="8"/>
  <c r="C44" i="7"/>
  <c r="C32" i="7"/>
  <c r="C22" i="7"/>
  <c r="C18" i="7"/>
  <c r="C10" i="7"/>
  <c r="C23" i="2"/>
  <c r="C23" i="3"/>
  <c r="C23" i="4"/>
  <c r="C23" i="5"/>
  <c r="C23" i="6"/>
  <c r="L48" i="4"/>
  <c r="C44" i="1"/>
  <c r="C45" i="2"/>
  <c r="C45" i="3"/>
  <c r="C45" i="4"/>
  <c r="C45" i="5"/>
  <c r="C45" i="6"/>
  <c r="C33" i="3"/>
  <c r="C33" i="4"/>
  <c r="C33" i="5"/>
  <c r="C33" i="6"/>
  <c r="C32" i="1"/>
  <c r="C18" i="1"/>
  <c r="C19" i="3"/>
  <c r="C19" i="4"/>
  <c r="C19" i="5"/>
  <c r="C19" i="6"/>
  <c r="I45" i="9"/>
  <c r="E45" i="9"/>
  <c r="H45" i="9"/>
  <c r="F45" i="9"/>
</calcChain>
</file>

<file path=xl/sharedStrings.xml><?xml version="1.0" encoding="utf-8"?>
<sst xmlns="http://schemas.openxmlformats.org/spreadsheetml/2006/main" count="987" uniqueCount="132">
  <si>
    <t>Param</t>
  </si>
  <si>
    <t>ED.default</t>
  </si>
  <si>
    <t>PalEON.Jackie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</si>
  <si>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</si>
  <si>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</si>
  <si>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</si>
  <si>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</si>
  <si>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</si>
  <si>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</si>
  <si>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</si>
  <si>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</si>
  <si>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</si>
  <si>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</si>
  <si>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</si>
  <si>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</si>
  <si>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</si>
  <si>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</si>
  <si>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</si>
  <si>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</si>
  <si>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</si>
  <si>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</si>
  <si>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</si>
  <si>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</si>
  <si>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</si>
  <si>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</si>
  <si>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</si>
  <si>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</si>
  <si>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</si>
  <si>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</si>
  <si>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</si>
  <si>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</si>
  <si>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</si>
  <si>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</si>
  <si>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</si>
  <si>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</si>
  <si>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</si>
  <si>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</si>
  <si>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</si>
  <si>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</si>
  <si>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</si>
  <si>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</si>
  <si>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</si>
  <si>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</si>
  <si>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</si>
  <si>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</si>
  <si>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</si>
  <si>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</si>
  <si>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</si>
  <si>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</si>
  <si>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</si>
  <si>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</si>
  <si>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</si>
  <si>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</si>
  <si>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</si>
  <si>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</si>
  <si>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</si>
  <si>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ebifarm.grass</t>
  </si>
  <si>
    <t>b1Bl</t>
  </si>
  <si>
    <t>B1Bs</t>
  </si>
  <si>
    <t>B2Bl</t>
  </si>
  <si>
    <t>B2Bs</t>
  </si>
  <si>
    <t>Phase1a.v2</t>
  </si>
  <si>
    <t>calc</t>
  </si>
  <si>
    <t>calculated (11.3)</t>
  </si>
  <si>
    <t>calculated (17.5)</t>
  </si>
  <si>
    <t>q -- fine root: leaf ratio</t>
  </si>
  <si>
    <t>c2n_leaf (calculated)</t>
  </si>
  <si>
    <t>qsw (calculated)</t>
  </si>
  <si>
    <t>North_Pine</t>
  </si>
  <si>
    <t>North_Pine_doe</t>
  </si>
  <si>
    <t>Late_Conifer</t>
  </si>
  <si>
    <t>Late_Conifer.doe</t>
  </si>
  <si>
    <t>Late_Conifer.optics</t>
  </si>
  <si>
    <t>Early</t>
  </si>
  <si>
    <t>Early.doe</t>
  </si>
  <si>
    <t>early.kent</t>
  </si>
  <si>
    <t>early.optics</t>
  </si>
  <si>
    <t>Rd0</t>
  </si>
  <si>
    <t>North_Mid</t>
  </si>
  <si>
    <t>North.doe</t>
  </si>
  <si>
    <t>North.optics</t>
  </si>
  <si>
    <t>South.Mid</t>
  </si>
  <si>
    <t>ED.default-Mid</t>
  </si>
  <si>
    <t>TempDecid</t>
  </si>
  <si>
    <t>TempDecid.doe</t>
  </si>
  <si>
    <t>ED - North Pine</t>
  </si>
  <si>
    <t>TempConif.doe</t>
  </si>
  <si>
    <t>Late.Hard</t>
  </si>
  <si>
    <t>Late.Hard.doe</t>
  </si>
  <si>
    <t>Late.Hard.optics</t>
  </si>
  <si>
    <t>Mid_Conifer</t>
  </si>
  <si>
    <t>Jackie</t>
  </si>
  <si>
    <t>NorthPine.v2</t>
  </si>
  <si>
    <t>LateConifer.v2</t>
  </si>
  <si>
    <t>EarlyHard.v2</t>
  </si>
  <si>
    <t>MidHard.v2</t>
  </si>
  <si>
    <t>LateHard.v2</t>
  </si>
  <si>
    <t>per Jackie</t>
  </si>
  <si>
    <t>per jackie</t>
  </si>
  <si>
    <t>ß</t>
  </si>
  <si>
    <t>Razka</t>
  </si>
  <si>
    <t>loosely from pecan</t>
  </si>
  <si>
    <t>2 SD below pecan</t>
  </si>
  <si>
    <t>Late Conifer</t>
  </si>
  <si>
    <t>2 SD below Pecan</t>
  </si>
  <si>
    <t>Kelly (Bety/Pecan)</t>
  </si>
  <si>
    <t>Kelly South Pine (Bety/Pecan)</t>
  </si>
  <si>
    <t>generic temp decid</t>
  </si>
  <si>
    <t>from mid-hardwood</t>
  </si>
  <si>
    <t>same as north pine</t>
  </si>
  <si>
    <t>copy late hardwood</t>
  </si>
  <si>
    <t>similar to late conifer</t>
  </si>
  <si>
    <t>similar to north pine</t>
  </si>
  <si>
    <t>lowered to be more competitive</t>
  </si>
  <si>
    <t>Ryan</t>
  </si>
  <si>
    <t>same as North Pine</t>
  </si>
  <si>
    <t>manually tweaked</t>
  </si>
  <si>
    <t>Late.Conifer.allom</t>
  </si>
  <si>
    <t>Pecan.allom</t>
  </si>
  <si>
    <t>Pecan.Allom</t>
  </si>
  <si>
    <t>sapwood ratio</t>
  </si>
  <si>
    <t>average of Early &amp; Late</t>
  </si>
  <si>
    <t>turned the other way</t>
  </si>
  <si>
    <t>Modified Manually to crank down transpiration</t>
  </si>
  <si>
    <t>ed /2</t>
  </si>
  <si>
    <t>temperate conifer</t>
  </si>
  <si>
    <t>mannually tweaked</t>
  </si>
  <si>
    <t>manually edited</t>
  </si>
  <si>
    <t>north Pine</t>
  </si>
  <si>
    <t>made up, line line with Luke McCormick</t>
  </si>
  <si>
    <t>avg of Pecan &amp; N. Pine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</si>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</sst>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5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5" fillId="7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164" fontId="4" fillId="10" borderId="0" xfId="0" applyNumberFormat="1" applyFont="1" applyFill="1"/>
    <xf numFmtId="164" fontId="0" fillId="11" borderId="0" xfId="0" applyNumberFormat="1" applyFill="1"/>
    <xf numFmtId="164" fontId="0" fillId="12" borderId="0" xfId="0" applyNumberFormat="1" applyFill="1"/>
    <xf numFmtId="164" fontId="0" fillId="0" borderId="0" xfId="0" applyNumberFormat="1" applyFont="1" applyFill="1"/>
    <xf numFmtId="164" fontId="4" fillId="13" borderId="0" xfId="0" applyNumberFormat="1" applyFont="1" applyFill="1"/>
    <xf numFmtId="164" fontId="4" fillId="8" borderId="0" xfId="0" applyNumberFormat="1" applyFont="1" applyFill="1"/>
    <xf numFmtId="164" fontId="0" fillId="8" borderId="0" xfId="0" applyNumberFormat="1" applyFont="1" applyFill="1"/>
    <xf numFmtId="164" fontId="0" fillId="0" borderId="0" xfId="0" applyNumberFormat="1" applyFill="1" applyAlignment="1"/>
  </cellXfs>
  <cellStyles count="25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E9" sqref="E9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41</v>
      </c>
      <c r="B1" s="6" t="s">
        <v>0</v>
      </c>
      <c r="C1" s="1" t="s">
        <v>1</v>
      </c>
      <c r="D1" s="1" t="s">
        <v>2</v>
      </c>
      <c r="E1" s="1" t="s">
        <v>56</v>
      </c>
    </row>
    <row r="2" spans="1:5">
      <c r="A2" s="2" t="s">
        <v>42</v>
      </c>
      <c r="B2" s="4" t="s">
        <v>57</v>
      </c>
      <c r="C2" s="2">
        <v>0.8</v>
      </c>
      <c r="D2" s="2">
        <v>7.9999998200000005E-2</v>
      </c>
    </row>
    <row r="3" spans="1:5">
      <c r="A3" s="2" t="s">
        <v>42</v>
      </c>
      <c r="B3" s="4" t="s">
        <v>58</v>
      </c>
      <c r="C3" s="2">
        <v>1.0000000000000001E-5</v>
      </c>
      <c r="D3" s="2">
        <v>1.0000000000000001E-5</v>
      </c>
    </row>
    <row r="4" spans="1:5">
      <c r="A4" s="2" t="s">
        <v>42</v>
      </c>
      <c r="B4" s="4" t="s">
        <v>39</v>
      </c>
      <c r="C4" s="2">
        <v>0.4778</v>
      </c>
      <c r="D4" s="2">
        <v>0.47780001160000002</v>
      </c>
    </row>
    <row r="5" spans="1:5">
      <c r="A5" s="2" t="s">
        <v>42</v>
      </c>
      <c r="B5" s="4" t="s">
        <v>59</v>
      </c>
      <c r="C5" s="2">
        <v>1</v>
      </c>
      <c r="D5" s="2">
        <v>1</v>
      </c>
    </row>
    <row r="6" spans="1:5">
      <c r="A6" s="2" t="s">
        <v>42</v>
      </c>
      <c r="B6" s="4" t="s">
        <v>60</v>
      </c>
      <c r="C6" s="2">
        <v>1</v>
      </c>
      <c r="D6" s="2">
        <v>1</v>
      </c>
    </row>
    <row r="7" spans="1:5">
      <c r="A7" s="2" t="s">
        <v>42</v>
      </c>
      <c r="B7" s="7" t="s">
        <v>4</v>
      </c>
      <c r="C7" s="2">
        <v>-0.75</v>
      </c>
      <c r="D7" s="2">
        <v>-0.75</v>
      </c>
    </row>
    <row r="8" spans="1:5">
      <c r="A8" s="2" t="s">
        <v>42</v>
      </c>
      <c r="B8" s="7" t="s">
        <v>9</v>
      </c>
      <c r="C8" s="2">
        <v>0.15</v>
      </c>
      <c r="D8" s="2">
        <v>0.15000000599999999</v>
      </c>
    </row>
    <row r="9" spans="1:5">
      <c r="A9" s="2" t="s">
        <v>42</v>
      </c>
      <c r="B9" s="7" t="s">
        <v>7</v>
      </c>
      <c r="C9" s="2">
        <v>1</v>
      </c>
      <c r="D9" s="2" t="s">
        <v>99</v>
      </c>
    </row>
    <row r="10" spans="1:5" s="3" customFormat="1">
      <c r="A10" s="2" t="s">
        <v>42</v>
      </c>
      <c r="B10" s="7" t="s">
        <v>19</v>
      </c>
      <c r="C10" s="2" t="s">
        <v>55</v>
      </c>
      <c r="D10" s="2">
        <v>5.6410254999999998E-3</v>
      </c>
      <c r="E10" s="2"/>
    </row>
    <row r="11" spans="1:5">
      <c r="A11" s="2" t="s">
        <v>42</v>
      </c>
      <c r="B11" s="7" t="s">
        <v>23</v>
      </c>
      <c r="C11" s="2">
        <v>0.2</v>
      </c>
      <c r="D11" s="2">
        <v>0.52999997139999999</v>
      </c>
    </row>
    <row r="12" spans="1:5">
      <c r="A12" s="2" t="s">
        <v>42</v>
      </c>
      <c r="B12" s="7" t="s">
        <v>3</v>
      </c>
      <c r="C12" s="2">
        <v>22</v>
      </c>
      <c r="D12" s="2">
        <v>22</v>
      </c>
      <c r="E12" s="2">
        <v>30.89583</v>
      </c>
    </row>
    <row r="13" spans="1:5">
      <c r="A13" s="2" t="s">
        <v>54</v>
      </c>
      <c r="B13" s="7" t="s">
        <v>21</v>
      </c>
      <c r="C13" s="4" t="s">
        <v>55</v>
      </c>
      <c r="D13" s="2">
        <v>18.313278198199999</v>
      </c>
    </row>
    <row r="14" spans="1:5">
      <c r="A14" s="3" t="s">
        <v>44</v>
      </c>
      <c r="B14" s="8" t="s">
        <v>6</v>
      </c>
      <c r="C14" s="3">
        <v>4</v>
      </c>
      <c r="D14" s="3">
        <v>2</v>
      </c>
      <c r="E14" s="3"/>
    </row>
    <row r="15" spans="1:5">
      <c r="A15" s="2" t="s">
        <v>49</v>
      </c>
      <c r="B15" s="7" t="s">
        <v>25</v>
      </c>
      <c r="C15" s="2">
        <v>1</v>
      </c>
      <c r="D15" s="2">
        <v>1</v>
      </c>
    </row>
    <row r="16" spans="1:5">
      <c r="A16" s="2" t="s">
        <v>49</v>
      </c>
      <c r="B16" s="7" t="s">
        <v>26</v>
      </c>
      <c r="C16" s="2">
        <v>20</v>
      </c>
      <c r="D16" s="2">
        <v>20</v>
      </c>
    </row>
    <row r="17" spans="1:5">
      <c r="A17" s="2" t="s">
        <v>49</v>
      </c>
      <c r="B17" s="7" t="s">
        <v>11</v>
      </c>
      <c r="C17" s="2">
        <v>6.6000000000000003E-2</v>
      </c>
      <c r="D17" s="2">
        <v>6.5999999599999998E-2</v>
      </c>
    </row>
    <row r="18" spans="1:5">
      <c r="A18" s="2" t="s">
        <v>49</v>
      </c>
      <c r="B18" s="7" t="s">
        <v>10</v>
      </c>
      <c r="C18" s="2">
        <f>273.15-80</f>
        <v>193.14999999999998</v>
      </c>
      <c r="D18" s="2">
        <v>213</v>
      </c>
    </row>
    <row r="19" spans="1:5">
      <c r="A19" s="2" t="s">
        <v>49</v>
      </c>
      <c r="B19" s="7" t="s">
        <v>35</v>
      </c>
      <c r="C19" s="2">
        <v>0.95</v>
      </c>
      <c r="D19" s="2">
        <v>0.94999998809999997</v>
      </c>
    </row>
    <row r="20" spans="1:5">
      <c r="A20" s="2" t="s">
        <v>49</v>
      </c>
      <c r="B20" s="7" t="s">
        <v>50</v>
      </c>
      <c r="C20" s="2">
        <v>0</v>
      </c>
      <c r="D20" s="2">
        <v>0</v>
      </c>
    </row>
    <row r="21" spans="1:5">
      <c r="A21" s="2" t="s">
        <v>49</v>
      </c>
      <c r="B21" s="7" t="s">
        <v>51</v>
      </c>
      <c r="C21" s="2">
        <v>0.25</v>
      </c>
      <c r="D21" s="2">
        <v>0.25</v>
      </c>
    </row>
    <row r="22" spans="1:5">
      <c r="A22" s="2" t="s">
        <v>53</v>
      </c>
      <c r="B22" s="7" t="s">
        <v>20</v>
      </c>
      <c r="C22" s="2" t="s">
        <v>55</v>
      </c>
      <c r="D22" s="2">
        <v>18.312267303500001</v>
      </c>
    </row>
    <row r="23" spans="1:5">
      <c r="A23" s="4" t="s">
        <v>43</v>
      </c>
      <c r="B23" s="7" t="s">
        <v>28</v>
      </c>
      <c r="C23" s="2">
        <v>10000</v>
      </c>
      <c r="D23" s="2">
        <v>10000</v>
      </c>
    </row>
    <row r="24" spans="1:5">
      <c r="A24" s="4" t="s">
        <v>43</v>
      </c>
      <c r="B24" s="7" t="s">
        <v>24</v>
      </c>
      <c r="C24" s="2">
        <v>0.15</v>
      </c>
      <c r="D24" s="2">
        <v>9.9999997999999993E-3</v>
      </c>
    </row>
    <row r="25" spans="1:5">
      <c r="A25" s="4" t="s">
        <v>43</v>
      </c>
      <c r="B25" s="7" t="s">
        <v>18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43</v>
      </c>
      <c r="B26" s="7" t="s">
        <v>8</v>
      </c>
      <c r="C26" s="2">
        <v>0.05</v>
      </c>
      <c r="D26" s="2">
        <v>5.0000000699999998E-2</v>
      </c>
    </row>
    <row r="27" spans="1:5">
      <c r="A27" s="4" t="s">
        <v>43</v>
      </c>
      <c r="B27" s="8" t="s">
        <v>30</v>
      </c>
      <c r="C27" s="3">
        <v>3</v>
      </c>
      <c r="D27" s="3">
        <v>3</v>
      </c>
      <c r="E27" s="3"/>
    </row>
    <row r="28" spans="1:5">
      <c r="A28" s="4" t="s">
        <v>43</v>
      </c>
      <c r="B28" s="7" t="s">
        <v>29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43</v>
      </c>
      <c r="B29" s="7" t="s">
        <v>14</v>
      </c>
      <c r="C29" s="2">
        <v>9</v>
      </c>
      <c r="D29" s="2">
        <v>6.3948998451000003</v>
      </c>
    </row>
    <row r="30" spans="1:5">
      <c r="A30" s="4" t="s">
        <v>43</v>
      </c>
      <c r="B30" s="7" t="s">
        <v>27</v>
      </c>
      <c r="C30" s="2">
        <v>4.7137000000000002</v>
      </c>
      <c r="D30" s="2">
        <v>4.7136998177000002</v>
      </c>
    </row>
    <row r="31" spans="1:5">
      <c r="A31" s="2" t="s">
        <v>43</v>
      </c>
      <c r="B31" s="7" t="s">
        <v>5</v>
      </c>
      <c r="C31" s="2" t="s">
        <v>55</v>
      </c>
      <c r="D31" s="2">
        <v>18.2999992371</v>
      </c>
      <c r="E31" s="2">
        <v>40.608620000000002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  <c r="D32" s="2">
        <v>4.7599998999999999E-3</v>
      </c>
    </row>
    <row r="33" spans="1:5">
      <c r="A33" s="2" t="s">
        <v>46</v>
      </c>
      <c r="B33" s="7" t="s">
        <v>40</v>
      </c>
      <c r="C33" s="2">
        <v>0.84</v>
      </c>
      <c r="D33" s="2">
        <v>0.83999999999999897</v>
      </c>
    </row>
    <row r="34" spans="1:5">
      <c r="A34" s="4" t="s">
        <v>46</v>
      </c>
      <c r="B34" s="7" t="s">
        <v>48</v>
      </c>
      <c r="C34" s="2" t="s">
        <v>55</v>
      </c>
      <c r="D34" s="2">
        <v>7.4074082099999994E-2</v>
      </c>
    </row>
    <row r="35" spans="1:5">
      <c r="A35" s="4" t="s">
        <v>46</v>
      </c>
      <c r="B35" s="7" t="s">
        <v>47</v>
      </c>
      <c r="C35" s="2">
        <v>0.96</v>
      </c>
      <c r="D35" s="2">
        <v>0.95999999999999897</v>
      </c>
    </row>
    <row r="36" spans="1:5">
      <c r="A36" s="4" t="s">
        <v>46</v>
      </c>
      <c r="B36" s="7" t="s">
        <v>37</v>
      </c>
      <c r="C36" s="2" t="s">
        <v>55</v>
      </c>
      <c r="D36" s="2">
        <v>0.26999998089999999</v>
      </c>
    </row>
    <row r="37" spans="1:5" s="3" customFormat="1">
      <c r="A37" s="2" t="s">
        <v>45</v>
      </c>
      <c r="B37" s="7" t="s">
        <v>12</v>
      </c>
      <c r="C37" s="2">
        <v>1</v>
      </c>
      <c r="D37" s="2">
        <v>1</v>
      </c>
      <c r="E37" s="2"/>
    </row>
    <row r="38" spans="1:5">
      <c r="A38" s="2" t="s">
        <v>45</v>
      </c>
      <c r="B38" s="7" t="s">
        <v>16</v>
      </c>
      <c r="C38" s="2">
        <v>0.3</v>
      </c>
      <c r="D38" s="2">
        <v>1</v>
      </c>
    </row>
    <row r="39" spans="1:5">
      <c r="A39" s="2" t="s">
        <v>45</v>
      </c>
      <c r="B39" s="7" t="s">
        <v>17</v>
      </c>
      <c r="C39" s="2">
        <v>0</v>
      </c>
      <c r="D39" s="2">
        <v>0</v>
      </c>
    </row>
    <row r="40" spans="1:5">
      <c r="A40" s="2" t="s">
        <v>45</v>
      </c>
      <c r="B40" s="7" t="s">
        <v>13</v>
      </c>
      <c r="C40" s="2">
        <v>0.01</v>
      </c>
      <c r="D40" s="2">
        <v>1E-3</v>
      </c>
    </row>
    <row r="41" spans="1:5">
      <c r="A41" s="2" t="s">
        <v>52</v>
      </c>
      <c r="B41" s="7" t="s">
        <v>38</v>
      </c>
      <c r="C41" s="2">
        <v>1</v>
      </c>
      <c r="D41" s="2">
        <v>1</v>
      </c>
    </row>
    <row r="42" spans="1:5">
      <c r="A42" s="2" t="s">
        <v>52</v>
      </c>
      <c r="B42" s="7" t="s">
        <v>15</v>
      </c>
      <c r="C42" s="2">
        <v>0.33300000000000002</v>
      </c>
      <c r="D42" s="2">
        <v>0.33300000429999999</v>
      </c>
    </row>
    <row r="43" spans="1:5">
      <c r="A43" s="2" t="s">
        <v>52</v>
      </c>
      <c r="B43" s="7" t="s">
        <v>31</v>
      </c>
      <c r="C43" s="2">
        <v>2</v>
      </c>
      <c r="D43" s="2">
        <v>2</v>
      </c>
    </row>
    <row r="44" spans="1:5">
      <c r="A44" s="2" t="s">
        <v>52</v>
      </c>
      <c r="B44" s="7" t="s">
        <v>34</v>
      </c>
      <c r="C44" s="2">
        <f>0.28*1</f>
        <v>0.28000000000000003</v>
      </c>
      <c r="D44" s="2">
        <v>0.52799999710000001</v>
      </c>
    </row>
    <row r="45" spans="1:5">
      <c r="A45" s="2" t="s">
        <v>52</v>
      </c>
      <c r="B45" s="7" t="s">
        <v>32</v>
      </c>
      <c r="C45" s="2">
        <v>2</v>
      </c>
      <c r="D45" s="2">
        <v>0.33300000429999999</v>
      </c>
    </row>
    <row r="46" spans="1:5">
      <c r="A46" s="2" t="s">
        <v>52</v>
      </c>
      <c r="B46" s="7" t="s">
        <v>33</v>
      </c>
      <c r="C46" s="2">
        <v>0</v>
      </c>
      <c r="D46" s="2">
        <v>0</v>
      </c>
    </row>
    <row r="47" spans="1:5">
      <c r="B47" s="5" t="s">
        <v>22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25" zoomScaleNormal="125" zoomScalePageLayoutView="125" workbookViewId="0">
      <pane xSplit="1" topLeftCell="B1" activePane="topRight" state="frozen"/>
      <selection pane="topRight" activeCell="E38" sqref="E38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4.6640625" style="7" customWidth="1"/>
    <col min="4" max="4" width="13" style="7" customWidth="1"/>
    <col min="5" max="5" width="14.83203125" style="7" bestFit="1" customWidth="1"/>
    <col min="6" max="6" width="12.6640625" style="7" customWidth="1"/>
    <col min="7" max="8" width="12.5" style="7" customWidth="1"/>
    <col min="9" max="16384" width="10.83203125" style="2"/>
  </cols>
  <sheetData>
    <row r="1" spans="1:10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106</v>
      </c>
      <c r="F1" s="6" t="s">
        <v>68</v>
      </c>
      <c r="G1" s="6" t="s">
        <v>69</v>
      </c>
      <c r="H1" s="6" t="s">
        <v>119</v>
      </c>
      <c r="I1" s="1" t="s">
        <v>61</v>
      </c>
    </row>
    <row r="2" spans="1:10" s="17" customFormat="1">
      <c r="A2" s="17" t="s">
        <v>42</v>
      </c>
      <c r="B2" s="25" t="s">
        <v>57</v>
      </c>
      <c r="C2" s="17">
        <v>2.4E-2</v>
      </c>
      <c r="D2" s="17">
        <v>2.40000002E-2</v>
      </c>
      <c r="E2" s="17">
        <v>2.8852291247059899E-2</v>
      </c>
      <c r="H2" s="17">
        <v>3.2277550000000002E-2</v>
      </c>
      <c r="I2" s="2">
        <f>H2</f>
        <v>3.2277550000000002E-2</v>
      </c>
    </row>
    <row r="3" spans="1:10">
      <c r="A3" s="7" t="s">
        <v>42</v>
      </c>
      <c r="B3" s="11" t="s">
        <v>58</v>
      </c>
      <c r="C3" s="7">
        <v>0.14699999999999999</v>
      </c>
      <c r="D3" s="7">
        <v>0.14699999990000001</v>
      </c>
      <c r="E3" s="7">
        <v>0.323008983933123</v>
      </c>
      <c r="I3" s="2">
        <f t="shared" ref="I3:I8" si="0">C3</f>
        <v>0.14699999999999999</v>
      </c>
    </row>
    <row r="4" spans="1:10">
      <c r="A4" s="7" t="s">
        <v>42</v>
      </c>
      <c r="B4" s="11" t="s">
        <v>39</v>
      </c>
      <c r="C4" s="7">
        <v>27.14</v>
      </c>
      <c r="D4" s="7">
        <v>27.1399993896</v>
      </c>
      <c r="E4" s="7">
        <v>58.137412047944999</v>
      </c>
      <c r="I4" s="2">
        <f t="shared" si="0"/>
        <v>27.14</v>
      </c>
    </row>
    <row r="5" spans="1:10" s="17" customFormat="1">
      <c r="A5" s="17" t="s">
        <v>42</v>
      </c>
      <c r="B5" s="25" t="s">
        <v>59</v>
      </c>
      <c r="C5" s="17">
        <v>1.899</v>
      </c>
      <c r="D5" s="17">
        <v>1.8990000486</v>
      </c>
      <c r="E5" s="17">
        <v>1.5014103181503899</v>
      </c>
      <c r="H5" s="17">
        <v>1.84426</v>
      </c>
      <c r="I5" s="2">
        <f>H5</f>
        <v>1.84426</v>
      </c>
    </row>
    <row r="6" spans="1:10">
      <c r="A6" s="7" t="s">
        <v>42</v>
      </c>
      <c r="B6" s="11" t="s">
        <v>60</v>
      </c>
      <c r="C6" s="7">
        <v>2.238</v>
      </c>
      <c r="D6" s="7">
        <v>2.2379999161000002</v>
      </c>
      <c r="E6" s="7">
        <v>2.50938344182152</v>
      </c>
      <c r="I6" s="2">
        <f t="shared" si="0"/>
        <v>2.238</v>
      </c>
    </row>
    <row r="7" spans="1:10">
      <c r="A7" s="7" t="s">
        <v>42</v>
      </c>
      <c r="B7" s="7" t="s">
        <v>4</v>
      </c>
      <c r="C7" s="7">
        <v>-3.884E-2</v>
      </c>
      <c r="D7" s="7">
        <v>-3.8839999600000001E-2</v>
      </c>
      <c r="E7" s="7">
        <v>-0.103028052812442</v>
      </c>
      <c r="I7" s="2">
        <f>D7/2</f>
        <v>-1.9419999800000001E-2</v>
      </c>
      <c r="J7" s="2" t="s">
        <v>124</v>
      </c>
    </row>
    <row r="8" spans="1:10">
      <c r="A8" s="7" t="s">
        <v>42</v>
      </c>
      <c r="B8" s="7" t="s">
        <v>9</v>
      </c>
      <c r="C8" s="7">
        <v>1.5</v>
      </c>
      <c r="D8" s="7">
        <v>1.5</v>
      </c>
      <c r="I8" s="2">
        <f t="shared" si="0"/>
        <v>1.5</v>
      </c>
    </row>
    <row r="9" spans="1:10">
      <c r="A9" s="7" t="s">
        <v>42</v>
      </c>
      <c r="B9" s="7" t="s">
        <v>7</v>
      </c>
      <c r="C9" s="7">
        <v>0.3463</v>
      </c>
      <c r="D9" s="7">
        <v>0.34630000589999999</v>
      </c>
      <c r="E9" s="7">
        <v>1.4111388929669999</v>
      </c>
      <c r="I9" s="14">
        <f>'8 - Late Conifer'!K9</f>
        <v>0.76880331308720196</v>
      </c>
      <c r="J9" s="14"/>
    </row>
    <row r="10" spans="1:10" s="3" customFormat="1">
      <c r="A10" s="7" t="s">
        <v>42</v>
      </c>
      <c r="B10" s="7" t="s">
        <v>67</v>
      </c>
      <c r="C10" s="7">
        <f>C13/C11</f>
        <v>1.5384615384615385E-3</v>
      </c>
      <c r="D10" s="7">
        <f>D13/D11</f>
        <v>1.5384615384615385E-3</v>
      </c>
      <c r="E10" s="7"/>
      <c r="F10" s="7"/>
      <c r="G10" s="7"/>
      <c r="H10" s="7"/>
      <c r="I10" s="7">
        <f>I13/I11</f>
        <v>3.0600435897435896E-3</v>
      </c>
    </row>
    <row r="11" spans="1:10" s="3" customFormat="1">
      <c r="A11" s="7" t="s">
        <v>42</v>
      </c>
      <c r="B11" s="7" t="s">
        <v>120</v>
      </c>
      <c r="C11" s="7">
        <v>3900</v>
      </c>
      <c r="D11" s="7">
        <v>3900</v>
      </c>
      <c r="E11" s="7"/>
      <c r="F11" s="7"/>
      <c r="G11" s="7"/>
      <c r="H11" s="7"/>
      <c r="I11" s="13">
        <f>C11</f>
        <v>3900</v>
      </c>
    </row>
    <row r="12" spans="1:10">
      <c r="A12" s="7" t="s">
        <v>42</v>
      </c>
      <c r="B12" s="7" t="s">
        <v>23</v>
      </c>
      <c r="C12" s="7">
        <v>0</v>
      </c>
      <c r="D12" s="7">
        <v>0</v>
      </c>
      <c r="I12" s="2">
        <f t="shared" ref="I12" si="1">C12</f>
        <v>0</v>
      </c>
    </row>
    <row r="13" spans="1:10">
      <c r="A13" s="7" t="s">
        <v>42</v>
      </c>
      <c r="B13" s="7" t="s">
        <v>3</v>
      </c>
      <c r="C13" s="7">
        <v>6</v>
      </c>
      <c r="D13" s="7">
        <v>6</v>
      </c>
      <c r="E13" s="7">
        <v>29.491548036811501</v>
      </c>
      <c r="F13" s="7">
        <v>11.72458</v>
      </c>
      <c r="G13" s="7">
        <v>11.93417</v>
      </c>
      <c r="I13" s="12">
        <f>G13</f>
        <v>11.93417</v>
      </c>
    </row>
    <row r="14" spans="1:10">
      <c r="A14" s="7" t="s">
        <v>54</v>
      </c>
      <c r="B14" s="7" t="s">
        <v>21</v>
      </c>
      <c r="C14" s="11" t="s">
        <v>55</v>
      </c>
      <c r="D14" s="7">
        <v>124.6847686768</v>
      </c>
      <c r="I14" s="5" t="s">
        <v>62</v>
      </c>
    </row>
    <row r="15" spans="1:10">
      <c r="A15" s="8" t="s">
        <v>44</v>
      </c>
      <c r="B15" s="8" t="s">
        <v>6</v>
      </c>
      <c r="C15" s="8">
        <v>0</v>
      </c>
      <c r="D15" s="8">
        <v>0</v>
      </c>
      <c r="E15" s="8"/>
      <c r="F15" s="8"/>
      <c r="G15" s="8"/>
      <c r="H15" s="8"/>
      <c r="I15" s="2">
        <f t="shared" ref="I15:I16" si="2">C15</f>
        <v>0</v>
      </c>
    </row>
    <row r="16" spans="1:10">
      <c r="A16" s="7" t="s">
        <v>49</v>
      </c>
      <c r="B16" s="7" t="s">
        <v>25</v>
      </c>
      <c r="C16" s="7">
        <v>1</v>
      </c>
      <c r="D16" s="7">
        <v>1</v>
      </c>
      <c r="I16" s="2">
        <f t="shared" si="2"/>
        <v>1</v>
      </c>
    </row>
    <row r="17" spans="1:10">
      <c r="A17" s="7" t="s">
        <v>49</v>
      </c>
      <c r="B17" s="7" t="s">
        <v>26</v>
      </c>
      <c r="C17" s="7">
        <v>20</v>
      </c>
      <c r="D17" s="7">
        <v>20</v>
      </c>
      <c r="E17" s="7">
        <v>43.172669985215201</v>
      </c>
      <c r="I17" s="2">
        <f>D17</f>
        <v>20</v>
      </c>
      <c r="J17" s="2" t="s">
        <v>122</v>
      </c>
    </row>
    <row r="18" spans="1:10">
      <c r="A18" s="7" t="s">
        <v>49</v>
      </c>
      <c r="B18" s="7" t="s">
        <v>11</v>
      </c>
      <c r="C18" s="7">
        <v>3.3928000000000001E-3</v>
      </c>
      <c r="D18" s="7">
        <v>3.3928000000000001E-3</v>
      </c>
      <c r="I18" s="2">
        <f t="shared" ref="I18:I28" si="3">C18</f>
        <v>3.3928000000000001E-3</v>
      </c>
    </row>
    <row r="19" spans="1:10">
      <c r="A19" s="7" t="s">
        <v>49</v>
      </c>
      <c r="B19" s="7" t="s">
        <v>10</v>
      </c>
      <c r="C19" s="7">
        <f>273.15-80</f>
        <v>193.14999999999998</v>
      </c>
      <c r="D19" s="7">
        <v>193</v>
      </c>
      <c r="E19" s="7">
        <v>-49.700326423975604</v>
      </c>
      <c r="F19" s="7">
        <v>192</v>
      </c>
      <c r="I19" s="14">
        <f t="shared" ref="I19" si="4">C19</f>
        <v>193.14999999999998</v>
      </c>
    </row>
    <row r="20" spans="1:10">
      <c r="A20" s="7" t="s">
        <v>49</v>
      </c>
      <c r="B20" s="7" t="s">
        <v>35</v>
      </c>
      <c r="C20" s="7">
        <v>0.95</v>
      </c>
      <c r="D20" s="7">
        <v>0.94999998809999997</v>
      </c>
      <c r="E20" s="7">
        <v>0.952381791699903</v>
      </c>
      <c r="I20" s="2">
        <f>E20</f>
        <v>0.952381791699903</v>
      </c>
    </row>
    <row r="21" spans="1:10">
      <c r="A21" s="7" t="s">
        <v>49</v>
      </c>
      <c r="B21" s="7" t="s">
        <v>50</v>
      </c>
      <c r="C21" s="7">
        <v>0</v>
      </c>
      <c r="D21" s="7">
        <v>0</v>
      </c>
      <c r="I21" s="2">
        <f t="shared" si="3"/>
        <v>0</v>
      </c>
    </row>
    <row r="22" spans="1:10">
      <c r="A22" s="7" t="s">
        <v>49</v>
      </c>
      <c r="B22" s="7" t="s">
        <v>51</v>
      </c>
      <c r="C22" s="7">
        <v>0.1</v>
      </c>
      <c r="D22" s="7">
        <v>0.1000000015</v>
      </c>
      <c r="I22" s="2">
        <f t="shared" si="3"/>
        <v>0.1</v>
      </c>
    </row>
    <row r="23" spans="1:10">
      <c r="A23" s="7" t="s">
        <v>53</v>
      </c>
      <c r="B23" s="7" t="s">
        <v>66</v>
      </c>
      <c r="C23" s="7">
        <f>1000/((0.11289+0.12947*15.625)*C13)</f>
        <v>78.032625831023083</v>
      </c>
      <c r="D23" s="7">
        <v>78.032623290999993</v>
      </c>
      <c r="E23" s="7">
        <v>152.023376624566</v>
      </c>
      <c r="F23" s="7">
        <v>39.463999999999999</v>
      </c>
      <c r="I23" s="15">
        <f>F23</f>
        <v>39.463999999999999</v>
      </c>
    </row>
    <row r="24" spans="1:10">
      <c r="A24" s="11" t="s">
        <v>43</v>
      </c>
      <c r="B24" s="7" t="s">
        <v>28</v>
      </c>
      <c r="C24" s="7">
        <v>1000</v>
      </c>
      <c r="D24" s="7">
        <v>1000</v>
      </c>
      <c r="E24" s="7">
        <v>4426.9797352549103</v>
      </c>
      <c r="I24" s="22">
        <f>D24</f>
        <v>1000</v>
      </c>
      <c r="J24" s="4"/>
    </row>
    <row r="25" spans="1:10">
      <c r="A25" s="11" t="s">
        <v>43</v>
      </c>
      <c r="B25" s="7" t="s">
        <v>24</v>
      </c>
      <c r="C25" s="7">
        <v>0.15</v>
      </c>
      <c r="D25" s="7">
        <v>9.9999997999999993E-3</v>
      </c>
      <c r="I25" s="14">
        <f>D25</f>
        <v>9.9999997999999993E-3</v>
      </c>
      <c r="J25" s="2" t="s">
        <v>123</v>
      </c>
    </row>
    <row r="26" spans="1:10">
      <c r="A26" s="11" t="s">
        <v>43</v>
      </c>
      <c r="B26" s="7" t="s">
        <v>18</v>
      </c>
      <c r="C26" s="11">
        <v>1.4999999999999999E-2</v>
      </c>
      <c r="D26" s="7">
        <v>1.9999999599999999E-2</v>
      </c>
      <c r="E26" s="7">
        <v>2.0285259001918101E-2</v>
      </c>
      <c r="I26" s="2">
        <f>E26</f>
        <v>2.0285259001918101E-2</v>
      </c>
      <c r="J26" s="2" t="s">
        <v>114</v>
      </c>
    </row>
    <row r="27" spans="1:10">
      <c r="A27" s="7" t="s">
        <v>43</v>
      </c>
      <c r="B27" s="7" t="s">
        <v>8</v>
      </c>
      <c r="C27" s="7">
        <v>0.05</v>
      </c>
      <c r="D27" s="7">
        <v>5.0000000699999998E-2</v>
      </c>
      <c r="E27" s="7">
        <v>9.9884579954517494E-2</v>
      </c>
      <c r="I27" s="2">
        <f>E27</f>
        <v>9.9884579954517494E-2</v>
      </c>
    </row>
    <row r="28" spans="1:10">
      <c r="A28" s="11" t="s">
        <v>43</v>
      </c>
      <c r="B28" s="8" t="s">
        <v>30</v>
      </c>
      <c r="C28" s="8">
        <v>3</v>
      </c>
      <c r="D28" s="8">
        <v>3</v>
      </c>
      <c r="E28" s="8"/>
      <c r="F28" s="8"/>
      <c r="G28" s="8"/>
      <c r="H28" s="8"/>
      <c r="I28" s="2">
        <f t="shared" si="3"/>
        <v>3</v>
      </c>
    </row>
    <row r="29" spans="1:10">
      <c r="A29" s="11" t="s">
        <v>43</v>
      </c>
      <c r="B29" s="7" t="s">
        <v>29</v>
      </c>
      <c r="C29" s="7">
        <v>0.08</v>
      </c>
      <c r="D29" s="7">
        <v>7.9999998200000005E-2</v>
      </c>
      <c r="E29" s="7">
        <v>2.9212194944036499E-2</v>
      </c>
      <c r="F29" s="7">
        <v>5.8105999999999998E-2</v>
      </c>
      <c r="G29" s="7">
        <v>5.7078999999999998E-2</v>
      </c>
      <c r="I29" s="15">
        <f>F29</f>
        <v>5.8105999999999998E-2</v>
      </c>
    </row>
    <row r="30" spans="1:10">
      <c r="A30" s="11" t="s">
        <v>43</v>
      </c>
      <c r="B30" s="7" t="s">
        <v>14</v>
      </c>
      <c r="C30" s="7">
        <v>7.2</v>
      </c>
      <c r="D30" s="7">
        <v>6.3948998451000003</v>
      </c>
      <c r="E30" s="7">
        <v>8.9086404610425198</v>
      </c>
      <c r="I30" s="22">
        <f>D30</f>
        <v>6.3948998451000003</v>
      </c>
    </row>
    <row r="31" spans="1:10">
      <c r="A31" s="11" t="s">
        <v>43</v>
      </c>
      <c r="B31" s="7" t="s">
        <v>27</v>
      </c>
      <c r="C31" s="7">
        <v>4.7137000000000002</v>
      </c>
      <c r="D31" s="7">
        <v>4.7136998177000002</v>
      </c>
      <c r="E31" s="7">
        <v>5.0524412393947404</v>
      </c>
      <c r="I31" s="22">
        <f>E31</f>
        <v>5.0524412393947404</v>
      </c>
    </row>
    <row r="32" spans="1:10">
      <c r="A32" s="7" t="s">
        <v>43</v>
      </c>
      <c r="B32" s="7" t="s">
        <v>5</v>
      </c>
      <c r="C32" s="7">
        <f>18.3*3*1</f>
        <v>54.900000000000006</v>
      </c>
      <c r="D32" s="7">
        <v>11.350000381499999</v>
      </c>
      <c r="E32" s="7">
        <v>45.833298290907898</v>
      </c>
      <c r="F32" s="7">
        <v>36.388370000000002</v>
      </c>
      <c r="G32" s="7">
        <v>41.976819999999996</v>
      </c>
      <c r="I32" s="16">
        <f>G32</f>
        <v>41.976819999999996</v>
      </c>
    </row>
    <row r="33" spans="1:10">
      <c r="A33" s="11" t="s">
        <v>43</v>
      </c>
      <c r="B33" s="7" t="s">
        <v>36</v>
      </c>
      <c r="C33" s="7">
        <f>300/(365*24*60*60)</f>
        <v>9.5129375951293768E-6</v>
      </c>
      <c r="D33" s="7">
        <v>4.7599998999999999E-3</v>
      </c>
      <c r="E33" s="7">
        <v>4.5659112777780304E-3</v>
      </c>
      <c r="I33" s="24">
        <f>E33</f>
        <v>4.5659112777780304E-3</v>
      </c>
      <c r="J33" s="2" t="s">
        <v>116</v>
      </c>
    </row>
    <row r="34" spans="1:10">
      <c r="A34" s="7" t="s">
        <v>46</v>
      </c>
      <c r="B34" s="7" t="s">
        <v>40</v>
      </c>
      <c r="C34" s="7">
        <v>0.73499999999999999</v>
      </c>
      <c r="D34" s="7">
        <v>0.73499999999999899</v>
      </c>
      <c r="I34" s="2">
        <f>C34</f>
        <v>0.73499999999999999</v>
      </c>
    </row>
    <row r="35" spans="1:10">
      <c r="A35" s="11" t="s">
        <v>46</v>
      </c>
      <c r="B35" s="7" t="s">
        <v>48</v>
      </c>
      <c r="C35" s="7" t="s">
        <v>55</v>
      </c>
      <c r="D35" s="7">
        <v>7.4074082099999994E-2</v>
      </c>
      <c r="I35" s="5">
        <f>D35</f>
        <v>7.4074082099999994E-2</v>
      </c>
    </row>
    <row r="36" spans="1:10">
      <c r="A36" s="11" t="s">
        <v>46</v>
      </c>
      <c r="B36" s="7" t="s">
        <v>47</v>
      </c>
      <c r="C36" s="7">
        <v>0.97</v>
      </c>
      <c r="D36" s="7">
        <v>0.96999999999999897</v>
      </c>
      <c r="I36" s="2">
        <f>C36</f>
        <v>0.97</v>
      </c>
    </row>
    <row r="37" spans="1:10">
      <c r="A37" s="11" t="s">
        <v>46</v>
      </c>
      <c r="B37" s="7" t="s">
        <v>37</v>
      </c>
      <c r="C37" s="7" t="s">
        <v>55</v>
      </c>
      <c r="D37" s="7">
        <v>0.26999998089999999</v>
      </c>
      <c r="I37" s="5">
        <f>D37</f>
        <v>0.26999998089999999</v>
      </c>
    </row>
    <row r="38" spans="1:10" s="3" customFormat="1">
      <c r="A38" s="7" t="s">
        <v>45</v>
      </c>
      <c r="B38" s="7" t="s">
        <v>12</v>
      </c>
      <c r="C38" s="7">
        <v>0.76600000000000001</v>
      </c>
      <c r="D38" s="7">
        <v>0.76599997279999998</v>
      </c>
      <c r="E38" s="7">
        <v>0.39427782478184098</v>
      </c>
      <c r="F38" s="7"/>
      <c r="G38" s="7"/>
      <c r="H38" s="7"/>
      <c r="I38" s="24">
        <f>E38</f>
        <v>0.39427782478184098</v>
      </c>
    </row>
    <row r="39" spans="1:10">
      <c r="A39" s="7" t="s">
        <v>45</v>
      </c>
      <c r="B39" s="7" t="s">
        <v>16</v>
      </c>
      <c r="C39" s="7">
        <v>0.3</v>
      </c>
      <c r="D39" s="7">
        <v>0.30000001189999997</v>
      </c>
      <c r="E39" s="7">
        <v>0.32102528456778301</v>
      </c>
      <c r="I39" s="24">
        <f>E39</f>
        <v>0.32102528456778301</v>
      </c>
    </row>
    <row r="40" spans="1:10">
      <c r="A40" s="7" t="s">
        <v>45</v>
      </c>
      <c r="B40" s="7" t="s">
        <v>17</v>
      </c>
      <c r="C40" s="7">
        <v>5</v>
      </c>
      <c r="D40" s="7">
        <v>5</v>
      </c>
      <c r="I40" s="2">
        <f t="shared" ref="I40" si="5">C40</f>
        <v>5</v>
      </c>
    </row>
    <row r="41" spans="1:10">
      <c r="A41" s="7" t="s">
        <v>45</v>
      </c>
      <c r="B41" s="7" t="s">
        <v>13</v>
      </c>
      <c r="C41" s="7">
        <v>0.01</v>
      </c>
      <c r="D41" s="7">
        <v>0.05</v>
      </c>
      <c r="I41" s="14">
        <f>D41</f>
        <v>0.05</v>
      </c>
      <c r="J41" s="2" t="s">
        <v>97</v>
      </c>
    </row>
    <row r="42" spans="1:10">
      <c r="A42" s="7" t="s">
        <v>52</v>
      </c>
      <c r="B42" s="7" t="s">
        <v>38</v>
      </c>
      <c r="C42" s="7">
        <v>0.79</v>
      </c>
      <c r="D42" s="7">
        <v>0.79000002150000004</v>
      </c>
      <c r="E42" s="7">
        <v>0.50213871905894703</v>
      </c>
      <c r="I42" s="2">
        <f>E42</f>
        <v>0.50213871905894703</v>
      </c>
    </row>
    <row r="43" spans="1:10">
      <c r="A43" s="7" t="s">
        <v>52</v>
      </c>
      <c r="B43" s="7" t="s">
        <v>15</v>
      </c>
      <c r="C43" s="7">
        <v>0.45029999999999998</v>
      </c>
      <c r="D43" s="7">
        <v>0.45030000809999998</v>
      </c>
      <c r="E43" s="7">
        <v>0.27140086835400401</v>
      </c>
      <c r="I43" s="22">
        <f>D43</f>
        <v>0.45030000809999998</v>
      </c>
      <c r="J43" s="22"/>
    </row>
    <row r="44" spans="1:10">
      <c r="A44" s="7" t="s">
        <v>52</v>
      </c>
      <c r="B44" s="7" t="s">
        <v>31</v>
      </c>
      <c r="C44" s="7">
        <v>0.33300000000000002</v>
      </c>
      <c r="D44" s="7">
        <v>0.33300000429999999</v>
      </c>
      <c r="E44" s="7">
        <v>0.62344560538789295</v>
      </c>
      <c r="F44" s="7">
        <v>0.3276</v>
      </c>
      <c r="I44" s="15">
        <f>F44</f>
        <v>0.3276</v>
      </c>
    </row>
    <row r="45" spans="1:10">
      <c r="A45" s="7" t="s">
        <v>52</v>
      </c>
      <c r="B45" s="7" t="s">
        <v>34</v>
      </c>
      <c r="C45" s="7">
        <f>0.28*1</f>
        <v>0.28000000000000003</v>
      </c>
      <c r="D45" s="7">
        <v>0.52799999710000001</v>
      </c>
      <c r="E45" s="7">
        <v>2.93526922301821</v>
      </c>
      <c r="F45" s="7">
        <v>3.3520799999999999</v>
      </c>
      <c r="G45" s="7">
        <v>3.351375</v>
      </c>
      <c r="I45" s="14">
        <f>F45</f>
        <v>3.3520799999999999</v>
      </c>
      <c r="J45" s="2" t="s">
        <v>103</v>
      </c>
    </row>
    <row r="46" spans="1:10">
      <c r="A46" s="7" t="s">
        <v>52</v>
      </c>
      <c r="B46" s="7" t="s">
        <v>32</v>
      </c>
      <c r="C46" s="7">
        <v>3.9272179999999999</v>
      </c>
      <c r="D46" s="7">
        <v>3.9272179604000002</v>
      </c>
      <c r="E46" s="7">
        <v>0.62139806485750004</v>
      </c>
      <c r="I46" s="22">
        <f>E46</f>
        <v>0.62139806485750004</v>
      </c>
      <c r="J46" s="2" t="s">
        <v>129</v>
      </c>
    </row>
    <row r="47" spans="1:10">
      <c r="A47" s="7" t="s">
        <v>52</v>
      </c>
      <c r="B47" s="7" t="s">
        <v>33</v>
      </c>
      <c r="C47" s="7">
        <v>0</v>
      </c>
      <c r="D47" s="7">
        <v>0</v>
      </c>
      <c r="E47" s="7">
        <v>0</v>
      </c>
      <c r="I47" s="2">
        <f t="shared" ref="I47" si="6">C47</f>
        <v>0</v>
      </c>
    </row>
    <row r="48" spans="1:10">
      <c r="B48" s="7" t="s">
        <v>22</v>
      </c>
      <c r="D48" s="7"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5" zoomScaleNormal="125" zoomScalePageLayoutView="125" workbookViewId="0">
      <pane xSplit="1" topLeftCell="B1" activePane="topRight" state="frozen"/>
      <selection activeCell="C11" sqref="C11"/>
      <selection pane="topRight" activeCell="K7" sqref="K7"/>
    </sheetView>
  </sheetViews>
  <sheetFormatPr baseColWidth="10" defaultRowHeight="15" x14ac:dyDescent="0"/>
  <cols>
    <col min="1" max="1" width="13.6640625" style="7" bestFit="1" customWidth="1"/>
    <col min="2" max="2" width="20.5" style="7" bestFit="1" customWidth="1"/>
    <col min="3" max="3" width="13.6640625" style="7" customWidth="1"/>
    <col min="4" max="5" width="13" style="7" customWidth="1"/>
    <col min="6" max="6" width="9.5" style="7" customWidth="1"/>
    <col min="7" max="7" width="8.6640625" style="7" customWidth="1"/>
    <col min="8" max="10" width="10.1640625" style="7" customWidth="1"/>
    <col min="11" max="11" width="11.5" style="2" bestFit="1" customWidth="1"/>
    <col min="12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105</v>
      </c>
      <c r="F1" s="6" t="s">
        <v>70</v>
      </c>
      <c r="G1" s="6" t="s">
        <v>71</v>
      </c>
      <c r="H1" s="6" t="s">
        <v>72</v>
      </c>
      <c r="I1" s="6" t="s">
        <v>117</v>
      </c>
      <c r="J1" s="6" t="s">
        <v>119</v>
      </c>
      <c r="K1" s="1" t="s">
        <v>61</v>
      </c>
    </row>
    <row r="2" spans="1:12" s="17" customFormat="1">
      <c r="A2" s="17" t="s">
        <v>42</v>
      </c>
      <c r="B2" s="25" t="s">
        <v>57</v>
      </c>
      <c r="C2" s="17">
        <v>4.5400000000000003E-2</v>
      </c>
      <c r="D2" s="17">
        <v>4.5400001099999997E-2</v>
      </c>
      <c r="J2" s="17">
        <v>4.7913339999999999E-2</v>
      </c>
      <c r="K2" s="17">
        <v>4.0095440000000003E-2</v>
      </c>
      <c r="L2" s="17" t="s">
        <v>130</v>
      </c>
    </row>
    <row r="3" spans="1:12">
      <c r="A3" s="7" t="s">
        <v>42</v>
      </c>
      <c r="B3" s="11" t="s">
        <v>58</v>
      </c>
      <c r="C3" s="7">
        <v>0.16170000000000001</v>
      </c>
      <c r="D3" s="7">
        <v>0.16169999539999999</v>
      </c>
      <c r="K3" s="2">
        <f t="shared" ref="K3:K47" si="0">C3</f>
        <v>0.16170000000000001</v>
      </c>
    </row>
    <row r="4" spans="1:12">
      <c r="A4" s="7" t="s">
        <v>42</v>
      </c>
      <c r="B4" s="11" t="s">
        <v>39</v>
      </c>
      <c r="C4" s="7">
        <v>22.79</v>
      </c>
      <c r="D4" s="7">
        <v>22.790000915499999</v>
      </c>
      <c r="K4" s="2">
        <f t="shared" si="0"/>
        <v>22.79</v>
      </c>
    </row>
    <row r="5" spans="1:12" s="17" customFormat="1">
      <c r="A5" s="17" t="s">
        <v>42</v>
      </c>
      <c r="B5" s="25" t="s">
        <v>59</v>
      </c>
      <c r="C5" s="17">
        <v>1.6829000000000001</v>
      </c>
      <c r="D5" s="17">
        <v>1.6828999519000001</v>
      </c>
      <c r="J5" s="17">
        <v>1.873508</v>
      </c>
      <c r="K5" s="17">
        <f>J5</f>
        <v>1.873508</v>
      </c>
    </row>
    <row r="6" spans="1:12">
      <c r="A6" s="7" t="s">
        <v>42</v>
      </c>
      <c r="B6" s="11" t="s">
        <v>60</v>
      </c>
      <c r="C6" s="7">
        <v>2.1536</v>
      </c>
      <c r="D6" s="7">
        <v>2.1535999774999999</v>
      </c>
      <c r="K6" s="2">
        <f t="shared" si="0"/>
        <v>2.1536</v>
      </c>
    </row>
    <row r="7" spans="1:12">
      <c r="A7" s="7" t="s">
        <v>42</v>
      </c>
      <c r="B7" s="7" t="s">
        <v>4</v>
      </c>
      <c r="C7" s="7">
        <v>-4.4449999900000002E-2</v>
      </c>
      <c r="D7" s="7">
        <v>-4.4449999900000002E-2</v>
      </c>
      <c r="K7" s="17">
        <f>D7/2</f>
        <v>-2.2224999950000001E-2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2">
      <c r="A9" s="7" t="s">
        <v>42</v>
      </c>
      <c r="B9" s="7" t="s">
        <v>7</v>
      </c>
      <c r="C9" s="7">
        <v>0.3463</v>
      </c>
      <c r="D9" s="7">
        <v>0.34630000589999999</v>
      </c>
      <c r="E9" s="7">
        <v>0.76880331308720196</v>
      </c>
      <c r="K9" s="22">
        <f>E9</f>
        <v>0.76880331308720196</v>
      </c>
      <c r="L9" s="14" t="s">
        <v>101</v>
      </c>
    </row>
    <row r="10" spans="1:12" s="3" customFormat="1">
      <c r="A10" s="7" t="s">
        <v>42</v>
      </c>
      <c r="B10" s="7" t="s">
        <v>67</v>
      </c>
      <c r="C10" s="7">
        <f>C13/C11</f>
        <v>2.5641025641025641E-3</v>
      </c>
      <c r="D10" s="7">
        <v>2.5641026000000002E-3</v>
      </c>
      <c r="E10" s="7"/>
      <c r="F10" s="7"/>
      <c r="G10" s="7"/>
      <c r="H10" s="7"/>
      <c r="I10" s="7"/>
      <c r="J10" s="7"/>
      <c r="K10" s="7">
        <f>K13/K11</f>
        <v>2.7457256410256411E-3</v>
      </c>
      <c r="L10" s="3" t="s">
        <v>128</v>
      </c>
    </row>
    <row r="11" spans="1:12" s="3" customFormat="1">
      <c r="A11" s="7" t="s">
        <v>42</v>
      </c>
      <c r="B11" s="7" t="s">
        <v>120</v>
      </c>
      <c r="C11" s="7">
        <v>3900</v>
      </c>
      <c r="D11" s="7">
        <v>3900</v>
      </c>
      <c r="E11" s="7"/>
      <c r="F11" s="7"/>
      <c r="G11" s="7"/>
      <c r="H11" s="7"/>
      <c r="I11" s="7"/>
      <c r="J11" s="7"/>
      <c r="K11" s="13">
        <f>C11</f>
        <v>3900</v>
      </c>
    </row>
    <row r="12" spans="1:12">
      <c r="A12" s="7" t="s">
        <v>42</v>
      </c>
      <c r="B12" s="7" t="s">
        <v>23</v>
      </c>
      <c r="C12" s="7">
        <v>0</v>
      </c>
      <c r="D12" s="7">
        <v>0</v>
      </c>
      <c r="K12" s="2">
        <f t="shared" si="0"/>
        <v>0</v>
      </c>
    </row>
    <row r="13" spans="1:12">
      <c r="A13" s="7" t="s">
        <v>42</v>
      </c>
      <c r="B13" s="7" t="s">
        <v>3</v>
      </c>
      <c r="C13" s="7">
        <v>10</v>
      </c>
      <c r="D13" s="7">
        <v>10</v>
      </c>
      <c r="E13" s="7">
        <v>11.703543421918701</v>
      </c>
      <c r="F13" s="7">
        <v>11.705209999999999</v>
      </c>
      <c r="G13" s="7">
        <v>10.70833</v>
      </c>
      <c r="H13" s="7">
        <v>10.70833</v>
      </c>
      <c r="K13" s="16">
        <f>H13</f>
        <v>10.70833</v>
      </c>
    </row>
    <row r="14" spans="1:12">
      <c r="A14" s="7" t="s">
        <v>54</v>
      </c>
      <c r="B14" s="7" t="s">
        <v>21</v>
      </c>
      <c r="C14" s="11" t="s">
        <v>55</v>
      </c>
      <c r="D14" s="7">
        <v>132.0868988037</v>
      </c>
      <c r="K14" s="2">
        <f>D14</f>
        <v>132.0868988037</v>
      </c>
    </row>
    <row r="15" spans="1:12">
      <c r="A15" s="8" t="s">
        <v>44</v>
      </c>
      <c r="B15" s="8" t="s">
        <v>6</v>
      </c>
      <c r="C15" s="8">
        <v>0</v>
      </c>
      <c r="D15" s="8">
        <v>0</v>
      </c>
      <c r="E15" s="8"/>
      <c r="F15" s="8"/>
      <c r="G15" s="8"/>
      <c r="H15" s="8"/>
      <c r="I15" s="8"/>
      <c r="J15" s="8"/>
      <c r="K15" s="2">
        <f t="shared" si="0"/>
        <v>0</v>
      </c>
    </row>
    <row r="16" spans="1:12">
      <c r="A16" s="7" t="s">
        <v>49</v>
      </c>
      <c r="B16" s="7" t="s">
        <v>25</v>
      </c>
      <c r="C16" s="7">
        <v>1</v>
      </c>
      <c r="D16" s="7">
        <v>1</v>
      </c>
      <c r="K16" s="2">
        <f t="shared" si="0"/>
        <v>1</v>
      </c>
    </row>
    <row r="17" spans="1:12">
      <c r="A17" s="7" t="s">
        <v>49</v>
      </c>
      <c r="B17" s="7" t="s">
        <v>26</v>
      </c>
      <c r="C17" s="7">
        <v>20</v>
      </c>
      <c r="D17" s="7">
        <v>20</v>
      </c>
      <c r="E17" s="7">
        <v>19.6430837553782</v>
      </c>
      <c r="K17" s="22">
        <f>E17</f>
        <v>19.6430837553782</v>
      </c>
    </row>
    <row r="18" spans="1:12">
      <c r="A18" s="7" t="s">
        <v>49</v>
      </c>
      <c r="B18" s="7" t="s">
        <v>11</v>
      </c>
      <c r="C18" s="7">
        <v>2.3568E-3</v>
      </c>
      <c r="D18" s="7">
        <v>2.3568E-3</v>
      </c>
      <c r="K18" s="2">
        <f t="shared" si="0"/>
        <v>2.3568E-3</v>
      </c>
    </row>
    <row r="19" spans="1:12">
      <c r="A19" s="7" t="s">
        <v>49</v>
      </c>
      <c r="B19" s="7" t="s">
        <v>10</v>
      </c>
      <c r="C19" s="7">
        <f>273.15-60</f>
        <v>213.14999999999998</v>
      </c>
      <c r="D19" s="7">
        <v>213</v>
      </c>
      <c r="K19" s="17">
        <v>200</v>
      </c>
    </row>
    <row r="20" spans="1:12">
      <c r="A20" s="7" t="s">
        <v>49</v>
      </c>
      <c r="B20" s="7" t="s">
        <v>35</v>
      </c>
      <c r="C20" s="7">
        <v>0.95</v>
      </c>
      <c r="D20" s="7">
        <v>0.94999998809999997</v>
      </c>
      <c r="E20" s="7">
        <v>0.94947512611457996</v>
      </c>
      <c r="K20" s="22">
        <f>E20</f>
        <v>0.94947512611457996</v>
      </c>
    </row>
    <row r="21" spans="1:12">
      <c r="A21" s="7" t="s">
        <v>49</v>
      </c>
      <c r="B21" s="7" t="s">
        <v>50</v>
      </c>
      <c r="C21" s="7">
        <v>0</v>
      </c>
      <c r="D21" s="7">
        <v>0</v>
      </c>
      <c r="K21" s="2">
        <f t="shared" si="0"/>
        <v>0</v>
      </c>
    </row>
    <row r="22" spans="1:12">
      <c r="A22" s="7" t="s">
        <v>49</v>
      </c>
      <c r="B22" s="7" t="s">
        <v>51</v>
      </c>
      <c r="C22" s="7">
        <v>0.1</v>
      </c>
      <c r="D22" s="7">
        <v>0.1000000015</v>
      </c>
      <c r="K22" s="2">
        <f t="shared" si="0"/>
        <v>0.1</v>
      </c>
    </row>
    <row r="23" spans="1:12">
      <c r="A23" s="7" t="s">
        <v>53</v>
      </c>
      <c r="B23" s="7" t="s">
        <v>66</v>
      </c>
      <c r="C23" s="7">
        <f>1000/((0.11289+0.12947*6.25)*C13)</f>
        <v>108.45075386830281</v>
      </c>
      <c r="D23" s="7">
        <v>108.4507446289</v>
      </c>
      <c r="E23" s="7">
        <v>39.720342428737702</v>
      </c>
      <c r="F23" s="7">
        <v>39.72</v>
      </c>
      <c r="K23" s="16">
        <f>F23</f>
        <v>39.72</v>
      </c>
    </row>
    <row r="24" spans="1:12">
      <c r="A24" s="11" t="s">
        <v>43</v>
      </c>
      <c r="B24" s="7" t="s">
        <v>28</v>
      </c>
      <c r="C24" s="7">
        <v>1000</v>
      </c>
      <c r="D24" s="7">
        <v>1000</v>
      </c>
      <c r="K24" s="22">
        <f>'6 - North Pine'!I24</f>
        <v>1000</v>
      </c>
      <c r="L24" s="4" t="s">
        <v>109</v>
      </c>
    </row>
    <row r="25" spans="1:12">
      <c r="A25" s="11" t="s">
        <v>43</v>
      </c>
      <c r="B25" s="7" t="s">
        <v>24</v>
      </c>
      <c r="C25" s="7">
        <v>0.15</v>
      </c>
      <c r="D25" s="7">
        <v>9.9999997999999993E-3</v>
      </c>
      <c r="K25" s="14">
        <f>D25</f>
        <v>9.9999997999999993E-3</v>
      </c>
      <c r="L25" s="2" t="s">
        <v>98</v>
      </c>
    </row>
    <row r="26" spans="1:12">
      <c r="A26" s="11" t="s">
        <v>43</v>
      </c>
      <c r="B26" s="7" t="s">
        <v>18</v>
      </c>
      <c r="C26" s="11">
        <v>1.4999999999999999E-2</v>
      </c>
      <c r="D26" s="7">
        <v>1.9999999599999999E-2</v>
      </c>
      <c r="K26" s="2">
        <f>'6 - North Pine'!I26</f>
        <v>2.0285259001918101E-2</v>
      </c>
      <c r="L26" s="2" t="s">
        <v>115</v>
      </c>
    </row>
    <row r="27" spans="1:12">
      <c r="A27" s="7" t="s">
        <v>43</v>
      </c>
      <c r="B27" s="7" t="s">
        <v>8</v>
      </c>
      <c r="C27" s="7">
        <v>0.05</v>
      </c>
      <c r="D27" s="7">
        <v>5.0000000699999998E-2</v>
      </c>
      <c r="E27" s="7">
        <v>0.101805307921965</v>
      </c>
      <c r="K27" s="22">
        <f>E27</f>
        <v>0.101805307921965</v>
      </c>
    </row>
    <row r="28" spans="1:12">
      <c r="A28" s="11" t="s">
        <v>43</v>
      </c>
      <c r="B28" s="8" t="s">
        <v>30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2">
        <f t="shared" si="0"/>
        <v>3</v>
      </c>
    </row>
    <row r="29" spans="1:12">
      <c r="A29" s="11" t="s">
        <v>43</v>
      </c>
      <c r="B29" s="7" t="s">
        <v>29</v>
      </c>
      <c r="C29" s="7">
        <v>0.08</v>
      </c>
      <c r="D29" s="7">
        <v>7.9999998200000005E-2</v>
      </c>
      <c r="E29" s="7">
        <v>7.9885539007040804E-2</v>
      </c>
      <c r="F29" s="7">
        <v>7.9869999999999997E-2</v>
      </c>
      <c r="G29" s="7">
        <v>7.3050000000000004E-2</v>
      </c>
      <c r="H29" s="7">
        <v>7.3050000000000004E-2</v>
      </c>
      <c r="K29" s="16">
        <f>'6 - North Pine'!I29</f>
        <v>5.8105999999999998E-2</v>
      </c>
    </row>
    <row r="30" spans="1:12">
      <c r="A30" s="11" t="s">
        <v>43</v>
      </c>
      <c r="B30" s="7" t="s">
        <v>14</v>
      </c>
      <c r="C30" s="7">
        <v>7.2</v>
      </c>
      <c r="D30" s="7">
        <v>6.3948998451000003</v>
      </c>
      <c r="E30" s="7">
        <v>9.0244611720554495</v>
      </c>
      <c r="K30" s="22">
        <f>D30</f>
        <v>6.3948998451000003</v>
      </c>
      <c r="L30" s="2" t="s">
        <v>91</v>
      </c>
    </row>
    <row r="31" spans="1:12">
      <c r="A31" s="11" t="s">
        <v>43</v>
      </c>
      <c r="B31" s="7" t="s">
        <v>27</v>
      </c>
      <c r="C31" s="7">
        <v>4.7137000000000002</v>
      </c>
      <c r="D31" s="7">
        <v>4.7136998177000002</v>
      </c>
      <c r="E31" s="7">
        <v>5.0242533271584797</v>
      </c>
      <c r="K31" s="22">
        <f>E31</f>
        <v>5.0242533271584797</v>
      </c>
    </row>
    <row r="32" spans="1:12">
      <c r="A32" s="7" t="s">
        <v>43</v>
      </c>
      <c r="B32" s="7" t="s">
        <v>5</v>
      </c>
      <c r="C32" s="7">
        <f>4.54*3*1</f>
        <v>13.620000000000001</v>
      </c>
      <c r="D32" s="7">
        <v>4.5399999619000004</v>
      </c>
      <c r="E32" s="7">
        <v>174.71493956845001</v>
      </c>
      <c r="G32" s="7">
        <v>72.380390000000006</v>
      </c>
      <c r="H32" s="7">
        <v>72.380390000000006</v>
      </c>
      <c r="K32" s="16">
        <f>'Temperate Conifer'!D31</f>
        <v>45.855730000000001</v>
      </c>
      <c r="L32" s="2" t="s">
        <v>125</v>
      </c>
    </row>
    <row r="33" spans="1:12">
      <c r="A33" s="11" t="s">
        <v>43</v>
      </c>
      <c r="B33" s="7" t="s">
        <v>36</v>
      </c>
      <c r="C33" s="7">
        <f>300/(365*24*60*60)</f>
        <v>9.5129375951293768E-6</v>
      </c>
      <c r="D33" s="7">
        <v>4.7599998999999999E-3</v>
      </c>
      <c r="E33" s="7">
        <v>4.4835993117889996E-3</v>
      </c>
      <c r="K33" s="22">
        <f>E33</f>
        <v>4.4835993117889996E-3</v>
      </c>
      <c r="L33" s="2" t="s">
        <v>116</v>
      </c>
    </row>
    <row r="34" spans="1:12">
      <c r="A34" s="7" t="s">
        <v>46</v>
      </c>
      <c r="B34" s="7" t="s">
        <v>40</v>
      </c>
      <c r="C34" s="7">
        <v>0.73499999999999999</v>
      </c>
      <c r="D34" s="7">
        <v>0.73499999999999899</v>
      </c>
      <c r="H34" s="7">
        <v>0.81259999999999999</v>
      </c>
      <c r="K34" s="16">
        <f>H34</f>
        <v>0.81259999999999999</v>
      </c>
    </row>
    <row r="35" spans="1:12">
      <c r="A35" s="11" t="s">
        <v>46</v>
      </c>
      <c r="B35" s="7" t="s">
        <v>48</v>
      </c>
      <c r="C35" s="7" t="s">
        <v>55</v>
      </c>
      <c r="D35" s="7">
        <v>7.4074082099999994E-2</v>
      </c>
      <c r="K35" s="2">
        <f>D35</f>
        <v>7.4074082099999994E-2</v>
      </c>
    </row>
    <row r="36" spans="1:12">
      <c r="A36" s="11" t="s">
        <v>46</v>
      </c>
      <c r="B36" s="7" t="s">
        <v>47</v>
      </c>
      <c r="C36" s="7">
        <v>0.97</v>
      </c>
      <c r="D36" s="7">
        <v>0.96999999999999897</v>
      </c>
      <c r="K36" s="2">
        <f t="shared" si="0"/>
        <v>0.97</v>
      </c>
    </row>
    <row r="37" spans="1:12">
      <c r="A37" s="11" t="s">
        <v>46</v>
      </c>
      <c r="B37" s="7" t="s">
        <v>37</v>
      </c>
      <c r="C37" s="7" t="s">
        <v>55</v>
      </c>
      <c r="D37" s="7">
        <v>0.26999998089999999</v>
      </c>
      <c r="K37" s="2">
        <f>D37</f>
        <v>0.26999998089999999</v>
      </c>
    </row>
    <row r="38" spans="1:12" s="3" customFormat="1">
      <c r="A38" s="7" t="s">
        <v>45</v>
      </c>
      <c r="B38" s="7" t="s">
        <v>12</v>
      </c>
      <c r="C38" s="7">
        <v>1E-3</v>
      </c>
      <c r="D38" s="7">
        <v>1E-3</v>
      </c>
      <c r="E38" s="7">
        <v>0.39221339141122002</v>
      </c>
      <c r="F38" s="7"/>
      <c r="G38" s="7"/>
      <c r="H38" s="7"/>
      <c r="I38" s="7"/>
      <c r="J38" s="7"/>
      <c r="K38" s="22">
        <f>E38</f>
        <v>0.39221339141122002</v>
      </c>
    </row>
    <row r="39" spans="1:12">
      <c r="A39" s="7" t="s">
        <v>45</v>
      </c>
      <c r="B39" s="7" t="s">
        <v>16</v>
      </c>
      <c r="C39" s="7">
        <v>0.3</v>
      </c>
      <c r="D39" s="7">
        <v>0.30000001189999997</v>
      </c>
      <c r="E39" s="7">
        <v>0.31896799063861297</v>
      </c>
      <c r="K39" s="22">
        <f>E39</f>
        <v>0.31896799063861297</v>
      </c>
    </row>
    <row r="40" spans="1:12">
      <c r="A40" s="7" t="s">
        <v>45</v>
      </c>
      <c r="B40" s="7" t="s">
        <v>17</v>
      </c>
      <c r="C40" s="7">
        <v>5</v>
      </c>
      <c r="D40" s="7">
        <v>5</v>
      </c>
      <c r="K40" s="2">
        <f t="shared" si="0"/>
        <v>5</v>
      </c>
    </row>
    <row r="41" spans="1:12">
      <c r="A41" s="7" t="s">
        <v>45</v>
      </c>
      <c r="B41" s="7" t="s">
        <v>13</v>
      </c>
      <c r="C41" s="7">
        <v>0.01</v>
      </c>
      <c r="D41" s="7">
        <v>0.05</v>
      </c>
      <c r="K41" s="14">
        <f>D41</f>
        <v>0.05</v>
      </c>
      <c r="L41" s="2" t="s">
        <v>98</v>
      </c>
    </row>
    <row r="42" spans="1:12">
      <c r="A42" s="7" t="s">
        <v>52</v>
      </c>
      <c r="B42" s="7" t="s">
        <v>38</v>
      </c>
      <c r="C42" s="7">
        <v>0.79</v>
      </c>
      <c r="D42" s="7">
        <v>0.79000002150000004</v>
      </c>
      <c r="E42" s="7">
        <v>0.50661508232696595</v>
      </c>
      <c r="K42" s="22">
        <f>E42</f>
        <v>0.50661508232696595</v>
      </c>
    </row>
    <row r="43" spans="1:12">
      <c r="A43" s="7" t="s">
        <v>52</v>
      </c>
      <c r="B43" s="7" t="s">
        <v>15</v>
      </c>
      <c r="C43" s="7">
        <v>0.45029999999999998</v>
      </c>
      <c r="D43" s="7">
        <v>0.45030000809999998</v>
      </c>
      <c r="E43" s="7">
        <v>0.27136302697237402</v>
      </c>
      <c r="K43" s="22">
        <f>C43</f>
        <v>0.45029999999999998</v>
      </c>
      <c r="L43" s="22"/>
    </row>
    <row r="44" spans="1:12">
      <c r="A44" s="7" t="s">
        <v>52</v>
      </c>
      <c r="B44" s="7" t="s">
        <v>31</v>
      </c>
      <c r="C44" s="7">
        <v>0.33300000000000002</v>
      </c>
      <c r="D44" s="7">
        <v>0.33300000429999999</v>
      </c>
      <c r="E44" s="7">
        <v>0.27268088739186702</v>
      </c>
      <c r="F44" s="7">
        <v>0.3115</v>
      </c>
      <c r="K44" s="16">
        <f>F44</f>
        <v>0.3115</v>
      </c>
    </row>
    <row r="45" spans="1:12">
      <c r="A45" s="7" t="s">
        <v>52</v>
      </c>
      <c r="B45" s="7" t="s">
        <v>34</v>
      </c>
      <c r="C45" s="7">
        <f>0.28*1</f>
        <v>0.28000000000000003</v>
      </c>
      <c r="D45" s="7">
        <v>0.52799999710000001</v>
      </c>
      <c r="E45" s="7">
        <v>1.02168233862278</v>
      </c>
      <c r="F45" s="7">
        <v>1.020858</v>
      </c>
      <c r="G45" s="7">
        <v>1.3983810000000001</v>
      </c>
      <c r="H45" s="7">
        <v>1.3983810000000001</v>
      </c>
      <c r="K45" s="16">
        <f>'6 - North Pine'!I45</f>
        <v>3.3520799999999999</v>
      </c>
    </row>
    <row r="46" spans="1:12">
      <c r="A46" s="7" t="s">
        <v>52</v>
      </c>
      <c r="B46" s="7" t="s">
        <v>32</v>
      </c>
      <c r="C46" s="7">
        <v>3.8001320000000001</v>
      </c>
      <c r="D46" s="7">
        <v>3.8001320362</v>
      </c>
      <c r="E46" s="7">
        <v>5.0867479224689296</v>
      </c>
      <c r="K46" s="22">
        <f>'6 - North Pine'!E46</f>
        <v>0.62139806485750004</v>
      </c>
      <c r="L46" s="2" t="s">
        <v>129</v>
      </c>
    </row>
    <row r="47" spans="1:12">
      <c r="A47" s="7" t="s">
        <v>52</v>
      </c>
      <c r="B47" s="7" t="s">
        <v>33</v>
      </c>
      <c r="C47" s="7">
        <v>0</v>
      </c>
      <c r="D47" s="7">
        <v>0</v>
      </c>
      <c r="E47" s="7">
        <v>0</v>
      </c>
      <c r="K47" s="2">
        <f t="shared" si="0"/>
        <v>0</v>
      </c>
    </row>
    <row r="48" spans="1:12">
      <c r="B48" s="7" t="s">
        <v>22</v>
      </c>
      <c r="D48" s="7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125" zoomScaleNormal="125" zoomScalePageLayoutView="125" workbookViewId="0">
      <pane xSplit="1" topLeftCell="B1" activePane="topRight" state="frozen"/>
      <selection activeCell="C11" sqref="C11"/>
      <selection pane="topRight" activeCell="L14" sqref="L14"/>
    </sheetView>
  </sheetViews>
  <sheetFormatPr baseColWidth="10" defaultRowHeight="15" x14ac:dyDescent="0"/>
  <cols>
    <col min="1" max="1" width="11.83203125" style="7" customWidth="1"/>
    <col min="2" max="2" width="26.33203125" style="7" customWidth="1"/>
    <col min="3" max="3" width="19.1640625" style="7" customWidth="1"/>
    <col min="4" max="5" width="13" style="7" customWidth="1"/>
    <col min="6" max="6" width="13" style="23" customWidth="1"/>
    <col min="7" max="7" width="9.1640625" style="7" customWidth="1"/>
    <col min="8" max="11" width="10.83203125" style="7" customWidth="1"/>
    <col min="12" max="12" width="11.83203125" style="2" bestFit="1" customWidth="1"/>
    <col min="13" max="16384" width="10.83203125" style="2"/>
  </cols>
  <sheetData>
    <row r="1" spans="1:12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100</v>
      </c>
      <c r="F1" s="6" t="s">
        <v>105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118</v>
      </c>
      <c r="L1" s="1" t="s">
        <v>61</v>
      </c>
    </row>
    <row r="2" spans="1:12" s="17" customFormat="1">
      <c r="A2" s="17" t="s">
        <v>42</v>
      </c>
      <c r="B2" s="25" t="s">
        <v>57</v>
      </c>
      <c r="C2" s="17">
        <v>1.29E-2</v>
      </c>
      <c r="D2" s="17">
        <v>1.29000004E-2</v>
      </c>
      <c r="F2" s="26"/>
      <c r="K2" s="17">
        <v>2.2124810000000002E-2</v>
      </c>
      <c r="L2" s="17">
        <f>K2</f>
        <v>2.2124810000000002E-2</v>
      </c>
    </row>
    <row r="3" spans="1:12">
      <c r="A3" s="7" t="s">
        <v>42</v>
      </c>
      <c r="B3" s="11" t="s">
        <v>58</v>
      </c>
      <c r="C3" s="7">
        <v>2.648E-2</v>
      </c>
      <c r="D3" s="7">
        <v>2.64800005E-2</v>
      </c>
      <c r="L3" s="2">
        <f t="shared" ref="L3:L8" si="0">C3</f>
        <v>2.648E-2</v>
      </c>
    </row>
    <row r="4" spans="1:12">
      <c r="A4" s="7" t="s">
        <v>42</v>
      </c>
      <c r="B4" s="11" t="s">
        <v>39</v>
      </c>
      <c r="C4" s="7">
        <v>22.6799</v>
      </c>
      <c r="D4" s="7">
        <v>22.679899215700001</v>
      </c>
      <c r="L4" s="2">
        <f t="shared" si="0"/>
        <v>22.6799</v>
      </c>
    </row>
    <row r="5" spans="1:12" s="17" customFormat="1">
      <c r="A5" s="17" t="s">
        <v>42</v>
      </c>
      <c r="B5" s="25" t="s">
        <v>59</v>
      </c>
      <c r="C5" s="17">
        <v>1.7477</v>
      </c>
      <c r="D5" s="17">
        <v>1.747699976</v>
      </c>
      <c r="F5" s="26"/>
      <c r="K5" s="17">
        <v>1.868592</v>
      </c>
      <c r="L5" s="17">
        <f>K5</f>
        <v>1.868592</v>
      </c>
    </row>
    <row r="6" spans="1:12">
      <c r="A6" s="7" t="s">
        <v>42</v>
      </c>
      <c r="B6" s="11" t="s">
        <v>60</v>
      </c>
      <c r="C6" s="7">
        <v>2.9595400000000001</v>
      </c>
      <c r="D6" s="7">
        <v>2.9595398902999999</v>
      </c>
      <c r="L6" s="2">
        <f t="shared" si="0"/>
        <v>2.9595400000000001</v>
      </c>
    </row>
    <row r="7" spans="1:12">
      <c r="A7" s="7" t="s">
        <v>42</v>
      </c>
      <c r="B7" s="7" t="s">
        <v>4</v>
      </c>
      <c r="C7" s="7">
        <v>-6.5339999999999995E-2</v>
      </c>
      <c r="D7" s="7">
        <v>-6.5339997400000002E-2</v>
      </c>
      <c r="L7" s="2">
        <f>C7/2</f>
        <v>-3.2669999999999998E-2</v>
      </c>
    </row>
    <row r="8" spans="1:12">
      <c r="A8" s="7" t="s">
        <v>42</v>
      </c>
      <c r="B8" s="7" t="s">
        <v>9</v>
      </c>
      <c r="C8" s="7">
        <v>1.5</v>
      </c>
      <c r="D8" s="7">
        <v>1.5</v>
      </c>
      <c r="L8" s="2">
        <f t="shared" si="0"/>
        <v>1.5</v>
      </c>
    </row>
    <row r="9" spans="1:12">
      <c r="A9" s="7" t="s">
        <v>42</v>
      </c>
      <c r="B9" s="7" t="s">
        <v>7</v>
      </c>
      <c r="C9" s="7">
        <v>1.1274</v>
      </c>
      <c r="D9" s="7">
        <v>0.63578677179999998</v>
      </c>
      <c r="E9" s="7">
        <v>0.63578678943003997</v>
      </c>
      <c r="F9" s="23">
        <v>0.63596261938961296</v>
      </c>
      <c r="G9" s="7">
        <v>0.63580000000000003</v>
      </c>
      <c r="H9" s="7">
        <v>0.63580000000000003</v>
      </c>
      <c r="I9" s="7">
        <v>0.63580000000000003</v>
      </c>
      <c r="J9" s="7">
        <v>0.63580000000000003</v>
      </c>
      <c r="L9" s="16">
        <f>J9</f>
        <v>0.63580000000000003</v>
      </c>
    </row>
    <row r="10" spans="1:12" s="3" customFormat="1">
      <c r="A10" s="7" t="s">
        <v>42</v>
      </c>
      <c r="B10" s="7" t="s">
        <v>67</v>
      </c>
      <c r="C10" s="7">
        <f>C13/C11</f>
        <v>7.6923076923076927E-3</v>
      </c>
      <c r="D10" s="7">
        <v>7.6923076999999996E-3</v>
      </c>
      <c r="E10" s="7"/>
      <c r="F10" s="23"/>
      <c r="G10" s="7"/>
      <c r="H10" s="7"/>
      <c r="I10" s="7"/>
      <c r="J10" s="7"/>
      <c r="K10" s="7"/>
      <c r="L10" s="7">
        <f>L13/L11</f>
        <v>1.0189635897435897E-2</v>
      </c>
    </row>
    <row r="11" spans="1:12" s="3" customFormat="1">
      <c r="A11" s="7" t="s">
        <v>42</v>
      </c>
      <c r="B11" s="7" t="s">
        <v>120</v>
      </c>
      <c r="C11" s="7">
        <v>3900</v>
      </c>
      <c r="D11" s="7">
        <v>3900</v>
      </c>
      <c r="E11" s="7"/>
      <c r="F11" s="23"/>
      <c r="G11" s="7"/>
      <c r="H11" s="7"/>
      <c r="I11" s="7"/>
      <c r="J11" s="7"/>
      <c r="K11" s="7"/>
      <c r="L11" s="27">
        <f>C11</f>
        <v>3900</v>
      </c>
    </row>
    <row r="12" spans="1:12">
      <c r="A12" s="7" t="s">
        <v>42</v>
      </c>
      <c r="B12" s="7" t="s">
        <v>23</v>
      </c>
      <c r="C12" s="7">
        <v>0</v>
      </c>
      <c r="D12" s="7">
        <v>0</v>
      </c>
      <c r="L12" s="2">
        <f>C12</f>
        <v>0</v>
      </c>
    </row>
    <row r="13" spans="1:12">
      <c r="A13" s="7" t="s">
        <v>42</v>
      </c>
      <c r="B13" s="7" t="s">
        <v>3</v>
      </c>
      <c r="C13" s="7">
        <v>30</v>
      </c>
      <c r="D13" s="7">
        <v>28.4607543945</v>
      </c>
      <c r="E13" s="7">
        <v>28.460754447603101</v>
      </c>
      <c r="F13" s="23">
        <v>42.799007023340998</v>
      </c>
      <c r="G13" s="7">
        <v>42.801670000000001</v>
      </c>
      <c r="H13" s="7">
        <v>42.801670000000001</v>
      </c>
      <c r="I13" s="7">
        <v>42.801670000000001</v>
      </c>
      <c r="J13" s="7">
        <v>42.801670000000001</v>
      </c>
      <c r="L13" s="2">
        <f>'Temperate Decid'!E12</f>
        <v>39.739579999999997</v>
      </c>
    </row>
    <row r="14" spans="1:12">
      <c r="A14" s="7" t="s">
        <v>54</v>
      </c>
      <c r="B14" s="7" t="s">
        <v>21</v>
      </c>
      <c r="C14" s="11" t="s">
        <v>55</v>
      </c>
      <c r="D14" s="7">
        <v>17.8949623108</v>
      </c>
      <c r="L14" s="2">
        <f>D14</f>
        <v>17.8949623108</v>
      </c>
    </row>
    <row r="15" spans="1:12">
      <c r="A15" s="8" t="s">
        <v>44</v>
      </c>
      <c r="B15" s="8" t="s">
        <v>6</v>
      </c>
      <c r="C15" s="8">
        <v>2</v>
      </c>
      <c r="D15" s="8">
        <v>2</v>
      </c>
      <c r="E15" s="8"/>
      <c r="G15" s="8"/>
      <c r="H15" s="8"/>
      <c r="I15" s="8"/>
      <c r="J15" s="8"/>
      <c r="K15" s="8"/>
      <c r="L15" s="2">
        <f t="shared" ref="L15:L22" si="1">C15</f>
        <v>2</v>
      </c>
    </row>
    <row r="16" spans="1:12">
      <c r="A16" s="7" t="s">
        <v>49</v>
      </c>
      <c r="B16" s="7" t="s">
        <v>25</v>
      </c>
      <c r="C16" s="7">
        <v>1</v>
      </c>
      <c r="D16" s="7">
        <v>1</v>
      </c>
      <c r="L16" s="2">
        <f t="shared" si="1"/>
        <v>1</v>
      </c>
    </row>
    <row r="17" spans="1:13">
      <c r="A17" s="7" t="s">
        <v>49</v>
      </c>
      <c r="B17" s="7" t="s">
        <v>26</v>
      </c>
      <c r="C17" s="7">
        <v>20</v>
      </c>
      <c r="D17" s="7">
        <v>20</v>
      </c>
      <c r="F17" s="23">
        <v>43.108631057548301</v>
      </c>
      <c r="L17" s="22">
        <v>20</v>
      </c>
      <c r="M17" s="2" t="s">
        <v>126</v>
      </c>
    </row>
    <row r="18" spans="1:13">
      <c r="A18" s="7" t="s">
        <v>49</v>
      </c>
      <c r="B18" s="7" t="s">
        <v>11</v>
      </c>
      <c r="C18" s="7">
        <v>6.1440000000000002E-3</v>
      </c>
      <c r="D18" s="7">
        <v>6.1440002000000002E-3</v>
      </c>
      <c r="L18" s="2">
        <f>C18</f>
        <v>6.1440000000000002E-3</v>
      </c>
      <c r="M18" s="2" t="s">
        <v>113</v>
      </c>
    </row>
    <row r="19" spans="1:13">
      <c r="A19" s="7" t="s">
        <v>49</v>
      </c>
      <c r="B19" s="7" t="s">
        <v>10</v>
      </c>
      <c r="C19" s="7">
        <f>273.15-80</f>
        <v>193.14999999999998</v>
      </c>
      <c r="D19" s="7">
        <v>193</v>
      </c>
      <c r="L19" s="2">
        <f t="shared" si="1"/>
        <v>193.14999999999998</v>
      </c>
    </row>
    <row r="20" spans="1:13">
      <c r="A20" s="7" t="s">
        <v>49</v>
      </c>
      <c r="B20" s="7" t="s">
        <v>35</v>
      </c>
      <c r="C20" s="7">
        <v>0.95</v>
      </c>
      <c r="D20" s="7">
        <v>0.94999998809999997</v>
      </c>
      <c r="F20" s="23">
        <v>0.947713780677375</v>
      </c>
      <c r="L20" s="22">
        <f>F20</f>
        <v>0.947713780677375</v>
      </c>
    </row>
    <row r="21" spans="1:13">
      <c r="A21" s="7" t="s">
        <v>49</v>
      </c>
      <c r="B21" s="7" t="s">
        <v>50</v>
      </c>
      <c r="C21" s="7">
        <v>0</v>
      </c>
      <c r="D21" s="7">
        <v>0</v>
      </c>
      <c r="L21" s="2">
        <f t="shared" si="1"/>
        <v>0</v>
      </c>
    </row>
    <row r="22" spans="1:13">
      <c r="A22" s="7" t="s">
        <v>49</v>
      </c>
      <c r="B22" s="7" t="s">
        <v>51</v>
      </c>
      <c r="C22" s="7">
        <v>0.1</v>
      </c>
      <c r="D22" s="7">
        <v>0.1000000015</v>
      </c>
      <c r="L22" s="2">
        <f t="shared" si="1"/>
        <v>0.1</v>
      </c>
    </row>
    <row r="23" spans="1:13">
      <c r="A23" s="7" t="s">
        <v>53</v>
      </c>
      <c r="B23" s="7" t="s">
        <v>66</v>
      </c>
      <c r="C23" s="7">
        <f>1000/((0.11289+0.12947*18.25)*C13)</f>
        <v>13.464110236056147</v>
      </c>
      <c r="D23" s="7">
        <v>13.4641094208</v>
      </c>
      <c r="F23" s="23">
        <v>19.680132766755001</v>
      </c>
      <c r="G23" s="7">
        <v>19.681000000000001</v>
      </c>
      <c r="I23" s="7">
        <v>19.681000000000001</v>
      </c>
      <c r="L23" s="16">
        <f>I23</f>
        <v>19.681000000000001</v>
      </c>
    </row>
    <row r="24" spans="1:13">
      <c r="A24" s="11" t="s">
        <v>43</v>
      </c>
      <c r="B24" s="7" t="s">
        <v>28</v>
      </c>
      <c r="C24" s="11">
        <v>10000</v>
      </c>
      <c r="D24" s="7">
        <v>20000</v>
      </c>
      <c r="L24" s="22">
        <f>'10 -  Mid Hardwood'!L24</f>
        <v>7904</v>
      </c>
      <c r="M24" s="4" t="s">
        <v>108</v>
      </c>
    </row>
    <row r="25" spans="1:13">
      <c r="A25" s="11" t="s">
        <v>43</v>
      </c>
      <c r="B25" s="7" t="s">
        <v>24</v>
      </c>
      <c r="C25" s="7">
        <v>0.15</v>
      </c>
      <c r="D25" s="7">
        <v>9.9999997999999993E-3</v>
      </c>
      <c r="L25" s="14">
        <v>0.01</v>
      </c>
      <c r="M25" s="4" t="s">
        <v>127</v>
      </c>
    </row>
    <row r="26" spans="1:13">
      <c r="A26" s="11" t="s">
        <v>43</v>
      </c>
      <c r="B26" s="7" t="s">
        <v>18</v>
      </c>
      <c r="C26" s="11">
        <v>1.4999999999999999E-2</v>
      </c>
      <c r="D26" s="7">
        <v>3.3985305600000001E-2</v>
      </c>
      <c r="E26" s="7">
        <v>3.39853068703957E-2</v>
      </c>
      <c r="F26" s="23">
        <v>1.9126424044692301E-2</v>
      </c>
      <c r="G26" s="7">
        <v>1.9126339999999999E-2</v>
      </c>
      <c r="H26" s="7">
        <v>1.9134490000000001E-2</v>
      </c>
      <c r="I26" s="7">
        <v>1.9126339999999999E-2</v>
      </c>
      <c r="J26" s="7">
        <v>1.9134490000000001E-2</v>
      </c>
      <c r="L26" s="16">
        <f>'11 - Late Hardwood'!K26</f>
        <v>3.053057E-2</v>
      </c>
    </row>
    <row r="27" spans="1:13">
      <c r="A27" s="7" t="s">
        <v>43</v>
      </c>
      <c r="B27" s="7" t="s">
        <v>8</v>
      </c>
      <c r="C27" s="7">
        <v>0.1</v>
      </c>
      <c r="D27" s="7">
        <v>5.0000000699999998E-2</v>
      </c>
      <c r="F27" s="23">
        <v>0.101006790121505</v>
      </c>
      <c r="L27" s="22">
        <f>F27</f>
        <v>0.101006790121505</v>
      </c>
    </row>
    <row r="28" spans="1:13">
      <c r="A28" s="11" t="s">
        <v>43</v>
      </c>
      <c r="B28" s="8" t="s">
        <v>30</v>
      </c>
      <c r="C28" s="8">
        <v>3</v>
      </c>
      <c r="D28" s="8">
        <v>3</v>
      </c>
      <c r="E28" s="8"/>
      <c r="G28" s="8"/>
      <c r="H28" s="8"/>
      <c r="I28" s="8"/>
      <c r="J28" s="8"/>
      <c r="K28" s="8"/>
      <c r="L28" s="2">
        <f>C28</f>
        <v>3</v>
      </c>
    </row>
    <row r="29" spans="1:13">
      <c r="A29" s="11" t="s">
        <v>43</v>
      </c>
      <c r="B29" s="7" t="s">
        <v>131</v>
      </c>
      <c r="C29" s="7">
        <v>0.08</v>
      </c>
      <c r="D29" s="7">
        <v>7.9999998200000005E-2</v>
      </c>
      <c r="E29" s="7">
        <v>5.7775914219179998E-2</v>
      </c>
      <c r="F29" s="23">
        <v>5.73388436893933E-2</v>
      </c>
      <c r="G29" s="7">
        <v>5.7332000000000001E-2</v>
      </c>
      <c r="H29" s="7">
        <v>5.7292000000000003E-2</v>
      </c>
      <c r="I29" s="7">
        <v>5.7332000000000001E-2</v>
      </c>
      <c r="J29" s="7">
        <v>5.7292000000000003E-2</v>
      </c>
      <c r="L29" s="16">
        <f>'Temperate Decid'!E28</f>
        <v>6.8412000000000001E-2</v>
      </c>
    </row>
    <row r="30" spans="1:13">
      <c r="A30" s="11" t="s">
        <v>43</v>
      </c>
      <c r="B30" s="7" t="s">
        <v>14</v>
      </c>
      <c r="C30" s="7">
        <v>7.2</v>
      </c>
      <c r="D30" s="7">
        <v>5.8748331069999997</v>
      </c>
      <c r="E30" s="7">
        <v>5.8748330304446501</v>
      </c>
      <c r="F30" s="23">
        <v>6.1731631374525104</v>
      </c>
      <c r="G30" s="7">
        <v>6.1820000000000004</v>
      </c>
      <c r="H30" s="7">
        <v>6.1440000000000001</v>
      </c>
      <c r="I30" s="7">
        <v>6.1820000000000004</v>
      </c>
      <c r="J30" s="7">
        <v>6.1440000000000001</v>
      </c>
      <c r="L30" s="16">
        <f>'Temperate Decid'!E29</f>
        <v>5.94</v>
      </c>
    </row>
    <row r="31" spans="1:13">
      <c r="A31" s="11" t="s">
        <v>43</v>
      </c>
      <c r="B31" s="7" t="s">
        <v>27</v>
      </c>
      <c r="C31" s="7">
        <v>4.7137000000000002</v>
      </c>
      <c r="D31" s="7">
        <v>4.7136998177000002</v>
      </c>
      <c r="F31" s="23">
        <v>4.98546861532368</v>
      </c>
      <c r="L31" s="22">
        <f>F31</f>
        <v>4.98546861532368</v>
      </c>
    </row>
    <row r="32" spans="1:13">
      <c r="A32" s="7" t="s">
        <v>43</v>
      </c>
      <c r="B32" s="7" t="s">
        <v>5</v>
      </c>
      <c r="C32" s="7">
        <f>20.387075*3*1</f>
        <v>61.161225000000002</v>
      </c>
      <c r="D32" s="7">
        <v>27.960887908899998</v>
      </c>
      <c r="E32" s="7">
        <v>27.960888738123401</v>
      </c>
      <c r="F32" s="23">
        <v>56.316556547444598</v>
      </c>
      <c r="G32" s="7">
        <v>56.31326</v>
      </c>
      <c r="H32" s="7">
        <v>56.289279999999998</v>
      </c>
      <c r="I32" s="7">
        <v>56.31326</v>
      </c>
      <c r="J32" s="7">
        <v>56.289279999999998</v>
      </c>
      <c r="L32" s="2">
        <f>J32</f>
        <v>56.289279999999998</v>
      </c>
    </row>
    <row r="33" spans="1:13">
      <c r="A33" s="11" t="s">
        <v>43</v>
      </c>
      <c r="B33" s="7" t="s">
        <v>36</v>
      </c>
      <c r="C33" s="7">
        <f>300/(365*24*60*60)</f>
        <v>9.5129375951293768E-6</v>
      </c>
      <c r="D33" s="7">
        <v>4.9651670000000004E-3</v>
      </c>
      <c r="E33" s="7">
        <v>4.9651669160430296E-3</v>
      </c>
      <c r="F33" s="23">
        <v>4.2579909421441697E-3</v>
      </c>
      <c r="L33" s="22">
        <f>F33</f>
        <v>4.2579909421441697E-3</v>
      </c>
    </row>
    <row r="34" spans="1:13">
      <c r="A34" s="7" t="s">
        <v>46</v>
      </c>
      <c r="B34" s="7" t="s">
        <v>40</v>
      </c>
      <c r="C34" s="7">
        <v>0.84</v>
      </c>
      <c r="D34" s="7">
        <v>0.83999999999999897</v>
      </c>
      <c r="J34" s="7">
        <v>0.79830000000000001</v>
      </c>
      <c r="L34" s="16">
        <f>J34</f>
        <v>0.79830000000000001</v>
      </c>
    </row>
    <row r="35" spans="1:13">
      <c r="A35" s="11" t="s">
        <v>46</v>
      </c>
      <c r="B35" s="7" t="s">
        <v>48</v>
      </c>
      <c r="C35" s="7" t="s">
        <v>55</v>
      </c>
      <c r="D35" s="7">
        <v>7.4074082099999994E-2</v>
      </c>
      <c r="L35" s="2">
        <f>D35</f>
        <v>7.4074082099999994E-2</v>
      </c>
    </row>
    <row r="36" spans="1:13">
      <c r="A36" s="11" t="s">
        <v>46</v>
      </c>
      <c r="B36" s="7" t="s">
        <v>47</v>
      </c>
      <c r="C36" s="7">
        <v>0.95</v>
      </c>
      <c r="D36" s="7">
        <v>0.94999999999999896</v>
      </c>
      <c r="L36" s="2">
        <f t="shared" ref="L36:L40" si="2">C36</f>
        <v>0.95</v>
      </c>
    </row>
    <row r="37" spans="1:13">
      <c r="A37" s="11" t="s">
        <v>46</v>
      </c>
      <c r="B37" s="7" t="s">
        <v>37</v>
      </c>
      <c r="C37" s="7" t="s">
        <v>55</v>
      </c>
      <c r="D37" s="7">
        <v>0.26999998089999999</v>
      </c>
      <c r="L37" s="2">
        <f>D37</f>
        <v>0.26999998089999999</v>
      </c>
    </row>
    <row r="38" spans="1:13" s="3" customFormat="1">
      <c r="A38" s="7" t="s">
        <v>45</v>
      </c>
      <c r="B38" s="7" t="s">
        <v>12</v>
      </c>
      <c r="C38" s="7">
        <v>1</v>
      </c>
      <c r="D38" s="7">
        <v>1</v>
      </c>
      <c r="E38" s="7"/>
      <c r="F38" s="23">
        <v>0.41756016771510801</v>
      </c>
      <c r="G38" s="7"/>
      <c r="H38" s="7"/>
      <c r="I38" s="7"/>
      <c r="J38" s="7"/>
      <c r="K38" s="7"/>
      <c r="L38" s="22">
        <f>F38</f>
        <v>0.41756016771510801</v>
      </c>
    </row>
    <row r="39" spans="1:13">
      <c r="A39" s="7" t="s">
        <v>45</v>
      </c>
      <c r="B39" s="7" t="s">
        <v>16</v>
      </c>
      <c r="C39" s="7">
        <v>0.3</v>
      </c>
      <c r="D39" s="7">
        <v>0.31807726619999999</v>
      </c>
      <c r="E39" s="7">
        <v>0.318077268126368</v>
      </c>
      <c r="F39" s="23">
        <v>0.31256999133930702</v>
      </c>
      <c r="L39" s="22">
        <f>F39</f>
        <v>0.31256999133930702</v>
      </c>
    </row>
    <row r="40" spans="1:13">
      <c r="A40" s="7" t="s">
        <v>45</v>
      </c>
      <c r="B40" s="7" t="s">
        <v>17</v>
      </c>
      <c r="C40" s="7">
        <v>5</v>
      </c>
      <c r="D40" s="7">
        <v>5</v>
      </c>
      <c r="L40" s="2">
        <f t="shared" si="2"/>
        <v>5</v>
      </c>
    </row>
    <row r="41" spans="1:13">
      <c r="A41" s="7" t="s">
        <v>45</v>
      </c>
      <c r="B41" s="7" t="s">
        <v>13</v>
      </c>
      <c r="C41" s="7">
        <v>0.01</v>
      </c>
      <c r="D41" s="7">
        <v>0.05</v>
      </c>
      <c r="L41" s="14">
        <f>D41</f>
        <v>0.05</v>
      </c>
      <c r="M41" s="2" t="s">
        <v>91</v>
      </c>
    </row>
    <row r="42" spans="1:13">
      <c r="A42" s="7" t="s">
        <v>52</v>
      </c>
      <c r="B42" s="7" t="s">
        <v>38</v>
      </c>
      <c r="C42" s="7">
        <v>0.79</v>
      </c>
      <c r="D42" s="7">
        <v>0.79000002150000004</v>
      </c>
      <c r="F42" s="23">
        <v>0.49579110420655098</v>
      </c>
      <c r="L42" s="22">
        <f>F42</f>
        <v>0.49579110420655098</v>
      </c>
    </row>
    <row r="43" spans="1:13">
      <c r="A43" s="7" t="s">
        <v>52</v>
      </c>
      <c r="B43" s="7" t="s">
        <v>15</v>
      </c>
      <c r="C43" s="7">
        <v>0</v>
      </c>
      <c r="D43" s="7">
        <v>0.35128399729999998</v>
      </c>
      <c r="E43" s="7">
        <v>0.35128400542426502</v>
      </c>
      <c r="F43" s="23">
        <v>0.35321762744686103</v>
      </c>
      <c r="L43" s="22">
        <f>F43</f>
        <v>0.35321762744686103</v>
      </c>
      <c r="M43" s="22"/>
    </row>
    <row r="44" spans="1:13">
      <c r="A44" s="7" t="s">
        <v>52</v>
      </c>
      <c r="B44" s="7" t="s">
        <v>31</v>
      </c>
      <c r="C44" s="7">
        <v>0</v>
      </c>
      <c r="D44" s="7">
        <v>0</v>
      </c>
      <c r="L44" s="2">
        <f>C44</f>
        <v>0</v>
      </c>
    </row>
    <row r="45" spans="1:13">
      <c r="A45" s="7" t="s">
        <v>52</v>
      </c>
      <c r="B45" s="7" t="s">
        <v>34</v>
      </c>
      <c r="C45" s="7">
        <f>0.28*1</f>
        <v>0.28000000000000003</v>
      </c>
      <c r="D45" s="7">
        <v>2.9454386233999998</v>
      </c>
      <c r="E45" s="7">
        <v>2.9454385969416799</v>
      </c>
      <c r="F45" s="23">
        <v>1.45245938057048</v>
      </c>
      <c r="G45" s="7">
        <v>1.452121</v>
      </c>
      <c r="H45" s="7">
        <v>1.458469</v>
      </c>
      <c r="I45" s="7">
        <v>1.452121</v>
      </c>
      <c r="J45" s="7">
        <v>1.458469</v>
      </c>
      <c r="L45" s="16">
        <f>I45</f>
        <v>1.452121</v>
      </c>
      <c r="M45" s="2" t="s">
        <v>102</v>
      </c>
    </row>
    <row r="46" spans="1:13">
      <c r="A46" s="7" t="s">
        <v>52</v>
      </c>
      <c r="B46" s="7" t="s">
        <v>32</v>
      </c>
      <c r="C46" s="7">
        <v>5.7725059999999999</v>
      </c>
      <c r="D46" s="7">
        <v>0.69149309400000003</v>
      </c>
      <c r="E46" s="7">
        <v>0.69149308155026701</v>
      </c>
      <c r="F46" s="23">
        <v>1.2992295068411901</v>
      </c>
      <c r="G46" s="7">
        <v>1.2975000000000001</v>
      </c>
      <c r="H46" s="7">
        <v>1.2782</v>
      </c>
      <c r="I46" s="7">
        <v>1.2975000000000001</v>
      </c>
      <c r="J46" s="7">
        <v>1.2782</v>
      </c>
      <c r="L46" s="22">
        <f>J46</f>
        <v>1.2782</v>
      </c>
    </row>
    <row r="47" spans="1:13">
      <c r="A47" s="7" t="s">
        <v>52</v>
      </c>
      <c r="B47" s="7" t="s">
        <v>33</v>
      </c>
      <c r="C47" s="7">
        <v>0.62429999999999997</v>
      </c>
      <c r="D47" s="7">
        <v>0</v>
      </c>
      <c r="F47" s="23">
        <v>0</v>
      </c>
      <c r="L47" s="17">
        <f>D47</f>
        <v>0</v>
      </c>
      <c r="M47" s="2" t="s">
        <v>91</v>
      </c>
    </row>
    <row r="48" spans="1:13">
      <c r="B48" s="7" t="s">
        <v>22</v>
      </c>
      <c r="D48" s="7">
        <v>43.492801666299997</v>
      </c>
      <c r="L48" s="2">
        <f t="shared" ref="L48" si="3">D48</f>
        <v>43.492801666299997</v>
      </c>
    </row>
    <row r="49" spans="2:10">
      <c r="B49" s="7" t="s">
        <v>77</v>
      </c>
      <c r="G49" s="7">
        <v>1.5271999999999999</v>
      </c>
      <c r="H49" s="7">
        <v>1.5270999999999999</v>
      </c>
      <c r="I49" s="7">
        <v>1.5271999999999999</v>
      </c>
      <c r="J49" s="7">
        <v>1.5270999999999999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125" zoomScaleNormal="125" zoomScalePageLayoutView="125" workbookViewId="0">
      <pane xSplit="1" topLeftCell="B1" activePane="topRight" state="frozen"/>
      <selection activeCell="C11" sqref="C11"/>
      <selection pane="topRight" activeCell="L13" sqref="L13"/>
    </sheetView>
  </sheetViews>
  <sheetFormatPr baseColWidth="10" defaultRowHeight="15" x14ac:dyDescent="0"/>
  <cols>
    <col min="1" max="1" width="12.33203125" style="7" customWidth="1"/>
    <col min="2" max="2" width="17.33203125" style="7" customWidth="1"/>
    <col min="3" max="3" width="18.83203125" style="7" customWidth="1"/>
    <col min="4" max="6" width="12.5" style="7" customWidth="1"/>
    <col min="7" max="7" width="10.33203125" style="7" customWidth="1"/>
    <col min="8" max="8" width="9.83203125" style="7" customWidth="1"/>
    <col min="9" max="9" width="9.6640625" style="7" customWidth="1"/>
    <col min="10" max="11" width="12.5" style="7" customWidth="1"/>
    <col min="12" max="12" width="11.83203125" style="2" bestFit="1" customWidth="1"/>
    <col min="13" max="16384" width="10.83203125" style="2"/>
  </cols>
  <sheetData>
    <row r="1" spans="1:13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100</v>
      </c>
      <c r="F1" s="6" t="s">
        <v>105</v>
      </c>
      <c r="G1" s="6" t="s">
        <v>78</v>
      </c>
      <c r="H1" s="6" t="s">
        <v>79</v>
      </c>
      <c r="I1" s="6" t="s">
        <v>80</v>
      </c>
      <c r="J1" s="6" t="s">
        <v>81</v>
      </c>
      <c r="K1" s="6" t="s">
        <v>119</v>
      </c>
      <c r="L1" s="1" t="s">
        <v>61</v>
      </c>
    </row>
    <row r="2" spans="1:13" s="17" customFormat="1">
      <c r="A2" s="17" t="s">
        <v>42</v>
      </c>
      <c r="B2" s="25" t="s">
        <v>57</v>
      </c>
      <c r="C2" s="17">
        <v>4.8000000000000001E-2</v>
      </c>
      <c r="D2" s="17">
        <v>4.8000000399999999E-2</v>
      </c>
      <c r="K2" s="17">
        <v>8.3166549999999992E-3</v>
      </c>
      <c r="L2" s="17">
        <f>AVERAGE('9 - Temp Early Hardwood'!L2,'11 - Late Hardwood'!K2)</f>
        <v>1.7358225000000001E-2</v>
      </c>
      <c r="M2" s="17" t="s">
        <v>121</v>
      </c>
    </row>
    <row r="3" spans="1:13">
      <c r="A3" s="7" t="s">
        <v>42</v>
      </c>
      <c r="B3" s="11" t="s">
        <v>58</v>
      </c>
      <c r="C3" s="7">
        <v>0.16170000000000001</v>
      </c>
      <c r="D3" s="7">
        <v>0.16169999539999999</v>
      </c>
      <c r="L3" s="2">
        <f t="shared" ref="L3:L8" si="0">C3</f>
        <v>0.16170000000000001</v>
      </c>
    </row>
    <row r="4" spans="1:13">
      <c r="A4" s="7" t="s">
        <v>42</v>
      </c>
      <c r="B4" s="11" t="s">
        <v>39</v>
      </c>
      <c r="C4" s="7">
        <v>25.18</v>
      </c>
      <c r="D4" s="7">
        <v>25.1800003052</v>
      </c>
      <c r="L4" s="2">
        <f t="shared" si="0"/>
        <v>25.18</v>
      </c>
    </row>
    <row r="5" spans="1:13" s="17" customFormat="1">
      <c r="A5" s="17" t="s">
        <v>42</v>
      </c>
      <c r="B5" s="25" t="s">
        <v>59</v>
      </c>
      <c r="C5" s="17">
        <v>1.4550000000000001</v>
      </c>
      <c r="D5" s="17">
        <v>1.4550000429000001</v>
      </c>
      <c r="K5" s="17">
        <v>2.3117350000000001</v>
      </c>
      <c r="L5" s="17">
        <f>AVERAGE('9 - Temp Early Hardwood'!L5,'11 - Late Hardwood'!K5)</f>
        <v>1.9579169999999999</v>
      </c>
      <c r="M5" s="17" t="s">
        <v>121</v>
      </c>
    </row>
    <row r="6" spans="1:13">
      <c r="A6" s="7" t="s">
        <v>42</v>
      </c>
      <c r="B6" s="11" t="s">
        <v>60</v>
      </c>
      <c r="C6" s="7">
        <v>2.4571999999999998</v>
      </c>
      <c r="D6" s="7">
        <v>2.4572000504</v>
      </c>
      <c r="L6" s="2">
        <f t="shared" si="0"/>
        <v>2.4571999999999998</v>
      </c>
    </row>
    <row r="7" spans="1:13">
      <c r="A7" s="7" t="s">
        <v>42</v>
      </c>
      <c r="B7" s="7" t="s">
        <v>4</v>
      </c>
      <c r="C7" s="7">
        <v>-4.9639999999999997E-2</v>
      </c>
      <c r="D7" s="7">
        <v>-4.9639999900000002E-2</v>
      </c>
      <c r="L7" s="2">
        <f>C7/2</f>
        <v>-2.4819999999999998E-2</v>
      </c>
    </row>
    <row r="8" spans="1:13">
      <c r="A8" s="7" t="s">
        <v>42</v>
      </c>
      <c r="B8" s="7" t="s">
        <v>9</v>
      </c>
      <c r="C8" s="7">
        <v>1.5</v>
      </c>
      <c r="D8" s="7">
        <v>1.5</v>
      </c>
      <c r="L8" s="2">
        <f t="shared" si="0"/>
        <v>1.5</v>
      </c>
    </row>
    <row r="9" spans="1:13">
      <c r="A9" s="7" t="s">
        <v>42</v>
      </c>
      <c r="B9" s="7" t="s">
        <v>7</v>
      </c>
      <c r="C9" s="7">
        <v>1.1274</v>
      </c>
      <c r="D9" s="7">
        <v>0.99556964640000001</v>
      </c>
      <c r="E9" s="7">
        <v>0.99556966513657297</v>
      </c>
      <c r="F9" s="7">
        <v>0.99556966513650702</v>
      </c>
      <c r="G9" s="7">
        <v>0.99521000000000004</v>
      </c>
      <c r="H9" s="7">
        <v>0.99521000000000004</v>
      </c>
      <c r="I9" s="7">
        <v>0.99521000000000004</v>
      </c>
      <c r="L9" s="16">
        <f>I9</f>
        <v>0.99521000000000004</v>
      </c>
    </row>
    <row r="10" spans="1:13" s="3" customFormat="1">
      <c r="A10" s="7" t="s">
        <v>42</v>
      </c>
      <c r="B10" s="7" t="s">
        <v>67</v>
      </c>
      <c r="C10" s="7">
        <f>C13/C11</f>
        <v>6.2051282051282051E-3</v>
      </c>
      <c r="D10" s="7">
        <v>6.2051284999999996E-3</v>
      </c>
      <c r="E10" s="7"/>
      <c r="F10" s="7"/>
      <c r="G10" s="7"/>
      <c r="H10" s="7"/>
      <c r="I10" s="7"/>
      <c r="J10" s="7"/>
      <c r="K10" s="7"/>
      <c r="L10" s="7">
        <f>L13/L11</f>
        <v>1.0189635897435897E-2</v>
      </c>
    </row>
    <row r="11" spans="1:13" s="3" customFormat="1">
      <c r="A11" s="7" t="s">
        <v>42</v>
      </c>
      <c r="B11" s="7" t="s">
        <v>120</v>
      </c>
      <c r="C11" s="7">
        <v>3900</v>
      </c>
      <c r="D11" s="7">
        <v>3900</v>
      </c>
      <c r="E11" s="7"/>
      <c r="F11" s="7"/>
      <c r="G11" s="7"/>
      <c r="H11" s="7"/>
      <c r="I11" s="7"/>
      <c r="J11" s="7"/>
      <c r="K11" s="7"/>
      <c r="L11" s="27">
        <f>C11</f>
        <v>3900</v>
      </c>
    </row>
    <row r="12" spans="1:13">
      <c r="A12" s="7" t="s">
        <v>42</v>
      </c>
      <c r="B12" s="7" t="s">
        <v>23</v>
      </c>
      <c r="C12" s="7">
        <v>0</v>
      </c>
      <c r="D12" s="7">
        <v>0</v>
      </c>
      <c r="L12" s="2">
        <f>C12</f>
        <v>0</v>
      </c>
    </row>
    <row r="13" spans="1:13">
      <c r="A13" s="7" t="s">
        <v>42</v>
      </c>
      <c r="B13" s="7" t="s">
        <v>3</v>
      </c>
      <c r="C13" s="7">
        <v>24.2</v>
      </c>
      <c r="D13" s="7">
        <v>29.836713790899999</v>
      </c>
      <c r="E13" s="7">
        <v>29.836713293429799</v>
      </c>
      <c r="F13" s="7">
        <v>29.347230496058</v>
      </c>
      <c r="G13" s="7">
        <v>29.34375</v>
      </c>
      <c r="H13" s="7">
        <v>29.34375</v>
      </c>
      <c r="I13" s="7">
        <v>29.34375</v>
      </c>
      <c r="J13" s="7">
        <v>29.699580000000001</v>
      </c>
      <c r="L13" s="16">
        <f>'Temperate Decid'!E12</f>
        <v>39.739579999999997</v>
      </c>
    </row>
    <row r="14" spans="1:13">
      <c r="A14" s="7" t="s">
        <v>54</v>
      </c>
      <c r="B14" s="7" t="s">
        <v>21</v>
      </c>
      <c r="C14" s="11" t="s">
        <v>55</v>
      </c>
      <c r="D14" s="7">
        <v>28.515487670900001</v>
      </c>
      <c r="L14" s="2">
        <f>D14</f>
        <v>28.515487670900001</v>
      </c>
    </row>
    <row r="15" spans="1:13">
      <c r="A15" s="8" t="s">
        <v>44</v>
      </c>
      <c r="B15" s="8" t="s">
        <v>6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8"/>
      <c r="L15" s="2">
        <f>C15</f>
        <v>2</v>
      </c>
    </row>
    <row r="16" spans="1:13">
      <c r="A16" s="7" t="s">
        <v>49</v>
      </c>
      <c r="B16" s="7" t="s">
        <v>25</v>
      </c>
      <c r="C16" s="7">
        <v>1</v>
      </c>
      <c r="D16" s="7">
        <v>1</v>
      </c>
      <c r="L16" s="2">
        <f>C16</f>
        <v>1</v>
      </c>
    </row>
    <row r="17" spans="1:13">
      <c r="A17" s="7" t="s">
        <v>49</v>
      </c>
      <c r="B17" s="7" t="s">
        <v>26</v>
      </c>
      <c r="C17" s="7">
        <v>20</v>
      </c>
      <c r="D17" s="7">
        <v>20</v>
      </c>
      <c r="F17" s="7">
        <v>19.787847866285802</v>
      </c>
      <c r="L17" s="2">
        <f>F17</f>
        <v>19.787847866285802</v>
      </c>
    </row>
    <row r="18" spans="1:13">
      <c r="A18" s="7" t="s">
        <v>49</v>
      </c>
      <c r="B18" s="7" t="s">
        <v>11</v>
      </c>
      <c r="C18" s="7">
        <v>3.8080000000000002E-3</v>
      </c>
      <c r="D18" s="7">
        <v>3.8079999000000002E-3</v>
      </c>
      <c r="L18" s="2">
        <f>C18</f>
        <v>3.8080000000000002E-3</v>
      </c>
      <c r="M18" s="2" t="s">
        <v>112</v>
      </c>
    </row>
    <row r="19" spans="1:13">
      <c r="A19" s="7" t="s">
        <v>49</v>
      </c>
      <c r="B19" s="7" t="s">
        <v>10</v>
      </c>
      <c r="C19" s="7">
        <f>273.15-20</f>
        <v>253.14999999999998</v>
      </c>
      <c r="D19" s="7">
        <v>193</v>
      </c>
      <c r="L19" s="17">
        <v>193</v>
      </c>
    </row>
    <row r="20" spans="1:13">
      <c r="A20" s="7" t="s">
        <v>49</v>
      </c>
      <c r="B20" s="7" t="s">
        <v>35</v>
      </c>
      <c r="C20" s="7">
        <v>0.95</v>
      </c>
      <c r="D20" s="7">
        <v>0.94999998809999997</v>
      </c>
      <c r="F20" s="7">
        <v>0.94876997748897995</v>
      </c>
      <c r="L20" s="2">
        <f>F20</f>
        <v>0.94876997748897995</v>
      </c>
    </row>
    <row r="21" spans="1:13">
      <c r="A21" s="7" t="s">
        <v>49</v>
      </c>
      <c r="B21" s="7" t="s">
        <v>50</v>
      </c>
      <c r="C21" s="7">
        <v>0</v>
      </c>
      <c r="D21" s="7">
        <v>0</v>
      </c>
      <c r="L21" s="2">
        <f>C21</f>
        <v>0</v>
      </c>
    </row>
    <row r="22" spans="1:13">
      <c r="A22" s="7" t="s">
        <v>49</v>
      </c>
      <c r="B22" s="7" t="s">
        <v>51</v>
      </c>
      <c r="C22" s="7">
        <v>0.1</v>
      </c>
      <c r="D22" s="7">
        <v>0.1000000015</v>
      </c>
      <c r="L22" s="2">
        <f>C22</f>
        <v>0.1</v>
      </c>
    </row>
    <row r="23" spans="1:13">
      <c r="A23" s="7" t="s">
        <v>53</v>
      </c>
      <c r="B23" s="7" t="s">
        <v>66</v>
      </c>
      <c r="C23" s="7">
        <f>1000/((0.11289+0.12947*15.625)*C13)</f>
        <v>19.3469320242206</v>
      </c>
      <c r="D23" s="7">
        <v>19.346931457499998</v>
      </c>
      <c r="F23" s="7">
        <v>24.837997763711499</v>
      </c>
      <c r="G23" s="7">
        <v>24.84</v>
      </c>
      <c r="J23" s="7">
        <v>24.724</v>
      </c>
      <c r="L23" s="16">
        <f>AVERAGE(G23,J23)</f>
        <v>24.782</v>
      </c>
    </row>
    <row r="24" spans="1:13">
      <c r="A24" s="11" t="s">
        <v>43</v>
      </c>
      <c r="B24" s="7" t="s">
        <v>28</v>
      </c>
      <c r="C24" s="11">
        <v>10000</v>
      </c>
      <c r="D24" s="7">
        <v>20000</v>
      </c>
      <c r="J24" s="7">
        <v>7904</v>
      </c>
      <c r="L24" s="22">
        <f>J24</f>
        <v>7904</v>
      </c>
      <c r="M24" s="4"/>
    </row>
    <row r="25" spans="1:13">
      <c r="A25" s="11" t="s">
        <v>43</v>
      </c>
      <c r="B25" s="7" t="s">
        <v>24</v>
      </c>
      <c r="C25" s="7">
        <v>0.15</v>
      </c>
      <c r="D25" s="7">
        <v>9.9999997999999993E-3</v>
      </c>
      <c r="L25" s="14">
        <v>0.01</v>
      </c>
      <c r="M25" s="4" t="s">
        <v>116</v>
      </c>
    </row>
    <row r="26" spans="1:13">
      <c r="A26" s="11" t="s">
        <v>43</v>
      </c>
      <c r="B26" s="7" t="s">
        <v>18</v>
      </c>
      <c r="C26" s="7">
        <v>1.4999999999999999E-2</v>
      </c>
      <c r="D26" s="7">
        <v>1.20350653E-2</v>
      </c>
      <c r="E26" s="7">
        <v>1.2035065759003399E-2</v>
      </c>
      <c r="F26" s="7">
        <v>1.2697456522323999E-2</v>
      </c>
      <c r="G26" s="7">
        <v>1.20988E-2</v>
      </c>
      <c r="H26" s="7">
        <v>1.2086629999999999E-2</v>
      </c>
      <c r="I26" s="7">
        <v>1.2086629999999999E-2</v>
      </c>
      <c r="L26" s="16">
        <f>'11 - Late Hardwood'!K26</f>
        <v>3.053057E-2</v>
      </c>
    </row>
    <row r="27" spans="1:13">
      <c r="A27" s="7" t="s">
        <v>43</v>
      </c>
      <c r="B27" s="7" t="s">
        <v>8</v>
      </c>
      <c r="C27" s="7">
        <v>0.1</v>
      </c>
      <c r="D27" s="7">
        <v>5.0000000699999998E-2</v>
      </c>
      <c r="F27" s="7">
        <v>3.8497903160641202E-2</v>
      </c>
      <c r="L27" s="22">
        <f>'11 - Late Hardwood'!K27</f>
        <v>8.6989999999999998E-2</v>
      </c>
      <c r="M27" s="2" t="s">
        <v>110</v>
      </c>
    </row>
    <row r="28" spans="1:13">
      <c r="A28" s="11" t="s">
        <v>43</v>
      </c>
      <c r="B28" s="8" t="s">
        <v>30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8"/>
      <c r="L28" s="2">
        <f>C28</f>
        <v>3</v>
      </c>
    </row>
    <row r="29" spans="1:13">
      <c r="A29" s="11" t="s">
        <v>43</v>
      </c>
      <c r="B29" s="7" t="s">
        <v>29</v>
      </c>
      <c r="C29" s="7">
        <v>0.08</v>
      </c>
      <c r="D29" s="7">
        <v>7.9999998200000005E-2</v>
      </c>
      <c r="E29" s="7">
        <v>3.9586845548707401E-2</v>
      </c>
      <c r="F29" s="7">
        <v>3.7738861173106701E-2</v>
      </c>
      <c r="G29" s="7">
        <v>3.7728999999999999E-2</v>
      </c>
      <c r="H29" s="7">
        <v>3.7692000000000003E-2</v>
      </c>
      <c r="I29" s="7">
        <v>3.7692000000000003E-2</v>
      </c>
      <c r="L29" s="16">
        <f>I29</f>
        <v>3.7692000000000003E-2</v>
      </c>
    </row>
    <row r="30" spans="1:13">
      <c r="A30" s="11" t="s">
        <v>43</v>
      </c>
      <c r="B30" s="7" t="s">
        <v>14</v>
      </c>
      <c r="C30" s="7">
        <v>7.2</v>
      </c>
      <c r="D30" s="7">
        <v>5.7251758575</v>
      </c>
      <c r="E30" s="7">
        <v>5.7251756943106704</v>
      </c>
      <c r="F30" s="7">
        <v>8.9041257982607895</v>
      </c>
      <c r="L30" s="22">
        <f>'Temperate Decid'!E29</f>
        <v>5.94</v>
      </c>
    </row>
    <row r="31" spans="1:13">
      <c r="A31" s="11" t="s">
        <v>43</v>
      </c>
      <c r="B31" s="7" t="s">
        <v>27</v>
      </c>
      <c r="C31" s="7">
        <v>4.7137000000000002</v>
      </c>
      <c r="D31" s="7">
        <v>4.7136998177000002</v>
      </c>
      <c r="F31" s="7">
        <v>5.0806651342384201</v>
      </c>
      <c r="L31" s="22">
        <f>F31</f>
        <v>5.0806651342384201</v>
      </c>
    </row>
    <row r="32" spans="1:13">
      <c r="A32" s="7" t="s">
        <v>43</v>
      </c>
      <c r="B32" s="7" t="s">
        <v>5</v>
      </c>
      <c r="C32" s="7">
        <f>17.454687*3*1</f>
        <v>52.364061</v>
      </c>
      <c r="D32" s="7">
        <v>29.3721160889</v>
      </c>
      <c r="E32" s="7">
        <v>29.3721162022863</v>
      </c>
      <c r="F32" s="7">
        <v>36.058832378631898</v>
      </c>
      <c r="G32" s="7">
        <v>37.816519999999997</v>
      </c>
      <c r="H32" s="7">
        <v>37.854599999999998</v>
      </c>
      <c r="I32" s="7">
        <v>37.854599999999998</v>
      </c>
      <c r="J32" s="7">
        <v>48.634430000000002</v>
      </c>
      <c r="K32" s="7" t="s">
        <v>131</v>
      </c>
      <c r="L32" s="16">
        <f>'Temperate Decid'!E31</f>
        <v>63.96669</v>
      </c>
      <c r="M32" s="2" t="s">
        <v>107</v>
      </c>
    </row>
    <row r="33" spans="1:13">
      <c r="A33" s="11" t="s">
        <v>43</v>
      </c>
      <c r="B33" s="7" t="s">
        <v>36</v>
      </c>
      <c r="C33" s="7">
        <f>300/(365*24*60*60)</f>
        <v>9.5129375951293768E-6</v>
      </c>
      <c r="D33" s="7">
        <v>4.6734586000000003E-3</v>
      </c>
      <c r="E33" s="7">
        <v>4.6734586050298701E-3</v>
      </c>
      <c r="F33" s="7">
        <v>4.7282893919530899E-3</v>
      </c>
      <c r="L33" s="22">
        <f>F33</f>
        <v>4.7282893919530899E-3</v>
      </c>
      <c r="M33" s="2" t="s">
        <v>116</v>
      </c>
    </row>
    <row r="34" spans="1:13">
      <c r="A34" s="7" t="s">
        <v>46</v>
      </c>
      <c r="B34" s="7" t="s">
        <v>40</v>
      </c>
      <c r="C34" s="7">
        <v>0.84</v>
      </c>
      <c r="D34" s="7">
        <v>0.83999999999999897</v>
      </c>
      <c r="L34" s="2">
        <f t="shared" ref="L34:L40" si="1">C34</f>
        <v>0.84</v>
      </c>
    </row>
    <row r="35" spans="1:13">
      <c r="A35" s="11" t="s">
        <v>46</v>
      </c>
      <c r="B35" s="7" t="s">
        <v>48</v>
      </c>
      <c r="C35" s="7" t="s">
        <v>55</v>
      </c>
      <c r="D35" s="7">
        <v>7.4074082099999994E-2</v>
      </c>
      <c r="L35" s="2">
        <f>D35</f>
        <v>7.4074082099999994E-2</v>
      </c>
    </row>
    <row r="36" spans="1:13">
      <c r="A36" s="11" t="s">
        <v>46</v>
      </c>
      <c r="B36" s="7" t="s">
        <v>47</v>
      </c>
      <c r="C36" s="7">
        <v>0.95</v>
      </c>
      <c r="D36" s="7">
        <v>0.94999999999999896</v>
      </c>
      <c r="L36" s="2">
        <f t="shared" si="1"/>
        <v>0.95</v>
      </c>
    </row>
    <row r="37" spans="1:13">
      <c r="A37" s="11" t="s">
        <v>46</v>
      </c>
      <c r="B37" s="7" t="s">
        <v>37</v>
      </c>
      <c r="C37" s="7" t="s">
        <v>55</v>
      </c>
      <c r="D37" s="7">
        <v>0.26999998089999999</v>
      </c>
      <c r="L37" s="2">
        <f>D37</f>
        <v>0.26999998089999999</v>
      </c>
    </row>
    <row r="38" spans="1:13" s="3" customFormat="1">
      <c r="A38" s="7" t="s">
        <v>45</v>
      </c>
      <c r="B38" s="7" t="s">
        <v>12</v>
      </c>
      <c r="C38" s="7">
        <v>0.32500000000000001</v>
      </c>
      <c r="D38" s="7">
        <v>0.32499998810000003</v>
      </c>
      <c r="E38" s="7"/>
      <c r="F38" s="7">
        <v>0.38994431160946502</v>
      </c>
      <c r="G38" s="7"/>
      <c r="H38" s="7"/>
      <c r="I38" s="7"/>
      <c r="J38" s="7"/>
      <c r="K38" s="7"/>
      <c r="L38" s="22">
        <f>F38</f>
        <v>0.38994431160946502</v>
      </c>
    </row>
    <row r="39" spans="1:13">
      <c r="A39" s="7" t="s">
        <v>45</v>
      </c>
      <c r="B39" s="7" t="s">
        <v>16</v>
      </c>
      <c r="C39" s="7">
        <v>0.3</v>
      </c>
      <c r="D39" s="7">
        <v>0.315798521</v>
      </c>
      <c r="E39" s="7">
        <v>0.31579851322008001</v>
      </c>
      <c r="F39" s="7">
        <v>0.313929226152732</v>
      </c>
      <c r="L39" s="22">
        <f>F39</f>
        <v>0.313929226152732</v>
      </c>
    </row>
    <row r="40" spans="1:13">
      <c r="A40" s="7" t="s">
        <v>45</v>
      </c>
      <c r="B40" s="7" t="s">
        <v>17</v>
      </c>
      <c r="C40" s="7">
        <v>5</v>
      </c>
      <c r="D40" s="7">
        <v>5</v>
      </c>
      <c r="L40" s="2">
        <f t="shared" si="1"/>
        <v>5</v>
      </c>
    </row>
    <row r="41" spans="1:13">
      <c r="A41" s="7" t="s">
        <v>45</v>
      </c>
      <c r="B41" s="7" t="s">
        <v>13</v>
      </c>
      <c r="C41" s="7">
        <v>0.01</v>
      </c>
      <c r="D41" s="7">
        <v>0.05</v>
      </c>
      <c r="L41" s="14">
        <f>D41</f>
        <v>0.05</v>
      </c>
      <c r="M41" s="2" t="s">
        <v>91</v>
      </c>
    </row>
    <row r="42" spans="1:13">
      <c r="A42" s="7" t="s">
        <v>52</v>
      </c>
      <c r="B42" s="7" t="s">
        <v>38</v>
      </c>
      <c r="C42" s="7">
        <v>0.79</v>
      </c>
      <c r="D42" s="7">
        <v>0.79000002150000004</v>
      </c>
      <c r="F42" s="7">
        <v>0.49958181050579697</v>
      </c>
      <c r="L42" s="2">
        <f>F42</f>
        <v>0.49958181050579697</v>
      </c>
    </row>
    <row r="43" spans="1:13">
      <c r="A43" s="7" t="s">
        <v>52</v>
      </c>
      <c r="B43" s="7" t="s">
        <v>15</v>
      </c>
      <c r="C43" s="7">
        <v>0</v>
      </c>
      <c r="D43" s="7">
        <v>0.35089552400000001</v>
      </c>
      <c r="E43" s="7">
        <v>0.35089551355082599</v>
      </c>
      <c r="F43" s="7">
        <v>0.27139278132733902</v>
      </c>
      <c r="L43" s="22">
        <f>F43</f>
        <v>0.27139278132733902</v>
      </c>
      <c r="M43" s="22"/>
    </row>
    <row r="44" spans="1:13">
      <c r="A44" s="7" t="s">
        <v>52</v>
      </c>
      <c r="B44" s="7" t="s">
        <v>31</v>
      </c>
      <c r="C44" s="7">
        <v>0</v>
      </c>
      <c r="D44" s="7">
        <v>0</v>
      </c>
      <c r="L44" s="2">
        <f>C44</f>
        <v>0</v>
      </c>
    </row>
    <row r="45" spans="1:13">
      <c r="A45" s="7" t="s">
        <v>52</v>
      </c>
      <c r="B45" s="7" t="s">
        <v>34</v>
      </c>
      <c r="C45" s="7">
        <f>0.28*1</f>
        <v>0.28000000000000003</v>
      </c>
      <c r="D45" s="7">
        <v>2.9418973923</v>
      </c>
      <c r="E45" s="7">
        <v>2.9418973907482702</v>
      </c>
      <c r="F45" s="7">
        <v>1.7849083963393499</v>
      </c>
      <c r="G45" s="7">
        <v>1.791949</v>
      </c>
      <c r="H45" s="7">
        <v>1.838954</v>
      </c>
      <c r="I45" s="7">
        <v>1.838954</v>
      </c>
      <c r="J45" s="7">
        <v>1.873653</v>
      </c>
      <c r="L45" s="16">
        <f>H45</f>
        <v>1.838954</v>
      </c>
      <c r="M45" s="2" t="s">
        <v>104</v>
      </c>
    </row>
    <row r="46" spans="1:13">
      <c r="A46" s="7" t="s">
        <v>52</v>
      </c>
      <c r="B46" s="7" t="s">
        <v>32</v>
      </c>
      <c r="C46" s="7">
        <v>5.0837000000000003</v>
      </c>
      <c r="D46" s="7">
        <v>0.6812728643</v>
      </c>
      <c r="E46" s="7">
        <v>0.68127289163245197</v>
      </c>
      <c r="F46" s="7">
        <v>0.67110777222439699</v>
      </c>
      <c r="L46" s="22">
        <f>F46</f>
        <v>0.67110777222439699</v>
      </c>
    </row>
    <row r="47" spans="1:13">
      <c r="A47" s="7" t="s">
        <v>52</v>
      </c>
      <c r="B47" s="7" t="s">
        <v>33</v>
      </c>
      <c r="C47" s="7">
        <v>0.62429999999999997</v>
      </c>
      <c r="D47" s="7">
        <v>0</v>
      </c>
      <c r="F47" s="7">
        <v>0</v>
      </c>
      <c r="L47" s="2">
        <f>D47</f>
        <v>0</v>
      </c>
      <c r="M47" s="2" t="s">
        <v>91</v>
      </c>
    </row>
    <row r="48" spans="1:13">
      <c r="B48" s="7" t="s">
        <v>22</v>
      </c>
      <c r="D48" s="7">
        <v>59.317138671899997</v>
      </c>
      <c r="L48" s="2">
        <f>C48</f>
        <v>0</v>
      </c>
    </row>
    <row r="49" spans="2:9">
      <c r="B49" s="7" t="s">
        <v>77</v>
      </c>
      <c r="G49" s="7">
        <v>0.64875000000000005</v>
      </c>
      <c r="H49" s="7">
        <v>0.64875000000000005</v>
      </c>
      <c r="I49" s="7">
        <v>0.64875000000000005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125" zoomScaleNormal="125" zoomScalePageLayoutView="125" workbookViewId="0">
      <selection activeCell="G9" sqref="G9"/>
    </sheetView>
  </sheetViews>
  <sheetFormatPr baseColWidth="10" defaultRowHeight="15" x14ac:dyDescent="0"/>
  <cols>
    <col min="1" max="1" width="11.5" style="7" customWidth="1"/>
    <col min="2" max="2" width="20.83203125" style="7" customWidth="1"/>
    <col min="3" max="3" width="12.1640625" style="7" customWidth="1"/>
    <col min="4" max="8" width="13" style="7" customWidth="1"/>
    <col min="9" max="10" width="10.83203125" style="7" customWidth="1"/>
    <col min="11" max="11" width="11.83203125" style="2" bestFit="1" customWidth="1"/>
    <col min="12" max="16384" width="10.83203125" style="2"/>
  </cols>
  <sheetData>
    <row r="1" spans="1:11" s="1" customFormat="1">
      <c r="A1" s="6" t="s">
        <v>41</v>
      </c>
      <c r="B1" s="6" t="s">
        <v>0</v>
      </c>
      <c r="C1" s="6" t="s">
        <v>1</v>
      </c>
      <c r="D1" s="6" t="s">
        <v>2</v>
      </c>
      <c r="E1" s="6" t="s">
        <v>100</v>
      </c>
      <c r="F1" s="6" t="s">
        <v>105</v>
      </c>
      <c r="G1" s="6" t="s">
        <v>87</v>
      </c>
      <c r="H1" s="6" t="s">
        <v>88</v>
      </c>
      <c r="I1" s="6" t="s">
        <v>89</v>
      </c>
      <c r="J1" s="6" t="s">
        <v>119</v>
      </c>
      <c r="K1" s="1" t="s">
        <v>61</v>
      </c>
    </row>
    <row r="2" spans="1:11" s="17" customFormat="1">
      <c r="A2" s="17" t="s">
        <v>42</v>
      </c>
      <c r="B2" s="25" t="s">
        <v>57</v>
      </c>
      <c r="C2" s="17">
        <v>1.7000000000000001E-2</v>
      </c>
      <c r="D2" s="17">
        <v>1.7000000899999999E-2</v>
      </c>
      <c r="J2" s="17">
        <v>1.2591639999999999E-2</v>
      </c>
      <c r="K2" s="17">
        <f>J2</f>
        <v>1.2591639999999999E-2</v>
      </c>
    </row>
    <row r="3" spans="1:11">
      <c r="A3" s="7" t="s">
        <v>42</v>
      </c>
      <c r="B3" s="11" t="s">
        <v>58</v>
      </c>
      <c r="C3" s="7">
        <v>0.23499999999999999</v>
      </c>
      <c r="D3" s="7">
        <v>0.23499999939999999</v>
      </c>
      <c r="K3" s="2">
        <f t="shared" ref="K3:K8" si="0">C3</f>
        <v>0.23499999999999999</v>
      </c>
    </row>
    <row r="4" spans="1:11">
      <c r="A4" s="7" t="s">
        <v>42</v>
      </c>
      <c r="B4" s="11" t="s">
        <v>39</v>
      </c>
      <c r="C4" s="7">
        <v>23.3874</v>
      </c>
      <c r="D4" s="7">
        <v>23.387399673499999</v>
      </c>
      <c r="K4" s="2">
        <f t="shared" si="0"/>
        <v>23.3874</v>
      </c>
    </row>
    <row r="5" spans="1:11" s="17" customFormat="1">
      <c r="A5" s="17" t="s">
        <v>42</v>
      </c>
      <c r="B5" s="25" t="s">
        <v>59</v>
      </c>
      <c r="C5" s="17">
        <v>1.7310000000000001</v>
      </c>
      <c r="D5" s="17">
        <v>1.7309999465999999</v>
      </c>
      <c r="J5" s="17">
        <v>2.0472419999999998</v>
      </c>
      <c r="K5" s="17">
        <f>J5</f>
        <v>2.0472419999999998</v>
      </c>
    </row>
    <row r="6" spans="1:11">
      <c r="A6" s="7" t="s">
        <v>42</v>
      </c>
      <c r="B6" s="11" t="s">
        <v>60</v>
      </c>
      <c r="C6" s="7">
        <v>2.2517999999999998</v>
      </c>
      <c r="D6" s="7">
        <v>2.2518000602999999</v>
      </c>
      <c r="K6" s="2">
        <f t="shared" si="0"/>
        <v>2.2517999999999998</v>
      </c>
    </row>
    <row r="7" spans="1:11">
      <c r="A7" s="7" t="s">
        <v>42</v>
      </c>
      <c r="B7" s="7" t="s">
        <v>4</v>
      </c>
      <c r="C7" s="7">
        <v>-5.4039999999999998E-2</v>
      </c>
      <c r="D7" s="7">
        <v>-5.4039999800000002E-2</v>
      </c>
      <c r="K7" s="2">
        <f>C7/2</f>
        <v>-2.7019999999999999E-2</v>
      </c>
    </row>
    <row r="8" spans="1:11">
      <c r="A8" s="7" t="s">
        <v>42</v>
      </c>
      <c r="B8" s="7" t="s">
        <v>9</v>
      </c>
      <c r="C8" s="7">
        <v>1.5</v>
      </c>
      <c r="D8" s="7">
        <v>1.5</v>
      </c>
      <c r="K8" s="2">
        <f t="shared" si="0"/>
        <v>1.5</v>
      </c>
    </row>
    <row r="9" spans="1:11">
      <c r="A9" s="7" t="s">
        <v>42</v>
      </c>
      <c r="B9" s="7" t="s">
        <v>65</v>
      </c>
      <c r="C9" s="7">
        <v>1.1274</v>
      </c>
      <c r="D9" s="7">
        <v>0.9969184995</v>
      </c>
      <c r="E9" s="7">
        <v>0.99691852556830696</v>
      </c>
      <c r="F9" s="7">
        <v>0.99691852556807403</v>
      </c>
      <c r="G9" s="7">
        <v>0.99734</v>
      </c>
      <c r="H9" s="7">
        <v>0.99734</v>
      </c>
      <c r="I9" s="7">
        <v>0.99734</v>
      </c>
      <c r="K9" s="16">
        <f>I9</f>
        <v>0.99734</v>
      </c>
    </row>
    <row r="10" spans="1:11" s="3" customFormat="1">
      <c r="A10" s="7" t="s">
        <v>42</v>
      </c>
      <c r="B10" s="7" t="s">
        <v>67</v>
      </c>
      <c r="C10" s="7">
        <f>C13/C11</f>
        <v>1.5384615384615385E-2</v>
      </c>
      <c r="D10" s="7">
        <v>1.5384615399999999E-2</v>
      </c>
      <c r="E10" s="7"/>
      <c r="F10" s="7"/>
      <c r="G10" s="7"/>
      <c r="H10" s="7"/>
      <c r="I10" s="7"/>
      <c r="J10" s="7"/>
      <c r="K10" s="7">
        <f>K13/K11</f>
        <v>1.0098825641025641E-2</v>
      </c>
    </row>
    <row r="11" spans="1:11" s="3" customFormat="1">
      <c r="A11" s="7" t="s">
        <v>42</v>
      </c>
      <c r="B11" s="7" t="s">
        <v>120</v>
      </c>
      <c r="C11" s="7">
        <v>3900</v>
      </c>
      <c r="D11" s="7">
        <v>3900</v>
      </c>
      <c r="E11" s="7"/>
      <c r="F11" s="7"/>
      <c r="G11" s="7"/>
      <c r="H11" s="7"/>
      <c r="I11" s="7"/>
      <c r="J11" s="7"/>
      <c r="K11" s="7">
        <f>C11</f>
        <v>3900</v>
      </c>
    </row>
    <row r="12" spans="1:11">
      <c r="A12" s="7" t="s">
        <v>42</v>
      </c>
      <c r="B12" s="7" t="s">
        <v>23</v>
      </c>
      <c r="C12" s="7">
        <v>0</v>
      </c>
      <c r="D12" s="7">
        <v>0</v>
      </c>
      <c r="K12" s="2">
        <f>C12</f>
        <v>0</v>
      </c>
    </row>
    <row r="13" spans="1:11">
      <c r="A13" s="7" t="s">
        <v>42</v>
      </c>
      <c r="B13" s="7" t="s">
        <v>3</v>
      </c>
      <c r="C13" s="7">
        <v>60</v>
      </c>
      <c r="D13" s="7">
        <v>39.519107818599998</v>
      </c>
      <c r="E13" s="7">
        <v>39.519108592195899</v>
      </c>
      <c r="F13" s="7">
        <v>39.382096651179999</v>
      </c>
      <c r="G13" s="7">
        <v>38.947920000000003</v>
      </c>
      <c r="H13" s="7">
        <v>39.385420000000003</v>
      </c>
      <c r="I13" s="7">
        <v>39.385420000000003</v>
      </c>
      <c r="K13" s="16">
        <f>I13</f>
        <v>39.385420000000003</v>
      </c>
    </row>
    <row r="14" spans="1:11">
      <c r="A14" s="7" t="s">
        <v>54</v>
      </c>
      <c r="B14" s="7" t="s">
        <v>21</v>
      </c>
      <c r="C14" s="11" t="s">
        <v>55</v>
      </c>
      <c r="D14" s="7">
        <v>56.319404602100001</v>
      </c>
      <c r="K14" s="2">
        <f>D14</f>
        <v>56.319404602100001</v>
      </c>
    </row>
    <row r="15" spans="1:11">
      <c r="A15" s="8" t="s">
        <v>44</v>
      </c>
      <c r="B15" s="8" t="s">
        <v>6</v>
      </c>
      <c r="C15" s="8">
        <v>2</v>
      </c>
      <c r="D15" s="8">
        <v>2</v>
      </c>
      <c r="E15" s="8"/>
      <c r="F15" s="8"/>
      <c r="G15" s="8"/>
      <c r="H15" s="8"/>
      <c r="I15" s="8"/>
      <c r="J15" s="8"/>
      <c r="K15" s="2">
        <f>C15</f>
        <v>2</v>
      </c>
    </row>
    <row r="16" spans="1:11">
      <c r="A16" s="7" t="s">
        <v>49</v>
      </c>
      <c r="B16" s="7" t="s">
        <v>25</v>
      </c>
      <c r="C16" s="7">
        <v>1</v>
      </c>
      <c r="D16" s="7">
        <v>1</v>
      </c>
      <c r="K16" s="2">
        <f>C16</f>
        <v>1</v>
      </c>
    </row>
    <row r="17" spans="1:12">
      <c r="A17" s="7" t="s">
        <v>49</v>
      </c>
      <c r="B17" s="7" t="s">
        <v>26</v>
      </c>
      <c r="C17" s="7">
        <v>20</v>
      </c>
      <c r="D17" s="7">
        <v>19.7858428955</v>
      </c>
      <c r="E17" s="7">
        <v>19.7858429457185</v>
      </c>
      <c r="F17" s="7">
        <v>20.230664535218999</v>
      </c>
      <c r="K17" s="22">
        <f>F17</f>
        <v>20.230664535218999</v>
      </c>
    </row>
    <row r="18" spans="1:12">
      <c r="A18" s="7" t="s">
        <v>49</v>
      </c>
      <c r="B18" s="7" t="s">
        <v>11</v>
      </c>
      <c r="C18" s="7">
        <v>4.28E-3</v>
      </c>
      <c r="D18" s="7">
        <v>4.28E-3</v>
      </c>
      <c r="K18" s="2">
        <f>D18</f>
        <v>4.28E-3</v>
      </c>
      <c r="L18" s="2" t="s">
        <v>111</v>
      </c>
    </row>
    <row r="19" spans="1:12">
      <c r="A19" s="7" t="s">
        <v>49</v>
      </c>
      <c r="B19" s="7" t="s">
        <v>10</v>
      </c>
      <c r="C19" s="7">
        <f>273.15-20</f>
        <v>253.14999999999998</v>
      </c>
      <c r="D19" s="7">
        <v>193</v>
      </c>
      <c r="K19" s="17">
        <f>D19</f>
        <v>193</v>
      </c>
    </row>
    <row r="20" spans="1:12">
      <c r="A20" s="7" t="s">
        <v>49</v>
      </c>
      <c r="B20" s="7" t="s">
        <v>35</v>
      </c>
      <c r="C20" s="7">
        <v>0.95</v>
      </c>
      <c r="D20" s="7">
        <v>0.94999998809999997</v>
      </c>
      <c r="F20" s="7">
        <v>0.94736587626797997</v>
      </c>
      <c r="K20" s="2">
        <f>F20</f>
        <v>0.94736587626797997</v>
      </c>
    </row>
    <row r="21" spans="1:12">
      <c r="A21" s="7" t="s">
        <v>49</v>
      </c>
      <c r="B21" s="7" t="s">
        <v>50</v>
      </c>
      <c r="C21" s="7">
        <v>0</v>
      </c>
      <c r="D21" s="7">
        <v>0</v>
      </c>
      <c r="K21" s="2">
        <f>C21</f>
        <v>0</v>
      </c>
    </row>
    <row r="22" spans="1:12">
      <c r="A22" s="7" t="s">
        <v>49</v>
      </c>
      <c r="B22" s="7" t="s">
        <v>51</v>
      </c>
      <c r="C22" s="7">
        <v>0.1</v>
      </c>
      <c r="D22" s="7">
        <v>0.1000000015</v>
      </c>
      <c r="K22" s="2">
        <f>C22</f>
        <v>0.1</v>
      </c>
    </row>
    <row r="23" spans="1:12">
      <c r="A23" s="7" t="s">
        <v>53</v>
      </c>
      <c r="B23" s="7" t="s">
        <v>66</v>
      </c>
      <c r="C23" s="7">
        <f>1000/((0.11289+0.12947*6.25)*C13)</f>
        <v>18.075125644717136</v>
      </c>
      <c r="D23" s="7">
        <v>18.0751247406</v>
      </c>
      <c r="F23" s="7">
        <v>21.372741237473502</v>
      </c>
      <c r="G23" s="7">
        <v>21.373000000000001</v>
      </c>
      <c r="K23" s="16">
        <f>G23</f>
        <v>21.373000000000001</v>
      </c>
    </row>
    <row r="24" spans="1:12">
      <c r="A24" s="11" t="s">
        <v>43</v>
      </c>
      <c r="B24" s="7" t="s">
        <v>28</v>
      </c>
      <c r="C24" s="7">
        <v>10000</v>
      </c>
      <c r="D24" s="7">
        <v>20000</v>
      </c>
      <c r="F24" s="7">
        <v>12338.9937966083</v>
      </c>
      <c r="K24" s="22">
        <f>'10 -  Mid Hardwood'!L24</f>
        <v>7904</v>
      </c>
      <c r="L24" s="4"/>
    </row>
    <row r="25" spans="1:12">
      <c r="A25" s="11" t="s">
        <v>43</v>
      </c>
      <c r="B25" s="7" t="s">
        <v>24</v>
      </c>
      <c r="C25" s="7">
        <v>0.15</v>
      </c>
      <c r="D25" s="7">
        <v>9.9999997999999993E-3</v>
      </c>
      <c r="K25" s="20">
        <v>0.01</v>
      </c>
      <c r="L25" s="4" t="s">
        <v>116</v>
      </c>
    </row>
    <row r="26" spans="1:12">
      <c r="A26" s="11" t="s">
        <v>43</v>
      </c>
      <c r="B26" s="7" t="s">
        <v>18</v>
      </c>
      <c r="C26" s="7">
        <v>1.4999999999999999E-2</v>
      </c>
      <c r="D26" s="7">
        <v>3.5999998499999998E-2</v>
      </c>
      <c r="E26" s="7">
        <v>3.5999999999999997E-2</v>
      </c>
      <c r="F26" s="7">
        <v>3.0531629450706199E-2</v>
      </c>
      <c r="G26" s="7">
        <v>3.053057E-2</v>
      </c>
      <c r="H26" s="7">
        <v>3.053057E-2</v>
      </c>
      <c r="I26" s="7">
        <v>3.053057E-2</v>
      </c>
      <c r="K26" s="16">
        <f>I26</f>
        <v>3.053057E-2</v>
      </c>
    </row>
    <row r="27" spans="1:12">
      <c r="A27" s="7" t="s">
        <v>43</v>
      </c>
      <c r="B27" s="7" t="s">
        <v>8</v>
      </c>
      <c r="C27" s="7">
        <v>0.1</v>
      </c>
      <c r="D27" s="7">
        <v>5.0000000699999998E-2</v>
      </c>
      <c r="F27" s="7">
        <v>8.7352583500564296E-2</v>
      </c>
      <c r="G27" s="7">
        <v>8.6989999999999998E-2</v>
      </c>
      <c r="K27" s="16">
        <f>G27</f>
        <v>8.6989999999999998E-2</v>
      </c>
    </row>
    <row r="28" spans="1:12">
      <c r="A28" s="11" t="s">
        <v>43</v>
      </c>
      <c r="B28" s="8" t="s">
        <v>30</v>
      </c>
      <c r="C28" s="8">
        <v>3</v>
      </c>
      <c r="D28" s="8">
        <v>3</v>
      </c>
      <c r="E28" s="8"/>
      <c r="F28" s="8"/>
      <c r="G28" s="8"/>
      <c r="H28" s="8"/>
      <c r="I28" s="8"/>
      <c r="J28" s="8"/>
      <c r="K28" s="2">
        <f>C28</f>
        <v>3</v>
      </c>
    </row>
    <row r="29" spans="1:12">
      <c r="A29" s="11" t="s">
        <v>43</v>
      </c>
      <c r="B29" s="7" t="s">
        <v>29</v>
      </c>
      <c r="C29" s="7">
        <v>0.08</v>
      </c>
      <c r="D29" s="7">
        <v>7.9999998200000005E-2</v>
      </c>
      <c r="E29" s="7">
        <v>0.06</v>
      </c>
      <c r="F29" s="7">
        <v>4.4603004357643597E-2</v>
      </c>
      <c r="G29" s="7">
        <v>4.4603999999999998E-2</v>
      </c>
      <c r="H29" s="7">
        <v>4.4603999999999998E-2</v>
      </c>
      <c r="I29" s="7">
        <v>4.4603999999999998E-2</v>
      </c>
      <c r="K29" s="16">
        <f>'Temperate Decid'!D28</f>
        <v>6.7886000000000002E-2</v>
      </c>
    </row>
    <row r="30" spans="1:12">
      <c r="A30" s="11" t="s">
        <v>43</v>
      </c>
      <c r="B30" s="7" t="s">
        <v>14</v>
      </c>
      <c r="C30" s="7">
        <v>7.2</v>
      </c>
      <c r="D30" s="7">
        <v>5.8392224311999996</v>
      </c>
      <c r="E30" s="7">
        <v>5.8392224162013102</v>
      </c>
      <c r="F30" s="7">
        <v>5.7797041220733103</v>
      </c>
      <c r="K30" s="22">
        <f>F30</f>
        <v>5.7797041220733103</v>
      </c>
    </row>
    <row r="31" spans="1:12">
      <c r="A31" s="11" t="s">
        <v>43</v>
      </c>
      <c r="B31" s="7" t="s">
        <v>27</v>
      </c>
      <c r="C31" s="7">
        <v>4.7137000000000002</v>
      </c>
      <c r="D31" s="7">
        <v>4.7136998177000002</v>
      </c>
      <c r="F31" s="7">
        <v>4.9405752650944903</v>
      </c>
      <c r="K31" s="22">
        <f>F31</f>
        <v>4.9405752650944903</v>
      </c>
    </row>
    <row r="32" spans="1:12">
      <c r="A32" s="7" t="s">
        <v>43</v>
      </c>
      <c r="B32" s="7" t="s">
        <v>5</v>
      </c>
      <c r="C32" s="7">
        <f>6.981875*3*1</f>
        <v>20.945625</v>
      </c>
      <c r="D32" s="7">
        <v>55.977203369100003</v>
      </c>
      <c r="E32" s="7">
        <v>55.9772014903699</v>
      </c>
      <c r="F32" s="7">
        <v>69.7914943720438</v>
      </c>
      <c r="G32" s="7">
        <v>69.785049999999998</v>
      </c>
      <c r="H32" s="7">
        <v>69.785049999999998</v>
      </c>
      <c r="I32" s="7">
        <v>69.785049999999998</v>
      </c>
      <c r="K32" s="16">
        <f>I32</f>
        <v>69.785049999999998</v>
      </c>
    </row>
    <row r="33" spans="1:12">
      <c r="A33" s="11" t="s">
        <v>43</v>
      </c>
      <c r="B33" s="7" t="s">
        <v>36</v>
      </c>
      <c r="C33" s="7">
        <f>300/(365*24*60*60)</f>
        <v>9.5129375951293768E-6</v>
      </c>
      <c r="D33" s="7">
        <v>4.7390493999999997E-3</v>
      </c>
      <c r="E33" s="7">
        <v>4.7390493748248001E-3</v>
      </c>
      <c r="F33" s="7">
        <v>4.3073313525717203E-3</v>
      </c>
      <c r="K33" s="22">
        <f>F33</f>
        <v>4.3073313525717203E-3</v>
      </c>
    </row>
    <row r="34" spans="1:12">
      <c r="A34" s="7" t="s">
        <v>46</v>
      </c>
      <c r="B34" s="7" t="s">
        <v>40</v>
      </c>
      <c r="C34" s="7">
        <v>0.84</v>
      </c>
      <c r="D34" s="7">
        <v>0.83999999999999897</v>
      </c>
      <c r="K34" s="2">
        <f t="shared" ref="K34:K40" si="1">C34</f>
        <v>0.84</v>
      </c>
    </row>
    <row r="35" spans="1:12">
      <c r="A35" s="11" t="s">
        <v>46</v>
      </c>
      <c r="B35" s="7" t="s">
        <v>48</v>
      </c>
      <c r="C35" s="7" t="s">
        <v>55</v>
      </c>
      <c r="D35" s="7">
        <v>7.4074082099999994E-2</v>
      </c>
      <c r="K35" s="2">
        <f>D35</f>
        <v>7.4074082099999994E-2</v>
      </c>
    </row>
    <row r="36" spans="1:12">
      <c r="A36" s="11" t="s">
        <v>46</v>
      </c>
      <c r="B36" s="7" t="s">
        <v>47</v>
      </c>
      <c r="C36" s="7">
        <v>0.95</v>
      </c>
      <c r="D36" s="7">
        <v>0.94999999999999896</v>
      </c>
      <c r="K36" s="2">
        <f t="shared" si="1"/>
        <v>0.95</v>
      </c>
    </row>
    <row r="37" spans="1:12">
      <c r="A37" s="11" t="s">
        <v>46</v>
      </c>
      <c r="B37" s="7" t="s">
        <v>37</v>
      </c>
      <c r="C37" s="7" t="s">
        <v>55</v>
      </c>
      <c r="D37" s="7">
        <v>0.26999998089999999</v>
      </c>
      <c r="K37" s="2">
        <f>D37</f>
        <v>0.26999998089999999</v>
      </c>
    </row>
    <row r="38" spans="1:12" s="3" customFormat="1">
      <c r="A38" s="7" t="s">
        <v>45</v>
      </c>
      <c r="B38" s="7" t="s">
        <v>12</v>
      </c>
      <c r="C38" s="7">
        <v>7.3999999999999996E-2</v>
      </c>
      <c r="D38" s="7">
        <v>7.4000000999999996E-2</v>
      </c>
      <c r="E38" s="7"/>
      <c r="F38" s="7">
        <v>0.400752854697557</v>
      </c>
      <c r="G38" s="7"/>
      <c r="H38" s="7"/>
      <c r="I38" s="7"/>
      <c r="J38" s="7"/>
      <c r="K38" s="22">
        <f>F38</f>
        <v>0.400752854697557</v>
      </c>
    </row>
    <row r="39" spans="1:12">
      <c r="A39" s="7" t="s">
        <v>45</v>
      </c>
      <c r="B39" s="7" t="s">
        <v>16</v>
      </c>
      <c r="C39" s="7">
        <v>0.3</v>
      </c>
      <c r="D39" s="7">
        <v>0.31190443039999999</v>
      </c>
      <c r="E39" s="7">
        <v>0.31190443397870599</v>
      </c>
      <c r="F39" s="7">
        <v>0.30899069780498301</v>
      </c>
      <c r="K39" s="22">
        <f>F39</f>
        <v>0.30899069780498301</v>
      </c>
    </row>
    <row r="40" spans="1:12">
      <c r="A40" s="7" t="s">
        <v>45</v>
      </c>
      <c r="B40" s="7" t="s">
        <v>17</v>
      </c>
      <c r="C40" s="7">
        <v>5</v>
      </c>
      <c r="D40" s="7">
        <v>5</v>
      </c>
      <c r="K40" s="2">
        <f t="shared" si="1"/>
        <v>5</v>
      </c>
    </row>
    <row r="41" spans="1:12">
      <c r="A41" s="7" t="s">
        <v>45</v>
      </c>
      <c r="B41" s="7" t="s">
        <v>13</v>
      </c>
      <c r="C41" s="7">
        <v>0.01</v>
      </c>
      <c r="D41" s="7">
        <v>0.05</v>
      </c>
      <c r="K41" s="14">
        <f>D41</f>
        <v>0.05</v>
      </c>
      <c r="L41" s="2" t="s">
        <v>91</v>
      </c>
    </row>
    <row r="42" spans="1:12">
      <c r="A42" s="7" t="s">
        <v>52</v>
      </c>
      <c r="B42" s="7" t="s">
        <v>38</v>
      </c>
      <c r="C42" s="7">
        <v>0.79</v>
      </c>
      <c r="D42" s="7">
        <v>0.79000002150000004</v>
      </c>
      <c r="F42" s="7">
        <v>0.50329222143419605</v>
      </c>
      <c r="K42" s="2">
        <f>F42</f>
        <v>0.50329222143419605</v>
      </c>
    </row>
    <row r="43" spans="1:12">
      <c r="A43" s="7" t="s">
        <v>52</v>
      </c>
      <c r="B43" s="7" t="s">
        <v>15</v>
      </c>
      <c r="C43" s="7">
        <v>0</v>
      </c>
      <c r="D43" s="7">
        <v>0.35075291990000002</v>
      </c>
      <c r="E43" s="7">
        <f>0.350752925815654</f>
        <v>0.35075292581565398</v>
      </c>
      <c r="F43" s="7">
        <v>0.355075216876657</v>
      </c>
      <c r="K43" s="22">
        <f>F43</f>
        <v>0.355075216876657</v>
      </c>
      <c r="L43" s="22"/>
    </row>
    <row r="44" spans="1:12">
      <c r="A44" s="7" t="s">
        <v>52</v>
      </c>
      <c r="B44" s="7" t="s">
        <v>31</v>
      </c>
      <c r="C44" s="7">
        <v>0</v>
      </c>
      <c r="D44" s="7">
        <v>0</v>
      </c>
      <c r="K44" s="2">
        <f>C44</f>
        <v>0</v>
      </c>
    </row>
    <row r="45" spans="1:12">
      <c r="A45" s="7" t="s">
        <v>52</v>
      </c>
      <c r="B45" s="7" t="s">
        <v>34</v>
      </c>
      <c r="C45" s="7">
        <f>0.28*1</f>
        <v>0.28000000000000003</v>
      </c>
      <c r="D45" s="7">
        <v>2.9264914988999999</v>
      </c>
      <c r="E45" s="7">
        <v>2.9264915348826199</v>
      </c>
      <c r="F45" s="7">
        <v>1.8731770046012</v>
      </c>
      <c r="G45" s="7">
        <v>1.8728769999999999</v>
      </c>
      <c r="H45" s="7">
        <v>1.873194</v>
      </c>
      <c r="I45" s="7">
        <v>1.873194</v>
      </c>
      <c r="K45" s="16">
        <f>I45</f>
        <v>1.873194</v>
      </c>
    </row>
    <row r="46" spans="1:12">
      <c r="A46" s="7" t="s">
        <v>52</v>
      </c>
      <c r="B46" s="7" t="s">
        <v>32</v>
      </c>
      <c r="C46" s="7">
        <v>5.0709920000000004</v>
      </c>
      <c r="D46" s="7">
        <v>0.67282187940000004</v>
      </c>
      <c r="E46" s="7">
        <v>0.67282185555628904</v>
      </c>
      <c r="F46" s="7">
        <v>0.69017285456830202</v>
      </c>
      <c r="K46" s="22">
        <f>F46</f>
        <v>0.69017285456830202</v>
      </c>
    </row>
    <row r="47" spans="1:12">
      <c r="A47" s="7" t="s">
        <v>52</v>
      </c>
      <c r="B47" s="7" t="s">
        <v>33</v>
      </c>
      <c r="C47" s="7">
        <v>0.62429999999999997</v>
      </c>
      <c r="D47" s="7">
        <v>0</v>
      </c>
      <c r="F47" s="7">
        <v>0</v>
      </c>
      <c r="K47" s="17">
        <f>D47</f>
        <v>0</v>
      </c>
      <c r="L47" s="2" t="s">
        <v>91</v>
      </c>
    </row>
    <row r="48" spans="1:12">
      <c r="B48" s="7" t="s">
        <v>22</v>
      </c>
      <c r="D48" s="7">
        <v>53.145866394000002</v>
      </c>
      <c r="K48" s="2">
        <f>C48</f>
        <v>0</v>
      </c>
    </row>
    <row r="49" spans="2:9">
      <c r="B49" s="7" t="s">
        <v>77</v>
      </c>
      <c r="G49" s="7">
        <v>3.0209999999999999</v>
      </c>
      <c r="H49" s="7">
        <v>3.0209999999999999</v>
      </c>
      <c r="I49" s="7">
        <v>3.0209999999999999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E29" sqref="E29"/>
    </sheetView>
  </sheetViews>
  <sheetFormatPr baseColWidth="10" defaultRowHeight="15" x14ac:dyDescent="0"/>
  <cols>
    <col min="1" max="1" width="13.5" style="2" bestFit="1" customWidth="1"/>
    <col min="2" max="2" width="39.5" style="7" bestFit="1" customWidth="1"/>
    <col min="3" max="3" width="14.6640625" style="2" bestFit="1" customWidth="1"/>
  </cols>
  <sheetData>
    <row r="1" spans="1:5">
      <c r="A1" s="1" t="s">
        <v>41</v>
      </c>
      <c r="B1" s="6" t="s">
        <v>0</v>
      </c>
      <c r="C1" s="1" t="s">
        <v>82</v>
      </c>
      <c r="D1" s="1" t="s">
        <v>83</v>
      </c>
      <c r="E1" s="1" t="s">
        <v>84</v>
      </c>
    </row>
    <row r="2" spans="1:5">
      <c r="A2" s="2" t="s">
        <v>42</v>
      </c>
      <c r="B2" s="4" t="s">
        <v>57</v>
      </c>
      <c r="C2" s="2">
        <v>4.8000000000000001E-2</v>
      </c>
    </row>
    <row r="3" spans="1:5">
      <c r="A3" s="2" t="s">
        <v>42</v>
      </c>
      <c r="B3" s="4" t="s">
        <v>58</v>
      </c>
      <c r="C3" s="2">
        <v>0.16170000000000001</v>
      </c>
    </row>
    <row r="4" spans="1:5">
      <c r="A4" s="2" t="s">
        <v>42</v>
      </c>
      <c r="B4" s="4" t="s">
        <v>39</v>
      </c>
      <c r="C4" s="2">
        <v>25.18</v>
      </c>
    </row>
    <row r="5" spans="1:5">
      <c r="A5" s="2" t="s">
        <v>42</v>
      </c>
      <c r="B5" s="4" t="s">
        <v>59</v>
      </c>
      <c r="C5" s="2">
        <v>1.4550000000000001</v>
      </c>
    </row>
    <row r="6" spans="1:5">
      <c r="A6" s="2" t="s">
        <v>42</v>
      </c>
      <c r="B6" s="4" t="s">
        <v>60</v>
      </c>
      <c r="C6" s="2">
        <v>2.4571999999999998</v>
      </c>
    </row>
    <row r="7" spans="1:5">
      <c r="A7" s="2" t="s">
        <v>42</v>
      </c>
      <c r="B7" s="7" t="s">
        <v>4</v>
      </c>
      <c r="C7" s="2">
        <v>-4.9639999999999997E-2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1.1274</v>
      </c>
    </row>
    <row r="10" spans="1:5">
      <c r="A10" s="2" t="s">
        <v>42</v>
      </c>
      <c r="B10" s="7" t="s">
        <v>67</v>
      </c>
      <c r="C10" s="2">
        <f>C12/3900</f>
        <v>6.2051282051282051E-3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24.2</v>
      </c>
      <c r="D12">
        <v>39.739579999999997</v>
      </c>
      <c r="E12">
        <v>39.739579999999997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2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3.8080000000000002E-3</v>
      </c>
    </row>
    <row r="18" spans="1:5">
      <c r="A18" s="9" t="s">
        <v>49</v>
      </c>
      <c r="B18" s="9" t="s">
        <v>10</v>
      </c>
      <c r="C18" s="9">
        <f>273.15-20</f>
        <v>253.14999999999998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2" t="s">
        <v>53</v>
      </c>
      <c r="B22" s="7" t="s">
        <v>66</v>
      </c>
      <c r="C22" s="2">
        <f>1000/((0.11289+0.12947*15.625)*C12)</f>
        <v>19.3469320242206</v>
      </c>
    </row>
    <row r="23" spans="1:5">
      <c r="A23" s="10" t="s">
        <v>43</v>
      </c>
      <c r="B23" s="9" t="s">
        <v>28</v>
      </c>
      <c r="C23" s="10">
        <v>10000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2">
        <v>1.4999999999999999E-2</v>
      </c>
      <c r="D25">
        <v>1.491462E-2</v>
      </c>
      <c r="E25">
        <v>1.4926129999999999E-2</v>
      </c>
    </row>
    <row r="26" spans="1:5">
      <c r="A26" s="2" t="s">
        <v>43</v>
      </c>
      <c r="B26" s="7" t="s">
        <v>8</v>
      </c>
      <c r="C26" s="2">
        <v>0.1</v>
      </c>
      <c r="D26">
        <v>7.7520000000000006E-2</v>
      </c>
      <c r="E26">
        <v>7.7520000000000006E-2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6.7886000000000002E-2</v>
      </c>
      <c r="E28">
        <v>6.8412000000000001E-2</v>
      </c>
    </row>
    <row r="29" spans="1:5">
      <c r="A29" s="4" t="s">
        <v>43</v>
      </c>
      <c r="B29" s="7" t="s">
        <v>14</v>
      </c>
      <c r="C29" s="2">
        <v>7.2</v>
      </c>
      <c r="D29">
        <v>5.94</v>
      </c>
      <c r="E29">
        <v>5.94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64</v>
      </c>
      <c r="D31">
        <v>64.016059999999996</v>
      </c>
      <c r="E31">
        <v>63.96669</v>
      </c>
    </row>
    <row r="32" spans="1:5">
      <c r="A32" s="4" t="s">
        <v>43</v>
      </c>
      <c r="B32" s="7" t="s">
        <v>36</v>
      </c>
      <c r="C32" s="7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0.84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0.95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3.2500000000000001E-2</v>
      </c>
    </row>
    <row r="38" spans="1:5">
      <c r="A38" s="2" t="s">
        <v>45</v>
      </c>
      <c r="B38" s="7" t="s">
        <v>16</v>
      </c>
      <c r="C38" s="2">
        <v>0.3</v>
      </c>
      <c r="D38">
        <v>0.235037</v>
      </c>
      <c r="E38">
        <v>0.235037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</v>
      </c>
    </row>
    <row r="43" spans="1:5">
      <c r="A43" s="2" t="s">
        <v>52</v>
      </c>
      <c r="B43" s="7" t="s">
        <v>31</v>
      </c>
      <c r="C43" s="2">
        <v>0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0.53423120000000002</v>
      </c>
      <c r="E44">
        <v>0.49826320000000002</v>
      </c>
    </row>
    <row r="45" spans="1:5">
      <c r="A45" s="9" t="s">
        <v>52</v>
      </c>
      <c r="B45" s="9" t="s">
        <v>32</v>
      </c>
      <c r="C45" s="9">
        <v>5.0837000000000003</v>
      </c>
    </row>
    <row r="46" spans="1:5">
      <c r="A46" s="2" t="s">
        <v>52</v>
      </c>
      <c r="B46" s="7" t="s">
        <v>33</v>
      </c>
      <c r="C46" s="2">
        <v>0.62429999999999997</v>
      </c>
    </row>
    <row r="47" spans="1:5">
      <c r="B47" s="5" t="s">
        <v>22</v>
      </c>
    </row>
    <row r="48" spans="1:5">
      <c r="B48" s="7" t="s">
        <v>77</v>
      </c>
      <c r="D48">
        <v>1.3537999999999999</v>
      </c>
      <c r="E48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25" zoomScaleNormal="125" zoomScalePageLayoutView="125" workbookViewId="0">
      <selection activeCell="D28" sqref="D28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6.83203125" customWidth="1"/>
  </cols>
  <sheetData>
    <row r="1" spans="1:5">
      <c r="A1" s="1" t="s">
        <v>41</v>
      </c>
      <c r="B1" s="6" t="s">
        <v>0</v>
      </c>
      <c r="C1" s="1" t="s">
        <v>85</v>
      </c>
      <c r="D1" s="1" t="s">
        <v>86</v>
      </c>
      <c r="E1" s="1" t="s">
        <v>90</v>
      </c>
    </row>
    <row r="2" spans="1:5">
      <c r="A2" s="2" t="s">
        <v>42</v>
      </c>
      <c r="B2" s="4" t="s">
        <v>57</v>
      </c>
      <c r="C2" s="2">
        <v>2.4E-2</v>
      </c>
    </row>
    <row r="3" spans="1:5">
      <c r="A3" s="2" t="s">
        <v>42</v>
      </c>
      <c r="B3" s="4" t="s">
        <v>58</v>
      </c>
      <c r="C3" s="2">
        <v>0.14699999999999999</v>
      </c>
    </row>
    <row r="4" spans="1:5">
      <c r="A4" s="2" t="s">
        <v>42</v>
      </c>
      <c r="B4" s="4" t="s">
        <v>39</v>
      </c>
      <c r="C4" s="2">
        <v>27.14</v>
      </c>
    </row>
    <row r="5" spans="1:5">
      <c r="A5" s="2" t="s">
        <v>42</v>
      </c>
      <c r="B5" s="4" t="s">
        <v>59</v>
      </c>
      <c r="C5" s="2">
        <v>1.899</v>
      </c>
    </row>
    <row r="6" spans="1:5">
      <c r="A6" s="2" t="s">
        <v>42</v>
      </c>
      <c r="B6" s="4" t="s">
        <v>60</v>
      </c>
      <c r="C6" s="2">
        <v>2.238</v>
      </c>
    </row>
    <row r="7" spans="1:5">
      <c r="A7" s="2" t="s">
        <v>42</v>
      </c>
      <c r="B7" s="7" t="s">
        <v>4</v>
      </c>
      <c r="C7" s="2">
        <v>-3.884E-2</v>
      </c>
    </row>
    <row r="8" spans="1:5">
      <c r="A8" s="2" t="s">
        <v>42</v>
      </c>
      <c r="B8" s="7" t="s">
        <v>9</v>
      </c>
      <c r="C8" s="2">
        <v>1.5</v>
      </c>
    </row>
    <row r="9" spans="1:5">
      <c r="A9" s="2" t="s">
        <v>42</v>
      </c>
      <c r="B9" s="7" t="s">
        <v>7</v>
      </c>
      <c r="C9" s="2">
        <v>0.3463</v>
      </c>
      <c r="D9">
        <v>1.7534000000000001</v>
      </c>
    </row>
    <row r="10" spans="1:5">
      <c r="A10" s="2" t="s">
        <v>42</v>
      </c>
      <c r="B10" s="7" t="s">
        <v>67</v>
      </c>
      <c r="C10" s="2">
        <f>C12/3900</f>
        <v>1.5384615384615385E-3</v>
      </c>
    </row>
    <row r="11" spans="1:5">
      <c r="A11" s="2" t="s">
        <v>42</v>
      </c>
      <c r="B11" s="7" t="s">
        <v>23</v>
      </c>
      <c r="C11" s="2">
        <v>0</v>
      </c>
    </row>
    <row r="12" spans="1:5">
      <c r="A12" s="2" t="s">
        <v>42</v>
      </c>
      <c r="B12" s="7" t="s">
        <v>3</v>
      </c>
      <c r="C12" s="2">
        <v>6</v>
      </c>
      <c r="D12">
        <v>18.15917</v>
      </c>
      <c r="E12">
        <v>8.952083</v>
      </c>
    </row>
    <row r="13" spans="1:5">
      <c r="A13" s="2" t="s">
        <v>54</v>
      </c>
      <c r="B13" s="7" t="s">
        <v>21</v>
      </c>
      <c r="C13" s="4" t="s">
        <v>55</v>
      </c>
    </row>
    <row r="14" spans="1:5">
      <c r="A14" s="3" t="s">
        <v>44</v>
      </c>
      <c r="B14" s="8" t="s">
        <v>6</v>
      </c>
      <c r="C14" s="3">
        <v>0</v>
      </c>
    </row>
    <row r="15" spans="1:5">
      <c r="A15" s="2" t="s">
        <v>49</v>
      </c>
      <c r="B15" s="7" t="s">
        <v>25</v>
      </c>
      <c r="C15" s="2">
        <v>1</v>
      </c>
    </row>
    <row r="16" spans="1:5">
      <c r="A16" s="2" t="s">
        <v>49</v>
      </c>
      <c r="B16" s="7" t="s">
        <v>26</v>
      </c>
      <c r="C16" s="2">
        <v>20</v>
      </c>
    </row>
    <row r="17" spans="1:5">
      <c r="A17" s="2" t="s">
        <v>49</v>
      </c>
      <c r="B17" s="7" t="s">
        <v>11</v>
      </c>
      <c r="C17" s="2">
        <v>3.3928000000000001E-3</v>
      </c>
    </row>
    <row r="18" spans="1:5">
      <c r="A18" s="9" t="s">
        <v>49</v>
      </c>
      <c r="B18" s="9" t="s">
        <v>10</v>
      </c>
      <c r="C18" s="9">
        <f>273.15-80</f>
        <v>193.14999999999998</v>
      </c>
    </row>
    <row r="19" spans="1:5">
      <c r="A19" s="2" t="s">
        <v>49</v>
      </c>
      <c r="B19" s="7" t="s">
        <v>35</v>
      </c>
      <c r="C19" s="2">
        <v>0.95</v>
      </c>
    </row>
    <row r="20" spans="1:5">
      <c r="A20" s="2" t="s">
        <v>49</v>
      </c>
      <c r="B20" s="7" t="s">
        <v>50</v>
      </c>
      <c r="C20" s="2">
        <v>0</v>
      </c>
    </row>
    <row r="21" spans="1:5">
      <c r="A21" s="2" t="s">
        <v>49</v>
      </c>
      <c r="B21" s="7" t="s">
        <v>51</v>
      </c>
      <c r="C21" s="2">
        <v>0.1</v>
      </c>
    </row>
    <row r="22" spans="1:5">
      <c r="A22" s="9" t="s">
        <v>53</v>
      </c>
      <c r="B22" s="9" t="s">
        <v>66</v>
      </c>
      <c r="C22" s="9">
        <f>1000/((0.11289+0.12947*15.625)*C12)</f>
        <v>78.032625831023083</v>
      </c>
      <c r="E22">
        <v>53.006999999999998</v>
      </c>
    </row>
    <row r="23" spans="1:5">
      <c r="A23" s="10" t="s">
        <v>43</v>
      </c>
      <c r="B23" s="9" t="s">
        <v>28</v>
      </c>
      <c r="C23" s="9">
        <v>1000</v>
      </c>
    </row>
    <row r="24" spans="1:5">
      <c r="A24" s="4" t="s">
        <v>43</v>
      </c>
      <c r="B24" s="7" t="s">
        <v>24</v>
      </c>
      <c r="C24" s="2">
        <v>0.15</v>
      </c>
    </row>
    <row r="25" spans="1:5">
      <c r="A25" s="4" t="s">
        <v>43</v>
      </c>
      <c r="B25" s="7" t="s">
        <v>18</v>
      </c>
      <c r="C25" s="4">
        <v>1.4999999999999999E-2</v>
      </c>
      <c r="D25">
        <v>2.081206E-2</v>
      </c>
    </row>
    <row r="26" spans="1:5">
      <c r="A26" s="2" t="s">
        <v>43</v>
      </c>
      <c r="B26" s="7" t="s">
        <v>8</v>
      </c>
      <c r="C26" s="2">
        <v>0.05</v>
      </c>
    </row>
    <row r="27" spans="1:5">
      <c r="A27" s="4" t="s">
        <v>43</v>
      </c>
      <c r="B27" s="8" t="s">
        <v>30</v>
      </c>
      <c r="C27" s="3">
        <v>3</v>
      </c>
    </row>
    <row r="28" spans="1:5">
      <c r="A28" s="4" t="s">
        <v>43</v>
      </c>
      <c r="B28" s="7" t="s">
        <v>29</v>
      </c>
      <c r="C28" s="2">
        <v>0.08</v>
      </c>
      <c r="D28">
        <v>2.7258000000000001E-2</v>
      </c>
      <c r="E28">
        <v>5.364E-2</v>
      </c>
    </row>
    <row r="29" spans="1:5">
      <c r="A29" s="4" t="s">
        <v>43</v>
      </c>
      <c r="B29" s="7" t="s">
        <v>14</v>
      </c>
      <c r="C29" s="2">
        <v>7.2</v>
      </c>
    </row>
    <row r="30" spans="1:5">
      <c r="A30" s="4" t="s">
        <v>43</v>
      </c>
      <c r="B30" s="7" t="s">
        <v>27</v>
      </c>
      <c r="C30" s="2">
        <v>4.7137000000000002</v>
      </c>
    </row>
    <row r="31" spans="1:5">
      <c r="A31" s="9" t="s">
        <v>43</v>
      </c>
      <c r="B31" s="9" t="s">
        <v>5</v>
      </c>
      <c r="C31" s="9" t="s">
        <v>63</v>
      </c>
      <c r="D31">
        <v>45.855730000000001</v>
      </c>
      <c r="E31">
        <v>49.339689999999997</v>
      </c>
    </row>
    <row r="32" spans="1:5">
      <c r="A32" s="4" t="s">
        <v>43</v>
      </c>
      <c r="B32" s="7" t="s">
        <v>36</v>
      </c>
      <c r="C32" s="2">
        <f>300/(365*24*60*60)</f>
        <v>9.5129375951293768E-6</v>
      </c>
    </row>
    <row r="33" spans="1:5">
      <c r="A33" s="2" t="s">
        <v>46</v>
      </c>
      <c r="B33" s="7" t="s">
        <v>40</v>
      </c>
      <c r="C33" s="2">
        <v>0.73499999999999999</v>
      </c>
    </row>
    <row r="34" spans="1:5">
      <c r="A34" s="4" t="s">
        <v>46</v>
      </c>
      <c r="B34" s="7" t="s">
        <v>48</v>
      </c>
      <c r="C34" s="2" t="s">
        <v>55</v>
      </c>
    </row>
    <row r="35" spans="1:5">
      <c r="A35" s="4" t="s">
        <v>46</v>
      </c>
      <c r="B35" s="7" t="s">
        <v>47</v>
      </c>
      <c r="C35" s="2">
        <v>0.97</v>
      </c>
    </row>
    <row r="36" spans="1:5">
      <c r="A36" s="4" t="s">
        <v>46</v>
      </c>
      <c r="B36" s="7" t="s">
        <v>37</v>
      </c>
      <c r="C36" s="2" t="s">
        <v>55</v>
      </c>
    </row>
    <row r="37" spans="1:5">
      <c r="A37" s="2" t="s">
        <v>45</v>
      </c>
      <c r="B37" s="7" t="s">
        <v>12</v>
      </c>
      <c r="C37" s="2">
        <v>0.76600000000000001</v>
      </c>
    </row>
    <row r="38" spans="1:5">
      <c r="A38" s="2" t="s">
        <v>45</v>
      </c>
      <c r="B38" s="7" t="s">
        <v>16</v>
      </c>
      <c r="C38" s="2">
        <v>0.3</v>
      </c>
    </row>
    <row r="39" spans="1:5">
      <c r="A39" s="2" t="s">
        <v>45</v>
      </c>
      <c r="B39" s="7" t="s">
        <v>17</v>
      </c>
      <c r="C39" s="2">
        <v>5</v>
      </c>
    </row>
    <row r="40" spans="1:5">
      <c r="A40" s="2" t="s">
        <v>45</v>
      </c>
      <c r="B40" s="7" t="s">
        <v>13</v>
      </c>
      <c r="C40" s="2">
        <v>0.01</v>
      </c>
    </row>
    <row r="41" spans="1:5">
      <c r="A41" s="2" t="s">
        <v>52</v>
      </c>
      <c r="B41" s="7" t="s">
        <v>38</v>
      </c>
      <c r="C41" s="2">
        <v>0.79</v>
      </c>
    </row>
    <row r="42" spans="1:5">
      <c r="A42" s="2" t="s">
        <v>52</v>
      </c>
      <c r="B42" s="7" t="s">
        <v>15</v>
      </c>
      <c r="C42" s="2">
        <v>0.45029999999999998</v>
      </c>
    </row>
    <row r="43" spans="1:5">
      <c r="A43" s="2" t="s">
        <v>52</v>
      </c>
      <c r="B43" s="7" t="s">
        <v>31</v>
      </c>
      <c r="C43" s="2">
        <v>0.33300000000000002</v>
      </c>
      <c r="E43">
        <v>0.23880000000000001</v>
      </c>
    </row>
    <row r="44" spans="1:5">
      <c r="A44" s="9" t="s">
        <v>52</v>
      </c>
      <c r="B44" s="9" t="s">
        <v>34</v>
      </c>
      <c r="C44" s="9">
        <f>0.28*1</f>
        <v>0.28000000000000003</v>
      </c>
      <c r="D44">
        <v>2.9384480000000002</v>
      </c>
      <c r="E44">
        <v>7.5109729999999999</v>
      </c>
    </row>
    <row r="45" spans="1:5">
      <c r="A45" s="9" t="s">
        <v>52</v>
      </c>
      <c r="B45" s="9" t="s">
        <v>32</v>
      </c>
      <c r="C45" s="9">
        <v>3.9272179999999999</v>
      </c>
      <c r="D45">
        <v>0.62109999999999999</v>
      </c>
    </row>
    <row r="46" spans="1:5">
      <c r="A46" s="2" t="s">
        <v>52</v>
      </c>
      <c r="B46" s="7" t="s">
        <v>33</v>
      </c>
      <c r="C46" s="2">
        <v>0</v>
      </c>
    </row>
    <row r="47" spans="1:5">
      <c r="B47" s="5" t="s">
        <v>22</v>
      </c>
    </row>
    <row r="48" spans="1:5">
      <c r="B48" s="7" t="s">
        <v>77</v>
      </c>
      <c r="D48">
        <v>1.3532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25" zoomScaleNormal="125" zoomScalePageLayoutView="125" workbookViewId="0">
      <selection activeCell="F15" sqref="F15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4" width="10.83203125" style="19"/>
    <col min="5" max="6" width="10.83203125" style="2"/>
    <col min="7" max="7" width="10.83203125" style="19"/>
    <col min="8" max="10" width="11.83203125" style="2" bestFit="1" customWidth="1"/>
  </cols>
  <sheetData>
    <row r="1" spans="1:11">
      <c r="A1" s="1" t="s">
        <v>41</v>
      </c>
      <c r="B1" s="6" t="s">
        <v>0</v>
      </c>
      <c r="C1" s="18" t="s">
        <v>86</v>
      </c>
      <c r="D1" s="18" t="s">
        <v>90</v>
      </c>
      <c r="E1" s="1" t="s">
        <v>92</v>
      </c>
      <c r="F1" s="1" t="s">
        <v>93</v>
      </c>
      <c r="G1" s="18" t="s">
        <v>84</v>
      </c>
      <c r="H1" s="1" t="s">
        <v>94</v>
      </c>
      <c r="I1" s="1" t="s">
        <v>95</v>
      </c>
      <c r="J1" s="1" t="s">
        <v>96</v>
      </c>
    </row>
    <row r="2" spans="1:11">
      <c r="A2" s="2" t="s">
        <v>42</v>
      </c>
      <c r="B2" s="4" t="s">
        <v>57</v>
      </c>
      <c r="E2" s="2">
        <f>'6 - North Pine'!I2</f>
        <v>3.2277550000000002E-2</v>
      </c>
      <c r="F2" s="2">
        <f>'8 - Late Conifer'!K2</f>
        <v>4.0095440000000003E-2</v>
      </c>
      <c r="H2" s="2">
        <f>'9 - Temp Early Hardwood'!L2</f>
        <v>2.2124810000000002E-2</v>
      </c>
      <c r="I2" s="2">
        <f>'10 -  Mid Hardwood'!L2</f>
        <v>1.7358225000000001E-2</v>
      </c>
      <c r="J2" s="2">
        <f>'11 - Late Hardwood'!K2</f>
        <v>1.2591639999999999E-2</v>
      </c>
      <c r="K2" s="2">
        <f>AVERAGE(J2,H2)</f>
        <v>1.7358225000000001E-2</v>
      </c>
    </row>
    <row r="3" spans="1:11">
      <c r="A3" s="2" t="s">
        <v>42</v>
      </c>
      <c r="B3" s="4" t="s">
        <v>58</v>
      </c>
      <c r="E3" s="2">
        <f>'6 - North Pine'!I3</f>
        <v>0.14699999999999999</v>
      </c>
      <c r="F3" s="2">
        <f>'8 - Late Conifer'!K3</f>
        <v>0.16170000000000001</v>
      </c>
      <c r="H3" s="2">
        <f>'9 - Temp Early Hardwood'!L3</f>
        <v>2.648E-2</v>
      </c>
      <c r="I3" s="2">
        <f>'10 -  Mid Hardwood'!L3</f>
        <v>0.16170000000000001</v>
      </c>
      <c r="J3" s="2">
        <f>'11 - Late Hardwood'!K3</f>
        <v>0.23499999999999999</v>
      </c>
    </row>
    <row r="4" spans="1:11">
      <c r="A4" s="2" t="s">
        <v>42</v>
      </c>
      <c r="B4" s="4" t="s">
        <v>39</v>
      </c>
      <c r="E4" s="2">
        <f>'6 - North Pine'!I4</f>
        <v>27.14</v>
      </c>
      <c r="F4" s="2">
        <f>'8 - Late Conifer'!K4</f>
        <v>22.79</v>
      </c>
      <c r="H4" s="2">
        <f>'9 - Temp Early Hardwood'!L4</f>
        <v>22.6799</v>
      </c>
      <c r="I4" s="2">
        <f>'10 -  Mid Hardwood'!L4</f>
        <v>25.18</v>
      </c>
      <c r="J4" s="2">
        <f>'11 - Late Hardwood'!K4</f>
        <v>23.3874</v>
      </c>
    </row>
    <row r="5" spans="1:11">
      <c r="A5" s="2" t="s">
        <v>42</v>
      </c>
      <c r="B5" s="4" t="s">
        <v>59</v>
      </c>
      <c r="E5" s="2">
        <f>'6 - North Pine'!I5</f>
        <v>1.84426</v>
      </c>
      <c r="F5" s="2">
        <f>'8 - Late Conifer'!K5</f>
        <v>1.873508</v>
      </c>
      <c r="H5" s="2">
        <f>'9 - Temp Early Hardwood'!L5</f>
        <v>1.868592</v>
      </c>
      <c r="I5" s="2">
        <f>'10 -  Mid Hardwood'!L5</f>
        <v>1.9579169999999999</v>
      </c>
      <c r="J5" s="2">
        <f>'11 - Late Hardwood'!K5</f>
        <v>2.0472419999999998</v>
      </c>
      <c r="K5" s="2">
        <f>AVERAGE(J5,H5)</f>
        <v>1.9579169999999999</v>
      </c>
    </row>
    <row r="6" spans="1:11">
      <c r="A6" s="2" t="s">
        <v>42</v>
      </c>
      <c r="B6" s="4" t="s">
        <v>60</v>
      </c>
      <c r="E6" s="2">
        <f>'6 - North Pine'!I6</f>
        <v>2.238</v>
      </c>
      <c r="F6" s="2">
        <f>'8 - Late Conifer'!K6</f>
        <v>2.1536</v>
      </c>
      <c r="H6" s="2">
        <f>'9 - Temp Early Hardwood'!L6</f>
        <v>2.9595400000000001</v>
      </c>
      <c r="I6" s="2">
        <f>'10 -  Mid Hardwood'!L6</f>
        <v>2.4571999999999998</v>
      </c>
      <c r="J6" s="2">
        <f>'11 - Late Hardwood'!K6</f>
        <v>2.2517999999999998</v>
      </c>
    </row>
    <row r="7" spans="1:11">
      <c r="A7" s="2" t="s">
        <v>42</v>
      </c>
      <c r="B7" s="7" t="s">
        <v>4</v>
      </c>
      <c r="E7" s="2">
        <f>'6 - North Pine'!I7</f>
        <v>-1.9419999800000001E-2</v>
      </c>
      <c r="F7" s="2">
        <f>'8 - Late Conifer'!K7</f>
        <v>-2.2224999950000001E-2</v>
      </c>
      <c r="H7" s="2">
        <f>'9 - Temp Early Hardwood'!L7</f>
        <v>-3.2669999999999998E-2</v>
      </c>
      <c r="I7" s="2">
        <f>'10 -  Mid Hardwood'!L7</f>
        <v>-2.4819999999999998E-2</v>
      </c>
      <c r="J7" s="2">
        <f>'11 - Late Hardwood'!K7</f>
        <v>-2.7019999999999999E-2</v>
      </c>
    </row>
    <row r="8" spans="1:11">
      <c r="A8" s="2" t="s">
        <v>42</v>
      </c>
      <c r="B8" s="7" t="s">
        <v>9</v>
      </c>
      <c r="E8" s="2">
        <f>'6 - North Pine'!I8</f>
        <v>1.5</v>
      </c>
      <c r="F8" s="2">
        <f>'8 - Late Conifer'!K8</f>
        <v>1.5</v>
      </c>
      <c r="H8" s="2">
        <f>'9 - Temp Early Hardwood'!L8</f>
        <v>1.5</v>
      </c>
      <c r="I8" s="2">
        <f>'10 -  Mid Hardwood'!L8</f>
        <v>1.5</v>
      </c>
      <c r="J8" s="2">
        <f>'11 - Late Hardwood'!K8</f>
        <v>1.5</v>
      </c>
    </row>
    <row r="9" spans="1:11">
      <c r="A9" s="2" t="s">
        <v>42</v>
      </c>
      <c r="B9" s="7" t="s">
        <v>7</v>
      </c>
      <c r="C9" s="19">
        <v>1.7534000000000001</v>
      </c>
      <c r="E9" s="14">
        <f>'6 - North Pine'!I9</f>
        <v>0.76880331308720196</v>
      </c>
      <c r="F9" s="14">
        <f>'8 - Late Conifer'!K9</f>
        <v>0.76880331308720196</v>
      </c>
      <c r="H9" s="16">
        <f>'9 - Temp Early Hardwood'!L9</f>
        <v>0.63580000000000003</v>
      </c>
      <c r="I9" s="16">
        <f>'10 -  Mid Hardwood'!L9</f>
        <v>0.99521000000000004</v>
      </c>
      <c r="J9" s="16">
        <f>'11 - Late Hardwood'!K9</f>
        <v>0.99734</v>
      </c>
    </row>
    <row r="10" spans="1:11">
      <c r="A10" s="2" t="s">
        <v>42</v>
      </c>
      <c r="B10" s="7" t="s">
        <v>67</v>
      </c>
      <c r="E10" s="13">
        <f>'6 - North Pine'!I10</f>
        <v>3.0600435897435896E-3</v>
      </c>
      <c r="F10" s="13">
        <f>'8 - Late Conifer'!K10</f>
        <v>2.7457256410256411E-3</v>
      </c>
      <c r="H10" s="13">
        <f>'9 - Temp Early Hardwood'!L10</f>
        <v>1.0189635897435897E-2</v>
      </c>
      <c r="I10" s="13">
        <f>'10 -  Mid Hardwood'!L10</f>
        <v>1.0189635897435897E-2</v>
      </c>
      <c r="J10" s="13">
        <f>'11 - Late Hardwood'!K10</f>
        <v>1.0098825641025641E-2</v>
      </c>
    </row>
    <row r="11" spans="1:11">
      <c r="A11" s="2" t="s">
        <v>42</v>
      </c>
      <c r="B11" s="7" t="s">
        <v>23</v>
      </c>
      <c r="E11" s="2">
        <f>'6 - North Pine'!I12</f>
        <v>0</v>
      </c>
      <c r="F11" s="2">
        <f>'8 - Late Conifer'!K12</f>
        <v>0</v>
      </c>
      <c r="H11" s="2">
        <f>'9 - Temp Early Hardwood'!L12</f>
        <v>0</v>
      </c>
      <c r="I11" s="2">
        <f>'10 -  Mid Hardwood'!L12</f>
        <v>0</v>
      </c>
      <c r="J11" s="2">
        <f>'11 - Late Hardwood'!K12</f>
        <v>0</v>
      </c>
    </row>
    <row r="12" spans="1:11">
      <c r="A12" s="2" t="s">
        <v>42</v>
      </c>
      <c r="B12" s="7" t="s">
        <v>3</v>
      </c>
      <c r="C12" s="19">
        <v>18.15917</v>
      </c>
      <c r="D12" s="19">
        <v>8.952083</v>
      </c>
      <c r="E12" s="12">
        <f>'6 - North Pine'!I13</f>
        <v>11.93417</v>
      </c>
      <c r="F12" s="16">
        <f>'8 - Late Conifer'!K13</f>
        <v>10.70833</v>
      </c>
      <c r="G12" s="19">
        <v>39.739579999999997</v>
      </c>
      <c r="H12" s="2">
        <f>'9 - Temp Early Hardwood'!L13</f>
        <v>39.739579999999997</v>
      </c>
      <c r="I12" s="16">
        <f>'10 -  Mid Hardwood'!L13</f>
        <v>39.739579999999997</v>
      </c>
      <c r="J12" s="16">
        <f>'11 - Late Hardwood'!K13</f>
        <v>39.385420000000003</v>
      </c>
    </row>
    <row r="13" spans="1:11">
      <c r="A13" s="2" t="s">
        <v>54</v>
      </c>
      <c r="B13" s="7" t="s">
        <v>21</v>
      </c>
      <c r="E13" s="5" t="str">
        <f>'6 - North Pine'!I14</f>
        <v>calc</v>
      </c>
      <c r="F13" s="2">
        <f>'8 - Late Conifer'!K14</f>
        <v>132.0868988037</v>
      </c>
      <c r="H13" s="2">
        <f>'9 - Temp Early Hardwood'!L14</f>
        <v>17.8949623108</v>
      </c>
      <c r="I13" s="2">
        <f>'10 -  Mid Hardwood'!L14</f>
        <v>28.515487670900001</v>
      </c>
      <c r="J13" s="2">
        <f>'11 - Late Hardwood'!K14</f>
        <v>56.319404602100001</v>
      </c>
    </row>
    <row r="14" spans="1:11">
      <c r="A14" s="3" t="s">
        <v>44</v>
      </c>
      <c r="B14" s="8" t="s">
        <v>6</v>
      </c>
      <c r="E14" s="2">
        <f>'6 - North Pine'!I15</f>
        <v>0</v>
      </c>
      <c r="F14" s="2">
        <f>'8 - Late Conifer'!K15</f>
        <v>0</v>
      </c>
      <c r="H14" s="2">
        <f>'9 - Temp Early Hardwood'!L15</f>
        <v>2</v>
      </c>
      <c r="I14" s="2">
        <f>'10 -  Mid Hardwood'!L15</f>
        <v>2</v>
      </c>
      <c r="J14" s="2">
        <f>'11 - Late Hardwood'!K15</f>
        <v>2</v>
      </c>
    </row>
    <row r="15" spans="1:11">
      <c r="A15" s="2" t="s">
        <v>49</v>
      </c>
      <c r="B15" s="7" t="s">
        <v>25</v>
      </c>
      <c r="E15" s="2">
        <f>'6 - North Pine'!I16</f>
        <v>1</v>
      </c>
      <c r="F15" s="2">
        <f>'8 - Late Conifer'!K16</f>
        <v>1</v>
      </c>
      <c r="H15" s="2">
        <f>'9 - Temp Early Hardwood'!L16</f>
        <v>1</v>
      </c>
      <c r="I15" s="2">
        <f>'10 -  Mid Hardwood'!L16</f>
        <v>1</v>
      </c>
      <c r="J15" s="2">
        <f>'11 - Late Hardwood'!K16</f>
        <v>1</v>
      </c>
    </row>
    <row r="16" spans="1:11">
      <c r="A16" s="2" t="s">
        <v>49</v>
      </c>
      <c r="B16" s="7" t="s">
        <v>26</v>
      </c>
      <c r="E16" s="2">
        <f>'6 - North Pine'!I17</f>
        <v>20</v>
      </c>
      <c r="F16" s="2">
        <f>'8 - Late Conifer'!K17</f>
        <v>19.6430837553782</v>
      </c>
      <c r="H16" s="2">
        <f>'9 - Temp Early Hardwood'!L17</f>
        <v>20</v>
      </c>
      <c r="I16" s="2">
        <f>'10 -  Mid Hardwood'!L17</f>
        <v>19.787847866285802</v>
      </c>
      <c r="J16" s="2">
        <f>'11 - Late Hardwood'!K17</f>
        <v>20.230664535218999</v>
      </c>
    </row>
    <row r="17" spans="1:10">
      <c r="A17" s="2" t="s">
        <v>49</v>
      </c>
      <c r="B17" s="7" t="s">
        <v>11</v>
      </c>
      <c r="E17" s="2">
        <f>'6 - North Pine'!I18</f>
        <v>3.3928000000000001E-3</v>
      </c>
      <c r="F17" s="2">
        <f>'8 - Late Conifer'!K18</f>
        <v>2.3568E-3</v>
      </c>
      <c r="H17" s="2">
        <f>'9 - Temp Early Hardwood'!L18</f>
        <v>6.1440000000000002E-3</v>
      </c>
      <c r="I17" s="2">
        <f>'10 -  Mid Hardwood'!L18</f>
        <v>3.8080000000000002E-3</v>
      </c>
      <c r="J17" s="2">
        <f>'11 - Late Hardwood'!K18</f>
        <v>4.28E-3</v>
      </c>
    </row>
    <row r="18" spans="1:10">
      <c r="A18" s="9" t="s">
        <v>49</v>
      </c>
      <c r="B18" s="9" t="s">
        <v>10</v>
      </c>
      <c r="E18" s="14">
        <f>'6 - North Pine'!I19</f>
        <v>193.14999999999998</v>
      </c>
      <c r="F18" s="17">
        <f>'8 - Late Conifer'!K19</f>
        <v>200</v>
      </c>
      <c r="H18" s="2">
        <f>'9 - Temp Early Hardwood'!L19</f>
        <v>193.14999999999998</v>
      </c>
      <c r="I18" s="17">
        <f>'10 -  Mid Hardwood'!L19</f>
        <v>193</v>
      </c>
      <c r="J18" s="17">
        <f>'11 - Late Hardwood'!K19</f>
        <v>193</v>
      </c>
    </row>
    <row r="19" spans="1:10">
      <c r="A19" s="2" t="s">
        <v>49</v>
      </c>
      <c r="B19" s="7" t="s">
        <v>35</v>
      </c>
      <c r="E19" s="2">
        <f>'6 - North Pine'!I20</f>
        <v>0.952381791699903</v>
      </c>
      <c r="F19" s="2">
        <f>'8 - Late Conifer'!K20</f>
        <v>0.94947512611457996</v>
      </c>
      <c r="H19" s="2">
        <f>'9 - Temp Early Hardwood'!L20</f>
        <v>0.947713780677375</v>
      </c>
      <c r="I19" s="2">
        <f>'10 -  Mid Hardwood'!L20</f>
        <v>0.94876997748897995</v>
      </c>
      <c r="J19" s="2">
        <f>'11 - Late Hardwood'!K20</f>
        <v>0.94736587626797997</v>
      </c>
    </row>
    <row r="20" spans="1:10">
      <c r="A20" s="2" t="s">
        <v>49</v>
      </c>
      <c r="B20" s="7" t="s">
        <v>50</v>
      </c>
      <c r="E20" s="2">
        <f>'6 - North Pine'!I21</f>
        <v>0</v>
      </c>
      <c r="F20" s="2">
        <f>'8 - Late Conifer'!K21</f>
        <v>0</v>
      </c>
      <c r="H20" s="2">
        <f>'9 - Temp Early Hardwood'!L21</f>
        <v>0</v>
      </c>
      <c r="I20" s="2">
        <f>'10 -  Mid Hardwood'!L21</f>
        <v>0</v>
      </c>
      <c r="J20" s="2">
        <f>'11 - Late Hardwood'!K21</f>
        <v>0</v>
      </c>
    </row>
    <row r="21" spans="1:10">
      <c r="A21" s="2" t="s">
        <v>49</v>
      </c>
      <c r="B21" s="7" t="s">
        <v>51</v>
      </c>
      <c r="E21" s="2">
        <f>'6 - North Pine'!I22</f>
        <v>0.1</v>
      </c>
      <c r="F21" s="2">
        <f>'8 - Late Conifer'!K22</f>
        <v>0.1</v>
      </c>
      <c r="H21" s="2">
        <f>'9 - Temp Early Hardwood'!L22</f>
        <v>0.1</v>
      </c>
      <c r="I21" s="2">
        <f>'10 -  Mid Hardwood'!L22</f>
        <v>0.1</v>
      </c>
      <c r="J21" s="2">
        <f>'11 - Late Hardwood'!K22</f>
        <v>0.1</v>
      </c>
    </row>
    <row r="22" spans="1:10">
      <c r="A22" s="9" t="s">
        <v>53</v>
      </c>
      <c r="B22" s="9" t="s">
        <v>66</v>
      </c>
      <c r="D22" s="19">
        <v>53.006999999999998</v>
      </c>
      <c r="E22" s="15">
        <f>'6 - North Pine'!I23</f>
        <v>39.463999999999999</v>
      </c>
      <c r="F22" s="16">
        <f>'8 - Late Conifer'!K23</f>
        <v>39.72</v>
      </c>
      <c r="H22" s="16">
        <f>'9 - Temp Early Hardwood'!L23</f>
        <v>19.681000000000001</v>
      </c>
      <c r="I22" s="16">
        <f>'10 -  Mid Hardwood'!L23</f>
        <v>24.782</v>
      </c>
      <c r="J22" s="16">
        <f>'11 - Late Hardwood'!K23</f>
        <v>21.373000000000001</v>
      </c>
    </row>
    <row r="23" spans="1:10">
      <c r="A23" s="10" t="s">
        <v>43</v>
      </c>
      <c r="B23" s="9" t="s">
        <v>28</v>
      </c>
      <c r="E23" s="14">
        <f>'6 - North Pine'!I24</f>
        <v>1000</v>
      </c>
      <c r="F23" s="14">
        <f>'8 - Late Conifer'!K24</f>
        <v>1000</v>
      </c>
      <c r="H23" s="14">
        <f>'9 - Temp Early Hardwood'!L24</f>
        <v>7904</v>
      </c>
      <c r="I23" s="14">
        <f>'10 -  Mid Hardwood'!L24</f>
        <v>7904</v>
      </c>
      <c r="J23" s="14">
        <f>'11 - Late Hardwood'!K24</f>
        <v>7904</v>
      </c>
    </row>
    <row r="24" spans="1:10">
      <c r="A24" s="4" t="s">
        <v>43</v>
      </c>
      <c r="B24" s="7" t="s">
        <v>24</v>
      </c>
      <c r="E24" s="14">
        <f>'6 - North Pine'!I25</f>
        <v>9.9999997999999993E-3</v>
      </c>
      <c r="F24" s="14">
        <f>'8 - Late Conifer'!K25</f>
        <v>9.9999997999999993E-3</v>
      </c>
      <c r="H24" s="14">
        <f>'9 - Temp Early Hardwood'!L25</f>
        <v>0.01</v>
      </c>
      <c r="I24" s="14">
        <f>'10 -  Mid Hardwood'!L25</f>
        <v>0.01</v>
      </c>
      <c r="J24" s="20">
        <f>'11 - Late Hardwood'!K25</f>
        <v>0.01</v>
      </c>
    </row>
    <row r="25" spans="1:10">
      <c r="A25" s="4" t="s">
        <v>43</v>
      </c>
      <c r="B25" s="7" t="s">
        <v>18</v>
      </c>
      <c r="C25" s="19">
        <v>2.081206E-2</v>
      </c>
      <c r="E25" s="2">
        <f>'6 - North Pine'!I26</f>
        <v>2.0285259001918101E-2</v>
      </c>
      <c r="F25" s="2">
        <f>'8 - Late Conifer'!K26</f>
        <v>2.0285259001918101E-2</v>
      </c>
      <c r="G25" s="19">
        <v>1.4926129999999999E-2</v>
      </c>
      <c r="H25" s="16">
        <f>'9 - Temp Early Hardwood'!L26</f>
        <v>3.053057E-2</v>
      </c>
      <c r="I25" s="16">
        <f>'10 -  Mid Hardwood'!L26</f>
        <v>3.053057E-2</v>
      </c>
      <c r="J25" s="16">
        <f>'11 - Late Hardwood'!K26</f>
        <v>3.053057E-2</v>
      </c>
    </row>
    <row r="26" spans="1:10">
      <c r="A26" s="2" t="s">
        <v>43</v>
      </c>
      <c r="B26" s="7" t="s">
        <v>8</v>
      </c>
      <c r="E26" s="2">
        <f>'6 - North Pine'!I27</f>
        <v>9.9884579954517494E-2</v>
      </c>
      <c r="F26" s="2">
        <f>'8 - Late Conifer'!K27</f>
        <v>0.101805307921965</v>
      </c>
      <c r="G26" s="19">
        <v>7.7520000000000006E-2</v>
      </c>
      <c r="H26" s="2">
        <f>'9 - Temp Early Hardwood'!L27</f>
        <v>0.101006790121505</v>
      </c>
      <c r="I26" s="2">
        <f>'10 -  Mid Hardwood'!L27</f>
        <v>8.6989999999999998E-2</v>
      </c>
      <c r="J26" s="16">
        <f>'11 - Late Hardwood'!K27</f>
        <v>8.6989999999999998E-2</v>
      </c>
    </row>
    <row r="27" spans="1:10">
      <c r="A27" s="4" t="s">
        <v>43</v>
      </c>
      <c r="B27" s="8" t="s">
        <v>30</v>
      </c>
      <c r="E27" s="2">
        <f>'6 - North Pine'!I28</f>
        <v>3</v>
      </c>
      <c r="F27" s="2">
        <f>'8 - Late Conifer'!K28</f>
        <v>3</v>
      </c>
      <c r="H27" s="2">
        <f>'9 - Temp Early Hardwood'!L28</f>
        <v>3</v>
      </c>
      <c r="I27" s="2">
        <f>'10 -  Mid Hardwood'!L28</f>
        <v>3</v>
      </c>
      <c r="J27" s="2">
        <f>'11 - Late Hardwood'!K28</f>
        <v>3</v>
      </c>
    </row>
    <row r="28" spans="1:10">
      <c r="A28" s="4" t="s">
        <v>43</v>
      </c>
      <c r="B28" s="7" t="s">
        <v>29</v>
      </c>
      <c r="C28" s="19">
        <v>2.7258000000000001E-2</v>
      </c>
      <c r="D28" s="19">
        <v>5.364E-2</v>
      </c>
      <c r="E28" s="15">
        <f>'6 - North Pine'!I29</f>
        <v>5.8105999999999998E-2</v>
      </c>
      <c r="F28" s="16">
        <f>'8 - Late Conifer'!K29</f>
        <v>5.8105999999999998E-2</v>
      </c>
      <c r="G28" s="19">
        <v>6.8412000000000001E-2</v>
      </c>
      <c r="H28" s="16">
        <f>'9 - Temp Early Hardwood'!L29</f>
        <v>6.8412000000000001E-2</v>
      </c>
      <c r="I28" s="16">
        <f>'10 -  Mid Hardwood'!L29</f>
        <v>3.7692000000000003E-2</v>
      </c>
      <c r="J28" s="16">
        <f>'11 - Late Hardwood'!K29</f>
        <v>6.7886000000000002E-2</v>
      </c>
    </row>
    <row r="29" spans="1:10">
      <c r="A29" s="4" t="s">
        <v>43</v>
      </c>
      <c r="B29" s="7" t="s">
        <v>14</v>
      </c>
      <c r="E29" s="2">
        <f>'6 - North Pine'!I30</f>
        <v>6.3948998451000003</v>
      </c>
      <c r="F29" s="2">
        <f>'8 - Late Conifer'!K30</f>
        <v>6.3948998451000003</v>
      </c>
      <c r="G29" s="19">
        <v>5.94</v>
      </c>
      <c r="H29" s="16">
        <f>'9 - Temp Early Hardwood'!L30</f>
        <v>5.94</v>
      </c>
      <c r="I29" s="2">
        <f>'10 -  Mid Hardwood'!L30</f>
        <v>5.94</v>
      </c>
      <c r="J29" s="2">
        <f>'11 - Late Hardwood'!K30</f>
        <v>5.7797041220733103</v>
      </c>
    </row>
    <row r="30" spans="1:10">
      <c r="A30" s="4" t="s">
        <v>43</v>
      </c>
      <c r="B30" s="7" t="s">
        <v>27</v>
      </c>
      <c r="E30" s="2">
        <f>'6 - North Pine'!I31</f>
        <v>5.0524412393947404</v>
      </c>
      <c r="F30" s="2">
        <f>'8 - Late Conifer'!K31</f>
        <v>5.0242533271584797</v>
      </c>
      <c r="H30" s="2">
        <f>'9 - Temp Early Hardwood'!L31</f>
        <v>4.98546861532368</v>
      </c>
      <c r="I30" s="2">
        <f>'10 -  Mid Hardwood'!L31</f>
        <v>5.0806651342384201</v>
      </c>
      <c r="J30" s="2">
        <f>'11 - Late Hardwood'!K31</f>
        <v>4.9405752650944903</v>
      </c>
    </row>
    <row r="31" spans="1:10">
      <c r="A31" s="9" t="s">
        <v>43</v>
      </c>
      <c r="B31" s="9" t="s">
        <v>5</v>
      </c>
      <c r="C31" s="19">
        <v>45.855730000000001</v>
      </c>
      <c r="D31" s="19">
        <v>49.339689999999997</v>
      </c>
      <c r="E31" s="16">
        <f>'6 - North Pine'!I32</f>
        <v>41.976819999999996</v>
      </c>
      <c r="F31" s="16">
        <f>'8 - Late Conifer'!K32</f>
        <v>45.855730000000001</v>
      </c>
      <c r="G31" s="19">
        <v>63.96669</v>
      </c>
      <c r="H31" s="2">
        <f>'9 - Temp Early Hardwood'!L32</f>
        <v>56.289279999999998</v>
      </c>
      <c r="I31" s="16">
        <f>'10 -  Mid Hardwood'!L32</f>
        <v>63.96669</v>
      </c>
      <c r="J31" s="16">
        <f>'11 - Late Hardwood'!K32</f>
        <v>69.785049999999998</v>
      </c>
    </row>
    <row r="32" spans="1:10">
      <c r="A32" s="4" t="s">
        <v>43</v>
      </c>
      <c r="B32" s="7" t="s">
        <v>36</v>
      </c>
      <c r="E32" s="21">
        <f>'6 - North Pine'!I33</f>
        <v>4.5659112777780304E-3</v>
      </c>
      <c r="F32" s="2">
        <f>'8 - Late Conifer'!K33</f>
        <v>4.4835993117889996E-3</v>
      </c>
      <c r="H32" s="2">
        <f>'9 - Temp Early Hardwood'!L33</f>
        <v>4.2579909421441697E-3</v>
      </c>
      <c r="I32" s="2">
        <f>'10 -  Mid Hardwood'!L33</f>
        <v>4.7282893919530899E-3</v>
      </c>
      <c r="J32" s="2">
        <f>'11 - Late Hardwood'!K33</f>
        <v>4.3073313525717203E-3</v>
      </c>
    </row>
    <row r="33" spans="1:10">
      <c r="A33" s="2" t="s">
        <v>46</v>
      </c>
      <c r="B33" s="7" t="s">
        <v>40</v>
      </c>
      <c r="E33" s="2">
        <f>'6 - North Pine'!I34</f>
        <v>0.73499999999999999</v>
      </c>
      <c r="F33" s="16">
        <f>'8 - Late Conifer'!K34</f>
        <v>0.81259999999999999</v>
      </c>
      <c r="H33" s="16">
        <f>'9 - Temp Early Hardwood'!L34</f>
        <v>0.79830000000000001</v>
      </c>
      <c r="I33" s="2">
        <f>'10 -  Mid Hardwood'!L34</f>
        <v>0.84</v>
      </c>
      <c r="J33" s="2">
        <f>'11 - Late Hardwood'!K34</f>
        <v>0.84</v>
      </c>
    </row>
    <row r="34" spans="1:10">
      <c r="A34" s="4" t="s">
        <v>46</v>
      </c>
      <c r="B34" s="7" t="s">
        <v>48</v>
      </c>
      <c r="E34" s="5">
        <f>'6 - North Pine'!I35</f>
        <v>7.4074082099999994E-2</v>
      </c>
      <c r="F34" s="2">
        <f>'8 - Late Conifer'!K35</f>
        <v>7.4074082099999994E-2</v>
      </c>
      <c r="H34" s="2">
        <f>'9 - Temp Early Hardwood'!L35</f>
        <v>7.4074082099999994E-2</v>
      </c>
      <c r="I34" s="2">
        <f>'10 -  Mid Hardwood'!L35</f>
        <v>7.4074082099999994E-2</v>
      </c>
      <c r="J34" s="2">
        <f>'11 - Late Hardwood'!K35</f>
        <v>7.4074082099999994E-2</v>
      </c>
    </row>
    <row r="35" spans="1:10">
      <c r="A35" s="4" t="s">
        <v>46</v>
      </c>
      <c r="B35" s="7" t="s">
        <v>47</v>
      </c>
      <c r="E35" s="2">
        <f>'6 - North Pine'!I36</f>
        <v>0.97</v>
      </c>
      <c r="F35" s="2">
        <f>'8 - Late Conifer'!K36</f>
        <v>0.97</v>
      </c>
      <c r="H35" s="2">
        <f>'9 - Temp Early Hardwood'!L36</f>
        <v>0.95</v>
      </c>
      <c r="I35" s="2">
        <f>'10 -  Mid Hardwood'!L36</f>
        <v>0.95</v>
      </c>
      <c r="J35" s="2">
        <f>'11 - Late Hardwood'!K36</f>
        <v>0.95</v>
      </c>
    </row>
    <row r="36" spans="1:10">
      <c r="A36" s="4" t="s">
        <v>46</v>
      </c>
      <c r="B36" s="7" t="s">
        <v>37</v>
      </c>
      <c r="E36" s="5">
        <f>'6 - North Pine'!I37</f>
        <v>0.26999998089999999</v>
      </c>
      <c r="F36" s="2">
        <f>'8 - Late Conifer'!K37</f>
        <v>0.26999998089999999</v>
      </c>
      <c r="H36" s="2">
        <f>'9 - Temp Early Hardwood'!L37</f>
        <v>0.26999998089999999</v>
      </c>
      <c r="I36" s="2">
        <f>'10 -  Mid Hardwood'!L37</f>
        <v>0.26999998089999999</v>
      </c>
      <c r="J36" s="2">
        <f>'11 - Late Hardwood'!K37</f>
        <v>0.26999998089999999</v>
      </c>
    </row>
    <row r="37" spans="1:10">
      <c r="A37" s="2" t="s">
        <v>45</v>
      </c>
      <c r="B37" s="7" t="s">
        <v>12</v>
      </c>
      <c r="E37" s="2">
        <f>'6 - North Pine'!I38</f>
        <v>0.39427782478184098</v>
      </c>
      <c r="F37" s="2">
        <f>'8 - Late Conifer'!K38</f>
        <v>0.39221339141122002</v>
      </c>
      <c r="H37" s="2">
        <f>'9 - Temp Early Hardwood'!L38</f>
        <v>0.41756016771510801</v>
      </c>
      <c r="I37" s="2">
        <f>'10 -  Mid Hardwood'!L38</f>
        <v>0.38994431160946502</v>
      </c>
      <c r="J37" s="2">
        <f>'11 - Late Hardwood'!K38</f>
        <v>0.400752854697557</v>
      </c>
    </row>
    <row r="38" spans="1:10">
      <c r="A38" s="2" t="s">
        <v>45</v>
      </c>
      <c r="B38" s="7" t="s">
        <v>16</v>
      </c>
      <c r="E38" s="2">
        <f>'6 - North Pine'!I39</f>
        <v>0.32102528456778301</v>
      </c>
      <c r="F38" s="2">
        <f>'8 - Late Conifer'!K39</f>
        <v>0.31896799063861297</v>
      </c>
      <c r="G38" s="19">
        <v>0.235037</v>
      </c>
      <c r="H38" s="2">
        <f>'9 - Temp Early Hardwood'!L39</f>
        <v>0.31256999133930702</v>
      </c>
      <c r="I38" s="2">
        <f>'10 -  Mid Hardwood'!L39</f>
        <v>0.313929226152732</v>
      </c>
      <c r="J38" s="2">
        <f>'11 - Late Hardwood'!K39</f>
        <v>0.30899069780498301</v>
      </c>
    </row>
    <row r="39" spans="1:10">
      <c r="A39" s="2" t="s">
        <v>45</v>
      </c>
      <c r="B39" s="7" t="s">
        <v>17</v>
      </c>
      <c r="E39" s="2">
        <f>'6 - North Pine'!I40</f>
        <v>5</v>
      </c>
      <c r="F39" s="2">
        <f>'8 - Late Conifer'!K40</f>
        <v>5</v>
      </c>
      <c r="H39" s="2">
        <f>'9 - Temp Early Hardwood'!L40</f>
        <v>5</v>
      </c>
      <c r="I39" s="2">
        <f>'10 -  Mid Hardwood'!L40</f>
        <v>5</v>
      </c>
      <c r="J39" s="2">
        <f>'11 - Late Hardwood'!K40</f>
        <v>5</v>
      </c>
    </row>
    <row r="40" spans="1:10">
      <c r="A40" s="2" t="s">
        <v>45</v>
      </c>
      <c r="B40" s="7" t="s">
        <v>13</v>
      </c>
      <c r="E40" s="14">
        <f>'6 - North Pine'!I41</f>
        <v>0.05</v>
      </c>
      <c r="F40" s="14">
        <f>'8 - Late Conifer'!K41</f>
        <v>0.05</v>
      </c>
      <c r="H40" s="14">
        <f>'9 - Temp Early Hardwood'!L41</f>
        <v>0.05</v>
      </c>
      <c r="I40" s="14">
        <f>'10 -  Mid Hardwood'!L41</f>
        <v>0.05</v>
      </c>
      <c r="J40" s="14">
        <f>'11 - Late Hardwood'!K41</f>
        <v>0.05</v>
      </c>
    </row>
    <row r="41" spans="1:10">
      <c r="A41" s="2" t="s">
        <v>52</v>
      </c>
      <c r="B41" s="7" t="s">
        <v>38</v>
      </c>
      <c r="E41" s="2">
        <f>'6 - North Pine'!I42</f>
        <v>0.50213871905894703</v>
      </c>
      <c r="F41" s="2">
        <f>'8 - Late Conifer'!K42</f>
        <v>0.50661508232696595</v>
      </c>
      <c r="H41" s="2">
        <f>'9 - Temp Early Hardwood'!L42</f>
        <v>0.49579110420655098</v>
      </c>
      <c r="I41" s="2">
        <f>'10 -  Mid Hardwood'!L42</f>
        <v>0.49958181050579697</v>
      </c>
      <c r="J41" s="2">
        <f>'11 - Late Hardwood'!K42</f>
        <v>0.50329222143419605</v>
      </c>
    </row>
    <row r="42" spans="1:10">
      <c r="A42" s="2" t="s">
        <v>52</v>
      </c>
      <c r="B42" s="7" t="s">
        <v>15</v>
      </c>
      <c r="E42" s="2">
        <f>'6 - North Pine'!I43</f>
        <v>0.45030000809999998</v>
      </c>
      <c r="F42" s="2">
        <f>'8 - Late Conifer'!K43</f>
        <v>0.45029999999999998</v>
      </c>
      <c r="H42" s="17">
        <f>'9 - Temp Early Hardwood'!L43</f>
        <v>0.35321762744686103</v>
      </c>
      <c r="I42" s="17">
        <f>'10 -  Mid Hardwood'!L43</f>
        <v>0.27139278132733902</v>
      </c>
      <c r="J42" s="17">
        <f>'11 - Late Hardwood'!K43</f>
        <v>0.355075216876657</v>
      </c>
    </row>
    <row r="43" spans="1:10">
      <c r="A43" s="2" t="s">
        <v>52</v>
      </c>
      <c r="B43" s="7" t="s">
        <v>31</v>
      </c>
      <c r="D43" s="19">
        <v>0.23880000000000001</v>
      </c>
      <c r="E43" s="16">
        <f>'6 - North Pine'!I44</f>
        <v>0.3276</v>
      </c>
      <c r="F43" s="16">
        <f>'8 - Late Conifer'!K44</f>
        <v>0.3115</v>
      </c>
      <c r="H43" s="2">
        <f>'9 - Temp Early Hardwood'!L44</f>
        <v>0</v>
      </c>
      <c r="I43" s="2">
        <f>'10 -  Mid Hardwood'!L44</f>
        <v>0</v>
      </c>
      <c r="J43" s="2">
        <f>'11 - Late Hardwood'!K44</f>
        <v>0</v>
      </c>
    </row>
    <row r="44" spans="1:10">
      <c r="A44" s="9" t="s">
        <v>52</v>
      </c>
      <c r="B44" s="9" t="s">
        <v>34</v>
      </c>
      <c r="C44" s="19">
        <v>2.9384480000000002</v>
      </c>
      <c r="D44" s="19">
        <v>7.5109729999999999</v>
      </c>
      <c r="E44" s="16">
        <f>'6 - North Pine'!I45</f>
        <v>3.3520799999999999</v>
      </c>
      <c r="F44" s="16">
        <f>'8 - Late Conifer'!K45</f>
        <v>3.3520799999999999</v>
      </c>
      <c r="G44" s="19">
        <v>0.49826320000000002</v>
      </c>
      <c r="H44" s="16">
        <f>'9 - Temp Early Hardwood'!L45</f>
        <v>1.452121</v>
      </c>
      <c r="I44" s="16">
        <f>'10 -  Mid Hardwood'!L45</f>
        <v>1.838954</v>
      </c>
      <c r="J44" s="16">
        <f>'11 - Late Hardwood'!K45</f>
        <v>1.873194</v>
      </c>
    </row>
    <row r="45" spans="1:10">
      <c r="A45" s="9" t="s">
        <v>52</v>
      </c>
      <c r="B45" s="9" t="s">
        <v>32</v>
      </c>
      <c r="C45" s="19">
        <v>0.62109999999999999</v>
      </c>
      <c r="E45" s="14">
        <f>'6 - North Pine'!I46</f>
        <v>0.62139806485750004</v>
      </c>
      <c r="F45" s="14">
        <f>'8 - Late Conifer'!K46</f>
        <v>0.62139806485750004</v>
      </c>
      <c r="H45" s="14">
        <f>'9 - Temp Early Hardwood'!L46</f>
        <v>1.2782</v>
      </c>
      <c r="I45" s="14">
        <f>'10 -  Mid Hardwood'!L46</f>
        <v>0.67110777222439699</v>
      </c>
      <c r="J45" s="14">
        <f>'11 - Late Hardwood'!K46</f>
        <v>0.69017285456830202</v>
      </c>
    </row>
    <row r="46" spans="1:10">
      <c r="A46" s="2" t="s">
        <v>52</v>
      </c>
      <c r="B46" s="7" t="s">
        <v>33</v>
      </c>
      <c r="E46" s="2">
        <f>'6 - North Pine'!I47</f>
        <v>0</v>
      </c>
      <c r="F46" s="2">
        <f>'8 - Late Conifer'!K47</f>
        <v>0</v>
      </c>
      <c r="H46" s="17">
        <f>'9 - Temp Early Hardwood'!L47</f>
        <v>0</v>
      </c>
      <c r="I46" s="2">
        <f>'10 -  Mid Hardwood'!L47</f>
        <v>0</v>
      </c>
      <c r="J46" s="17">
        <f>'11 - Late Hardwood'!K47</f>
        <v>0</v>
      </c>
    </row>
    <row r="47" spans="1:10">
      <c r="B47" s="5" t="s">
        <v>22</v>
      </c>
    </row>
    <row r="48" spans="1:10">
      <c r="B48" s="7" t="s">
        <v>77</v>
      </c>
      <c r="C48" s="19">
        <v>1.3532</v>
      </c>
      <c r="G48" s="19">
        <v>1.3582000000000001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  <vt:lpstr>Temperate Decid</vt:lpstr>
      <vt:lpstr>Temperate Conifer</vt:lpstr>
      <vt:lpstr>All PFTs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Christy Rollinson</cp:lastModifiedBy>
  <dcterms:created xsi:type="dcterms:W3CDTF">2015-01-15T17:49:09Z</dcterms:created>
  <dcterms:modified xsi:type="dcterms:W3CDTF">2015-04-15T03:02:05Z</dcterms:modified>
</cp:coreProperties>
</file>