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6060" tabRatio="853" activeTab="5"/>
  </bookViews>
  <sheets>
    <sheet name="5 - Temp C3 Grass" sheetId="1" r:id="rId1"/>
    <sheet name="6 - North Pine" sheetId="2" r:id="rId2"/>
    <sheet name="8 - Late Conifer" sheetId="3" r:id="rId3"/>
    <sheet name="9 - Temp Early Hardwood" sheetId="4" r:id="rId4"/>
    <sheet name="10 -  Mid Hardwood" sheetId="5" r:id="rId5"/>
    <sheet name="11 - Late Hardwood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5" l="1"/>
  <c r="F10" i="2"/>
  <c r="F10" i="3"/>
  <c r="F10" i="4"/>
  <c r="F10" i="6"/>
  <c r="C10" i="3"/>
  <c r="C10" i="4"/>
  <c r="C10" i="5"/>
  <c r="C10" i="6"/>
  <c r="C10" i="2"/>
  <c r="F22" i="6"/>
  <c r="F22" i="5"/>
  <c r="F22" i="4"/>
  <c r="F22" i="3"/>
  <c r="F22" i="2"/>
  <c r="C22" i="2"/>
  <c r="C22" i="3"/>
  <c r="C22" i="4"/>
  <c r="C22" i="5"/>
  <c r="C22" i="6"/>
  <c r="F37" i="6"/>
  <c r="F3" i="6"/>
  <c r="F4" i="6"/>
  <c r="F5" i="6"/>
  <c r="F6" i="6"/>
  <c r="F7" i="6"/>
  <c r="F8" i="6"/>
  <c r="F9" i="6"/>
  <c r="F11" i="6"/>
  <c r="F12" i="6"/>
  <c r="F14" i="6"/>
  <c r="F15" i="6"/>
  <c r="F16" i="6"/>
  <c r="F17" i="6"/>
  <c r="F18" i="6"/>
  <c r="F19" i="6"/>
  <c r="F20" i="6"/>
  <c r="F21" i="6"/>
  <c r="F24" i="6"/>
  <c r="F25" i="6"/>
  <c r="F26" i="6"/>
  <c r="F27" i="6"/>
  <c r="F28" i="6"/>
  <c r="F29" i="6"/>
  <c r="F30" i="6"/>
  <c r="F32" i="6"/>
  <c r="F33" i="6"/>
  <c r="F35" i="6"/>
  <c r="F38" i="6"/>
  <c r="F39" i="6"/>
  <c r="F40" i="6"/>
  <c r="F41" i="6"/>
  <c r="F42" i="6"/>
  <c r="F43" i="6"/>
  <c r="F46" i="6"/>
  <c r="F47" i="6"/>
  <c r="F2" i="6"/>
  <c r="F3" i="5"/>
  <c r="F4" i="5"/>
  <c r="F5" i="5"/>
  <c r="F6" i="5"/>
  <c r="F7" i="5"/>
  <c r="F8" i="5"/>
  <c r="F9" i="5"/>
  <c r="F11" i="5"/>
  <c r="F12" i="5"/>
  <c r="F14" i="5"/>
  <c r="F15" i="5"/>
  <c r="F16" i="5"/>
  <c r="F17" i="5"/>
  <c r="F18" i="5"/>
  <c r="F19" i="5"/>
  <c r="F20" i="5"/>
  <c r="F21" i="5"/>
  <c r="F24" i="5"/>
  <c r="F25" i="5"/>
  <c r="F26" i="5"/>
  <c r="F27" i="5"/>
  <c r="F28" i="5"/>
  <c r="F29" i="5"/>
  <c r="F30" i="5"/>
  <c r="F32" i="5"/>
  <c r="F33" i="5"/>
  <c r="F35" i="5"/>
  <c r="F37" i="5"/>
  <c r="F38" i="5"/>
  <c r="F39" i="5"/>
  <c r="F40" i="5"/>
  <c r="F41" i="5"/>
  <c r="F42" i="5"/>
  <c r="F43" i="5"/>
  <c r="F46" i="5"/>
  <c r="F47" i="5"/>
  <c r="F2" i="5"/>
  <c r="F3" i="4"/>
  <c r="F4" i="4"/>
  <c r="F5" i="4"/>
  <c r="F6" i="4"/>
  <c r="F7" i="4"/>
  <c r="F8" i="4"/>
  <c r="F9" i="4"/>
  <c r="F11" i="4"/>
  <c r="F14" i="4"/>
  <c r="F15" i="4"/>
  <c r="F16" i="4"/>
  <c r="F17" i="4"/>
  <c r="F18" i="4"/>
  <c r="F19" i="4"/>
  <c r="F20" i="4"/>
  <c r="F21" i="4"/>
  <c r="F24" i="4"/>
  <c r="F26" i="4"/>
  <c r="F27" i="4"/>
  <c r="F28" i="4"/>
  <c r="F29" i="4"/>
  <c r="F30" i="4"/>
  <c r="F32" i="4"/>
  <c r="F33" i="4"/>
  <c r="F35" i="4"/>
  <c r="F37" i="4"/>
  <c r="F38" i="4"/>
  <c r="F39" i="4"/>
  <c r="F40" i="4"/>
  <c r="F41" i="4"/>
  <c r="F42" i="4"/>
  <c r="F43" i="4"/>
  <c r="F46" i="4"/>
  <c r="F47" i="4"/>
  <c r="F2" i="4"/>
  <c r="F3" i="3"/>
  <c r="F4" i="3"/>
  <c r="F5" i="3"/>
  <c r="F6" i="3"/>
  <c r="F7" i="3"/>
  <c r="F8" i="3"/>
  <c r="F9" i="3"/>
  <c r="F11" i="3"/>
  <c r="F14" i="3"/>
  <c r="F15" i="3"/>
  <c r="F16" i="3"/>
  <c r="F17" i="3"/>
  <c r="F19" i="3"/>
  <c r="F20" i="3"/>
  <c r="F21" i="3"/>
  <c r="F24" i="3"/>
  <c r="F25" i="3"/>
  <c r="F26" i="3"/>
  <c r="F27" i="3"/>
  <c r="F28" i="3"/>
  <c r="F29" i="3"/>
  <c r="F30" i="3"/>
  <c r="F32" i="3"/>
  <c r="F33" i="3"/>
  <c r="F35" i="3"/>
  <c r="F37" i="3"/>
  <c r="F38" i="3"/>
  <c r="F39" i="3"/>
  <c r="F40" i="3"/>
  <c r="F41" i="3"/>
  <c r="F42" i="3"/>
  <c r="F43" i="3"/>
  <c r="F46" i="3"/>
  <c r="F2" i="3"/>
  <c r="F3" i="2"/>
  <c r="F4" i="2"/>
  <c r="F5" i="2"/>
  <c r="F6" i="2"/>
  <c r="F7" i="2"/>
  <c r="F8" i="2"/>
  <c r="F9" i="2"/>
  <c r="F11" i="2"/>
  <c r="F14" i="2"/>
  <c r="F15" i="2"/>
  <c r="F16" i="2"/>
  <c r="F17" i="2"/>
  <c r="F18" i="2"/>
  <c r="F19" i="2"/>
  <c r="F20" i="2"/>
  <c r="F21" i="2"/>
  <c r="F24" i="2"/>
  <c r="F25" i="2"/>
  <c r="F26" i="2"/>
  <c r="F27" i="2"/>
  <c r="F28" i="2"/>
  <c r="F29" i="2"/>
  <c r="F30" i="2"/>
  <c r="F32" i="2"/>
  <c r="F33" i="2"/>
  <c r="F35" i="2"/>
  <c r="F37" i="2"/>
  <c r="F38" i="2"/>
  <c r="F39" i="2"/>
  <c r="F40" i="2"/>
  <c r="F41" i="2"/>
  <c r="F42" i="2"/>
  <c r="F43" i="2"/>
  <c r="F46" i="2"/>
  <c r="F47" i="2"/>
  <c r="F2" i="2"/>
  <c r="C44" i="1"/>
  <c r="C44" i="2"/>
  <c r="C44" i="3"/>
  <c r="C44" i="4"/>
  <c r="C44" i="5"/>
  <c r="C44" i="6"/>
  <c r="C32" i="2"/>
  <c r="C32" i="3"/>
  <c r="C32" i="4"/>
  <c r="C32" i="5"/>
  <c r="C32" i="6"/>
  <c r="C32" i="1"/>
  <c r="C18" i="2"/>
  <c r="C18" i="1"/>
  <c r="C18" i="3"/>
  <c r="C18" i="4"/>
  <c r="C18" i="5"/>
  <c r="C18" i="6"/>
</calcChain>
</file>

<file path=xl/sharedStrings.xml><?xml version="1.0" encoding="utf-8"?>
<sst xmlns="http://schemas.openxmlformats.org/spreadsheetml/2006/main" count="624" uniqueCount="77">
  <si>
    <t>Param</t>
  </si>
  <si>
    <t>ED.default</t>
  </si>
  <si>
    <t>PalEON.Jackie</t>
  </si>
  <si>
    <t>PEcAn</t>
  </si>
  <si>
    <t>SLA</t>
  </si>
  <si>
    <t>b2Ht</t>
  </si>
  <si>
    <t>Vm0</t>
  </si>
  <si>
    <t>phenology</t>
  </si>
  <si>
    <t>q</t>
  </si>
  <si>
    <t>leaf_width</t>
  </si>
  <si>
    <t>hgt_min</t>
  </si>
  <si>
    <t>plant_min_temp</t>
  </si>
  <si>
    <t>mort3</t>
  </si>
  <si>
    <t>nonlocal_dispersal</t>
  </si>
  <si>
    <t>seed_rain</t>
  </si>
  <si>
    <t>stomatal_slope</t>
  </si>
  <si>
    <t>growth_resp_factor</t>
  </si>
  <si>
    <t>r_fact</t>
  </si>
  <si>
    <t>repro_min_h</t>
  </si>
  <si>
    <t>dark_respiration_factor</t>
  </si>
  <si>
    <t>qsw</t>
  </si>
  <si>
    <t>c2n_leaf</t>
  </si>
  <si>
    <t>c2n_recruit</t>
  </si>
  <si>
    <t>max_dbh</t>
  </si>
  <si>
    <t>rho</t>
  </si>
  <si>
    <t>D0</t>
  </si>
  <si>
    <t>mort1</t>
  </si>
  <si>
    <t>mort2</t>
  </si>
  <si>
    <t>Vm_low_temp</t>
  </si>
  <si>
    <t>cuticular_cond</t>
  </si>
  <si>
    <t>quantum_efficiency</t>
  </si>
  <si>
    <t>photosyn_pathway</t>
  </si>
  <si>
    <t>leaf_turnover_rate</t>
  </si>
  <si>
    <t>root_turnover_rate</t>
  </si>
  <si>
    <t>storage_turnover_rate</t>
  </si>
  <si>
    <t>root_respiration_factor</t>
  </si>
  <si>
    <t>seedling_mortality</t>
  </si>
  <si>
    <t>water_conductance</t>
  </si>
  <si>
    <t>leaf_scatter_vis</t>
  </si>
  <si>
    <t>f_labile</t>
  </si>
  <si>
    <t>b1Ht</t>
  </si>
  <si>
    <t>clumping_factor</t>
  </si>
  <si>
    <t>Param Group</t>
  </si>
  <si>
    <t>allocation</t>
  </si>
  <si>
    <t>photosynthesis</t>
  </si>
  <si>
    <t>leaf</t>
  </si>
  <si>
    <t>reproduction</t>
  </si>
  <si>
    <t>radiation</t>
  </si>
  <si>
    <t>emis_v = leaf_emiss_tir</t>
  </si>
  <si>
    <t>diffuse_backscatter_vis == leaf_backscatter_vis</t>
  </si>
  <si>
    <t>mortality</t>
  </si>
  <si>
    <t>treefall_gt == treefall_s_gtht</t>
  </si>
  <si>
    <t>treefall_lt == treefall_s_ltht</t>
  </si>
  <si>
    <t>respiration</t>
  </si>
  <si>
    <t>nitrogen</t>
  </si>
  <si>
    <t>derived</t>
  </si>
  <si>
    <t>calculated</t>
  </si>
  <si>
    <t>PEcAn - Temperate.Northern_Pine</t>
  </si>
  <si>
    <t>PEcAn - ebifarm.grass</t>
  </si>
  <si>
    <t>PEcAn - temperate.Late_Conifer.doe_vd</t>
  </si>
  <si>
    <t>b1Bl</t>
  </si>
  <si>
    <t>B1Bs</t>
  </si>
  <si>
    <t>B2Bl</t>
  </si>
  <si>
    <t>B2Bs</t>
  </si>
  <si>
    <t>Phase1a.v2</t>
  </si>
  <si>
    <t>PHas1a.v2</t>
  </si>
  <si>
    <t>calc</t>
  </si>
  <si>
    <t>calculated from SLA</t>
  </si>
  <si>
    <t>calculated from ssfac (1) &amp; vmfact_c3 (1)</t>
  </si>
  <si>
    <t>calculated (11.3)</t>
  </si>
  <si>
    <t>calculated (4.5)</t>
  </si>
  <si>
    <t>calculated (20.4)</t>
  </si>
  <si>
    <t>calculated (17.5)</t>
  </si>
  <si>
    <t>calculated (6.9)</t>
  </si>
  <si>
    <t>q -- fine root: leaf ratio</t>
  </si>
  <si>
    <t>c2n_leaf (calculated)</t>
  </si>
  <si>
    <t>qsw (calculated)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</si>
</sst>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164" fontId="4" fillId="0" borderId="0" xfId="0" applyNumberFormat="1" applyFont="1"/>
    <xf numFmtId="164" fontId="0" fillId="2" borderId="0" xfId="0" applyNumberFormat="1" applyFill="1"/>
    <xf numFmtId="164" fontId="1" fillId="0" borderId="0" xfId="0" applyNumberFormat="1" applyFont="1" applyFill="1"/>
    <xf numFmtId="164" fontId="0" fillId="0" borderId="0" xfId="0" applyNumberFormat="1" applyFill="1"/>
    <xf numFmtId="0" fontId="0" fillId="0" borderId="0" xfId="0" applyNumberFormat="1" applyFill="1"/>
    <xf numFmtId="164" fontId="0" fillId="3" borderId="0" xfId="0" applyNumberFormat="1" applyFill="1"/>
    <xf numFmtId="164" fontId="4" fillId="3" borderId="0" xfId="0" applyNumberFormat="1" applyFont="1" applyFill="1"/>
    <xf numFmtId="164" fontId="4" fillId="0" borderId="0" xfId="0" applyNumberFormat="1" applyFont="1" applyFill="1"/>
  </cellXfs>
  <cellStyles count="3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zoomScale="150" zoomScaleNormal="150" zoomScalePageLayoutView="150" workbookViewId="0">
      <selection activeCell="B1" sqref="B1"/>
    </sheetView>
  </sheetViews>
  <sheetFormatPr baseColWidth="10" defaultRowHeight="15" x14ac:dyDescent="0"/>
  <cols>
    <col min="1" max="1" width="13.6640625" style="2" bestFit="1" customWidth="1"/>
    <col min="2" max="2" width="20.5" style="7" bestFit="1" customWidth="1"/>
    <col min="3" max="3" width="11.83203125" style="2" bestFit="1" customWidth="1"/>
    <col min="4" max="4" width="13" style="2" bestFit="1" customWidth="1"/>
    <col min="5" max="16384" width="10.83203125" style="2"/>
  </cols>
  <sheetData>
    <row r="1" spans="1:5" s="1" customFormat="1">
      <c r="A1" s="1" t="s">
        <v>42</v>
      </c>
      <c r="B1" s="6" t="s">
        <v>0</v>
      </c>
      <c r="C1" s="1" t="s">
        <v>1</v>
      </c>
      <c r="D1" s="1" t="s">
        <v>2</v>
      </c>
      <c r="E1" s="1" t="s">
        <v>58</v>
      </c>
    </row>
    <row r="2" spans="1:5">
      <c r="A2" s="2" t="s">
        <v>43</v>
      </c>
      <c r="B2" s="4" t="s">
        <v>60</v>
      </c>
      <c r="C2" s="2">
        <v>0.8</v>
      </c>
      <c r="D2" s="2">
        <v>7.9999998200000005E-2</v>
      </c>
    </row>
    <row r="3" spans="1:5">
      <c r="A3" s="2" t="s">
        <v>43</v>
      </c>
      <c r="B3" s="4" t="s">
        <v>61</v>
      </c>
      <c r="C3" s="2">
        <v>1.0000000000000001E-5</v>
      </c>
      <c r="D3" s="2">
        <v>1.0000000000000001E-5</v>
      </c>
    </row>
    <row r="4" spans="1:5">
      <c r="A4" s="2" t="s">
        <v>43</v>
      </c>
      <c r="B4" s="4" t="s">
        <v>40</v>
      </c>
      <c r="C4" s="2">
        <v>0.4778</v>
      </c>
      <c r="D4" s="2">
        <v>0.47780001160000002</v>
      </c>
    </row>
    <row r="5" spans="1:5">
      <c r="A5" s="2" t="s">
        <v>43</v>
      </c>
      <c r="B5" s="4" t="s">
        <v>62</v>
      </c>
      <c r="C5" s="2">
        <v>1</v>
      </c>
      <c r="D5" s="2">
        <v>1</v>
      </c>
    </row>
    <row r="6" spans="1:5">
      <c r="A6" s="2" t="s">
        <v>43</v>
      </c>
      <c r="B6" s="4" t="s">
        <v>63</v>
      </c>
      <c r="C6" s="2">
        <v>1</v>
      </c>
      <c r="D6" s="2">
        <v>1</v>
      </c>
    </row>
    <row r="7" spans="1:5">
      <c r="A7" s="2" t="s">
        <v>43</v>
      </c>
      <c r="B7" s="7" t="s">
        <v>5</v>
      </c>
      <c r="C7" s="2">
        <v>-0.75</v>
      </c>
      <c r="D7" s="2">
        <v>-0.75</v>
      </c>
    </row>
    <row r="8" spans="1:5">
      <c r="A8" s="2" t="s">
        <v>43</v>
      </c>
      <c r="B8" s="7" t="s">
        <v>10</v>
      </c>
      <c r="C8" s="2">
        <v>0.15</v>
      </c>
      <c r="D8" s="2">
        <v>0.15000000599999999</v>
      </c>
    </row>
    <row r="9" spans="1:5">
      <c r="A9" s="2" t="s">
        <v>43</v>
      </c>
      <c r="B9" s="7" t="s">
        <v>8</v>
      </c>
      <c r="C9" s="2">
        <v>1</v>
      </c>
      <c r="D9" s="2">
        <v>1</v>
      </c>
    </row>
    <row r="10" spans="1:5" s="3" customFormat="1">
      <c r="A10" s="2" t="s">
        <v>43</v>
      </c>
      <c r="B10" s="7" t="s">
        <v>20</v>
      </c>
      <c r="C10" s="2" t="s">
        <v>56</v>
      </c>
      <c r="D10" s="2">
        <v>5.6410254999999998E-3</v>
      </c>
      <c r="E10" s="2"/>
    </row>
    <row r="11" spans="1:5">
      <c r="A11" s="2" t="s">
        <v>43</v>
      </c>
      <c r="B11" s="7" t="s">
        <v>24</v>
      </c>
      <c r="C11" s="2">
        <v>0.2</v>
      </c>
      <c r="D11" s="2">
        <v>0.52999997139999999</v>
      </c>
    </row>
    <row r="12" spans="1:5">
      <c r="A12" s="2" t="s">
        <v>43</v>
      </c>
      <c r="B12" s="7" t="s">
        <v>4</v>
      </c>
      <c r="C12" s="2">
        <v>22</v>
      </c>
      <c r="D12" s="2">
        <v>22</v>
      </c>
      <c r="E12" s="2">
        <v>30.89583</v>
      </c>
    </row>
    <row r="13" spans="1:5">
      <c r="A13" s="2" t="s">
        <v>55</v>
      </c>
      <c r="B13" s="7" t="s">
        <v>22</v>
      </c>
      <c r="C13" s="4" t="s">
        <v>56</v>
      </c>
      <c r="D13" s="2">
        <v>18.313278198199999</v>
      </c>
    </row>
    <row r="14" spans="1:5">
      <c r="A14" s="3" t="s">
        <v>45</v>
      </c>
      <c r="B14" s="8" t="s">
        <v>7</v>
      </c>
      <c r="C14" s="3">
        <v>4</v>
      </c>
      <c r="D14" s="3">
        <v>2</v>
      </c>
      <c r="E14" s="3"/>
    </row>
    <row r="15" spans="1:5">
      <c r="A15" s="2" t="s">
        <v>50</v>
      </c>
      <c r="B15" s="7" t="s">
        <v>26</v>
      </c>
      <c r="C15" s="2">
        <v>1</v>
      </c>
      <c r="D15" s="2">
        <v>1</v>
      </c>
    </row>
    <row r="16" spans="1:5">
      <c r="A16" s="2" t="s">
        <v>50</v>
      </c>
      <c r="B16" s="7" t="s">
        <v>27</v>
      </c>
      <c r="C16" s="2">
        <v>20</v>
      </c>
      <c r="D16" s="2">
        <v>20</v>
      </c>
    </row>
    <row r="17" spans="1:5">
      <c r="A17" s="2" t="s">
        <v>50</v>
      </c>
      <c r="B17" s="7" t="s">
        <v>12</v>
      </c>
      <c r="C17" s="2">
        <v>6.6000000000000003E-2</v>
      </c>
      <c r="D17" s="2">
        <v>6.5999999599999998E-2</v>
      </c>
    </row>
    <row r="18" spans="1:5">
      <c r="A18" s="2" t="s">
        <v>50</v>
      </c>
      <c r="B18" s="7" t="s">
        <v>11</v>
      </c>
      <c r="C18" s="2">
        <f>273.15-80</f>
        <v>193.14999999999998</v>
      </c>
      <c r="D18" s="2">
        <v>213</v>
      </c>
    </row>
    <row r="19" spans="1:5">
      <c r="A19" s="2" t="s">
        <v>50</v>
      </c>
      <c r="B19" s="7" t="s">
        <v>36</v>
      </c>
      <c r="C19" s="2">
        <v>0.95</v>
      </c>
      <c r="D19" s="2">
        <v>0.94999998809999997</v>
      </c>
    </row>
    <row r="20" spans="1:5">
      <c r="A20" s="2" t="s">
        <v>50</v>
      </c>
      <c r="B20" s="7" t="s">
        <v>51</v>
      </c>
      <c r="C20" s="2">
        <v>0</v>
      </c>
      <c r="D20" s="2">
        <v>0</v>
      </c>
    </row>
    <row r="21" spans="1:5">
      <c r="A21" s="2" t="s">
        <v>50</v>
      </c>
      <c r="B21" s="7" t="s">
        <v>52</v>
      </c>
      <c r="C21" s="2">
        <v>0.25</v>
      </c>
      <c r="D21" s="2">
        <v>0.25</v>
      </c>
    </row>
    <row r="22" spans="1:5">
      <c r="A22" s="2" t="s">
        <v>54</v>
      </c>
      <c r="B22" s="7" t="s">
        <v>21</v>
      </c>
      <c r="C22" s="2" t="s">
        <v>56</v>
      </c>
      <c r="D22" s="2">
        <v>18.312267303500001</v>
      </c>
    </row>
    <row r="23" spans="1:5">
      <c r="A23" s="4" t="s">
        <v>44</v>
      </c>
      <c r="B23" s="7" t="s">
        <v>29</v>
      </c>
      <c r="C23" s="2">
        <v>10000</v>
      </c>
      <c r="D23" s="2">
        <v>10000</v>
      </c>
    </row>
    <row r="24" spans="1:5">
      <c r="A24" s="4" t="s">
        <v>44</v>
      </c>
      <c r="B24" s="7" t="s">
        <v>25</v>
      </c>
      <c r="C24" s="2">
        <v>0.15</v>
      </c>
      <c r="D24" s="2">
        <v>9.9999997999999993E-3</v>
      </c>
    </row>
    <row r="25" spans="1:5">
      <c r="A25" s="4" t="s">
        <v>44</v>
      </c>
      <c r="B25" s="7" t="s">
        <v>19</v>
      </c>
      <c r="C25" s="4">
        <v>1.4999999999999999E-2</v>
      </c>
      <c r="D25" s="2">
        <v>3.9999999100000003E-2</v>
      </c>
      <c r="E25" s="2">
        <v>1.7931570000000001E-2</v>
      </c>
    </row>
    <row r="26" spans="1:5">
      <c r="A26" s="2" t="s">
        <v>44</v>
      </c>
      <c r="B26" s="7" t="s">
        <v>9</v>
      </c>
      <c r="C26" s="2">
        <v>0.05</v>
      </c>
      <c r="D26" s="2">
        <v>5.0000000699999998E-2</v>
      </c>
    </row>
    <row r="27" spans="1:5">
      <c r="A27" s="4" t="s">
        <v>44</v>
      </c>
      <c r="B27" s="8" t="s">
        <v>31</v>
      </c>
      <c r="C27" s="3">
        <v>3</v>
      </c>
      <c r="D27" s="3">
        <v>3</v>
      </c>
      <c r="E27" s="3"/>
    </row>
    <row r="28" spans="1:5">
      <c r="A28" s="4" t="s">
        <v>44</v>
      </c>
      <c r="B28" s="7" t="s">
        <v>30</v>
      </c>
      <c r="C28" s="2">
        <v>0.08</v>
      </c>
      <c r="D28" s="2">
        <v>7.9999998200000005E-2</v>
      </c>
      <c r="E28" s="2">
        <v>6.055E-2</v>
      </c>
    </row>
    <row r="29" spans="1:5">
      <c r="A29" s="4" t="s">
        <v>44</v>
      </c>
      <c r="B29" s="7" t="s">
        <v>15</v>
      </c>
      <c r="C29" s="2">
        <v>9</v>
      </c>
      <c r="D29" s="2">
        <v>6.3948998451000003</v>
      </c>
    </row>
    <row r="30" spans="1:5">
      <c r="A30" s="4" t="s">
        <v>44</v>
      </c>
      <c r="B30" s="7" t="s">
        <v>28</v>
      </c>
      <c r="C30" s="2">
        <v>4.7137000000000002</v>
      </c>
      <c r="D30" s="2">
        <v>4.7136998177000002</v>
      </c>
    </row>
    <row r="31" spans="1:5">
      <c r="A31" s="2" t="s">
        <v>44</v>
      </c>
      <c r="B31" s="7" t="s">
        <v>6</v>
      </c>
      <c r="C31" s="2" t="s">
        <v>56</v>
      </c>
      <c r="D31" s="2">
        <v>18.2999992371</v>
      </c>
      <c r="E31" s="2">
        <v>40.608620000000002</v>
      </c>
    </row>
    <row r="32" spans="1:5">
      <c r="A32" s="4" t="s">
        <v>44</v>
      </c>
      <c r="B32" s="7" t="s">
        <v>37</v>
      </c>
      <c r="C32" s="2">
        <f>300/(365*24*60*60)</f>
        <v>9.5129375951293768E-6</v>
      </c>
      <c r="D32" s="2">
        <v>4.7599998999999999E-3</v>
      </c>
    </row>
    <row r="33" spans="1:5">
      <c r="A33" s="2" t="s">
        <v>47</v>
      </c>
      <c r="B33" s="7" t="s">
        <v>41</v>
      </c>
      <c r="C33" s="2">
        <v>0.84</v>
      </c>
      <c r="D33" s="2">
        <v>0.83999999999999897</v>
      </c>
    </row>
    <row r="34" spans="1:5">
      <c r="A34" s="4" t="s">
        <v>47</v>
      </c>
      <c r="B34" s="7" t="s">
        <v>49</v>
      </c>
      <c r="C34" s="2" t="s">
        <v>56</v>
      </c>
      <c r="D34" s="2">
        <v>7.4074082099999994E-2</v>
      </c>
    </row>
    <row r="35" spans="1:5">
      <c r="A35" s="4" t="s">
        <v>47</v>
      </c>
      <c r="B35" s="7" t="s">
        <v>48</v>
      </c>
      <c r="C35" s="2">
        <v>0.96</v>
      </c>
      <c r="D35" s="2">
        <v>0.95999999999999897</v>
      </c>
    </row>
    <row r="36" spans="1:5">
      <c r="A36" s="4" t="s">
        <v>47</v>
      </c>
      <c r="B36" s="7" t="s">
        <v>38</v>
      </c>
      <c r="C36" s="2" t="s">
        <v>56</v>
      </c>
      <c r="D36" s="2">
        <v>0.26999998089999999</v>
      </c>
    </row>
    <row r="37" spans="1:5" s="3" customFormat="1">
      <c r="A37" s="2" t="s">
        <v>46</v>
      </c>
      <c r="B37" s="7" t="s">
        <v>13</v>
      </c>
      <c r="C37" s="2">
        <v>1</v>
      </c>
      <c r="D37" s="2">
        <v>1</v>
      </c>
      <c r="E37" s="2"/>
    </row>
    <row r="38" spans="1:5">
      <c r="A38" s="2" t="s">
        <v>46</v>
      </c>
      <c r="B38" s="7" t="s">
        <v>17</v>
      </c>
      <c r="C38" s="2">
        <v>0.3</v>
      </c>
      <c r="D38" s="2">
        <v>1</v>
      </c>
    </row>
    <row r="39" spans="1:5">
      <c r="A39" s="2" t="s">
        <v>46</v>
      </c>
      <c r="B39" s="7" t="s">
        <v>18</v>
      </c>
      <c r="C39" s="2">
        <v>0</v>
      </c>
      <c r="D39" s="2">
        <v>0</v>
      </c>
    </row>
    <row r="40" spans="1:5">
      <c r="A40" s="2" t="s">
        <v>46</v>
      </c>
      <c r="B40" s="7" t="s">
        <v>14</v>
      </c>
      <c r="C40" s="2">
        <v>0.01</v>
      </c>
      <c r="D40" s="2">
        <v>1E-3</v>
      </c>
    </row>
    <row r="41" spans="1:5">
      <c r="A41" s="2" t="s">
        <v>53</v>
      </c>
      <c r="B41" s="7" t="s">
        <v>39</v>
      </c>
      <c r="C41" s="2">
        <v>1</v>
      </c>
      <c r="D41" s="2">
        <v>1</v>
      </c>
    </row>
    <row r="42" spans="1:5">
      <c r="A42" s="2" t="s">
        <v>53</v>
      </c>
      <c r="B42" s="7" t="s">
        <v>16</v>
      </c>
      <c r="C42" s="2">
        <v>0.33300000000000002</v>
      </c>
      <c r="D42" s="2">
        <v>0.33300000429999999</v>
      </c>
    </row>
    <row r="43" spans="1:5">
      <c r="A43" s="2" t="s">
        <v>53</v>
      </c>
      <c r="B43" s="7" t="s">
        <v>32</v>
      </c>
      <c r="C43" s="2">
        <v>2</v>
      </c>
      <c r="D43" s="2">
        <v>2</v>
      </c>
    </row>
    <row r="44" spans="1:5">
      <c r="A44" s="2" t="s">
        <v>53</v>
      </c>
      <c r="B44" s="7" t="s">
        <v>35</v>
      </c>
      <c r="C44" s="2">
        <f>0.28*1</f>
        <v>0.28000000000000003</v>
      </c>
      <c r="D44" s="2">
        <v>0.52799999710000001</v>
      </c>
    </row>
    <row r="45" spans="1:5">
      <c r="A45" s="2" t="s">
        <v>53</v>
      </c>
      <c r="B45" s="7" t="s">
        <v>33</v>
      </c>
      <c r="C45" s="2">
        <v>2</v>
      </c>
      <c r="D45" s="2">
        <v>0.33300000429999999</v>
      </c>
    </row>
    <row r="46" spans="1:5">
      <c r="A46" s="2" t="s">
        <v>53</v>
      </c>
      <c r="B46" s="7" t="s">
        <v>34</v>
      </c>
      <c r="C46" s="2">
        <v>0</v>
      </c>
      <c r="D46" s="2">
        <v>0</v>
      </c>
    </row>
    <row r="47" spans="1:5">
      <c r="B47" s="5" t="s">
        <v>23</v>
      </c>
      <c r="D47" s="2">
        <v>0.49799999589999999</v>
      </c>
    </row>
  </sheetData>
  <sortState ref="A2:E47">
    <sortCondition ref="A2:A47"/>
    <sortCondition ref="B2:B4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opLeftCell="A22" zoomScale="150" zoomScaleNormal="150" zoomScalePageLayoutView="150" workbookViewId="0">
      <selection activeCell="B46" sqref="B46"/>
    </sheetView>
  </sheetViews>
  <sheetFormatPr baseColWidth="10" defaultRowHeight="15" x14ac:dyDescent="0"/>
  <cols>
    <col min="1" max="1" width="13.6640625" style="2" bestFit="1" customWidth="1"/>
    <col min="2" max="2" width="20.5" style="7" bestFit="1" customWidth="1"/>
    <col min="3" max="3" width="14.6640625" style="2" bestFit="1" customWidth="1"/>
    <col min="4" max="4" width="13" style="2" bestFit="1" customWidth="1"/>
    <col min="5" max="16384" width="10.83203125" style="2"/>
  </cols>
  <sheetData>
    <row r="1" spans="1:6" s="1" customFormat="1">
      <c r="A1" s="1" t="s">
        <v>42</v>
      </c>
      <c r="B1" s="6" t="s">
        <v>0</v>
      </c>
      <c r="C1" s="1" t="s">
        <v>1</v>
      </c>
      <c r="D1" s="1" t="s">
        <v>2</v>
      </c>
      <c r="E1" s="1" t="s">
        <v>57</v>
      </c>
      <c r="F1" s="1" t="s">
        <v>64</v>
      </c>
    </row>
    <row r="2" spans="1:6">
      <c r="A2" s="2" t="s">
        <v>43</v>
      </c>
      <c r="B2" s="4" t="s">
        <v>60</v>
      </c>
      <c r="C2" s="2">
        <v>2.4E-2</v>
      </c>
      <c r="D2" s="2">
        <v>2.40000002E-2</v>
      </c>
      <c r="F2" s="2">
        <f>D2</f>
        <v>2.40000002E-2</v>
      </c>
    </row>
    <row r="3" spans="1:6">
      <c r="A3" s="2" t="s">
        <v>43</v>
      </c>
      <c r="B3" s="4" t="s">
        <v>61</v>
      </c>
      <c r="C3" s="2">
        <v>0.14699999999999999</v>
      </c>
      <c r="D3" s="2">
        <v>0.14699999990000001</v>
      </c>
      <c r="F3" s="2">
        <f t="shared" ref="F3:F9" si="0">D3</f>
        <v>0.14699999990000001</v>
      </c>
    </row>
    <row r="4" spans="1:6">
      <c r="A4" s="2" t="s">
        <v>43</v>
      </c>
      <c r="B4" s="4" t="s">
        <v>40</v>
      </c>
      <c r="C4" s="2">
        <v>27.14</v>
      </c>
      <c r="D4" s="2">
        <v>27.1399993896</v>
      </c>
      <c r="F4" s="2">
        <f t="shared" si="0"/>
        <v>27.1399993896</v>
      </c>
    </row>
    <row r="5" spans="1:6">
      <c r="A5" s="2" t="s">
        <v>43</v>
      </c>
      <c r="B5" s="4" t="s">
        <v>62</v>
      </c>
      <c r="C5" s="2">
        <v>1.899</v>
      </c>
      <c r="D5" s="2">
        <v>1.8990000486</v>
      </c>
      <c r="F5" s="2">
        <f t="shared" si="0"/>
        <v>1.8990000486</v>
      </c>
    </row>
    <row r="6" spans="1:6">
      <c r="A6" s="2" t="s">
        <v>43</v>
      </c>
      <c r="B6" s="4" t="s">
        <v>63</v>
      </c>
      <c r="C6" s="2">
        <v>2.238</v>
      </c>
      <c r="D6" s="2">
        <v>2.2379999161000002</v>
      </c>
      <c r="F6" s="2">
        <f t="shared" si="0"/>
        <v>2.2379999161000002</v>
      </c>
    </row>
    <row r="7" spans="1:6">
      <c r="A7" s="2" t="s">
        <v>43</v>
      </c>
      <c r="B7" s="7" t="s">
        <v>5</v>
      </c>
      <c r="C7" s="2">
        <v>-3.884E-2</v>
      </c>
      <c r="D7" s="2">
        <v>-3.8839999600000001E-2</v>
      </c>
      <c r="F7" s="2">
        <f t="shared" si="0"/>
        <v>-3.8839999600000001E-2</v>
      </c>
    </row>
    <row r="8" spans="1:6">
      <c r="A8" s="2" t="s">
        <v>43</v>
      </c>
      <c r="B8" s="7" t="s">
        <v>10</v>
      </c>
      <c r="C8" s="2">
        <v>1.5</v>
      </c>
      <c r="D8" s="2">
        <v>1.5</v>
      </c>
      <c r="F8" s="2">
        <f t="shared" si="0"/>
        <v>1.5</v>
      </c>
    </row>
    <row r="9" spans="1:6">
      <c r="A9" s="2" t="s">
        <v>43</v>
      </c>
      <c r="B9" s="7" t="s">
        <v>8</v>
      </c>
      <c r="C9" s="2">
        <v>0.3463</v>
      </c>
      <c r="D9" s="2">
        <v>0.34630000589999999</v>
      </c>
      <c r="F9" s="2">
        <f t="shared" si="0"/>
        <v>0.34630000589999999</v>
      </c>
    </row>
    <row r="10" spans="1:6" s="3" customFormat="1">
      <c r="A10" s="2" t="s">
        <v>43</v>
      </c>
      <c r="B10" s="7" t="s">
        <v>76</v>
      </c>
      <c r="C10" s="2">
        <f>C12/3900</f>
        <v>1.5384615384615385E-3</v>
      </c>
      <c r="D10" s="2">
        <v>1.5384615E-3</v>
      </c>
      <c r="E10" s="2"/>
      <c r="F10" s="2">
        <f>F12/3900</f>
        <v>3.0063025641025639E-3</v>
      </c>
    </row>
    <row r="11" spans="1:6">
      <c r="A11" s="2" t="s">
        <v>43</v>
      </c>
      <c r="B11" s="7" t="s">
        <v>24</v>
      </c>
      <c r="C11" s="2">
        <v>0</v>
      </c>
      <c r="D11" s="2">
        <v>0</v>
      </c>
      <c r="F11" s="2">
        <f>D11</f>
        <v>0</v>
      </c>
    </row>
    <row r="12" spans="1:6">
      <c r="A12" s="2" t="s">
        <v>43</v>
      </c>
      <c r="B12" s="7" t="s">
        <v>4</v>
      </c>
      <c r="C12" s="2">
        <v>6</v>
      </c>
      <c r="D12" s="2">
        <v>6</v>
      </c>
      <c r="E12" s="2">
        <v>11.72458</v>
      </c>
      <c r="F12" s="2">
        <v>11.72458</v>
      </c>
    </row>
    <row r="13" spans="1:6">
      <c r="A13" s="2" t="s">
        <v>55</v>
      </c>
      <c r="B13" s="7" t="s">
        <v>22</v>
      </c>
      <c r="C13" s="4" t="s">
        <v>56</v>
      </c>
      <c r="D13" s="2">
        <v>124.6847686768</v>
      </c>
      <c r="F13" s="5" t="s">
        <v>66</v>
      </c>
    </row>
    <row r="14" spans="1:6">
      <c r="A14" s="3" t="s">
        <v>45</v>
      </c>
      <c r="B14" s="8" t="s">
        <v>7</v>
      </c>
      <c r="C14" s="3">
        <v>0</v>
      </c>
      <c r="D14" s="3">
        <v>0</v>
      </c>
      <c r="E14" s="3"/>
      <c r="F14" s="2">
        <f t="shared" ref="F14:F21" si="1">D14</f>
        <v>0</v>
      </c>
    </row>
    <row r="15" spans="1:6">
      <c r="A15" s="2" t="s">
        <v>50</v>
      </c>
      <c r="B15" s="7" t="s">
        <v>26</v>
      </c>
      <c r="C15" s="2">
        <v>1</v>
      </c>
      <c r="D15" s="2">
        <v>1</v>
      </c>
      <c r="F15" s="2">
        <f t="shared" si="1"/>
        <v>1</v>
      </c>
    </row>
    <row r="16" spans="1:6">
      <c r="A16" s="2" t="s">
        <v>50</v>
      </c>
      <c r="B16" s="7" t="s">
        <v>27</v>
      </c>
      <c r="C16" s="2">
        <v>20</v>
      </c>
      <c r="D16" s="2">
        <v>20</v>
      </c>
      <c r="F16" s="2">
        <f t="shared" si="1"/>
        <v>20</v>
      </c>
    </row>
    <row r="17" spans="1:7">
      <c r="A17" s="2" t="s">
        <v>50</v>
      </c>
      <c r="B17" s="7" t="s">
        <v>12</v>
      </c>
      <c r="C17" s="2">
        <v>3.3928000000000001E-3</v>
      </c>
      <c r="D17" s="2">
        <v>3.3928000000000001E-3</v>
      </c>
      <c r="F17" s="2">
        <f t="shared" si="1"/>
        <v>3.3928000000000001E-3</v>
      </c>
    </row>
    <row r="18" spans="1:7">
      <c r="A18" s="9" t="s">
        <v>50</v>
      </c>
      <c r="B18" s="9" t="s">
        <v>11</v>
      </c>
      <c r="C18" s="9">
        <f>273.15-80</f>
        <v>193.14999999999998</v>
      </c>
      <c r="D18" s="9">
        <v>193</v>
      </c>
      <c r="E18" s="9">
        <v>192</v>
      </c>
      <c r="F18" s="2">
        <f t="shared" si="1"/>
        <v>193</v>
      </c>
    </row>
    <row r="19" spans="1:7">
      <c r="A19" s="2" t="s">
        <v>50</v>
      </c>
      <c r="B19" s="7" t="s">
        <v>36</v>
      </c>
      <c r="C19" s="2">
        <v>0.95</v>
      </c>
      <c r="D19" s="2">
        <v>0.94999998809999997</v>
      </c>
      <c r="F19" s="2">
        <f t="shared" si="1"/>
        <v>0.94999998809999997</v>
      </c>
    </row>
    <row r="20" spans="1:7">
      <c r="A20" s="2" t="s">
        <v>50</v>
      </c>
      <c r="B20" s="7" t="s">
        <v>51</v>
      </c>
      <c r="C20" s="2">
        <v>0</v>
      </c>
      <c r="D20" s="2">
        <v>0</v>
      </c>
      <c r="F20" s="2">
        <f t="shared" si="1"/>
        <v>0</v>
      </c>
    </row>
    <row r="21" spans="1:7">
      <c r="A21" s="2" t="s">
        <v>50</v>
      </c>
      <c r="B21" s="7" t="s">
        <v>52</v>
      </c>
      <c r="C21" s="2">
        <v>0.1</v>
      </c>
      <c r="D21" s="2">
        <v>0.1000000015</v>
      </c>
      <c r="F21" s="2">
        <f t="shared" si="1"/>
        <v>0.1000000015</v>
      </c>
    </row>
    <row r="22" spans="1:7">
      <c r="A22" s="9" t="s">
        <v>54</v>
      </c>
      <c r="B22" s="9" t="s">
        <v>75</v>
      </c>
      <c r="C22" s="9">
        <f>1000/((0.11289+0.12947*15.625)*C12)</f>
        <v>78.032625831023083</v>
      </c>
      <c r="D22" s="9">
        <v>78.032623290999993</v>
      </c>
      <c r="E22" s="9">
        <v>39.463999999999999</v>
      </c>
      <c r="F22" s="7">
        <f>1000/((0.11289+0.12947*15.625)*F12)</f>
        <v>39.932838104745628</v>
      </c>
      <c r="G22" s="2" t="s">
        <v>67</v>
      </c>
    </row>
    <row r="23" spans="1:7">
      <c r="A23" s="10" t="s">
        <v>44</v>
      </c>
      <c r="B23" s="9" t="s">
        <v>29</v>
      </c>
      <c r="C23" s="9">
        <v>1000</v>
      </c>
      <c r="D23" s="9">
        <v>1000</v>
      </c>
      <c r="E23" s="9"/>
      <c r="F23" s="5">
        <v>2000</v>
      </c>
    </row>
    <row r="24" spans="1:7">
      <c r="A24" s="4" t="s">
        <v>44</v>
      </c>
      <c r="B24" s="7" t="s">
        <v>25</v>
      </c>
      <c r="C24" s="2">
        <v>0.15</v>
      </c>
      <c r="D24" s="2">
        <v>9.9999997999999993E-3</v>
      </c>
      <c r="F24" s="2">
        <f t="shared" ref="F24:F30" si="2">D24</f>
        <v>9.9999997999999993E-3</v>
      </c>
    </row>
    <row r="25" spans="1:7">
      <c r="A25" s="4" t="s">
        <v>44</v>
      </c>
      <c r="B25" s="7" t="s">
        <v>19</v>
      </c>
      <c r="C25" s="4">
        <v>1.4999999999999999E-2</v>
      </c>
      <c r="D25" s="2">
        <v>1.9999999599999999E-2</v>
      </c>
      <c r="F25" s="2">
        <f t="shared" si="2"/>
        <v>1.9999999599999999E-2</v>
      </c>
    </row>
    <row r="26" spans="1:7">
      <c r="A26" s="2" t="s">
        <v>44</v>
      </c>
      <c r="B26" s="7" t="s">
        <v>9</v>
      </c>
      <c r="C26" s="2">
        <v>0.05</v>
      </c>
      <c r="D26" s="2">
        <v>5.0000000699999998E-2</v>
      </c>
      <c r="F26" s="2">
        <f t="shared" si="2"/>
        <v>5.0000000699999998E-2</v>
      </c>
    </row>
    <row r="27" spans="1:7">
      <c r="A27" s="4" t="s">
        <v>44</v>
      </c>
      <c r="B27" s="8" t="s">
        <v>31</v>
      </c>
      <c r="C27" s="3">
        <v>3</v>
      </c>
      <c r="D27" s="3">
        <v>3</v>
      </c>
      <c r="E27" s="3"/>
      <c r="F27" s="2">
        <f t="shared" si="2"/>
        <v>3</v>
      </c>
    </row>
    <row r="28" spans="1:7">
      <c r="A28" s="4" t="s">
        <v>44</v>
      </c>
      <c r="B28" s="7" t="s">
        <v>30</v>
      </c>
      <c r="C28" s="2">
        <v>0.08</v>
      </c>
      <c r="D28" s="2">
        <v>7.9999998200000005E-2</v>
      </c>
      <c r="E28" s="2">
        <v>5.8105999999999998E-2</v>
      </c>
      <c r="F28" s="2">
        <f t="shared" si="2"/>
        <v>7.9999998200000005E-2</v>
      </c>
    </row>
    <row r="29" spans="1:7">
      <c r="A29" s="4" t="s">
        <v>44</v>
      </c>
      <c r="B29" s="7" t="s">
        <v>15</v>
      </c>
      <c r="C29" s="2">
        <v>7.2</v>
      </c>
      <c r="D29" s="2">
        <v>6.3948998451000003</v>
      </c>
      <c r="F29" s="2">
        <f t="shared" si="2"/>
        <v>6.3948998451000003</v>
      </c>
    </row>
    <row r="30" spans="1:7">
      <c r="A30" s="4" t="s">
        <v>44</v>
      </c>
      <c r="B30" s="7" t="s">
        <v>28</v>
      </c>
      <c r="C30" s="2">
        <v>4.7137000000000002</v>
      </c>
      <c r="D30" s="2">
        <v>4.7136998177000002</v>
      </c>
      <c r="F30" s="2">
        <f t="shared" si="2"/>
        <v>4.7136998177000002</v>
      </c>
    </row>
    <row r="31" spans="1:7">
      <c r="A31" s="9" t="s">
        <v>44</v>
      </c>
      <c r="B31" s="9" t="s">
        <v>6</v>
      </c>
      <c r="C31" s="9" t="s">
        <v>69</v>
      </c>
      <c r="D31" s="9">
        <v>11.350000381499999</v>
      </c>
      <c r="E31" s="9">
        <v>36.388370000000002</v>
      </c>
      <c r="F31" s="5">
        <v>36</v>
      </c>
      <c r="G31" s="2" t="s">
        <v>68</v>
      </c>
    </row>
    <row r="32" spans="1:7">
      <c r="A32" s="4" t="s">
        <v>44</v>
      </c>
      <c r="B32" s="7" t="s">
        <v>37</v>
      </c>
      <c r="C32" s="2">
        <f>300/(365*24*60*60)</f>
        <v>9.5129375951293768E-6</v>
      </c>
      <c r="D32" s="2">
        <v>4.7599998999999999E-3</v>
      </c>
      <c r="F32" s="2">
        <f>D32</f>
        <v>4.7599998999999999E-3</v>
      </c>
    </row>
    <row r="33" spans="1:6">
      <c r="A33" s="2" t="s">
        <v>47</v>
      </c>
      <c r="B33" s="7" t="s">
        <v>41</v>
      </c>
      <c r="C33" s="2">
        <v>0.73499999999999999</v>
      </c>
      <c r="D33" s="2">
        <v>0.73499999999999899</v>
      </c>
      <c r="F33" s="2">
        <f>D33</f>
        <v>0.73499999999999899</v>
      </c>
    </row>
    <row r="34" spans="1:6">
      <c r="A34" s="4" t="s">
        <v>47</v>
      </c>
      <c r="B34" s="7" t="s">
        <v>49</v>
      </c>
      <c r="C34" s="2" t="s">
        <v>56</v>
      </c>
      <c r="D34" s="2">
        <v>7.4074082099999994E-2</v>
      </c>
      <c r="F34" s="5" t="s">
        <v>66</v>
      </c>
    </row>
    <row r="35" spans="1:6">
      <c r="A35" s="4" t="s">
        <v>47</v>
      </c>
      <c r="B35" s="7" t="s">
        <v>48</v>
      </c>
      <c r="C35" s="2">
        <v>0.97</v>
      </c>
      <c r="D35" s="2">
        <v>0.96999999999999897</v>
      </c>
      <c r="F35" s="2">
        <f>D35</f>
        <v>0.96999999999999897</v>
      </c>
    </row>
    <row r="36" spans="1:6">
      <c r="A36" s="4" t="s">
        <v>47</v>
      </c>
      <c r="B36" s="7" t="s">
        <v>38</v>
      </c>
      <c r="C36" s="2" t="s">
        <v>56</v>
      </c>
      <c r="D36" s="2">
        <v>0.26999998089999999</v>
      </c>
      <c r="F36" s="5" t="s">
        <v>66</v>
      </c>
    </row>
    <row r="37" spans="1:6" s="3" customFormat="1">
      <c r="A37" s="2" t="s">
        <v>46</v>
      </c>
      <c r="B37" s="7" t="s">
        <v>13</v>
      </c>
      <c r="C37" s="2">
        <v>0.76600000000000001</v>
      </c>
      <c r="D37" s="2">
        <v>0.76599997279999998</v>
      </c>
      <c r="E37" s="2"/>
      <c r="F37" s="2">
        <f t="shared" ref="F37:F43" si="3">D37</f>
        <v>0.76599997279999998</v>
      </c>
    </row>
    <row r="38" spans="1:6">
      <c r="A38" s="2" t="s">
        <v>46</v>
      </c>
      <c r="B38" s="7" t="s">
        <v>17</v>
      </c>
      <c r="C38" s="2">
        <v>0.3</v>
      </c>
      <c r="D38" s="2">
        <v>0.30000001189999997</v>
      </c>
      <c r="F38" s="2">
        <f t="shared" si="3"/>
        <v>0.30000001189999997</v>
      </c>
    </row>
    <row r="39" spans="1:6">
      <c r="A39" s="2" t="s">
        <v>46</v>
      </c>
      <c r="B39" s="7" t="s">
        <v>18</v>
      </c>
      <c r="C39" s="2">
        <v>5</v>
      </c>
      <c r="D39" s="2">
        <v>5</v>
      </c>
      <c r="F39" s="2">
        <f t="shared" si="3"/>
        <v>5</v>
      </c>
    </row>
    <row r="40" spans="1:6">
      <c r="A40" s="2" t="s">
        <v>46</v>
      </c>
      <c r="B40" s="7" t="s">
        <v>14</v>
      </c>
      <c r="C40" s="2">
        <v>0.01</v>
      </c>
      <c r="D40" s="2">
        <v>0.05</v>
      </c>
      <c r="F40" s="2">
        <f t="shared" si="3"/>
        <v>0.05</v>
      </c>
    </row>
    <row r="41" spans="1:6">
      <c r="A41" s="2" t="s">
        <v>53</v>
      </c>
      <c r="B41" s="7" t="s">
        <v>39</v>
      </c>
      <c r="C41" s="2">
        <v>0.79</v>
      </c>
      <c r="D41" s="2">
        <v>0.79000002150000004</v>
      </c>
      <c r="F41" s="2">
        <f t="shared" si="3"/>
        <v>0.79000002150000004</v>
      </c>
    </row>
    <row r="42" spans="1:6">
      <c r="A42" s="2" t="s">
        <v>53</v>
      </c>
      <c r="B42" s="7" t="s">
        <v>16</v>
      </c>
      <c r="C42" s="2">
        <v>0.45029999999999998</v>
      </c>
      <c r="D42" s="2">
        <v>0.45030000809999998</v>
      </c>
      <c r="F42" s="2">
        <f t="shared" si="3"/>
        <v>0.45030000809999998</v>
      </c>
    </row>
    <row r="43" spans="1:6">
      <c r="A43" s="2" t="s">
        <v>53</v>
      </c>
      <c r="B43" s="7" t="s">
        <v>32</v>
      </c>
      <c r="C43" s="2">
        <v>0.33300000000000002</v>
      </c>
      <c r="D43" s="2">
        <v>0.33300000429999999</v>
      </c>
      <c r="E43" s="2">
        <v>0.3276</v>
      </c>
      <c r="F43" s="2">
        <f t="shared" si="3"/>
        <v>0.33300000429999999</v>
      </c>
    </row>
    <row r="44" spans="1:6">
      <c r="A44" s="9" t="s">
        <v>53</v>
      </c>
      <c r="B44" s="9" t="s">
        <v>35</v>
      </c>
      <c r="C44" s="9">
        <f>0.28*1</f>
        <v>0.28000000000000003</v>
      </c>
      <c r="D44" s="9">
        <v>0.52799999710000001</v>
      </c>
      <c r="E44" s="9">
        <v>3.3520799999999999</v>
      </c>
      <c r="F44" s="5">
        <v>3</v>
      </c>
    </row>
    <row r="45" spans="1:6">
      <c r="A45" s="9" t="s">
        <v>53</v>
      </c>
      <c r="B45" s="9" t="s">
        <v>33</v>
      </c>
      <c r="C45" s="9">
        <v>3.9272179999999999</v>
      </c>
      <c r="D45" s="9">
        <v>3.9272179604000002</v>
      </c>
      <c r="E45" s="9"/>
      <c r="F45" s="5">
        <v>0.8</v>
      </c>
    </row>
    <row r="46" spans="1:6">
      <c r="A46" s="2" t="s">
        <v>53</v>
      </c>
      <c r="B46" s="7" t="s">
        <v>34</v>
      </c>
      <c r="C46" s="2">
        <v>0</v>
      </c>
      <c r="D46" s="2">
        <v>0</v>
      </c>
      <c r="F46" s="2">
        <f>D46</f>
        <v>0</v>
      </c>
    </row>
    <row r="47" spans="1:6">
      <c r="B47" s="5" t="s">
        <v>23</v>
      </c>
      <c r="D47" s="2">
        <v>77.702987670900001</v>
      </c>
      <c r="F47" s="2">
        <f>D47</f>
        <v>77.702987670900001</v>
      </c>
    </row>
  </sheetData>
  <sortState ref="A2:E47">
    <sortCondition ref="A2:A47"/>
    <sortCondition ref="B2:B4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opLeftCell="A23" zoomScale="150" zoomScaleNormal="150" zoomScalePageLayoutView="150" workbookViewId="0">
      <selection activeCell="B47" sqref="B47"/>
    </sheetView>
  </sheetViews>
  <sheetFormatPr baseColWidth="10" defaultRowHeight="15" x14ac:dyDescent="0"/>
  <cols>
    <col min="1" max="1" width="13.6640625" style="2" bestFit="1" customWidth="1"/>
    <col min="2" max="2" width="20.5" style="7" bestFit="1" customWidth="1"/>
    <col min="3" max="3" width="13.6640625" style="2" bestFit="1" customWidth="1"/>
    <col min="4" max="4" width="13" style="2" bestFit="1" customWidth="1"/>
    <col min="5" max="16384" width="10.83203125" style="2"/>
  </cols>
  <sheetData>
    <row r="1" spans="1:6" s="1" customFormat="1">
      <c r="A1" s="1" t="s">
        <v>42</v>
      </c>
      <c r="B1" s="6" t="s">
        <v>0</v>
      </c>
      <c r="C1" s="1" t="s">
        <v>1</v>
      </c>
      <c r="D1" s="1" t="s">
        <v>2</v>
      </c>
      <c r="E1" s="1" t="s">
        <v>59</v>
      </c>
      <c r="F1" s="1" t="s">
        <v>64</v>
      </c>
    </row>
    <row r="2" spans="1:6">
      <c r="A2" s="2" t="s">
        <v>43</v>
      </c>
      <c r="B2" s="4" t="s">
        <v>60</v>
      </c>
      <c r="C2" s="2">
        <v>4.5400000000000003E-2</v>
      </c>
      <c r="D2" s="2">
        <v>4.5400001099999997E-2</v>
      </c>
      <c r="F2" s="2">
        <f>D2</f>
        <v>4.5400001099999997E-2</v>
      </c>
    </row>
    <row r="3" spans="1:6">
      <c r="A3" s="2" t="s">
        <v>43</v>
      </c>
      <c r="B3" s="4" t="s">
        <v>61</v>
      </c>
      <c r="C3" s="2">
        <v>0.16170000000000001</v>
      </c>
      <c r="D3" s="2">
        <v>0.16169999539999999</v>
      </c>
      <c r="F3" s="2">
        <f t="shared" ref="F3:F9" si="0">D3</f>
        <v>0.16169999539999999</v>
      </c>
    </row>
    <row r="4" spans="1:6">
      <c r="A4" s="2" t="s">
        <v>43</v>
      </c>
      <c r="B4" s="4" t="s">
        <v>40</v>
      </c>
      <c r="C4" s="2">
        <v>22.79</v>
      </c>
      <c r="D4" s="2">
        <v>22.790000915499999</v>
      </c>
      <c r="F4" s="2">
        <f t="shared" si="0"/>
        <v>22.790000915499999</v>
      </c>
    </row>
    <row r="5" spans="1:6">
      <c r="A5" s="2" t="s">
        <v>43</v>
      </c>
      <c r="B5" s="4" t="s">
        <v>62</v>
      </c>
      <c r="C5" s="2">
        <v>1.6829000000000001</v>
      </c>
      <c r="D5" s="2">
        <v>1.6828999519000001</v>
      </c>
      <c r="F5" s="2">
        <f t="shared" si="0"/>
        <v>1.6828999519000001</v>
      </c>
    </row>
    <row r="6" spans="1:6">
      <c r="A6" s="2" t="s">
        <v>43</v>
      </c>
      <c r="B6" s="4" t="s">
        <v>63</v>
      </c>
      <c r="C6" s="2">
        <v>2.1536</v>
      </c>
      <c r="D6" s="2">
        <v>2.1535999774999999</v>
      </c>
      <c r="F6" s="2">
        <f t="shared" si="0"/>
        <v>2.1535999774999999</v>
      </c>
    </row>
    <row r="7" spans="1:6">
      <c r="A7" s="2" t="s">
        <v>43</v>
      </c>
      <c r="B7" s="7" t="s">
        <v>5</v>
      </c>
      <c r="C7" s="2">
        <v>-0.49640000000000001</v>
      </c>
      <c r="D7" s="2">
        <v>-4.4449999900000002E-2</v>
      </c>
      <c r="F7" s="2">
        <f t="shared" si="0"/>
        <v>-4.4449999900000002E-2</v>
      </c>
    </row>
    <row r="8" spans="1:6">
      <c r="A8" s="2" t="s">
        <v>43</v>
      </c>
      <c r="B8" s="7" t="s">
        <v>10</v>
      </c>
      <c r="C8" s="2">
        <v>1.5</v>
      </c>
      <c r="D8" s="2">
        <v>1.5</v>
      </c>
      <c r="F8" s="2">
        <f t="shared" si="0"/>
        <v>1.5</v>
      </c>
    </row>
    <row r="9" spans="1:6">
      <c r="A9" s="2" t="s">
        <v>43</v>
      </c>
      <c r="B9" s="7" t="s">
        <v>8</v>
      </c>
      <c r="C9" s="2">
        <v>0.3463</v>
      </c>
      <c r="D9" s="2">
        <v>0.34630000589999999</v>
      </c>
      <c r="F9" s="2">
        <f t="shared" si="0"/>
        <v>0.34630000589999999</v>
      </c>
    </row>
    <row r="10" spans="1:6" s="3" customFormat="1">
      <c r="A10" s="2" t="s">
        <v>43</v>
      </c>
      <c r="B10" s="7" t="s">
        <v>76</v>
      </c>
      <c r="C10" s="2">
        <f>C12/3900</f>
        <v>2.5641025641025641E-3</v>
      </c>
      <c r="D10" s="2">
        <v>2.5641026000000002E-3</v>
      </c>
      <c r="E10" s="2"/>
      <c r="F10" s="2">
        <f>F12/3900</f>
        <v>2.7457256410256411E-3</v>
      </c>
    </row>
    <row r="11" spans="1:6">
      <c r="A11" s="2" t="s">
        <v>43</v>
      </c>
      <c r="B11" s="7" t="s">
        <v>24</v>
      </c>
      <c r="C11" s="2">
        <v>0</v>
      </c>
      <c r="D11" s="2">
        <v>0</v>
      </c>
      <c r="F11" s="2">
        <f>D11</f>
        <v>0</v>
      </c>
    </row>
    <row r="12" spans="1:6">
      <c r="A12" s="2" t="s">
        <v>43</v>
      </c>
      <c r="B12" s="7" t="s">
        <v>4</v>
      </c>
      <c r="C12" s="2">
        <v>10</v>
      </c>
      <c r="D12" s="2">
        <v>10</v>
      </c>
      <c r="E12" s="2">
        <v>10.70833</v>
      </c>
      <c r="F12" s="2">
        <v>10.70833</v>
      </c>
    </row>
    <row r="13" spans="1:6">
      <c r="A13" s="2" t="s">
        <v>55</v>
      </c>
      <c r="B13" s="7" t="s">
        <v>22</v>
      </c>
      <c r="C13" s="4" t="s">
        <v>56</v>
      </c>
      <c r="D13" s="2">
        <v>132.0868988037</v>
      </c>
      <c r="F13" s="5" t="s">
        <v>66</v>
      </c>
    </row>
    <row r="14" spans="1:6">
      <c r="A14" s="3" t="s">
        <v>45</v>
      </c>
      <c r="B14" s="8" t="s">
        <v>7</v>
      </c>
      <c r="C14" s="3">
        <v>0</v>
      </c>
      <c r="D14" s="3">
        <v>0</v>
      </c>
      <c r="E14" s="3"/>
      <c r="F14" s="2">
        <f>D14</f>
        <v>0</v>
      </c>
    </row>
    <row r="15" spans="1:6">
      <c r="A15" s="2" t="s">
        <v>50</v>
      </c>
      <c r="B15" s="7" t="s">
        <v>26</v>
      </c>
      <c r="C15" s="2">
        <v>1</v>
      </c>
      <c r="D15" s="2">
        <v>1</v>
      </c>
      <c r="F15" s="2">
        <f>D15</f>
        <v>1</v>
      </c>
    </row>
    <row r="16" spans="1:6">
      <c r="A16" s="2" t="s">
        <v>50</v>
      </c>
      <c r="B16" s="7" t="s">
        <v>27</v>
      </c>
      <c r="C16" s="2">
        <v>20</v>
      </c>
      <c r="D16" s="2">
        <v>20</v>
      </c>
      <c r="F16" s="2">
        <f>D16</f>
        <v>20</v>
      </c>
    </row>
    <row r="17" spans="1:6">
      <c r="A17" s="2" t="s">
        <v>50</v>
      </c>
      <c r="B17" s="7" t="s">
        <v>12</v>
      </c>
      <c r="C17" s="2">
        <v>2.3568E-3</v>
      </c>
      <c r="D17" s="2">
        <v>2.3568E-3</v>
      </c>
      <c r="F17" s="2">
        <f>D17</f>
        <v>2.3568E-3</v>
      </c>
    </row>
    <row r="18" spans="1:6">
      <c r="A18" s="9" t="s">
        <v>50</v>
      </c>
      <c r="B18" s="9" t="s">
        <v>11</v>
      </c>
      <c r="C18" s="9">
        <f>273.15-60</f>
        <v>213.14999999999998</v>
      </c>
      <c r="D18" s="9">
        <v>213</v>
      </c>
      <c r="E18" s="9">
        <v>216</v>
      </c>
      <c r="F18" s="5">
        <v>203</v>
      </c>
    </row>
    <row r="19" spans="1:6">
      <c r="A19" s="2" t="s">
        <v>50</v>
      </c>
      <c r="B19" s="7" t="s">
        <v>36</v>
      </c>
      <c r="C19" s="2">
        <v>0.95</v>
      </c>
      <c r="D19" s="2">
        <v>0.94999998809999997</v>
      </c>
      <c r="F19" s="2">
        <f>D19</f>
        <v>0.94999998809999997</v>
      </c>
    </row>
    <row r="20" spans="1:6">
      <c r="A20" s="2" t="s">
        <v>50</v>
      </c>
      <c r="B20" s="7" t="s">
        <v>51</v>
      </c>
      <c r="C20" s="2">
        <v>0</v>
      </c>
      <c r="D20" s="2">
        <v>0</v>
      </c>
      <c r="F20" s="2">
        <f>D20</f>
        <v>0</v>
      </c>
    </row>
    <row r="21" spans="1:6">
      <c r="A21" s="2" t="s">
        <v>50</v>
      </c>
      <c r="B21" s="7" t="s">
        <v>52</v>
      </c>
      <c r="C21" s="2">
        <v>0.1</v>
      </c>
      <c r="D21" s="2">
        <v>0.1000000015</v>
      </c>
      <c r="F21" s="2">
        <f>D21</f>
        <v>0.1000000015</v>
      </c>
    </row>
    <row r="22" spans="1:6">
      <c r="A22" s="2" t="s">
        <v>54</v>
      </c>
      <c r="B22" s="7" t="s">
        <v>75</v>
      </c>
      <c r="C22" s="2">
        <f>1000/((0.11289+0.12947*6.25)*C12)</f>
        <v>108.45075386830281</v>
      </c>
      <c r="D22" s="2">
        <v>108.4507446289</v>
      </c>
      <c r="F22" s="2">
        <f>1000/((0.11289+0.12947*6.25)*F12)</f>
        <v>101.27700011888206</v>
      </c>
    </row>
    <row r="23" spans="1:6">
      <c r="A23" s="11" t="s">
        <v>44</v>
      </c>
      <c r="B23" s="7" t="s">
        <v>29</v>
      </c>
      <c r="C23" s="7">
        <v>1000</v>
      </c>
      <c r="D23" s="7">
        <v>1000</v>
      </c>
      <c r="E23" s="7"/>
      <c r="F23" s="5">
        <v>2000</v>
      </c>
    </row>
    <row r="24" spans="1:6">
      <c r="A24" s="4" t="s">
        <v>44</v>
      </c>
      <c r="B24" s="7" t="s">
        <v>25</v>
      </c>
      <c r="C24" s="2">
        <v>0.15</v>
      </c>
      <c r="D24" s="2">
        <v>9.9999997999999993E-3</v>
      </c>
      <c r="F24" s="2">
        <f t="shared" ref="F24:F30" si="1">D24</f>
        <v>9.9999997999999993E-3</v>
      </c>
    </row>
    <row r="25" spans="1:6">
      <c r="A25" s="4" t="s">
        <v>44</v>
      </c>
      <c r="B25" s="7" t="s">
        <v>19</v>
      </c>
      <c r="C25" s="4">
        <v>1.4999999999999999E-2</v>
      </c>
      <c r="D25" s="2">
        <v>1.9999999599999999E-2</v>
      </c>
      <c r="F25" s="2">
        <f t="shared" si="1"/>
        <v>1.9999999599999999E-2</v>
      </c>
    </row>
    <row r="26" spans="1:6">
      <c r="A26" s="2" t="s">
        <v>44</v>
      </c>
      <c r="B26" s="7" t="s">
        <v>9</v>
      </c>
      <c r="C26" s="2">
        <v>0.05</v>
      </c>
      <c r="D26" s="2">
        <v>5.0000000699999998E-2</v>
      </c>
      <c r="F26" s="2">
        <f t="shared" si="1"/>
        <v>5.0000000699999998E-2</v>
      </c>
    </row>
    <row r="27" spans="1:6">
      <c r="A27" s="4" t="s">
        <v>44</v>
      </c>
      <c r="B27" s="8" t="s">
        <v>31</v>
      </c>
      <c r="C27" s="3">
        <v>3</v>
      </c>
      <c r="D27" s="3">
        <v>3</v>
      </c>
      <c r="E27" s="3"/>
      <c r="F27" s="2">
        <f t="shared" si="1"/>
        <v>3</v>
      </c>
    </row>
    <row r="28" spans="1:6">
      <c r="A28" s="4" t="s">
        <v>44</v>
      </c>
      <c r="B28" s="7" t="s">
        <v>30</v>
      </c>
      <c r="C28" s="2">
        <v>0.08</v>
      </c>
      <c r="D28" s="2">
        <v>7.9999998200000005E-2</v>
      </c>
      <c r="E28" s="2">
        <v>7.3050000000000004E-2</v>
      </c>
      <c r="F28" s="2">
        <f t="shared" si="1"/>
        <v>7.9999998200000005E-2</v>
      </c>
    </row>
    <row r="29" spans="1:6">
      <c r="A29" s="4" t="s">
        <v>44</v>
      </c>
      <c r="B29" s="7" t="s">
        <v>15</v>
      </c>
      <c r="C29" s="2">
        <v>7.2</v>
      </c>
      <c r="D29" s="2">
        <v>6.3948998451000003</v>
      </c>
      <c r="F29" s="2">
        <f t="shared" si="1"/>
        <v>6.3948998451000003</v>
      </c>
    </row>
    <row r="30" spans="1:6">
      <c r="A30" s="4" t="s">
        <v>44</v>
      </c>
      <c r="B30" s="7" t="s">
        <v>28</v>
      </c>
      <c r="C30" s="2">
        <v>4.7137000000000002</v>
      </c>
      <c r="D30" s="2">
        <v>4.7136998177000002</v>
      </c>
      <c r="F30" s="2">
        <f t="shared" si="1"/>
        <v>4.7136998177000002</v>
      </c>
    </row>
    <row r="31" spans="1:6">
      <c r="A31" s="9" t="s">
        <v>44</v>
      </c>
      <c r="B31" s="9" t="s">
        <v>6</v>
      </c>
      <c r="C31" s="9" t="s">
        <v>70</v>
      </c>
      <c r="D31" s="9">
        <v>4.5399999619000004</v>
      </c>
      <c r="E31" s="9">
        <v>72.380390000000006</v>
      </c>
      <c r="F31" s="5">
        <v>45</v>
      </c>
    </row>
    <row r="32" spans="1:6">
      <c r="A32" s="4" t="s">
        <v>44</v>
      </c>
      <c r="B32" s="7" t="s">
        <v>37</v>
      </c>
      <c r="C32" s="2">
        <f>300/(365*24*60*60)</f>
        <v>9.5129375951293768E-6</v>
      </c>
      <c r="D32" s="2">
        <v>4.7599998999999999E-3</v>
      </c>
      <c r="F32" s="2">
        <f>D32</f>
        <v>4.7599998999999999E-3</v>
      </c>
    </row>
    <row r="33" spans="1:6">
      <c r="A33" s="2" t="s">
        <v>47</v>
      </c>
      <c r="B33" s="7" t="s">
        <v>41</v>
      </c>
      <c r="C33" s="2">
        <v>0.73499999999999999</v>
      </c>
      <c r="D33" s="2">
        <v>0.73499999999999899</v>
      </c>
      <c r="F33" s="2">
        <f>D33</f>
        <v>0.73499999999999899</v>
      </c>
    </row>
    <row r="34" spans="1:6">
      <c r="A34" s="4" t="s">
        <v>47</v>
      </c>
      <c r="B34" s="7" t="s">
        <v>49</v>
      </c>
      <c r="C34" s="2" t="s">
        <v>56</v>
      </c>
      <c r="D34" s="2">
        <v>7.4074082099999994E-2</v>
      </c>
      <c r="F34" s="5" t="s">
        <v>66</v>
      </c>
    </row>
    <row r="35" spans="1:6">
      <c r="A35" s="4" t="s">
        <v>47</v>
      </c>
      <c r="B35" s="7" t="s">
        <v>48</v>
      </c>
      <c r="C35" s="2">
        <v>0.97</v>
      </c>
      <c r="D35" s="2">
        <v>0.96999999999999897</v>
      </c>
      <c r="F35" s="2">
        <f>D35</f>
        <v>0.96999999999999897</v>
      </c>
    </row>
    <row r="36" spans="1:6">
      <c r="A36" s="4" t="s">
        <v>47</v>
      </c>
      <c r="B36" s="7" t="s">
        <v>38</v>
      </c>
      <c r="C36" s="2" t="s">
        <v>56</v>
      </c>
      <c r="D36" s="2">
        <v>0.26999998089999999</v>
      </c>
      <c r="F36" s="5" t="s">
        <v>66</v>
      </c>
    </row>
    <row r="37" spans="1:6" s="3" customFormat="1">
      <c r="A37" s="2" t="s">
        <v>46</v>
      </c>
      <c r="B37" s="7" t="s">
        <v>13</v>
      </c>
      <c r="C37" s="2">
        <v>1E-3</v>
      </c>
      <c r="D37" s="2">
        <v>1E-3</v>
      </c>
      <c r="E37" s="2"/>
      <c r="F37" s="2">
        <f t="shared" ref="F37:F43" si="2">D37</f>
        <v>1E-3</v>
      </c>
    </row>
    <row r="38" spans="1:6">
      <c r="A38" s="2" t="s">
        <v>46</v>
      </c>
      <c r="B38" s="7" t="s">
        <v>17</v>
      </c>
      <c r="C38" s="2">
        <v>0.3</v>
      </c>
      <c r="D38" s="2">
        <v>0.30000001189999997</v>
      </c>
      <c r="F38" s="2">
        <f t="shared" si="2"/>
        <v>0.30000001189999997</v>
      </c>
    </row>
    <row r="39" spans="1:6">
      <c r="A39" s="2" t="s">
        <v>46</v>
      </c>
      <c r="B39" s="7" t="s">
        <v>18</v>
      </c>
      <c r="C39" s="2">
        <v>5</v>
      </c>
      <c r="D39" s="2">
        <v>5</v>
      </c>
      <c r="F39" s="2">
        <f t="shared" si="2"/>
        <v>5</v>
      </c>
    </row>
    <row r="40" spans="1:6">
      <c r="A40" s="2" t="s">
        <v>46</v>
      </c>
      <c r="B40" s="7" t="s">
        <v>14</v>
      </c>
      <c r="C40" s="2">
        <v>0.01</v>
      </c>
      <c r="D40" s="2">
        <v>0.5</v>
      </c>
      <c r="F40" s="2">
        <f t="shared" si="2"/>
        <v>0.5</v>
      </c>
    </row>
    <row r="41" spans="1:6">
      <c r="A41" s="2" t="s">
        <v>53</v>
      </c>
      <c r="B41" s="7" t="s">
        <v>39</v>
      </c>
      <c r="C41" s="2">
        <v>0.79</v>
      </c>
      <c r="D41" s="2">
        <v>0.79000002150000004</v>
      </c>
      <c r="F41" s="2">
        <f t="shared" si="2"/>
        <v>0.79000002150000004</v>
      </c>
    </row>
    <row r="42" spans="1:6">
      <c r="A42" s="2" t="s">
        <v>53</v>
      </c>
      <c r="B42" s="7" t="s">
        <v>16</v>
      </c>
      <c r="C42" s="2">
        <v>0.45029999999999998</v>
      </c>
      <c r="D42" s="2">
        <v>0.45030000809999998</v>
      </c>
      <c r="F42" s="2">
        <f t="shared" si="2"/>
        <v>0.45030000809999998</v>
      </c>
    </row>
    <row r="43" spans="1:6">
      <c r="A43" s="2" t="s">
        <v>53</v>
      </c>
      <c r="B43" s="7" t="s">
        <v>32</v>
      </c>
      <c r="C43" s="2">
        <v>0.33300000000000002</v>
      </c>
      <c r="D43" s="2">
        <v>0.33300000429999999</v>
      </c>
      <c r="F43" s="2">
        <f t="shared" si="2"/>
        <v>0.33300000429999999</v>
      </c>
    </row>
    <row r="44" spans="1:6">
      <c r="A44" s="9" t="s">
        <v>53</v>
      </c>
      <c r="B44" s="9" t="s">
        <v>35</v>
      </c>
      <c r="C44" s="9">
        <f>0.28*1</f>
        <v>0.28000000000000003</v>
      </c>
      <c r="D44" s="9">
        <v>0.52799999710000001</v>
      </c>
      <c r="E44" s="9">
        <v>1.3983810000000001</v>
      </c>
      <c r="F44" s="5">
        <v>3</v>
      </c>
    </row>
    <row r="45" spans="1:6">
      <c r="A45" s="9" t="s">
        <v>53</v>
      </c>
      <c r="B45" s="9" t="s">
        <v>33</v>
      </c>
      <c r="C45" s="9">
        <v>3.8001320000000001</v>
      </c>
      <c r="D45" s="9">
        <v>3.8001320362</v>
      </c>
      <c r="E45" s="9"/>
      <c r="F45" s="5">
        <v>0.8</v>
      </c>
    </row>
    <row r="46" spans="1:6">
      <c r="A46" s="2" t="s">
        <v>53</v>
      </c>
      <c r="B46" s="7" t="s">
        <v>34</v>
      </c>
      <c r="C46" s="2">
        <v>0</v>
      </c>
      <c r="D46" s="2">
        <v>0</v>
      </c>
      <c r="F46" s="2">
        <f>D46</f>
        <v>0</v>
      </c>
    </row>
    <row r="47" spans="1:6">
      <c r="B47" s="5" t="s">
        <v>23</v>
      </c>
      <c r="D47" s="2">
        <v>64.040054321300005</v>
      </c>
    </row>
  </sheetData>
  <sortState ref="A2:E47">
    <sortCondition ref="A2:A47"/>
    <sortCondition ref="B2:B4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opLeftCell="A23" zoomScale="150" zoomScaleNormal="150" zoomScalePageLayoutView="150" workbookViewId="0">
      <selection activeCell="A47" sqref="A47"/>
    </sheetView>
  </sheetViews>
  <sheetFormatPr baseColWidth="10" defaultRowHeight="15" x14ac:dyDescent="0"/>
  <cols>
    <col min="1" max="1" width="13.6640625" style="2" bestFit="1" customWidth="1"/>
    <col min="2" max="2" width="20.5" style="7" bestFit="1" customWidth="1"/>
    <col min="3" max="3" width="17.6640625" style="2" customWidth="1"/>
    <col min="4" max="4" width="13" style="2" bestFit="1" customWidth="1"/>
    <col min="5" max="5" width="10.83203125" style="2"/>
    <col min="6" max="6" width="11.83203125" style="2" bestFit="1" customWidth="1"/>
    <col min="7" max="16384" width="10.83203125" style="2"/>
  </cols>
  <sheetData>
    <row r="1" spans="1:6" s="1" customFormat="1">
      <c r="A1" s="1" t="s">
        <v>42</v>
      </c>
      <c r="B1" s="6" t="s">
        <v>0</v>
      </c>
      <c r="C1" s="1" t="s">
        <v>1</v>
      </c>
      <c r="D1" s="1" t="s">
        <v>2</v>
      </c>
      <c r="E1" s="1" t="s">
        <v>3</v>
      </c>
      <c r="F1" s="1" t="s">
        <v>65</v>
      </c>
    </row>
    <row r="2" spans="1:6">
      <c r="A2" s="2" t="s">
        <v>43</v>
      </c>
      <c r="B2" s="4" t="s">
        <v>60</v>
      </c>
      <c r="C2" s="2">
        <v>1.29E-2</v>
      </c>
      <c r="D2" s="2">
        <v>1.29000004E-2</v>
      </c>
      <c r="F2" s="2">
        <f>D2</f>
        <v>1.29000004E-2</v>
      </c>
    </row>
    <row r="3" spans="1:6">
      <c r="A3" s="2" t="s">
        <v>43</v>
      </c>
      <c r="B3" s="4" t="s">
        <v>61</v>
      </c>
      <c r="C3" s="2">
        <v>2.648E-2</v>
      </c>
      <c r="D3" s="2">
        <v>2.64800005E-2</v>
      </c>
      <c r="F3" s="2">
        <f t="shared" ref="F3:F47" si="0">D3</f>
        <v>2.64800005E-2</v>
      </c>
    </row>
    <row r="4" spans="1:6">
      <c r="A4" s="2" t="s">
        <v>43</v>
      </c>
      <c r="B4" s="4" t="s">
        <v>40</v>
      </c>
      <c r="C4" s="2">
        <v>22.6799</v>
      </c>
      <c r="D4" s="2">
        <v>22.679899215700001</v>
      </c>
      <c r="F4" s="2">
        <f t="shared" si="0"/>
        <v>22.679899215700001</v>
      </c>
    </row>
    <row r="5" spans="1:6">
      <c r="A5" s="2" t="s">
        <v>43</v>
      </c>
      <c r="B5" s="4" t="s">
        <v>62</v>
      </c>
      <c r="C5" s="2">
        <v>1.7477</v>
      </c>
      <c r="D5" s="2">
        <v>1.747699976</v>
      </c>
      <c r="F5" s="2">
        <f t="shared" si="0"/>
        <v>1.747699976</v>
      </c>
    </row>
    <row r="6" spans="1:6">
      <c r="A6" s="2" t="s">
        <v>43</v>
      </c>
      <c r="B6" s="4" t="s">
        <v>63</v>
      </c>
      <c r="C6" s="2">
        <v>2.9595400000000001</v>
      </c>
      <c r="D6" s="2">
        <v>2.9595398902999999</v>
      </c>
      <c r="F6" s="2">
        <f t="shared" si="0"/>
        <v>2.9595398902999999</v>
      </c>
    </row>
    <row r="7" spans="1:6">
      <c r="A7" s="2" t="s">
        <v>43</v>
      </c>
      <c r="B7" s="7" t="s">
        <v>5</v>
      </c>
      <c r="C7" s="2">
        <v>-6.5339999999999995E-2</v>
      </c>
      <c r="D7" s="2">
        <v>-6.5339997400000002E-2</v>
      </c>
      <c r="F7" s="2">
        <f t="shared" si="0"/>
        <v>-6.5339997400000002E-2</v>
      </c>
    </row>
    <row r="8" spans="1:6">
      <c r="A8" s="2" t="s">
        <v>43</v>
      </c>
      <c r="B8" s="7" t="s">
        <v>10</v>
      </c>
      <c r="C8" s="2">
        <v>1.5</v>
      </c>
      <c r="D8" s="2">
        <v>1.5</v>
      </c>
      <c r="F8" s="2">
        <f t="shared" si="0"/>
        <v>1.5</v>
      </c>
    </row>
    <row r="9" spans="1:6">
      <c r="A9" s="2" t="s">
        <v>43</v>
      </c>
      <c r="B9" s="7" t="s">
        <v>8</v>
      </c>
      <c r="C9" s="2">
        <v>1.1274</v>
      </c>
      <c r="D9" s="2">
        <v>0.63578677179999998</v>
      </c>
      <c r="E9" s="2">
        <v>0.63580000000000003</v>
      </c>
      <c r="F9" s="2">
        <f t="shared" si="0"/>
        <v>0.63578677179999998</v>
      </c>
    </row>
    <row r="10" spans="1:6" s="3" customFormat="1">
      <c r="A10" s="2" t="s">
        <v>43</v>
      </c>
      <c r="B10" s="7" t="s">
        <v>76</v>
      </c>
      <c r="C10" s="2">
        <f>C12/3900</f>
        <v>7.6923076923076927E-3</v>
      </c>
      <c r="D10" s="2">
        <v>7.6923076999999996E-3</v>
      </c>
      <c r="E10" s="2"/>
      <c r="F10" s="2">
        <f>F12/3900</f>
        <v>7.6923076923076927E-3</v>
      </c>
    </row>
    <row r="11" spans="1:6">
      <c r="A11" s="2" t="s">
        <v>43</v>
      </c>
      <c r="B11" s="7" t="s">
        <v>24</v>
      </c>
      <c r="C11" s="2">
        <v>0</v>
      </c>
      <c r="D11" s="2">
        <v>0</v>
      </c>
      <c r="F11" s="2">
        <f t="shared" si="0"/>
        <v>0</v>
      </c>
    </row>
    <row r="12" spans="1:6">
      <c r="A12" s="9" t="s">
        <v>43</v>
      </c>
      <c r="B12" s="9" t="s">
        <v>4</v>
      </c>
      <c r="C12" s="9">
        <v>30</v>
      </c>
      <c r="D12" s="9">
        <v>28.4607543945</v>
      </c>
      <c r="E12" s="9">
        <v>42.801670000000001</v>
      </c>
      <c r="F12" s="5">
        <v>30</v>
      </c>
    </row>
    <row r="13" spans="1:6">
      <c r="A13" s="2" t="s">
        <v>55</v>
      </c>
      <c r="B13" s="7" t="s">
        <v>22</v>
      </c>
      <c r="C13" s="4" t="s">
        <v>56</v>
      </c>
      <c r="D13" s="2">
        <v>17.8949623108</v>
      </c>
      <c r="F13" s="5" t="s">
        <v>66</v>
      </c>
    </row>
    <row r="14" spans="1:6">
      <c r="A14" s="3" t="s">
        <v>45</v>
      </c>
      <c r="B14" s="8" t="s">
        <v>7</v>
      </c>
      <c r="C14" s="3">
        <v>2</v>
      </c>
      <c r="D14" s="3">
        <v>2</v>
      </c>
      <c r="E14" s="3"/>
      <c r="F14" s="2">
        <f t="shared" si="0"/>
        <v>2</v>
      </c>
    </row>
    <row r="15" spans="1:6">
      <c r="A15" s="2" t="s">
        <v>50</v>
      </c>
      <c r="B15" s="7" t="s">
        <v>26</v>
      </c>
      <c r="C15" s="2">
        <v>1</v>
      </c>
      <c r="D15" s="2">
        <v>1</v>
      </c>
      <c r="F15" s="2">
        <f t="shared" si="0"/>
        <v>1</v>
      </c>
    </row>
    <row r="16" spans="1:6">
      <c r="A16" s="2" t="s">
        <v>50</v>
      </c>
      <c r="B16" s="7" t="s">
        <v>27</v>
      </c>
      <c r="C16" s="2">
        <v>20</v>
      </c>
      <c r="D16" s="2">
        <v>20</v>
      </c>
      <c r="F16" s="2">
        <f t="shared" si="0"/>
        <v>20</v>
      </c>
    </row>
    <row r="17" spans="1:6">
      <c r="A17" s="2" t="s">
        <v>50</v>
      </c>
      <c r="B17" s="7" t="s">
        <v>12</v>
      </c>
      <c r="C17" s="2">
        <v>6.1440000000000002E-3</v>
      </c>
      <c r="D17" s="2">
        <v>6.1440002000000002E-3</v>
      </c>
      <c r="F17" s="2">
        <f t="shared" si="0"/>
        <v>6.1440002000000002E-3</v>
      </c>
    </row>
    <row r="18" spans="1:6">
      <c r="A18" s="9" t="s">
        <v>50</v>
      </c>
      <c r="B18" s="9" t="s">
        <v>11</v>
      </c>
      <c r="C18" s="9">
        <f>273.15-80</f>
        <v>193.14999999999998</v>
      </c>
      <c r="D18" s="9">
        <v>193</v>
      </c>
      <c r="E18" s="9">
        <v>220</v>
      </c>
      <c r="F18" s="2">
        <f t="shared" si="0"/>
        <v>193</v>
      </c>
    </row>
    <row r="19" spans="1:6">
      <c r="A19" s="2" t="s">
        <v>50</v>
      </c>
      <c r="B19" s="7" t="s">
        <v>36</v>
      </c>
      <c r="C19" s="2">
        <v>0.95</v>
      </c>
      <c r="D19" s="2">
        <v>0.94999998809999997</v>
      </c>
      <c r="F19" s="2">
        <f t="shared" si="0"/>
        <v>0.94999998809999997</v>
      </c>
    </row>
    <row r="20" spans="1:6">
      <c r="A20" s="2" t="s">
        <v>50</v>
      </c>
      <c r="B20" s="7" t="s">
        <v>51</v>
      </c>
      <c r="C20" s="2">
        <v>0</v>
      </c>
      <c r="D20" s="2">
        <v>0</v>
      </c>
      <c r="F20" s="2">
        <f t="shared" si="0"/>
        <v>0</v>
      </c>
    </row>
    <row r="21" spans="1:6">
      <c r="A21" s="2" t="s">
        <v>50</v>
      </c>
      <c r="B21" s="7" t="s">
        <v>52</v>
      </c>
      <c r="C21" s="2">
        <v>0.1</v>
      </c>
      <c r="D21" s="2">
        <v>0.1000000015</v>
      </c>
      <c r="F21" s="2">
        <f t="shared" si="0"/>
        <v>0.1000000015</v>
      </c>
    </row>
    <row r="22" spans="1:6">
      <c r="A22" s="2" t="s">
        <v>54</v>
      </c>
      <c r="B22" s="7" t="s">
        <v>75</v>
      </c>
      <c r="C22" s="2">
        <f>1000/((0.11289+0.12947*18.25)*C12)</f>
        <v>13.464110236056147</v>
      </c>
      <c r="D22" s="2">
        <v>13.4641094208</v>
      </c>
      <c r="E22" s="2">
        <v>19.681000000000001</v>
      </c>
      <c r="F22" s="2">
        <f>1000/((0.11289+0.12947*18.25)*F12)</f>
        <v>13.464110236056147</v>
      </c>
    </row>
    <row r="23" spans="1:6">
      <c r="A23" s="10" t="s">
        <v>44</v>
      </c>
      <c r="B23" s="9" t="s">
        <v>29</v>
      </c>
      <c r="C23" s="10">
        <v>10000</v>
      </c>
      <c r="D23" s="9">
        <v>20000</v>
      </c>
      <c r="E23" s="9"/>
      <c r="F23" s="7">
        <v>10000</v>
      </c>
    </row>
    <row r="24" spans="1:6">
      <c r="A24" s="4" t="s">
        <v>44</v>
      </c>
      <c r="B24" s="7" t="s">
        <v>25</v>
      </c>
      <c r="C24" s="2">
        <v>0.15</v>
      </c>
      <c r="D24" s="2">
        <v>9.9999997999999993E-3</v>
      </c>
      <c r="F24" s="2">
        <f t="shared" si="0"/>
        <v>9.9999997999999993E-3</v>
      </c>
    </row>
    <row r="25" spans="1:6">
      <c r="A25" s="4" t="s">
        <v>44</v>
      </c>
      <c r="B25" s="7" t="s">
        <v>19</v>
      </c>
      <c r="C25" s="4">
        <v>1.4999999999999999E-2</v>
      </c>
      <c r="D25" s="2">
        <v>3.3985305600000001E-2</v>
      </c>
      <c r="E25" s="2">
        <v>1.9126339999999999E-2</v>
      </c>
      <c r="F25" s="5">
        <v>1.9130000000000001E-2</v>
      </c>
    </row>
    <row r="26" spans="1:6">
      <c r="A26" s="2" t="s">
        <v>44</v>
      </c>
      <c r="B26" s="7" t="s">
        <v>9</v>
      </c>
      <c r="C26" s="2">
        <v>0.1</v>
      </c>
      <c r="D26" s="2">
        <v>5.0000000699999998E-2</v>
      </c>
      <c r="F26" s="2">
        <f t="shared" si="0"/>
        <v>5.0000000699999998E-2</v>
      </c>
    </row>
    <row r="27" spans="1:6">
      <c r="A27" s="4" t="s">
        <v>44</v>
      </c>
      <c r="B27" s="8" t="s">
        <v>31</v>
      </c>
      <c r="C27" s="3">
        <v>3</v>
      </c>
      <c r="D27" s="3">
        <v>3</v>
      </c>
      <c r="E27" s="3"/>
      <c r="F27" s="2">
        <f t="shared" si="0"/>
        <v>3</v>
      </c>
    </row>
    <row r="28" spans="1:6">
      <c r="A28" s="4" t="s">
        <v>44</v>
      </c>
      <c r="B28" s="7" t="s">
        <v>30</v>
      </c>
      <c r="C28" s="2">
        <v>0.08</v>
      </c>
      <c r="D28" s="2">
        <v>7.9999998200000005E-2</v>
      </c>
      <c r="E28" s="2">
        <v>5.7332000000000001E-2</v>
      </c>
      <c r="F28" s="2">
        <f t="shared" si="0"/>
        <v>7.9999998200000005E-2</v>
      </c>
    </row>
    <row r="29" spans="1:6">
      <c r="A29" s="4" t="s">
        <v>44</v>
      </c>
      <c r="B29" s="7" t="s">
        <v>15</v>
      </c>
      <c r="C29" s="2">
        <v>7.2</v>
      </c>
      <c r="D29" s="2">
        <v>5.8748331069999997</v>
      </c>
      <c r="E29" s="2">
        <v>6.1820000000000004</v>
      </c>
      <c r="F29" s="2">
        <f t="shared" si="0"/>
        <v>5.8748331069999997</v>
      </c>
    </row>
    <row r="30" spans="1:6">
      <c r="A30" s="4" t="s">
        <v>44</v>
      </c>
      <c r="B30" s="7" t="s">
        <v>28</v>
      </c>
      <c r="C30" s="2">
        <v>4.7137000000000002</v>
      </c>
      <c r="D30" s="2">
        <v>4.7136998177000002</v>
      </c>
      <c r="F30" s="2">
        <f t="shared" si="0"/>
        <v>4.7136998177000002</v>
      </c>
    </row>
    <row r="31" spans="1:6">
      <c r="A31" s="9" t="s">
        <v>44</v>
      </c>
      <c r="B31" s="9" t="s">
        <v>6</v>
      </c>
      <c r="C31" s="9" t="s">
        <v>71</v>
      </c>
      <c r="D31" s="9">
        <v>27.960887908899998</v>
      </c>
      <c r="E31" s="9">
        <v>56.31326</v>
      </c>
      <c r="F31" s="5">
        <v>45</v>
      </c>
    </row>
    <row r="32" spans="1:6">
      <c r="A32" s="4" t="s">
        <v>44</v>
      </c>
      <c r="B32" s="7" t="s">
        <v>37</v>
      </c>
      <c r="C32" s="2">
        <f>300/(365*24*60*60)</f>
        <v>9.5129375951293768E-6</v>
      </c>
      <c r="D32" s="2">
        <v>4.9651670000000004E-3</v>
      </c>
      <c r="F32" s="2">
        <f t="shared" si="0"/>
        <v>4.9651670000000004E-3</v>
      </c>
    </row>
    <row r="33" spans="1:6">
      <c r="A33" s="2" t="s">
        <v>47</v>
      </c>
      <c r="B33" s="7" t="s">
        <v>41</v>
      </c>
      <c r="C33" s="2">
        <v>0.84</v>
      </c>
      <c r="D33" s="2">
        <v>0.83999999999999897</v>
      </c>
      <c r="F33" s="2">
        <f t="shared" si="0"/>
        <v>0.83999999999999897</v>
      </c>
    </row>
    <row r="34" spans="1:6">
      <c r="A34" s="4" t="s">
        <v>47</v>
      </c>
      <c r="B34" s="7" t="s">
        <v>49</v>
      </c>
      <c r="C34" s="2" t="s">
        <v>56</v>
      </c>
      <c r="D34" s="2">
        <v>7.4074082099999994E-2</v>
      </c>
      <c r="F34" s="5" t="s">
        <v>66</v>
      </c>
    </row>
    <row r="35" spans="1:6">
      <c r="A35" s="4" t="s">
        <v>47</v>
      </c>
      <c r="B35" s="7" t="s">
        <v>48</v>
      </c>
      <c r="C35" s="2">
        <v>0.95</v>
      </c>
      <c r="D35" s="2">
        <v>0.94999999999999896</v>
      </c>
      <c r="F35" s="2">
        <f t="shared" si="0"/>
        <v>0.94999999999999896</v>
      </c>
    </row>
    <row r="36" spans="1:6">
      <c r="A36" s="4" t="s">
        <v>47</v>
      </c>
      <c r="B36" s="7" t="s">
        <v>38</v>
      </c>
      <c r="C36" s="2" t="s">
        <v>56</v>
      </c>
      <c r="D36" s="2">
        <v>0.26999998089999999</v>
      </c>
      <c r="F36" s="5" t="s">
        <v>66</v>
      </c>
    </row>
    <row r="37" spans="1:6" s="3" customFormat="1">
      <c r="A37" s="2" t="s">
        <v>46</v>
      </c>
      <c r="B37" s="7" t="s">
        <v>13</v>
      </c>
      <c r="C37" s="2">
        <v>1</v>
      </c>
      <c r="D37" s="2">
        <v>1</v>
      </c>
      <c r="E37" s="2"/>
      <c r="F37" s="2">
        <f t="shared" si="0"/>
        <v>1</v>
      </c>
    </row>
    <row r="38" spans="1:6">
      <c r="A38" s="2" t="s">
        <v>46</v>
      </c>
      <c r="B38" s="7" t="s">
        <v>17</v>
      </c>
      <c r="C38" s="2">
        <v>0.3</v>
      </c>
      <c r="D38" s="2">
        <v>0.31807726619999999</v>
      </c>
      <c r="F38" s="2">
        <f t="shared" si="0"/>
        <v>0.31807726619999999</v>
      </c>
    </row>
    <row r="39" spans="1:6">
      <c r="A39" s="2" t="s">
        <v>46</v>
      </c>
      <c r="B39" s="7" t="s">
        <v>18</v>
      </c>
      <c r="C39" s="2">
        <v>5</v>
      </c>
      <c r="D39" s="2">
        <v>5</v>
      </c>
      <c r="F39" s="2">
        <f t="shared" si="0"/>
        <v>5</v>
      </c>
    </row>
    <row r="40" spans="1:6">
      <c r="A40" s="2" t="s">
        <v>46</v>
      </c>
      <c r="B40" s="7" t="s">
        <v>14</v>
      </c>
      <c r="C40" s="2">
        <v>0.01</v>
      </c>
      <c r="D40" s="2">
        <v>0.05</v>
      </c>
      <c r="F40" s="2">
        <f t="shared" si="0"/>
        <v>0.05</v>
      </c>
    </row>
    <row r="41" spans="1:6">
      <c r="A41" s="2" t="s">
        <v>53</v>
      </c>
      <c r="B41" s="7" t="s">
        <v>39</v>
      </c>
      <c r="C41" s="2">
        <v>0.79</v>
      </c>
      <c r="D41" s="2">
        <v>0.79000002150000004</v>
      </c>
      <c r="F41" s="2">
        <f t="shared" si="0"/>
        <v>0.79000002150000004</v>
      </c>
    </row>
    <row r="42" spans="1:6">
      <c r="A42" s="2" t="s">
        <v>53</v>
      </c>
      <c r="B42" s="7" t="s">
        <v>16</v>
      </c>
      <c r="C42" s="2">
        <v>0</v>
      </c>
      <c r="D42" s="2">
        <v>0.35128399729999998</v>
      </c>
      <c r="F42" s="2">
        <f t="shared" si="0"/>
        <v>0.35128399729999998</v>
      </c>
    </row>
    <row r="43" spans="1:6">
      <c r="A43" s="2" t="s">
        <v>53</v>
      </c>
      <c r="B43" s="7" t="s">
        <v>32</v>
      </c>
      <c r="C43" s="2">
        <v>0</v>
      </c>
      <c r="D43" s="2">
        <v>0</v>
      </c>
      <c r="F43" s="2">
        <f t="shared" si="0"/>
        <v>0</v>
      </c>
    </row>
    <row r="44" spans="1:6">
      <c r="A44" s="9" t="s">
        <v>53</v>
      </c>
      <c r="B44" s="9" t="s">
        <v>35</v>
      </c>
      <c r="C44" s="9">
        <f>0.28*1</f>
        <v>0.28000000000000003</v>
      </c>
      <c r="D44" s="9">
        <v>2.9454386233999998</v>
      </c>
      <c r="E44" s="9">
        <v>1.452121</v>
      </c>
      <c r="F44" s="5">
        <v>3</v>
      </c>
    </row>
    <row r="45" spans="1:6">
      <c r="A45" s="9" t="s">
        <v>53</v>
      </c>
      <c r="B45" s="9" t="s">
        <v>33</v>
      </c>
      <c r="C45" s="9">
        <v>5.7725059999999999</v>
      </c>
      <c r="D45" s="9">
        <v>0.69149309400000003</v>
      </c>
      <c r="E45" s="9">
        <v>1.2975000000000001</v>
      </c>
      <c r="F45" s="5">
        <v>0.8</v>
      </c>
    </row>
    <row r="46" spans="1:6">
      <c r="A46" s="2" t="s">
        <v>53</v>
      </c>
      <c r="B46" s="7" t="s">
        <v>34</v>
      </c>
      <c r="C46" s="2">
        <v>0.62429999999999997</v>
      </c>
      <c r="D46" s="2">
        <v>0</v>
      </c>
      <c r="F46" s="2">
        <f t="shared" si="0"/>
        <v>0</v>
      </c>
    </row>
    <row r="47" spans="1:6">
      <c r="B47" s="5" t="s">
        <v>23</v>
      </c>
      <c r="D47" s="2">
        <v>43.492801666299997</v>
      </c>
      <c r="F47" s="2">
        <f t="shared" si="0"/>
        <v>43.492801666299997</v>
      </c>
    </row>
  </sheetData>
  <sortState ref="A2:E47">
    <sortCondition ref="A2:A47"/>
    <sortCondition ref="B2:B4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opLeftCell="A23" zoomScale="150" zoomScaleNormal="150" zoomScalePageLayoutView="150" workbookViewId="0">
      <selection activeCell="B47" sqref="B47"/>
    </sheetView>
  </sheetViews>
  <sheetFormatPr baseColWidth="10" defaultRowHeight="15" x14ac:dyDescent="0"/>
  <cols>
    <col min="1" max="1" width="13.6640625" style="2" bestFit="1" customWidth="1"/>
    <col min="2" max="2" width="20.5" style="7" bestFit="1" customWidth="1"/>
    <col min="3" max="3" width="14.6640625" style="2" bestFit="1" customWidth="1"/>
    <col min="4" max="4" width="13" style="2" bestFit="1" customWidth="1"/>
    <col min="5" max="5" width="10.83203125" style="2"/>
    <col min="6" max="6" width="11.83203125" style="2" bestFit="1" customWidth="1"/>
    <col min="7" max="16384" width="10.83203125" style="2"/>
  </cols>
  <sheetData>
    <row r="1" spans="1:6" s="1" customFormat="1">
      <c r="A1" s="1" t="s">
        <v>42</v>
      </c>
      <c r="B1" s="6" t="s">
        <v>0</v>
      </c>
      <c r="C1" s="1" t="s">
        <v>1</v>
      </c>
      <c r="D1" s="1" t="s">
        <v>2</v>
      </c>
      <c r="E1" s="1" t="s">
        <v>3</v>
      </c>
      <c r="F1" s="1" t="s">
        <v>64</v>
      </c>
    </row>
    <row r="2" spans="1:6">
      <c r="A2" s="2" t="s">
        <v>43</v>
      </c>
      <c r="B2" s="4" t="s">
        <v>60</v>
      </c>
      <c r="C2" s="2">
        <v>4.8000000000000001E-2</v>
      </c>
      <c r="D2" s="2">
        <v>4.8000000399999999E-2</v>
      </c>
      <c r="F2" s="2">
        <f>D2</f>
        <v>4.8000000399999999E-2</v>
      </c>
    </row>
    <row r="3" spans="1:6">
      <c r="A3" s="2" t="s">
        <v>43</v>
      </c>
      <c r="B3" s="4" t="s">
        <v>61</v>
      </c>
      <c r="C3" s="2">
        <v>0.16170000000000001</v>
      </c>
      <c r="D3" s="2">
        <v>0.16169999539999999</v>
      </c>
      <c r="F3" s="2">
        <f t="shared" ref="F3:F47" si="0">D3</f>
        <v>0.16169999539999999</v>
      </c>
    </row>
    <row r="4" spans="1:6">
      <c r="A4" s="2" t="s">
        <v>43</v>
      </c>
      <c r="B4" s="4" t="s">
        <v>40</v>
      </c>
      <c r="C4" s="2">
        <v>25.18</v>
      </c>
      <c r="D4" s="2">
        <v>25.1800003052</v>
      </c>
      <c r="F4" s="2">
        <f t="shared" si="0"/>
        <v>25.1800003052</v>
      </c>
    </row>
    <row r="5" spans="1:6">
      <c r="A5" s="2" t="s">
        <v>43</v>
      </c>
      <c r="B5" s="4" t="s">
        <v>62</v>
      </c>
      <c r="C5" s="2">
        <v>1.4550000000000001</v>
      </c>
      <c r="D5" s="2">
        <v>1.4550000429000001</v>
      </c>
      <c r="F5" s="2">
        <f t="shared" si="0"/>
        <v>1.4550000429000001</v>
      </c>
    </row>
    <row r="6" spans="1:6">
      <c r="A6" s="2" t="s">
        <v>43</v>
      </c>
      <c r="B6" s="4" t="s">
        <v>63</v>
      </c>
      <c r="C6" s="2">
        <v>2.4571999999999998</v>
      </c>
      <c r="D6" s="2">
        <v>2.4572000504</v>
      </c>
      <c r="F6" s="2">
        <f t="shared" si="0"/>
        <v>2.4572000504</v>
      </c>
    </row>
    <row r="7" spans="1:6">
      <c r="A7" s="2" t="s">
        <v>43</v>
      </c>
      <c r="B7" s="7" t="s">
        <v>5</v>
      </c>
      <c r="C7" s="2">
        <v>-4.9639999999999997E-2</v>
      </c>
      <c r="D7" s="2">
        <v>-4.9639999900000002E-2</v>
      </c>
      <c r="F7" s="2">
        <f t="shared" si="0"/>
        <v>-4.9639999900000002E-2</v>
      </c>
    </row>
    <row r="8" spans="1:6">
      <c r="A8" s="2" t="s">
        <v>43</v>
      </c>
      <c r="B8" s="7" t="s">
        <v>10</v>
      </c>
      <c r="C8" s="2">
        <v>1.5</v>
      </c>
      <c r="D8" s="2">
        <v>1.5</v>
      </c>
      <c r="F8" s="2">
        <f t="shared" si="0"/>
        <v>1.5</v>
      </c>
    </row>
    <row r="9" spans="1:6">
      <c r="A9" s="2" t="s">
        <v>43</v>
      </c>
      <c r="B9" s="7" t="s">
        <v>8</v>
      </c>
      <c r="C9" s="2">
        <v>1.1274</v>
      </c>
      <c r="D9" s="2">
        <v>0.99556964640000001</v>
      </c>
      <c r="E9" s="2">
        <v>0.99521000000000004</v>
      </c>
      <c r="F9" s="2">
        <f t="shared" si="0"/>
        <v>0.99556964640000001</v>
      </c>
    </row>
    <row r="10" spans="1:6" s="3" customFormat="1">
      <c r="A10" s="2" t="s">
        <v>43</v>
      </c>
      <c r="B10" s="7" t="s">
        <v>76</v>
      </c>
      <c r="C10" s="2">
        <f>C12/3900</f>
        <v>6.2051282051282051E-3</v>
      </c>
      <c r="D10" s="2">
        <v>6.2051284999999996E-3</v>
      </c>
      <c r="E10" s="2"/>
      <c r="F10" s="2">
        <f>F12/3900</f>
        <v>7.6504394335641024E-3</v>
      </c>
    </row>
    <row r="11" spans="1:6">
      <c r="A11" s="2" t="s">
        <v>43</v>
      </c>
      <c r="B11" s="7" t="s">
        <v>24</v>
      </c>
      <c r="C11" s="2">
        <v>0</v>
      </c>
      <c r="D11" s="2">
        <v>0</v>
      </c>
      <c r="F11" s="2">
        <f t="shared" si="0"/>
        <v>0</v>
      </c>
    </row>
    <row r="12" spans="1:6">
      <c r="A12" s="2" t="s">
        <v>43</v>
      </c>
      <c r="B12" s="7" t="s">
        <v>4</v>
      </c>
      <c r="C12" s="2">
        <v>24.2</v>
      </c>
      <c r="D12" s="2">
        <v>29.836713790899999</v>
      </c>
      <c r="E12" s="2">
        <v>29.34375</v>
      </c>
      <c r="F12" s="2">
        <f t="shared" si="0"/>
        <v>29.836713790899999</v>
      </c>
    </row>
    <row r="13" spans="1:6">
      <c r="A13" s="2" t="s">
        <v>55</v>
      </c>
      <c r="B13" s="7" t="s">
        <v>22</v>
      </c>
      <c r="C13" s="4" t="s">
        <v>56</v>
      </c>
      <c r="D13" s="2">
        <v>28.515487670900001</v>
      </c>
      <c r="F13" s="5" t="s">
        <v>66</v>
      </c>
    </row>
    <row r="14" spans="1:6">
      <c r="A14" s="3" t="s">
        <v>45</v>
      </c>
      <c r="B14" s="8" t="s">
        <v>7</v>
      </c>
      <c r="C14" s="3">
        <v>2</v>
      </c>
      <c r="D14" s="3">
        <v>2</v>
      </c>
      <c r="E14" s="3"/>
      <c r="F14" s="2">
        <f t="shared" si="0"/>
        <v>2</v>
      </c>
    </row>
    <row r="15" spans="1:6">
      <c r="A15" s="2" t="s">
        <v>50</v>
      </c>
      <c r="B15" s="7" t="s">
        <v>26</v>
      </c>
      <c r="C15" s="2">
        <v>1</v>
      </c>
      <c r="D15" s="2">
        <v>1</v>
      </c>
      <c r="F15" s="2">
        <f t="shared" si="0"/>
        <v>1</v>
      </c>
    </row>
    <row r="16" spans="1:6">
      <c r="A16" s="2" t="s">
        <v>50</v>
      </c>
      <c r="B16" s="7" t="s">
        <v>27</v>
      </c>
      <c r="C16" s="2">
        <v>20</v>
      </c>
      <c r="D16" s="2">
        <v>20</v>
      </c>
      <c r="F16" s="2">
        <f t="shared" si="0"/>
        <v>20</v>
      </c>
    </row>
    <row r="17" spans="1:6">
      <c r="A17" s="2" t="s">
        <v>50</v>
      </c>
      <c r="B17" s="7" t="s">
        <v>12</v>
      </c>
      <c r="C17" s="2">
        <v>3.8080000000000002E-3</v>
      </c>
      <c r="D17" s="2">
        <v>3.8079999000000002E-3</v>
      </c>
      <c r="F17" s="2">
        <f t="shared" si="0"/>
        <v>3.8079999000000002E-3</v>
      </c>
    </row>
    <row r="18" spans="1:6">
      <c r="A18" s="9" t="s">
        <v>50</v>
      </c>
      <c r="B18" s="9" t="s">
        <v>11</v>
      </c>
      <c r="C18" s="9">
        <f>273.15-20</f>
        <v>253.14999999999998</v>
      </c>
      <c r="D18" s="9">
        <v>193</v>
      </c>
      <c r="E18" s="9">
        <v>209</v>
      </c>
      <c r="F18" s="2">
        <f t="shared" si="0"/>
        <v>193</v>
      </c>
    </row>
    <row r="19" spans="1:6">
      <c r="A19" s="2" t="s">
        <v>50</v>
      </c>
      <c r="B19" s="7" t="s">
        <v>36</v>
      </c>
      <c r="C19" s="2">
        <v>0.95</v>
      </c>
      <c r="D19" s="2">
        <v>0.94999998809999997</v>
      </c>
      <c r="F19" s="2">
        <f t="shared" si="0"/>
        <v>0.94999998809999997</v>
      </c>
    </row>
    <row r="20" spans="1:6">
      <c r="A20" s="2" t="s">
        <v>50</v>
      </c>
      <c r="B20" s="7" t="s">
        <v>51</v>
      </c>
      <c r="C20" s="2">
        <v>0</v>
      </c>
      <c r="D20" s="2">
        <v>0</v>
      </c>
      <c r="F20" s="2">
        <f t="shared" si="0"/>
        <v>0</v>
      </c>
    </row>
    <row r="21" spans="1:6">
      <c r="A21" s="2" t="s">
        <v>50</v>
      </c>
      <c r="B21" s="7" t="s">
        <v>52</v>
      </c>
      <c r="C21" s="2">
        <v>0.1</v>
      </c>
      <c r="D21" s="2">
        <v>0.1000000015</v>
      </c>
      <c r="F21" s="2">
        <f t="shared" si="0"/>
        <v>0.1000000015</v>
      </c>
    </row>
    <row r="22" spans="1:6">
      <c r="A22" s="2" t="s">
        <v>54</v>
      </c>
      <c r="B22" s="7" t="s">
        <v>75</v>
      </c>
      <c r="C22" s="2">
        <f>1000/((0.11289+0.12947*15.625)*C12)</f>
        <v>19.3469320242206</v>
      </c>
      <c r="D22" s="2">
        <v>19.346931457499998</v>
      </c>
      <c r="F22" s="2">
        <f>1000/((0.11289+0.12947*15.625)*F12)</f>
        <v>15.691934382161586</v>
      </c>
    </row>
    <row r="23" spans="1:6">
      <c r="A23" s="10" t="s">
        <v>44</v>
      </c>
      <c r="B23" s="9" t="s">
        <v>29</v>
      </c>
      <c r="C23" s="10">
        <v>10000</v>
      </c>
      <c r="D23" s="9">
        <v>20000</v>
      </c>
      <c r="E23" s="9"/>
      <c r="F23" s="7">
        <v>10000</v>
      </c>
    </row>
    <row r="24" spans="1:6">
      <c r="A24" s="4" t="s">
        <v>44</v>
      </c>
      <c r="B24" s="7" t="s">
        <v>25</v>
      </c>
      <c r="C24" s="2">
        <v>0.15</v>
      </c>
      <c r="D24" s="2">
        <v>9.9999997999999993E-3</v>
      </c>
      <c r="F24" s="2">
        <f t="shared" si="0"/>
        <v>9.9999997999999993E-3</v>
      </c>
    </row>
    <row r="25" spans="1:6">
      <c r="A25" s="4" t="s">
        <v>44</v>
      </c>
      <c r="B25" s="7" t="s">
        <v>19</v>
      </c>
      <c r="C25" s="2">
        <v>1.4999999999999999E-2</v>
      </c>
      <c r="D25" s="2">
        <v>1.20350653E-2</v>
      </c>
      <c r="E25" s="2">
        <v>1.2086629999999999E-2</v>
      </c>
      <c r="F25" s="2">
        <f t="shared" si="0"/>
        <v>1.20350653E-2</v>
      </c>
    </row>
    <row r="26" spans="1:6">
      <c r="A26" s="2" t="s">
        <v>44</v>
      </c>
      <c r="B26" s="7" t="s">
        <v>9</v>
      </c>
      <c r="C26" s="2">
        <v>0.1</v>
      </c>
      <c r="D26" s="2">
        <v>5.0000000699999998E-2</v>
      </c>
      <c r="F26" s="2">
        <f t="shared" si="0"/>
        <v>5.0000000699999998E-2</v>
      </c>
    </row>
    <row r="27" spans="1:6">
      <c r="A27" s="4" t="s">
        <v>44</v>
      </c>
      <c r="B27" s="8" t="s">
        <v>31</v>
      </c>
      <c r="C27" s="3">
        <v>3</v>
      </c>
      <c r="D27" s="3">
        <v>3</v>
      </c>
      <c r="E27" s="3"/>
      <c r="F27" s="2">
        <f t="shared" si="0"/>
        <v>3</v>
      </c>
    </row>
    <row r="28" spans="1:6">
      <c r="A28" s="4" t="s">
        <v>44</v>
      </c>
      <c r="B28" s="7" t="s">
        <v>30</v>
      </c>
      <c r="C28" s="2">
        <v>0.08</v>
      </c>
      <c r="D28" s="2">
        <v>7.9999998200000005E-2</v>
      </c>
      <c r="E28" s="2">
        <v>3.7692000000000003E-2</v>
      </c>
      <c r="F28" s="2">
        <f t="shared" si="0"/>
        <v>7.9999998200000005E-2</v>
      </c>
    </row>
    <row r="29" spans="1:6">
      <c r="A29" s="4" t="s">
        <v>44</v>
      </c>
      <c r="B29" s="7" t="s">
        <v>15</v>
      </c>
      <c r="C29" s="2">
        <v>7.2</v>
      </c>
      <c r="D29" s="2">
        <v>5.7251758575</v>
      </c>
      <c r="F29" s="2">
        <f t="shared" si="0"/>
        <v>5.7251758575</v>
      </c>
    </row>
    <row r="30" spans="1:6">
      <c r="A30" s="4" t="s">
        <v>44</v>
      </c>
      <c r="B30" s="7" t="s">
        <v>28</v>
      </c>
      <c r="C30" s="2">
        <v>4.7137000000000002</v>
      </c>
      <c r="D30" s="2">
        <v>4.7136998177000002</v>
      </c>
      <c r="F30" s="2">
        <f t="shared" si="0"/>
        <v>4.7136998177000002</v>
      </c>
    </row>
    <row r="31" spans="1:6">
      <c r="A31" s="9" t="s">
        <v>44</v>
      </c>
      <c r="B31" s="9" t="s">
        <v>6</v>
      </c>
      <c r="C31" s="9" t="s">
        <v>72</v>
      </c>
      <c r="D31" s="9">
        <v>29.3721160889</v>
      </c>
      <c r="E31" s="9">
        <v>37.854599999999998</v>
      </c>
      <c r="F31" s="5">
        <v>40</v>
      </c>
    </row>
    <row r="32" spans="1:6">
      <c r="A32" s="4" t="s">
        <v>44</v>
      </c>
      <c r="B32" s="7" t="s">
        <v>37</v>
      </c>
      <c r="C32" s="7">
        <f>300/(365*24*60*60)</f>
        <v>9.5129375951293768E-6</v>
      </c>
      <c r="D32" s="2">
        <v>4.6734586000000003E-3</v>
      </c>
      <c r="F32" s="2">
        <f t="shared" si="0"/>
        <v>4.6734586000000003E-3</v>
      </c>
    </row>
    <row r="33" spans="1:6">
      <c r="A33" s="2" t="s">
        <v>47</v>
      </c>
      <c r="B33" s="7" t="s">
        <v>41</v>
      </c>
      <c r="C33" s="2">
        <v>0.84</v>
      </c>
      <c r="D33" s="2">
        <v>0.83999999999999897</v>
      </c>
      <c r="F33" s="2">
        <f t="shared" si="0"/>
        <v>0.83999999999999897</v>
      </c>
    </row>
    <row r="34" spans="1:6">
      <c r="A34" s="4" t="s">
        <v>47</v>
      </c>
      <c r="B34" s="7" t="s">
        <v>49</v>
      </c>
      <c r="C34" s="2" t="s">
        <v>56</v>
      </c>
      <c r="D34" s="2">
        <v>7.4074082099999994E-2</v>
      </c>
      <c r="F34" s="5" t="s">
        <v>66</v>
      </c>
    </row>
    <row r="35" spans="1:6">
      <c r="A35" s="4" t="s">
        <v>47</v>
      </c>
      <c r="B35" s="7" t="s">
        <v>48</v>
      </c>
      <c r="C35" s="2">
        <v>0.95</v>
      </c>
      <c r="D35" s="2">
        <v>0.94999999999999896</v>
      </c>
      <c r="F35" s="2">
        <f t="shared" si="0"/>
        <v>0.94999999999999896</v>
      </c>
    </row>
    <row r="36" spans="1:6">
      <c r="A36" s="4" t="s">
        <v>47</v>
      </c>
      <c r="B36" s="7" t="s">
        <v>38</v>
      </c>
      <c r="C36" s="2" t="s">
        <v>56</v>
      </c>
      <c r="D36" s="2">
        <v>0.26999998089999999</v>
      </c>
      <c r="F36" s="5" t="s">
        <v>66</v>
      </c>
    </row>
    <row r="37" spans="1:6" s="3" customFormat="1">
      <c r="A37" s="2" t="s">
        <v>46</v>
      </c>
      <c r="B37" s="7" t="s">
        <v>13</v>
      </c>
      <c r="C37" s="2">
        <v>3.2500000000000001E-2</v>
      </c>
      <c r="D37" s="2">
        <v>0.32499998810000003</v>
      </c>
      <c r="E37" s="2"/>
      <c r="F37" s="2">
        <f t="shared" si="0"/>
        <v>0.32499998810000003</v>
      </c>
    </row>
    <row r="38" spans="1:6">
      <c r="A38" s="2" t="s">
        <v>46</v>
      </c>
      <c r="B38" s="7" t="s">
        <v>17</v>
      </c>
      <c r="C38" s="2">
        <v>0.3</v>
      </c>
      <c r="D38" s="2">
        <v>0.315798521</v>
      </c>
      <c r="F38" s="2">
        <f t="shared" si="0"/>
        <v>0.315798521</v>
      </c>
    </row>
    <row r="39" spans="1:6">
      <c r="A39" s="2" t="s">
        <v>46</v>
      </c>
      <c r="B39" s="7" t="s">
        <v>18</v>
      </c>
      <c r="C39" s="2">
        <v>5</v>
      </c>
      <c r="D39" s="2">
        <v>5</v>
      </c>
      <c r="F39" s="2">
        <f t="shared" si="0"/>
        <v>5</v>
      </c>
    </row>
    <row r="40" spans="1:6">
      <c r="A40" s="2" t="s">
        <v>46</v>
      </c>
      <c r="B40" s="7" t="s">
        <v>14</v>
      </c>
      <c r="C40" s="2">
        <v>0.01</v>
      </c>
      <c r="D40" s="2">
        <v>0.05</v>
      </c>
      <c r="F40" s="2">
        <f t="shared" si="0"/>
        <v>0.05</v>
      </c>
    </row>
    <row r="41" spans="1:6">
      <c r="A41" s="2" t="s">
        <v>53</v>
      </c>
      <c r="B41" s="7" t="s">
        <v>39</v>
      </c>
      <c r="C41" s="2">
        <v>0.79</v>
      </c>
      <c r="D41" s="2">
        <v>0.79000002150000004</v>
      </c>
      <c r="F41" s="2">
        <f t="shared" si="0"/>
        <v>0.79000002150000004</v>
      </c>
    </row>
    <row r="42" spans="1:6">
      <c r="A42" s="2" t="s">
        <v>53</v>
      </c>
      <c r="B42" s="7" t="s">
        <v>16</v>
      </c>
      <c r="C42" s="2">
        <v>0</v>
      </c>
      <c r="D42" s="2">
        <v>0.35089552400000001</v>
      </c>
      <c r="F42" s="2">
        <f t="shared" si="0"/>
        <v>0.35089552400000001</v>
      </c>
    </row>
    <row r="43" spans="1:6">
      <c r="A43" s="2" t="s">
        <v>53</v>
      </c>
      <c r="B43" s="7" t="s">
        <v>32</v>
      </c>
      <c r="C43" s="2">
        <v>0</v>
      </c>
      <c r="D43" s="2">
        <v>0</v>
      </c>
      <c r="F43" s="2">
        <f t="shared" si="0"/>
        <v>0</v>
      </c>
    </row>
    <row r="44" spans="1:6">
      <c r="A44" s="9" t="s">
        <v>53</v>
      </c>
      <c r="B44" s="9" t="s">
        <v>35</v>
      </c>
      <c r="C44" s="9">
        <f>0.28*1</f>
        <v>0.28000000000000003</v>
      </c>
      <c r="D44" s="9">
        <v>2.9418973923</v>
      </c>
      <c r="E44" s="9">
        <v>1.838954</v>
      </c>
      <c r="F44" s="5">
        <v>3</v>
      </c>
    </row>
    <row r="45" spans="1:6">
      <c r="A45" s="9" t="s">
        <v>53</v>
      </c>
      <c r="B45" s="9" t="s">
        <v>33</v>
      </c>
      <c r="C45" s="9">
        <v>5.0837000000000003</v>
      </c>
      <c r="D45" s="9">
        <v>0.6812728643</v>
      </c>
      <c r="E45" s="9"/>
      <c r="F45" s="5">
        <v>0.8</v>
      </c>
    </row>
    <row r="46" spans="1:6">
      <c r="A46" s="2" t="s">
        <v>53</v>
      </c>
      <c r="B46" s="7" t="s">
        <v>34</v>
      </c>
      <c r="C46" s="2">
        <v>0.62429999999999997</v>
      </c>
      <c r="D46" s="2">
        <v>0</v>
      </c>
      <c r="F46" s="2">
        <f t="shared" si="0"/>
        <v>0</v>
      </c>
    </row>
    <row r="47" spans="1:6">
      <c r="B47" s="5" t="s">
        <v>23</v>
      </c>
      <c r="D47" s="2">
        <v>59.317138671899997</v>
      </c>
      <c r="F47" s="2">
        <f t="shared" si="0"/>
        <v>59.317138671899997</v>
      </c>
    </row>
  </sheetData>
  <sortState ref="A2:E47">
    <sortCondition ref="A2:A47"/>
    <sortCondition ref="B2:B4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topLeftCell="A23" zoomScale="150" zoomScaleNormal="150" zoomScalePageLayoutView="150" workbookViewId="0">
      <selection activeCell="F31" sqref="F31"/>
    </sheetView>
  </sheetViews>
  <sheetFormatPr baseColWidth="10" defaultRowHeight="15" x14ac:dyDescent="0"/>
  <cols>
    <col min="1" max="1" width="13.6640625" style="2" bestFit="1" customWidth="1"/>
    <col min="2" max="2" width="31.6640625" style="7" customWidth="1"/>
    <col min="3" max="3" width="13.83203125" style="2" bestFit="1" customWidth="1"/>
    <col min="4" max="4" width="13" style="2" bestFit="1" customWidth="1"/>
    <col min="5" max="5" width="10.83203125" style="2"/>
    <col min="6" max="6" width="11.83203125" style="2" bestFit="1" customWidth="1"/>
    <col min="7" max="16384" width="10.83203125" style="2"/>
  </cols>
  <sheetData>
    <row r="1" spans="1:6" s="1" customFormat="1">
      <c r="A1" s="1" t="s">
        <v>42</v>
      </c>
      <c r="B1" s="6" t="s">
        <v>0</v>
      </c>
      <c r="C1" s="1" t="s">
        <v>1</v>
      </c>
      <c r="D1" s="1" t="s">
        <v>2</v>
      </c>
      <c r="E1" s="1" t="s">
        <v>3</v>
      </c>
      <c r="F1" s="1" t="s">
        <v>64</v>
      </c>
    </row>
    <row r="2" spans="1:6">
      <c r="A2" s="2" t="s">
        <v>43</v>
      </c>
      <c r="B2" s="4" t="s">
        <v>60</v>
      </c>
      <c r="C2" s="2">
        <v>1.7000000000000001E-2</v>
      </c>
      <c r="D2" s="2">
        <v>1.7000000899999999E-2</v>
      </c>
      <c r="F2" s="2">
        <f>D2</f>
        <v>1.7000000899999999E-2</v>
      </c>
    </row>
    <row r="3" spans="1:6">
      <c r="A3" s="2" t="s">
        <v>43</v>
      </c>
      <c r="B3" s="4" t="s">
        <v>61</v>
      </c>
      <c r="C3" s="2">
        <v>0.23499999999999999</v>
      </c>
      <c r="D3" s="2">
        <v>0.23499999939999999</v>
      </c>
      <c r="F3" s="2">
        <f t="shared" ref="F3:F37" si="0">D3</f>
        <v>0.23499999939999999</v>
      </c>
    </row>
    <row r="4" spans="1:6">
      <c r="A4" s="2" t="s">
        <v>43</v>
      </c>
      <c r="B4" s="4" t="s">
        <v>40</v>
      </c>
      <c r="C4" s="2">
        <v>23.3874</v>
      </c>
      <c r="D4" s="2">
        <v>23.387399673499999</v>
      </c>
      <c r="F4" s="2">
        <f t="shared" si="0"/>
        <v>23.387399673499999</v>
      </c>
    </row>
    <row r="5" spans="1:6">
      <c r="A5" s="2" t="s">
        <v>43</v>
      </c>
      <c r="B5" s="4" t="s">
        <v>62</v>
      </c>
      <c r="C5" s="2">
        <v>1.7310000000000001</v>
      </c>
      <c r="D5" s="2">
        <v>1.7309999465999999</v>
      </c>
      <c r="F5" s="2">
        <f t="shared" si="0"/>
        <v>1.7309999465999999</v>
      </c>
    </row>
    <row r="6" spans="1:6">
      <c r="A6" s="2" t="s">
        <v>43</v>
      </c>
      <c r="B6" s="4" t="s">
        <v>63</v>
      </c>
      <c r="C6" s="2">
        <v>2.2517999999999998</v>
      </c>
      <c r="D6" s="2">
        <v>2.2518000602999999</v>
      </c>
      <c r="F6" s="2">
        <f t="shared" si="0"/>
        <v>2.2518000602999999</v>
      </c>
    </row>
    <row r="7" spans="1:6">
      <c r="A7" s="2" t="s">
        <v>43</v>
      </c>
      <c r="B7" s="7" t="s">
        <v>5</v>
      </c>
      <c r="C7" s="2">
        <v>-5.4039999999999998E-2</v>
      </c>
      <c r="D7" s="2">
        <v>-5.4039999800000002E-2</v>
      </c>
      <c r="F7" s="2">
        <f t="shared" si="0"/>
        <v>-5.4039999800000002E-2</v>
      </c>
    </row>
    <row r="8" spans="1:6">
      <c r="A8" s="2" t="s">
        <v>43</v>
      </c>
      <c r="B8" s="7" t="s">
        <v>10</v>
      </c>
      <c r="C8" s="2">
        <v>1.5</v>
      </c>
      <c r="D8" s="2">
        <v>1.5</v>
      </c>
      <c r="F8" s="2">
        <f t="shared" si="0"/>
        <v>1.5</v>
      </c>
    </row>
    <row r="9" spans="1:6">
      <c r="A9" s="2" t="s">
        <v>43</v>
      </c>
      <c r="B9" s="7" t="s">
        <v>74</v>
      </c>
      <c r="C9" s="2">
        <v>1.1274</v>
      </c>
      <c r="D9" s="2">
        <v>0.9969184995</v>
      </c>
      <c r="E9" s="2">
        <v>0.99734</v>
      </c>
      <c r="F9" s="2">
        <f t="shared" si="0"/>
        <v>0.9969184995</v>
      </c>
    </row>
    <row r="10" spans="1:6" s="3" customFormat="1">
      <c r="A10" s="2" t="s">
        <v>43</v>
      </c>
      <c r="B10" s="7" t="s">
        <v>76</v>
      </c>
      <c r="C10" s="2">
        <f>C12/3900</f>
        <v>1.5384615384615385E-2</v>
      </c>
      <c r="D10" s="2">
        <v>1.5384615399999999E-2</v>
      </c>
      <c r="E10" s="2"/>
      <c r="F10" s="2">
        <f>F12/3900</f>
        <v>1.0133104568871794E-2</v>
      </c>
    </row>
    <row r="11" spans="1:6">
      <c r="A11" s="2" t="s">
        <v>43</v>
      </c>
      <c r="B11" s="7" t="s">
        <v>24</v>
      </c>
      <c r="C11" s="2">
        <v>0</v>
      </c>
      <c r="D11" s="2">
        <v>0</v>
      </c>
      <c r="F11" s="2">
        <f t="shared" si="0"/>
        <v>0</v>
      </c>
    </row>
    <row r="12" spans="1:6">
      <c r="A12" s="2" t="s">
        <v>43</v>
      </c>
      <c r="B12" s="7" t="s">
        <v>4</v>
      </c>
      <c r="C12" s="2">
        <v>60</v>
      </c>
      <c r="D12" s="2">
        <v>39.519107818599998</v>
      </c>
      <c r="E12" s="2">
        <v>39.385420000000003</v>
      </c>
      <c r="F12" s="2">
        <f t="shared" si="0"/>
        <v>39.519107818599998</v>
      </c>
    </row>
    <row r="13" spans="1:6">
      <c r="A13" s="2" t="s">
        <v>55</v>
      </c>
      <c r="B13" s="7" t="s">
        <v>22</v>
      </c>
      <c r="C13" s="4" t="s">
        <v>56</v>
      </c>
      <c r="D13" s="2">
        <v>56.319404602100001</v>
      </c>
      <c r="F13" s="5" t="s">
        <v>66</v>
      </c>
    </row>
    <row r="14" spans="1:6">
      <c r="A14" s="3" t="s">
        <v>45</v>
      </c>
      <c r="B14" s="8" t="s">
        <v>7</v>
      </c>
      <c r="C14" s="3">
        <v>2</v>
      </c>
      <c r="D14" s="3">
        <v>2</v>
      </c>
      <c r="E14" s="3"/>
      <c r="F14" s="2">
        <f t="shared" si="0"/>
        <v>2</v>
      </c>
    </row>
    <row r="15" spans="1:6">
      <c r="A15" s="2" t="s">
        <v>50</v>
      </c>
      <c r="B15" s="7" t="s">
        <v>26</v>
      </c>
      <c r="C15" s="2">
        <v>1</v>
      </c>
      <c r="D15" s="2">
        <v>1</v>
      </c>
      <c r="F15" s="2">
        <f t="shared" si="0"/>
        <v>1</v>
      </c>
    </row>
    <row r="16" spans="1:6">
      <c r="A16" s="2" t="s">
        <v>50</v>
      </c>
      <c r="B16" s="7" t="s">
        <v>27</v>
      </c>
      <c r="C16" s="2">
        <v>20</v>
      </c>
      <c r="D16" s="2">
        <v>19.7858428955</v>
      </c>
      <c r="F16" s="2">
        <f t="shared" si="0"/>
        <v>19.7858428955</v>
      </c>
    </row>
    <row r="17" spans="1:6">
      <c r="A17" s="2" t="s">
        <v>50</v>
      </c>
      <c r="B17" s="7" t="s">
        <v>12</v>
      </c>
      <c r="C17" s="2">
        <v>4.28E-3</v>
      </c>
      <c r="D17" s="2">
        <v>4.28E-3</v>
      </c>
      <c r="F17" s="2">
        <f t="shared" si="0"/>
        <v>4.28E-3</v>
      </c>
    </row>
    <row r="18" spans="1:6">
      <c r="A18" s="2" t="s">
        <v>50</v>
      </c>
      <c r="B18" s="7" t="s">
        <v>11</v>
      </c>
      <c r="C18" s="2">
        <f>273.15-20</f>
        <v>253.14999999999998</v>
      </c>
      <c r="D18" s="2">
        <v>193</v>
      </c>
      <c r="E18" s="2">
        <v>211</v>
      </c>
      <c r="F18" s="2">
        <f t="shared" si="0"/>
        <v>193</v>
      </c>
    </row>
    <row r="19" spans="1:6">
      <c r="A19" s="2" t="s">
        <v>50</v>
      </c>
      <c r="B19" s="7" t="s">
        <v>36</v>
      </c>
      <c r="C19" s="2">
        <v>0.95</v>
      </c>
      <c r="D19" s="2">
        <v>0.94999998809999997</v>
      </c>
      <c r="F19" s="2">
        <f t="shared" si="0"/>
        <v>0.94999998809999997</v>
      </c>
    </row>
    <row r="20" spans="1:6">
      <c r="A20" s="2" t="s">
        <v>50</v>
      </c>
      <c r="B20" s="7" t="s">
        <v>51</v>
      </c>
      <c r="C20" s="2">
        <v>0</v>
      </c>
      <c r="D20" s="2">
        <v>0</v>
      </c>
      <c r="F20" s="2">
        <f t="shared" si="0"/>
        <v>0</v>
      </c>
    </row>
    <row r="21" spans="1:6">
      <c r="A21" s="2" t="s">
        <v>50</v>
      </c>
      <c r="B21" s="7" t="s">
        <v>52</v>
      </c>
      <c r="C21" s="2">
        <v>0.1</v>
      </c>
      <c r="D21" s="2">
        <v>0.1000000015</v>
      </c>
      <c r="F21" s="2">
        <f t="shared" si="0"/>
        <v>0.1000000015</v>
      </c>
    </row>
    <row r="22" spans="1:6">
      <c r="A22" s="2" t="s">
        <v>54</v>
      </c>
      <c r="B22" s="7" t="s">
        <v>75</v>
      </c>
      <c r="C22" s="2">
        <f>1000/((0.11289+0.12947*6.25)*C12)</f>
        <v>18.075125644717136</v>
      </c>
      <c r="D22" s="2">
        <v>18.0751247406</v>
      </c>
      <c r="E22" s="2">
        <v>21.373000000000001</v>
      </c>
      <c r="F22" s="2">
        <f>1000/((0.11289+0.12947*6.25)*F12)</f>
        <v>27.442611904628972</v>
      </c>
    </row>
    <row r="23" spans="1:6">
      <c r="A23" s="10" t="s">
        <v>44</v>
      </c>
      <c r="B23" s="9" t="s">
        <v>29</v>
      </c>
      <c r="C23" s="9">
        <v>10000</v>
      </c>
      <c r="D23" s="9">
        <v>20000</v>
      </c>
      <c r="E23" s="9"/>
      <c r="F23" s="7">
        <v>10000</v>
      </c>
    </row>
    <row r="24" spans="1:6">
      <c r="A24" s="4" t="s">
        <v>44</v>
      </c>
      <c r="B24" s="7" t="s">
        <v>25</v>
      </c>
      <c r="C24" s="2">
        <v>0.15</v>
      </c>
      <c r="D24" s="2">
        <v>9.9999997999999993E-3</v>
      </c>
      <c r="F24" s="2">
        <f t="shared" si="0"/>
        <v>9.9999997999999993E-3</v>
      </c>
    </row>
    <row r="25" spans="1:6">
      <c r="A25" s="4" t="s">
        <v>44</v>
      </c>
      <c r="B25" s="7" t="s">
        <v>19</v>
      </c>
      <c r="C25" s="2">
        <v>1.4999999999999999E-2</v>
      </c>
      <c r="D25" s="2">
        <v>3.5999998499999998E-2</v>
      </c>
      <c r="E25" s="2">
        <v>3.053057E-2</v>
      </c>
      <c r="F25" s="2">
        <f t="shared" si="0"/>
        <v>3.5999998499999998E-2</v>
      </c>
    </row>
    <row r="26" spans="1:6">
      <c r="A26" s="2" t="s">
        <v>44</v>
      </c>
      <c r="B26" s="7" t="s">
        <v>9</v>
      </c>
      <c r="C26" s="2">
        <v>0.1</v>
      </c>
      <c r="D26" s="2">
        <v>5.0000000699999998E-2</v>
      </c>
      <c r="E26" s="2">
        <v>8.6989999999999998E-2</v>
      </c>
      <c r="F26" s="2">
        <f t="shared" si="0"/>
        <v>5.0000000699999998E-2</v>
      </c>
    </row>
    <row r="27" spans="1:6">
      <c r="A27" s="4" t="s">
        <v>44</v>
      </c>
      <c r="B27" s="8" t="s">
        <v>31</v>
      </c>
      <c r="C27" s="3">
        <v>3</v>
      </c>
      <c r="D27" s="3">
        <v>3</v>
      </c>
      <c r="E27" s="3"/>
      <c r="F27" s="2">
        <f t="shared" si="0"/>
        <v>3</v>
      </c>
    </row>
    <row r="28" spans="1:6">
      <c r="A28" s="4" t="s">
        <v>44</v>
      </c>
      <c r="B28" s="7" t="s">
        <v>30</v>
      </c>
      <c r="C28" s="2">
        <v>0.08</v>
      </c>
      <c r="D28" s="2">
        <v>7.9999998200000005E-2</v>
      </c>
      <c r="E28" s="2">
        <v>4.4603999999999998E-2</v>
      </c>
      <c r="F28" s="2">
        <f t="shared" si="0"/>
        <v>7.9999998200000005E-2</v>
      </c>
    </row>
    <row r="29" spans="1:6">
      <c r="A29" s="4" t="s">
        <v>44</v>
      </c>
      <c r="B29" s="7" t="s">
        <v>15</v>
      </c>
      <c r="C29" s="2">
        <v>7.2</v>
      </c>
      <c r="D29" s="2">
        <v>5.8392224311999996</v>
      </c>
      <c r="F29" s="2">
        <f t="shared" si="0"/>
        <v>5.8392224311999996</v>
      </c>
    </row>
    <row r="30" spans="1:6">
      <c r="A30" s="4" t="s">
        <v>44</v>
      </c>
      <c r="B30" s="7" t="s">
        <v>28</v>
      </c>
      <c r="C30" s="2">
        <v>4.7137000000000002</v>
      </c>
      <c r="D30" s="2">
        <v>4.7136998177000002</v>
      </c>
      <c r="F30" s="2">
        <f t="shared" si="0"/>
        <v>4.7136998177000002</v>
      </c>
    </row>
    <row r="31" spans="1:6">
      <c r="A31" s="2" t="s">
        <v>44</v>
      </c>
      <c r="B31" s="7" t="s">
        <v>6</v>
      </c>
      <c r="C31" s="2" t="s">
        <v>73</v>
      </c>
      <c r="D31" s="2">
        <v>55.977203369100003</v>
      </c>
      <c r="E31" s="2">
        <v>69.785049999999998</v>
      </c>
      <c r="F31" s="5">
        <v>55</v>
      </c>
    </row>
    <row r="32" spans="1:6">
      <c r="A32" s="4" t="s">
        <v>44</v>
      </c>
      <c r="B32" s="7" t="s">
        <v>37</v>
      </c>
      <c r="C32" s="2">
        <f>300/(365*24*60*60)</f>
        <v>9.5129375951293768E-6</v>
      </c>
      <c r="D32" s="2">
        <v>4.7390493999999997E-3</v>
      </c>
      <c r="F32" s="2">
        <f t="shared" si="0"/>
        <v>4.7390493999999997E-3</v>
      </c>
    </row>
    <row r="33" spans="1:6">
      <c r="A33" s="2" t="s">
        <v>47</v>
      </c>
      <c r="B33" s="7" t="s">
        <v>41</v>
      </c>
      <c r="C33" s="2">
        <v>0.84</v>
      </c>
      <c r="D33" s="2">
        <v>0.83999999999999897</v>
      </c>
      <c r="F33" s="2">
        <f t="shared" si="0"/>
        <v>0.83999999999999897</v>
      </c>
    </row>
    <row r="34" spans="1:6">
      <c r="A34" s="4" t="s">
        <v>47</v>
      </c>
      <c r="B34" s="7" t="s">
        <v>49</v>
      </c>
      <c r="C34" s="2" t="s">
        <v>56</v>
      </c>
      <c r="D34" s="2">
        <v>7.4074082099999994E-2</v>
      </c>
      <c r="F34" s="5" t="s">
        <v>66</v>
      </c>
    </row>
    <row r="35" spans="1:6">
      <c r="A35" s="4" t="s">
        <v>47</v>
      </c>
      <c r="B35" s="7" t="s">
        <v>48</v>
      </c>
      <c r="C35" s="2">
        <v>0.95</v>
      </c>
      <c r="D35" s="2">
        <v>0.94999999999999896</v>
      </c>
      <c r="F35" s="2">
        <f>D35</f>
        <v>0.94999999999999896</v>
      </c>
    </row>
    <row r="36" spans="1:6">
      <c r="A36" s="4" t="s">
        <v>47</v>
      </c>
      <c r="B36" s="7" t="s">
        <v>38</v>
      </c>
      <c r="C36" s="2" t="s">
        <v>56</v>
      </c>
      <c r="D36" s="2">
        <v>0.26999998089999999</v>
      </c>
      <c r="F36" s="5" t="s">
        <v>66</v>
      </c>
    </row>
    <row r="37" spans="1:6" s="3" customFormat="1">
      <c r="A37" s="2" t="s">
        <v>46</v>
      </c>
      <c r="B37" s="7" t="s">
        <v>13</v>
      </c>
      <c r="C37" s="2">
        <v>7.3999999999999996E-2</v>
      </c>
      <c r="D37" s="2">
        <v>7.4000000999999996E-2</v>
      </c>
      <c r="E37" s="2"/>
      <c r="F37" s="2">
        <f t="shared" si="0"/>
        <v>7.4000000999999996E-2</v>
      </c>
    </row>
    <row r="38" spans="1:6">
      <c r="A38" s="2" t="s">
        <v>46</v>
      </c>
      <c r="B38" s="7" t="s">
        <v>17</v>
      </c>
      <c r="C38" s="2">
        <v>0.3</v>
      </c>
      <c r="D38" s="2">
        <v>0.31190443039999999</v>
      </c>
      <c r="F38" s="2">
        <f t="shared" ref="F38:F43" si="1">D38</f>
        <v>0.31190443039999999</v>
      </c>
    </row>
    <row r="39" spans="1:6">
      <c r="A39" s="2" t="s">
        <v>46</v>
      </c>
      <c r="B39" s="7" t="s">
        <v>18</v>
      </c>
      <c r="C39" s="2">
        <v>5</v>
      </c>
      <c r="D39" s="2">
        <v>5</v>
      </c>
      <c r="F39" s="2">
        <f t="shared" si="1"/>
        <v>5</v>
      </c>
    </row>
    <row r="40" spans="1:6">
      <c r="A40" s="2" t="s">
        <v>46</v>
      </c>
      <c r="B40" s="7" t="s">
        <v>14</v>
      </c>
      <c r="C40" s="2">
        <v>0.01</v>
      </c>
      <c r="D40" s="2">
        <v>0.05</v>
      </c>
      <c r="F40" s="2">
        <f t="shared" si="1"/>
        <v>0.05</v>
      </c>
    </row>
    <row r="41" spans="1:6">
      <c r="A41" s="2" t="s">
        <v>53</v>
      </c>
      <c r="B41" s="7" t="s">
        <v>39</v>
      </c>
      <c r="C41" s="2">
        <v>0.79</v>
      </c>
      <c r="D41" s="2">
        <v>0.79000002150000004</v>
      </c>
      <c r="F41" s="2">
        <f t="shared" si="1"/>
        <v>0.79000002150000004</v>
      </c>
    </row>
    <row r="42" spans="1:6">
      <c r="A42" s="2" t="s">
        <v>53</v>
      </c>
      <c r="B42" s="7" t="s">
        <v>16</v>
      </c>
      <c r="C42" s="2">
        <v>0</v>
      </c>
      <c r="D42" s="2">
        <v>0.35075291990000002</v>
      </c>
      <c r="F42" s="2">
        <f t="shared" si="1"/>
        <v>0.35075291990000002</v>
      </c>
    </row>
    <row r="43" spans="1:6">
      <c r="A43" s="2" t="s">
        <v>53</v>
      </c>
      <c r="B43" s="7" t="s">
        <v>32</v>
      </c>
      <c r="C43" s="2">
        <v>0</v>
      </c>
      <c r="D43" s="2">
        <v>0</v>
      </c>
      <c r="F43" s="2">
        <f t="shared" si="1"/>
        <v>0</v>
      </c>
    </row>
    <row r="44" spans="1:6">
      <c r="A44" s="9" t="s">
        <v>53</v>
      </c>
      <c r="B44" s="9" t="s">
        <v>35</v>
      </c>
      <c r="C44" s="9">
        <f>0.28*1</f>
        <v>0.28000000000000003</v>
      </c>
      <c r="D44" s="9">
        <v>2.9264914988999999</v>
      </c>
      <c r="E44" s="9">
        <v>1.8728769999999999</v>
      </c>
      <c r="F44" s="5">
        <v>3</v>
      </c>
    </row>
    <row r="45" spans="1:6">
      <c r="A45" s="9" t="s">
        <v>53</v>
      </c>
      <c r="B45" s="9" t="s">
        <v>33</v>
      </c>
      <c r="C45" s="9">
        <v>5.0709920000000004</v>
      </c>
      <c r="D45" s="9">
        <v>0.67282187940000004</v>
      </c>
      <c r="E45" s="9"/>
      <c r="F45" s="5">
        <v>0.8</v>
      </c>
    </row>
    <row r="46" spans="1:6">
      <c r="A46" s="2" t="s">
        <v>53</v>
      </c>
      <c r="B46" s="7" t="s">
        <v>34</v>
      </c>
      <c r="C46" s="2">
        <v>0.62429999999999997</v>
      </c>
      <c r="D46" s="2">
        <v>0</v>
      </c>
      <c r="F46" s="2">
        <f>D46</f>
        <v>0</v>
      </c>
    </row>
    <row r="47" spans="1:6">
      <c r="B47" s="5" t="s">
        <v>23</v>
      </c>
      <c r="D47" s="2">
        <v>53.145866394000002</v>
      </c>
      <c r="F47" s="2">
        <f>D47</f>
        <v>53.145866394000002</v>
      </c>
    </row>
  </sheetData>
  <sortState ref="A2:E47">
    <sortCondition ref="A2:A47"/>
    <sortCondition ref="B2:B4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5 - Temp C3 Grass</vt:lpstr>
      <vt:lpstr>6 - North Pine</vt:lpstr>
      <vt:lpstr>8 - Late Conifer</vt:lpstr>
      <vt:lpstr>9 - Temp Early Hardwood</vt:lpstr>
      <vt:lpstr>10 -  Mid Hardwood</vt:lpstr>
      <vt:lpstr>11 - Late Hardwood</vt:lpstr>
    </vt:vector>
  </TitlesOfParts>
  <Company>Boston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Rollinson</dc:creator>
  <cp:lastModifiedBy>Christy Rollinson</cp:lastModifiedBy>
  <dcterms:created xsi:type="dcterms:W3CDTF">2015-01-15T17:49:09Z</dcterms:created>
  <dcterms:modified xsi:type="dcterms:W3CDTF">2015-02-23T03:13:14Z</dcterms:modified>
</cp:coreProperties>
</file>