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~1\DOCUME~1\MobaXterm\slash\RemoteFiles\1773934_2_1\"/>
    </mc:Choice>
  </mc:AlternateContent>
  <xr:revisionPtr revIDLastSave="0" documentId="13_ncr:1_{AA8E8D30-5BF8-4E70-A231-8153E39A7394}" xr6:coauthVersionLast="47" xr6:coauthVersionMax="47" xr10:uidLastSave="{00000000-0000-0000-0000-000000000000}"/>
  <bookViews>
    <workbookView xWindow="39705" yWindow="2505" windowWidth="32100" windowHeight="15780" activeTab="1" xr2:uid="{79707531-4519-46E9-8260-C7BB790F6B62}"/>
  </bookViews>
  <sheets>
    <sheet name="4_votes" sheetId="2" r:id="rId1"/>
    <sheet name="7_vo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2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" i="2"/>
  <c r="T8" i="2"/>
  <c r="U3" i="2"/>
  <c r="U36" i="2"/>
  <c r="U32" i="2"/>
  <c r="U28" i="2"/>
  <c r="U24" i="2"/>
  <c r="U20" i="2"/>
  <c r="U17" i="2"/>
  <c r="U14" i="2"/>
  <c r="U8" i="2"/>
  <c r="U4" i="4"/>
  <c r="U32" i="4"/>
  <c r="U29" i="4"/>
  <c r="U25" i="4"/>
  <c r="U22" i="4"/>
  <c r="U18" i="4"/>
  <c r="U13" i="4"/>
  <c r="U10" i="4"/>
  <c r="U6" i="4"/>
  <c r="R24" i="2" l="1"/>
  <c r="H20" i="2"/>
  <c r="K4" i="4"/>
  <c r="I34" i="2"/>
  <c r="R35" i="2"/>
  <c r="F35" i="2"/>
  <c r="L3" i="4"/>
  <c r="L5" i="4"/>
  <c r="L7" i="4"/>
  <c r="L8" i="4"/>
  <c r="L9" i="4"/>
  <c r="L11" i="4"/>
  <c r="L12" i="4"/>
  <c r="L14" i="4"/>
  <c r="L15" i="4"/>
  <c r="L16" i="4"/>
  <c r="L17" i="4"/>
  <c r="L19" i="4"/>
  <c r="L20" i="4"/>
  <c r="L21" i="4"/>
  <c r="L23" i="4"/>
  <c r="L24" i="4"/>
  <c r="L26" i="4"/>
  <c r="L27" i="4"/>
  <c r="L28" i="4"/>
  <c r="L30" i="4"/>
  <c r="L31" i="4"/>
  <c r="L2" i="4"/>
  <c r="J3" i="4"/>
  <c r="J5" i="4"/>
  <c r="J7" i="4"/>
  <c r="J8" i="4"/>
  <c r="J9" i="4"/>
  <c r="J11" i="4"/>
  <c r="J12" i="4"/>
  <c r="J14" i="4"/>
  <c r="J15" i="4"/>
  <c r="J16" i="4"/>
  <c r="J17" i="4"/>
  <c r="J19" i="4"/>
  <c r="J20" i="4"/>
  <c r="J21" i="4"/>
  <c r="J23" i="4"/>
  <c r="J24" i="4"/>
  <c r="J26" i="4"/>
  <c r="J27" i="4"/>
  <c r="J28" i="4"/>
  <c r="J30" i="4"/>
  <c r="J31" i="4"/>
  <c r="J2" i="4"/>
  <c r="L4" i="2"/>
  <c r="L5" i="2"/>
  <c r="L6" i="2"/>
  <c r="L7" i="2"/>
  <c r="L9" i="2"/>
  <c r="L10" i="2"/>
  <c r="L11" i="2"/>
  <c r="L12" i="2"/>
  <c r="L13" i="2"/>
  <c r="L15" i="2"/>
  <c r="L16" i="2"/>
  <c r="L18" i="2"/>
  <c r="L19" i="2"/>
  <c r="L21" i="2"/>
  <c r="L22" i="2"/>
  <c r="L23" i="2"/>
  <c r="L25" i="2"/>
  <c r="L26" i="2"/>
  <c r="L27" i="2"/>
  <c r="L29" i="2"/>
  <c r="L30" i="2"/>
  <c r="L31" i="2"/>
  <c r="L33" i="2"/>
  <c r="L34" i="2"/>
  <c r="L35" i="2"/>
  <c r="L2" i="2"/>
  <c r="J4" i="2"/>
  <c r="J5" i="2"/>
  <c r="J6" i="2"/>
  <c r="J7" i="2"/>
  <c r="J9" i="2"/>
  <c r="J10" i="2"/>
  <c r="J11" i="2"/>
  <c r="J12" i="2"/>
  <c r="J13" i="2"/>
  <c r="J15" i="2"/>
  <c r="J16" i="2"/>
  <c r="J18" i="2"/>
  <c r="J19" i="2"/>
  <c r="J21" i="2"/>
  <c r="J22" i="2"/>
  <c r="J23" i="2"/>
  <c r="J25" i="2"/>
  <c r="J26" i="2"/>
  <c r="J27" i="2"/>
  <c r="J29" i="2"/>
  <c r="J30" i="2"/>
  <c r="J31" i="2"/>
  <c r="J33" i="2"/>
  <c r="J34" i="2"/>
  <c r="J35" i="2"/>
  <c r="J2" i="2"/>
  <c r="I2" i="2"/>
  <c r="S32" i="2"/>
  <c r="Q32" i="2"/>
  <c r="K30" i="2"/>
  <c r="K29" i="2"/>
  <c r="D32" i="2"/>
  <c r="E28" i="2"/>
  <c r="D28" i="2"/>
  <c r="I4" i="2"/>
  <c r="I5" i="2"/>
  <c r="I6" i="2"/>
  <c r="I7" i="2"/>
  <c r="I9" i="2"/>
  <c r="I10" i="2"/>
  <c r="I11" i="2"/>
  <c r="I12" i="2"/>
  <c r="I13" i="2"/>
  <c r="I15" i="2"/>
  <c r="I16" i="2"/>
  <c r="I18" i="2"/>
  <c r="I19" i="2"/>
  <c r="I21" i="2"/>
  <c r="I22" i="2"/>
  <c r="I23" i="2"/>
  <c r="I25" i="2"/>
  <c r="I26" i="2"/>
  <c r="I27" i="2"/>
  <c r="I29" i="2"/>
  <c r="I30" i="2"/>
  <c r="I31" i="2"/>
  <c r="I33" i="2"/>
  <c r="I35" i="2"/>
  <c r="I3" i="4"/>
  <c r="I5" i="4"/>
  <c r="I7" i="4"/>
  <c r="I8" i="4"/>
  <c r="I9" i="4"/>
  <c r="I11" i="4"/>
  <c r="I12" i="4"/>
  <c r="I14" i="4"/>
  <c r="I15" i="4"/>
  <c r="I16" i="4"/>
  <c r="I17" i="4"/>
  <c r="I19" i="4"/>
  <c r="I20" i="4"/>
  <c r="I21" i="4"/>
  <c r="I23" i="4"/>
  <c r="I24" i="4"/>
  <c r="I26" i="4"/>
  <c r="I27" i="4"/>
  <c r="I28" i="4"/>
  <c r="I30" i="4"/>
  <c r="I31" i="4"/>
  <c r="I2" i="4"/>
  <c r="E36" i="2"/>
  <c r="H8" i="2"/>
  <c r="H3" i="2"/>
  <c r="K3" i="2" s="1"/>
  <c r="F4" i="2"/>
  <c r="F5" i="2"/>
  <c r="F6" i="2"/>
  <c r="F7" i="2"/>
  <c r="F9" i="2"/>
  <c r="F10" i="2"/>
  <c r="F11" i="2"/>
  <c r="F12" i="2"/>
  <c r="F13" i="2"/>
  <c r="F15" i="2"/>
  <c r="F16" i="2"/>
  <c r="F18" i="2"/>
  <c r="F19" i="2"/>
  <c r="F21" i="2"/>
  <c r="F22" i="2"/>
  <c r="F23" i="2"/>
  <c r="F25" i="2"/>
  <c r="F26" i="2"/>
  <c r="F27" i="2"/>
  <c r="F29" i="2"/>
  <c r="F30" i="2"/>
  <c r="F31" i="2"/>
  <c r="F33" i="2"/>
  <c r="F34" i="2"/>
  <c r="F2" i="2"/>
  <c r="D29" i="4"/>
  <c r="D25" i="4"/>
  <c r="D22" i="4"/>
  <c r="F3" i="4"/>
  <c r="F5" i="4"/>
  <c r="F7" i="4"/>
  <c r="F8" i="4"/>
  <c r="F9" i="4"/>
  <c r="F11" i="4"/>
  <c r="F12" i="4"/>
  <c r="F14" i="4"/>
  <c r="F15" i="4"/>
  <c r="F16" i="4"/>
  <c r="F17" i="4"/>
  <c r="F19" i="4"/>
  <c r="F20" i="4"/>
  <c r="F21" i="4"/>
  <c r="F23" i="4"/>
  <c r="F24" i="4"/>
  <c r="F26" i="4"/>
  <c r="F27" i="4"/>
  <c r="F28" i="4"/>
  <c r="F30" i="4"/>
  <c r="F31" i="4"/>
  <c r="F2" i="4"/>
  <c r="D3" i="2"/>
  <c r="E3" i="2"/>
  <c r="J3" i="2" s="1"/>
  <c r="E32" i="2"/>
  <c r="E24" i="2"/>
  <c r="E20" i="2"/>
  <c r="I20" i="2" s="1"/>
  <c r="E17" i="2"/>
  <c r="E14" i="2"/>
  <c r="E8" i="2"/>
  <c r="J8" i="2" s="1"/>
  <c r="D36" i="2"/>
  <c r="D24" i="2"/>
  <c r="D20" i="2"/>
  <c r="D17" i="2"/>
  <c r="D14" i="2"/>
  <c r="D8" i="2"/>
  <c r="E32" i="4"/>
  <c r="D32" i="4"/>
  <c r="E29" i="4"/>
  <c r="E25" i="4"/>
  <c r="E22" i="4"/>
  <c r="J22" i="4" s="1"/>
  <c r="D18" i="4"/>
  <c r="E18" i="4"/>
  <c r="E13" i="4"/>
  <c r="D13" i="4"/>
  <c r="E10" i="4"/>
  <c r="D10" i="4"/>
  <c r="E6" i="4"/>
  <c r="D6" i="4"/>
  <c r="E4" i="4"/>
  <c r="D4" i="4"/>
  <c r="S4" i="4"/>
  <c r="Q4" i="4"/>
  <c r="H4" i="4"/>
  <c r="L4" i="4" s="1"/>
  <c r="G4" i="4"/>
  <c r="S6" i="4"/>
  <c r="Q6" i="4"/>
  <c r="T11" i="4"/>
  <c r="T19" i="4"/>
  <c r="R2" i="4"/>
  <c r="R3" i="4"/>
  <c r="R5" i="4"/>
  <c r="R7" i="4"/>
  <c r="R8" i="4"/>
  <c r="R9" i="4"/>
  <c r="R11" i="4"/>
  <c r="R12" i="4"/>
  <c r="R14" i="4"/>
  <c r="R15" i="4"/>
  <c r="R16" i="4"/>
  <c r="R17" i="4"/>
  <c r="R19" i="4"/>
  <c r="R20" i="4"/>
  <c r="R21" i="4"/>
  <c r="T2" i="4"/>
  <c r="T3" i="4"/>
  <c r="K2" i="4"/>
  <c r="K3" i="4"/>
  <c r="T5" i="4"/>
  <c r="K5" i="4"/>
  <c r="H6" i="4"/>
  <c r="G6" i="4"/>
  <c r="H10" i="4"/>
  <c r="G13" i="4"/>
  <c r="H13" i="4"/>
  <c r="L13" i="4" s="1"/>
  <c r="G10" i="4"/>
  <c r="S10" i="4"/>
  <c r="Q10" i="4"/>
  <c r="T7" i="4"/>
  <c r="T8" i="4"/>
  <c r="T9" i="4"/>
  <c r="K7" i="4"/>
  <c r="K8" i="4"/>
  <c r="K9" i="4"/>
  <c r="S13" i="4"/>
  <c r="Q13" i="4"/>
  <c r="T12" i="4"/>
  <c r="K16" i="4"/>
  <c r="K11" i="4"/>
  <c r="K12" i="4"/>
  <c r="H18" i="4"/>
  <c r="L18" i="4" s="1"/>
  <c r="T14" i="4"/>
  <c r="T15" i="4"/>
  <c r="T16" i="4"/>
  <c r="T17" i="4"/>
  <c r="S18" i="4"/>
  <c r="Q18" i="4"/>
  <c r="G18" i="4"/>
  <c r="K14" i="4"/>
  <c r="K15" i="4"/>
  <c r="K17" i="4"/>
  <c r="K19" i="4"/>
  <c r="T20" i="4"/>
  <c r="T21" i="4"/>
  <c r="K20" i="4"/>
  <c r="K21" i="4"/>
  <c r="S22" i="4"/>
  <c r="Q22" i="4"/>
  <c r="H22" i="4"/>
  <c r="G22" i="4"/>
  <c r="S32" i="4"/>
  <c r="Q32" i="4"/>
  <c r="G32" i="4"/>
  <c r="H32" i="4"/>
  <c r="S29" i="4"/>
  <c r="Q29" i="4"/>
  <c r="H29" i="4"/>
  <c r="G29" i="4"/>
  <c r="I29" i="4" s="1"/>
  <c r="G25" i="4"/>
  <c r="H25" i="4"/>
  <c r="L25" i="4" s="1"/>
  <c r="T31" i="4"/>
  <c r="R31" i="4"/>
  <c r="K31" i="4"/>
  <c r="T30" i="4"/>
  <c r="R30" i="4"/>
  <c r="K30" i="4"/>
  <c r="T28" i="4"/>
  <c r="R28" i="4"/>
  <c r="K28" i="4"/>
  <c r="T27" i="4"/>
  <c r="R27" i="4"/>
  <c r="K27" i="4"/>
  <c r="T26" i="4"/>
  <c r="R26" i="4"/>
  <c r="K26" i="4"/>
  <c r="T24" i="4"/>
  <c r="R24" i="4"/>
  <c r="K24" i="4"/>
  <c r="S23" i="4"/>
  <c r="S25" i="4" s="1"/>
  <c r="Q23" i="4"/>
  <c r="R23" i="4" s="1"/>
  <c r="K23" i="4"/>
  <c r="S36" i="2"/>
  <c r="T36" i="2" s="1"/>
  <c r="Q36" i="2"/>
  <c r="H36" i="2"/>
  <c r="G36" i="2"/>
  <c r="R36" i="2" s="1"/>
  <c r="T35" i="2"/>
  <c r="K35" i="2"/>
  <c r="T34" i="2"/>
  <c r="R34" i="2"/>
  <c r="K34" i="2"/>
  <c r="T33" i="2"/>
  <c r="R33" i="2"/>
  <c r="K33" i="2"/>
  <c r="H32" i="2"/>
  <c r="G32" i="2"/>
  <c r="T31" i="2"/>
  <c r="R31" i="2"/>
  <c r="K31" i="2"/>
  <c r="T30" i="2"/>
  <c r="R30" i="2"/>
  <c r="T29" i="2"/>
  <c r="R29" i="2"/>
  <c r="S28" i="2"/>
  <c r="Q28" i="2"/>
  <c r="H28" i="2"/>
  <c r="G28" i="2"/>
  <c r="T27" i="2"/>
  <c r="R27" i="2"/>
  <c r="K27" i="2"/>
  <c r="T26" i="2"/>
  <c r="R26" i="2"/>
  <c r="K26" i="2"/>
  <c r="T25" i="2"/>
  <c r="R25" i="2"/>
  <c r="K25" i="2"/>
  <c r="S24" i="2"/>
  <c r="Q24" i="2"/>
  <c r="H24" i="2"/>
  <c r="G24" i="2"/>
  <c r="T23" i="2"/>
  <c r="R23" i="2"/>
  <c r="K23" i="2"/>
  <c r="T22" i="2"/>
  <c r="R22" i="2"/>
  <c r="K22" i="2"/>
  <c r="T21" i="2"/>
  <c r="R21" i="2"/>
  <c r="K21" i="2"/>
  <c r="S20" i="2"/>
  <c r="Q20" i="2"/>
  <c r="L20" i="2"/>
  <c r="G20" i="2"/>
  <c r="T19" i="2"/>
  <c r="R19" i="2"/>
  <c r="K19" i="2"/>
  <c r="T18" i="2"/>
  <c r="R18" i="2"/>
  <c r="K18" i="2"/>
  <c r="S17" i="2"/>
  <c r="Q17" i="2"/>
  <c r="H17" i="2"/>
  <c r="G17" i="2"/>
  <c r="T16" i="2"/>
  <c r="R16" i="2"/>
  <c r="K16" i="2"/>
  <c r="T15" i="2"/>
  <c r="R15" i="2"/>
  <c r="K15" i="2"/>
  <c r="S14" i="2"/>
  <c r="Q14" i="2"/>
  <c r="H14" i="2"/>
  <c r="G14" i="2"/>
  <c r="T13" i="2"/>
  <c r="R13" i="2"/>
  <c r="K13" i="2"/>
  <c r="T12" i="2"/>
  <c r="R12" i="2"/>
  <c r="K12" i="2"/>
  <c r="T11" i="2"/>
  <c r="R11" i="2"/>
  <c r="K11" i="2"/>
  <c r="T10" i="2"/>
  <c r="R10" i="2"/>
  <c r="K10" i="2"/>
  <c r="T9" i="2"/>
  <c r="R9" i="2"/>
  <c r="K9" i="2"/>
  <c r="S8" i="2"/>
  <c r="Q8" i="2"/>
  <c r="G8" i="2"/>
  <c r="T7" i="2"/>
  <c r="R7" i="2"/>
  <c r="K7" i="2"/>
  <c r="T6" i="2"/>
  <c r="R6" i="2"/>
  <c r="K6" i="2"/>
  <c r="T5" i="2"/>
  <c r="R5" i="2"/>
  <c r="K5" i="2"/>
  <c r="T4" i="2"/>
  <c r="R4" i="2"/>
  <c r="K4" i="2"/>
  <c r="T3" i="2"/>
  <c r="R3" i="2"/>
  <c r="T2" i="2"/>
  <c r="R2" i="2"/>
  <c r="K2" i="2"/>
  <c r="I36" i="2" l="1"/>
  <c r="J32" i="2"/>
  <c r="J24" i="2"/>
  <c r="L28" i="2"/>
  <c r="J28" i="2"/>
  <c r="J14" i="2"/>
  <c r="L17" i="2"/>
  <c r="L3" i="2"/>
  <c r="L36" i="2"/>
  <c r="J20" i="2"/>
  <c r="L14" i="2"/>
  <c r="J4" i="4"/>
  <c r="L24" i="2"/>
  <c r="L32" i="2"/>
  <c r="J17" i="2"/>
  <c r="L8" i="2"/>
  <c r="J36" i="2"/>
  <c r="K36" i="2"/>
  <c r="I14" i="2"/>
  <c r="J32" i="4"/>
  <c r="J6" i="4"/>
  <c r="J10" i="4"/>
  <c r="J18" i="4"/>
  <c r="L22" i="4"/>
  <c r="L10" i="4"/>
  <c r="L6" i="4"/>
  <c r="J13" i="4"/>
  <c r="L29" i="4"/>
  <c r="L32" i="4"/>
  <c r="J25" i="4"/>
  <c r="J29" i="4"/>
  <c r="I32" i="4"/>
  <c r="I18" i="4"/>
  <c r="I22" i="4"/>
  <c r="I25" i="4"/>
  <c r="I10" i="4"/>
  <c r="I4" i="4"/>
  <c r="I6" i="4"/>
  <c r="F13" i="4"/>
  <c r="F10" i="4"/>
  <c r="I13" i="4"/>
  <c r="F4" i="4"/>
  <c r="F6" i="4"/>
  <c r="I17" i="2"/>
  <c r="F36" i="2"/>
  <c r="F3" i="2"/>
  <c r="I24" i="2"/>
  <c r="I8" i="2"/>
  <c r="F24" i="2"/>
  <c r="I3" i="2"/>
  <c r="I32" i="2"/>
  <c r="K32" i="2"/>
  <c r="F8" i="2"/>
  <c r="F14" i="2"/>
  <c r="F32" i="2"/>
  <c r="R14" i="2"/>
  <c r="F20" i="2"/>
  <c r="F17" i="2"/>
  <c r="F32" i="4"/>
  <c r="F29" i="4"/>
  <c r="F25" i="4"/>
  <c r="F18" i="4"/>
  <c r="K20" i="2"/>
  <c r="K24" i="2"/>
  <c r="R17" i="2"/>
  <c r="T17" i="2"/>
  <c r="R32" i="2"/>
  <c r="R8" i="2"/>
  <c r="K8" i="2"/>
  <c r="T20" i="2"/>
  <c r="R32" i="4"/>
  <c r="R13" i="4"/>
  <c r="T29" i="4"/>
  <c r="R10" i="4"/>
  <c r="T32" i="4"/>
  <c r="Q25" i="4"/>
  <c r="R25" i="4" s="1"/>
  <c r="R22" i="4"/>
  <c r="R4" i="4"/>
  <c r="T4" i="4"/>
  <c r="K6" i="4"/>
  <c r="T23" i="4"/>
  <c r="K32" i="4"/>
  <c r="R18" i="4"/>
  <c r="T6" i="4"/>
  <c r="T10" i="4"/>
  <c r="R6" i="4"/>
  <c r="T18" i="4"/>
  <c r="T13" i="4"/>
  <c r="K10" i="4"/>
  <c r="K13" i="4"/>
  <c r="K18" i="4"/>
  <c r="K22" i="4"/>
  <c r="T22" i="4"/>
  <c r="K25" i="4"/>
  <c r="T25" i="4"/>
  <c r="R29" i="4"/>
  <c r="K29" i="4"/>
  <c r="K14" i="2"/>
  <c r="K17" i="2"/>
  <c r="R20" i="2"/>
  <c r="T28" i="2"/>
  <c r="K28" i="2"/>
  <c r="T14" i="2"/>
  <c r="T24" i="2"/>
  <c r="T32" i="2"/>
  <c r="R28" i="2"/>
  <c r="F22" i="4"/>
  <c r="I28" i="2"/>
  <c r="F28" i="2"/>
</calcChain>
</file>

<file path=xl/sharedStrings.xml><?xml version="1.0" encoding="utf-8"?>
<sst xmlns="http://schemas.openxmlformats.org/spreadsheetml/2006/main" count="170" uniqueCount="57">
  <si>
    <t>2022_11_29</t>
  </si>
  <si>
    <t>Date</t>
  </si>
  <si>
    <t>Block</t>
  </si>
  <si>
    <t>2022_11_30</t>
  </si>
  <si>
    <t>2022_12_13</t>
  </si>
  <si>
    <t>2022_12_15</t>
  </si>
  <si>
    <t>2022_12_19</t>
  </si>
  <si>
    <t>Mean Latency to BCI2000 (s)</t>
  </si>
  <si>
    <t>Stdev Latency to BCI2000 (s)</t>
  </si>
  <si>
    <t>Block Time (s)</t>
  </si>
  <si>
    <t>2022_12_16</t>
  </si>
  <si>
    <t>2022_12_21</t>
  </si>
  <si>
    <t>Word Count</t>
  </si>
  <si>
    <t>Character Count</t>
  </si>
  <si>
    <t>Correct CPM</t>
  </si>
  <si>
    <t>FPs</t>
  </si>
  <si>
    <t>2023_01_05</t>
  </si>
  <si>
    <t>2023_01_06</t>
  </si>
  <si>
    <t>2023_01_10</t>
  </si>
  <si>
    <t>2023_01_12</t>
  </si>
  <si>
    <t>Mean Latency to NAVI (s)</t>
  </si>
  <si>
    <t>Stdev Latency to NAVI (s)</t>
  </si>
  <si>
    <t>2022_12_15_Total</t>
  </si>
  <si>
    <t>2022_12_16_Total</t>
  </si>
  <si>
    <t>2022_12_19_Total</t>
  </si>
  <si>
    <t>2023_01_05_Total</t>
  </si>
  <si>
    <t>2023_01_06_Total</t>
  </si>
  <si>
    <t>2023_01_10_Total</t>
  </si>
  <si>
    <t>2023_01_12_Total</t>
  </si>
  <si>
    <t>2022_12_13_Total</t>
  </si>
  <si>
    <t>2022_12_21_Total</t>
  </si>
  <si>
    <t>2022_11_29_Total</t>
  </si>
  <si>
    <t>2022_11_30_Total</t>
  </si>
  <si>
    <t>2022_11_18_Total</t>
  </si>
  <si>
    <t>2022_11_18</t>
  </si>
  <si>
    <t>---</t>
  </si>
  <si>
    <t>2022_11_17</t>
  </si>
  <si>
    <t>2022_11_17_Total</t>
  </si>
  <si>
    <t>2022_11_15_Total</t>
  </si>
  <si>
    <t>2022_11_15</t>
  </si>
  <si>
    <t>2022_11_11_Total</t>
  </si>
  <si>
    <t>2022_11_11</t>
  </si>
  <si>
    <t>2022_11_09_Total</t>
  </si>
  <si>
    <t>2022_11_09</t>
  </si>
  <si>
    <t>2022_11_08_Total</t>
  </si>
  <si>
    <t>2022_11_08</t>
  </si>
  <si>
    <t>N Grasps</t>
  </si>
  <si>
    <t>N Detections</t>
  </si>
  <si>
    <t>Days Post-Training</t>
  </si>
  <si>
    <t>Correct WPM</t>
  </si>
  <si>
    <t>TPF ( /hr)</t>
  </si>
  <si>
    <t>TPF ( /min)</t>
  </si>
  <si>
    <t>FPF ( /hr)</t>
  </si>
  <si>
    <t>FPF ( /min)</t>
  </si>
  <si>
    <t>Sensitivity (%)</t>
  </si>
  <si>
    <t>Wrong Character Count</t>
  </si>
  <si>
    <t>Wrong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</si>
</sst>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/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5" fillId="2" borderId="6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quotePrefix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2" xfId="0" quotePrefix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0" fillId="0" borderId="2" xfId="0" applyBorder="1"/>
    <xf numFmtId="0" fontId="0" fillId="0" borderId="21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AE52"/>
  <sheetViews>
    <sheetView topLeftCell="M1" workbookViewId="0">
      <selection activeCell="W14" sqref="W14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  <col min="21" max="21" width="22" bestFit="1" customWidth="1"/>
    <col min="22" max="22" width="11.5703125" bestFit="1" customWidth="1"/>
  </cols>
  <sheetData>
    <row r="1" spans="1:25">
      <c r="A1" s="5" t="s">
        <v>1</v>
      </c>
      <c r="B1" s="5" t="s">
        <v>48</v>
      </c>
      <c r="C1" s="5" t="s">
        <v>2</v>
      </c>
      <c r="D1" s="5" t="s">
        <v>46</v>
      </c>
      <c r="E1" s="5" t="s">
        <v>47</v>
      </c>
      <c r="F1" s="5" t="s">
        <v>54</v>
      </c>
      <c r="G1" s="5" t="s">
        <v>9</v>
      </c>
      <c r="H1" s="5" t="s">
        <v>15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7</v>
      </c>
      <c r="N1" s="5" t="s">
        <v>8</v>
      </c>
      <c r="O1" s="5" t="s">
        <v>20</v>
      </c>
      <c r="P1" s="5" t="s">
        <v>21</v>
      </c>
      <c r="Q1" s="5" t="s">
        <v>13</v>
      </c>
      <c r="R1" s="5" t="s">
        <v>14</v>
      </c>
      <c r="S1" s="5" t="s">
        <v>12</v>
      </c>
      <c r="T1" s="5" t="s">
        <v>49</v>
      </c>
      <c r="U1" s="5" t="s">
        <v>55</v>
      </c>
      <c r="V1" s="5" t="s">
        <v>56</v>
      </c>
    </row>
    <row r="2" spans="1:25">
      <c r="A2" s="8" t="s">
        <v>4</v>
      </c>
      <c r="B2" s="8">
        <v>81</v>
      </c>
      <c r="C2" s="8">
        <v>3</v>
      </c>
      <c r="D2" s="2">
        <v>138</v>
      </c>
      <c r="E2" s="2">
        <v>135</v>
      </c>
      <c r="F2" s="9">
        <f t="shared" ref="F2:F34" si="0">(E2/D2)*100</f>
        <v>97.826086956521735</v>
      </c>
      <c r="G2" s="7">
        <v>663.78700000000003</v>
      </c>
      <c r="H2" s="49">
        <v>0</v>
      </c>
      <c r="I2" s="69">
        <f t="shared" ref="I2:I36" si="1" xml:space="preserve"> E2/G2*3600</f>
        <v>732.16257624810362</v>
      </c>
      <c r="J2" s="69">
        <f t="shared" ref="J2:J36" si="2" xml:space="preserve"> E2/G2*60</f>
        <v>12.202709604135061</v>
      </c>
      <c r="K2" s="8">
        <f t="shared" ref="K2:K33" si="3" xml:space="preserve"> ROUNDUP((H2/G2)*3600,3)</f>
        <v>0</v>
      </c>
      <c r="L2" s="8">
        <f t="shared" ref="L2:L33" si="4" xml:space="preserve"> H2/G2 * 60</f>
        <v>0</v>
      </c>
      <c r="M2" s="7">
        <v>0.501</v>
      </c>
      <c r="N2" s="7">
        <v>8.1000000000000003E-2</v>
      </c>
      <c r="O2" s="7">
        <v>0.70399999999999996</v>
      </c>
      <c r="P2" s="7">
        <v>9.8000000000000004E-2</v>
      </c>
      <c r="Q2" s="7">
        <v>127</v>
      </c>
      <c r="R2" s="7">
        <f t="shared" ref="R2:R36" si="5" xml:space="preserve"> Q2/(G2/60)</f>
        <v>11.479586072038169</v>
      </c>
      <c r="S2" s="7">
        <v>29</v>
      </c>
      <c r="T2" s="7">
        <f t="shared" ref="T2:T36" si="6">S2/(G2/60)</f>
        <v>2.6213228038512351</v>
      </c>
      <c r="U2" s="145">
        <v>0</v>
      </c>
      <c r="V2" s="145">
        <f xml:space="preserve"> U2/(G2/60)</f>
        <v>0</v>
      </c>
      <c r="W2" s="8"/>
      <c r="X2" s="8"/>
      <c r="Y2" s="10"/>
    </row>
    <row r="3" spans="1:25">
      <c r="A3" s="19" t="s">
        <v>29</v>
      </c>
      <c r="B3" s="19">
        <v>81</v>
      </c>
      <c r="C3" s="57" t="s">
        <v>35</v>
      </c>
      <c r="D3" s="71">
        <f>SUM(D2)</f>
        <v>138</v>
      </c>
      <c r="E3" s="71">
        <f>SUM(E2)</f>
        <v>135</v>
      </c>
      <c r="F3" s="20">
        <f t="shared" si="0"/>
        <v>97.826086956521735</v>
      </c>
      <c r="G3" s="6">
        <v>663.78700000000003</v>
      </c>
      <c r="H3" s="56">
        <f>SUM(H2)</f>
        <v>0</v>
      </c>
      <c r="I3" s="70">
        <f t="shared" si="1"/>
        <v>732.16257624810362</v>
      </c>
      <c r="J3" s="70">
        <f t="shared" si="2"/>
        <v>12.202709604135061</v>
      </c>
      <c r="K3" s="19">
        <f t="shared" si="3"/>
        <v>0</v>
      </c>
      <c r="L3" s="23">
        <f t="shared" si="4"/>
        <v>0</v>
      </c>
      <c r="M3" s="6">
        <v>0.501</v>
      </c>
      <c r="N3" s="6">
        <v>8.1000000000000003E-2</v>
      </c>
      <c r="O3" s="6">
        <v>0.70399999999999996</v>
      </c>
      <c r="P3" s="6">
        <v>9.8000000000000004E-2</v>
      </c>
      <c r="Q3" s="6">
        <v>127</v>
      </c>
      <c r="R3" s="6">
        <f t="shared" si="5"/>
        <v>11.479586072038169</v>
      </c>
      <c r="S3" s="6">
        <v>29</v>
      </c>
      <c r="T3" s="6">
        <f t="shared" si="6"/>
        <v>2.6213228038512351</v>
      </c>
      <c r="U3" s="146">
        <f>SUM(U2)</f>
        <v>0</v>
      </c>
      <c r="V3" s="147">
        <f t="shared" ref="V3:V36" si="7" xml:space="preserve"> U3/(G3/60)</f>
        <v>0</v>
      </c>
      <c r="W3" s="8"/>
      <c r="X3" s="8"/>
      <c r="Y3" s="10"/>
    </row>
    <row r="4" spans="1:25">
      <c r="A4" s="4" t="s">
        <v>5</v>
      </c>
      <c r="B4" s="4">
        <v>83</v>
      </c>
      <c r="C4" s="17">
        <v>1</v>
      </c>
      <c r="D4" s="24">
        <v>126</v>
      </c>
      <c r="E4" s="24">
        <v>124</v>
      </c>
      <c r="F4" s="26">
        <f t="shared" si="0"/>
        <v>98.412698412698404</v>
      </c>
      <c r="G4" s="18">
        <v>617.255</v>
      </c>
      <c r="H4" s="64">
        <v>3</v>
      </c>
      <c r="I4" s="68">
        <f t="shared" si="1"/>
        <v>723.20191816996214</v>
      </c>
      <c r="J4" s="68">
        <f t="shared" si="2"/>
        <v>12.053365302832702</v>
      </c>
      <c r="K4" s="17">
        <f t="shared" si="3"/>
        <v>17.497</v>
      </c>
      <c r="L4" s="17">
        <f t="shared" si="4"/>
        <v>0.29161367668143634</v>
      </c>
      <c r="M4" s="18">
        <v>0.41799999999999998</v>
      </c>
      <c r="N4" s="18">
        <v>0.113</v>
      </c>
      <c r="O4" s="18">
        <v>0.61199999999999999</v>
      </c>
      <c r="P4" s="18">
        <v>0.126</v>
      </c>
      <c r="Q4" s="18">
        <v>126</v>
      </c>
      <c r="R4" s="18">
        <f t="shared" si="5"/>
        <v>12.247774420620326</v>
      </c>
      <c r="S4" s="18">
        <v>27</v>
      </c>
      <c r="T4" s="18">
        <f t="shared" si="6"/>
        <v>2.6245230901329273</v>
      </c>
      <c r="U4" s="145">
        <v>0</v>
      </c>
      <c r="V4" s="145">
        <f t="shared" si="7"/>
        <v>0</v>
      </c>
      <c r="W4" s="8"/>
      <c r="X4" s="8"/>
      <c r="Y4" s="10"/>
    </row>
    <row r="5" spans="1:25">
      <c r="A5" s="8" t="s">
        <v>5</v>
      </c>
      <c r="B5" s="21">
        <v>83</v>
      </c>
      <c r="C5" s="21">
        <v>2</v>
      </c>
      <c r="D5" s="85">
        <v>114</v>
      </c>
      <c r="E5" s="85">
        <v>112</v>
      </c>
      <c r="F5" s="9">
        <f t="shared" si="0"/>
        <v>98.245614035087712</v>
      </c>
      <c r="G5" s="7">
        <v>566.58699999999999</v>
      </c>
      <c r="H5" s="49">
        <v>1</v>
      </c>
      <c r="I5" s="69">
        <f t="shared" si="1"/>
        <v>711.62945849445896</v>
      </c>
      <c r="J5" s="69">
        <f t="shared" si="2"/>
        <v>11.860490974907648</v>
      </c>
      <c r="K5" s="8">
        <f t="shared" si="3"/>
        <v>6.3540000000000001</v>
      </c>
      <c r="L5" s="8">
        <f t="shared" si="4"/>
        <v>0.10589724084738972</v>
      </c>
      <c r="M5" s="7">
        <v>0.42799999999999999</v>
      </c>
      <c r="N5" s="7">
        <v>0.09</v>
      </c>
      <c r="O5" s="7">
        <v>0.63</v>
      </c>
      <c r="P5" s="7">
        <v>9.9000000000000005E-2</v>
      </c>
      <c r="Q5" s="7">
        <v>116</v>
      </c>
      <c r="R5" s="7">
        <f t="shared" si="5"/>
        <v>12.284079938297207</v>
      </c>
      <c r="S5" s="7">
        <v>23</v>
      </c>
      <c r="T5" s="7">
        <f t="shared" si="6"/>
        <v>2.4356365394899635</v>
      </c>
      <c r="U5" s="145">
        <v>0</v>
      </c>
      <c r="V5" s="145">
        <f t="shared" si="7"/>
        <v>0</v>
      </c>
      <c r="W5" s="8"/>
      <c r="X5" s="8"/>
      <c r="Y5" s="10"/>
    </row>
    <row r="6" spans="1:25">
      <c r="A6" s="17" t="s">
        <v>5</v>
      </c>
      <c r="B6" s="22">
        <v>83</v>
      </c>
      <c r="C6" s="22">
        <v>3</v>
      </c>
      <c r="D6" s="86">
        <v>150</v>
      </c>
      <c r="E6" s="86">
        <v>146</v>
      </c>
      <c r="F6" s="9">
        <f t="shared" si="0"/>
        <v>97.333333333333343</v>
      </c>
      <c r="G6" s="7">
        <v>779.822</v>
      </c>
      <c r="H6" s="49">
        <v>7</v>
      </c>
      <c r="I6" s="69">
        <f t="shared" si="1"/>
        <v>673.99996409437028</v>
      </c>
      <c r="J6" s="69">
        <f t="shared" si="2"/>
        <v>11.23333273490617</v>
      </c>
      <c r="K6" s="8">
        <f t="shared" si="3"/>
        <v>32.315999999999995</v>
      </c>
      <c r="L6" s="8">
        <f t="shared" si="4"/>
        <v>0.53858444619413148</v>
      </c>
      <c r="M6" s="7">
        <v>0.47099999999999997</v>
      </c>
      <c r="N6" s="7">
        <v>0.10199999999999999</v>
      </c>
      <c r="O6" s="7">
        <v>0.66600000000000004</v>
      </c>
      <c r="P6" s="7">
        <v>0.115</v>
      </c>
      <c r="Q6" s="7">
        <v>118</v>
      </c>
      <c r="R6" s="7">
        <f t="shared" si="5"/>
        <v>9.0789949501296459</v>
      </c>
      <c r="S6" s="7">
        <v>24</v>
      </c>
      <c r="T6" s="7">
        <f t="shared" si="6"/>
        <v>1.8465752440941652</v>
      </c>
      <c r="U6" s="145">
        <v>7</v>
      </c>
      <c r="V6" s="145">
        <f t="shared" si="7"/>
        <v>0.53858444619413148</v>
      </c>
      <c r="W6" s="8"/>
      <c r="X6" s="8"/>
      <c r="Y6" s="10"/>
    </row>
    <row r="7" spans="1:25">
      <c r="A7" s="8" t="s">
        <v>5</v>
      </c>
      <c r="B7" s="8">
        <v>83</v>
      </c>
      <c r="C7" s="8">
        <v>4</v>
      </c>
      <c r="D7" s="14">
        <v>134</v>
      </c>
      <c r="E7" s="14">
        <v>131</v>
      </c>
      <c r="F7" s="9">
        <f t="shared" si="0"/>
        <v>97.761194029850756</v>
      </c>
      <c r="G7" s="7">
        <v>690.53300000000002</v>
      </c>
      <c r="H7" s="49">
        <v>7</v>
      </c>
      <c r="I7" s="69">
        <f t="shared" si="1"/>
        <v>682.95070619362139</v>
      </c>
      <c r="J7" s="69">
        <f t="shared" si="2"/>
        <v>11.382511769893689</v>
      </c>
      <c r="K7" s="8">
        <f t="shared" si="3"/>
        <v>36.494</v>
      </c>
      <c r="L7" s="8">
        <f t="shared" si="4"/>
        <v>0.60822581976531176</v>
      </c>
      <c r="M7" s="7">
        <v>0.48</v>
      </c>
      <c r="N7" s="7">
        <v>0.114</v>
      </c>
      <c r="O7" s="7">
        <v>0.66100000000000003</v>
      </c>
      <c r="P7" s="7">
        <v>0.128</v>
      </c>
      <c r="Q7" s="7">
        <v>114</v>
      </c>
      <c r="R7" s="7">
        <f t="shared" si="5"/>
        <v>9.9053919218922193</v>
      </c>
      <c r="S7" s="7">
        <v>24</v>
      </c>
      <c r="T7" s="7">
        <f t="shared" si="6"/>
        <v>2.085345667766783</v>
      </c>
      <c r="U7" s="145">
        <v>1</v>
      </c>
      <c r="V7" s="145">
        <f t="shared" si="7"/>
        <v>8.6889402823615958E-2</v>
      </c>
      <c r="W7" s="8"/>
      <c r="X7" s="8"/>
      <c r="Y7" s="10"/>
    </row>
    <row r="8" spans="1:25">
      <c r="A8" s="19" t="s">
        <v>22</v>
      </c>
      <c r="B8" s="19">
        <v>83</v>
      </c>
      <c r="C8" s="57" t="s">
        <v>35</v>
      </c>
      <c r="D8" s="23">
        <f>SUM(D4:D7)</f>
        <v>524</v>
      </c>
      <c r="E8" s="23">
        <f>SUM(E4:E7)</f>
        <v>513</v>
      </c>
      <c r="F8" s="20">
        <f t="shared" si="0"/>
        <v>97.900763358778633</v>
      </c>
      <c r="G8" s="6">
        <f xml:space="preserve"> SUM(G4:G7)</f>
        <v>2654.1970000000001</v>
      </c>
      <c r="H8" s="56">
        <f xml:space="preserve"> SUM(H4:H7)</f>
        <v>18</v>
      </c>
      <c r="I8" s="70">
        <f t="shared" si="1"/>
        <v>695.8036649125894</v>
      </c>
      <c r="J8" s="70">
        <f t="shared" si="2"/>
        <v>11.596727748543156</v>
      </c>
      <c r="K8" s="19">
        <f t="shared" si="3"/>
        <v>24.415000000000003</v>
      </c>
      <c r="L8" s="23">
        <f t="shared" si="4"/>
        <v>0.40690272801905808</v>
      </c>
      <c r="M8" s="23">
        <v>0.46</v>
      </c>
      <c r="N8" s="23">
        <v>0.11600000000000001</v>
      </c>
      <c r="O8" s="23">
        <v>0.64400000000000002</v>
      </c>
      <c r="P8" s="23">
        <v>0.12</v>
      </c>
      <c r="Q8" s="6">
        <f xml:space="preserve"> SUM(Q4:Q7)</f>
        <v>474</v>
      </c>
      <c r="R8" s="6">
        <f t="shared" si="5"/>
        <v>10.715105171168529</v>
      </c>
      <c r="S8" s="6">
        <f xml:space="preserve"> SUM(S4:S7)</f>
        <v>98</v>
      </c>
      <c r="T8" s="6">
        <f>S8/(G8/60)</f>
        <v>2.2153592969926494</v>
      </c>
      <c r="U8" s="146">
        <f>SUM(U4:U7)</f>
        <v>8</v>
      </c>
      <c r="V8" s="147">
        <f t="shared" si="7"/>
        <v>0.18084565689735915</v>
      </c>
      <c r="W8" s="8"/>
      <c r="X8" s="8"/>
      <c r="Y8" s="10"/>
    </row>
    <row r="9" spans="1:25">
      <c r="A9" s="17" t="s">
        <v>10</v>
      </c>
      <c r="B9" s="17">
        <v>84</v>
      </c>
      <c r="C9" s="17">
        <v>1</v>
      </c>
      <c r="D9" s="24">
        <v>127</v>
      </c>
      <c r="E9" s="24">
        <v>124</v>
      </c>
      <c r="F9" s="26">
        <f t="shared" si="0"/>
        <v>97.637795275590548</v>
      </c>
      <c r="G9" s="18">
        <v>650.678</v>
      </c>
      <c r="H9" s="64">
        <v>2</v>
      </c>
      <c r="I9" s="68">
        <f t="shared" si="1"/>
        <v>686.0536240659743</v>
      </c>
      <c r="J9" s="68">
        <f t="shared" si="2"/>
        <v>11.434227067766237</v>
      </c>
      <c r="K9" s="17">
        <f t="shared" si="3"/>
        <v>11.065999999999999</v>
      </c>
      <c r="L9" s="17">
        <f t="shared" si="4"/>
        <v>0.18442301722203608</v>
      </c>
      <c r="M9" s="18">
        <v>0.45200000000000001</v>
      </c>
      <c r="N9" s="18">
        <v>0.09</v>
      </c>
      <c r="O9" s="18">
        <v>0.67700000000000005</v>
      </c>
      <c r="P9" s="18">
        <v>0.108</v>
      </c>
      <c r="Q9" s="18">
        <v>111</v>
      </c>
      <c r="R9" s="18">
        <f t="shared" si="5"/>
        <v>10.235477455823004</v>
      </c>
      <c r="S9" s="18">
        <v>23</v>
      </c>
      <c r="T9" s="18">
        <f t="shared" si="6"/>
        <v>2.1208646980534152</v>
      </c>
      <c r="U9" s="145">
        <v>1</v>
      </c>
      <c r="V9" s="145">
        <f t="shared" si="7"/>
        <v>9.2211508611018053E-2</v>
      </c>
      <c r="W9" s="8"/>
      <c r="X9" s="8"/>
      <c r="Y9" s="10"/>
    </row>
    <row r="10" spans="1:25">
      <c r="A10" s="8" t="s">
        <v>10</v>
      </c>
      <c r="B10" s="8">
        <v>84</v>
      </c>
      <c r="C10" s="8">
        <v>2</v>
      </c>
      <c r="D10" s="14">
        <v>113</v>
      </c>
      <c r="E10" s="14">
        <v>109</v>
      </c>
      <c r="F10" s="9">
        <f t="shared" si="0"/>
        <v>96.460176991150433</v>
      </c>
      <c r="G10" s="7">
        <v>569.84400000000005</v>
      </c>
      <c r="H10" s="49">
        <v>3</v>
      </c>
      <c r="I10" s="69">
        <f t="shared" si="1"/>
        <v>688.60951418282889</v>
      </c>
      <c r="J10" s="69">
        <f t="shared" si="2"/>
        <v>11.476825236380483</v>
      </c>
      <c r="K10" s="8">
        <f t="shared" si="3"/>
        <v>18.953000000000003</v>
      </c>
      <c r="L10" s="8">
        <f t="shared" si="4"/>
        <v>0.31587592393707747</v>
      </c>
      <c r="M10" s="7">
        <v>0.46300000000000002</v>
      </c>
      <c r="N10" s="7">
        <v>9.4E-2</v>
      </c>
      <c r="O10" s="7">
        <v>0.66800000000000004</v>
      </c>
      <c r="P10" s="7">
        <v>0.1</v>
      </c>
      <c r="Q10" s="7">
        <v>99</v>
      </c>
      <c r="R10" s="7">
        <f t="shared" si="5"/>
        <v>10.423905489923557</v>
      </c>
      <c r="S10" s="7">
        <v>20</v>
      </c>
      <c r="T10" s="7">
        <f t="shared" si="6"/>
        <v>2.1058394929138498</v>
      </c>
      <c r="U10" s="145">
        <v>2</v>
      </c>
      <c r="V10" s="145">
        <f t="shared" si="7"/>
        <v>0.21058394929138499</v>
      </c>
      <c r="W10" s="8"/>
      <c r="X10" s="8"/>
      <c r="Y10" s="10"/>
    </row>
    <row r="11" spans="1:25">
      <c r="A11" s="8" t="s">
        <v>10</v>
      </c>
      <c r="B11" s="8">
        <v>84</v>
      </c>
      <c r="C11" s="8">
        <v>3</v>
      </c>
      <c r="D11" s="14">
        <v>124</v>
      </c>
      <c r="E11" s="14">
        <v>118</v>
      </c>
      <c r="F11" s="9">
        <f t="shared" si="0"/>
        <v>95.161290322580655</v>
      </c>
      <c r="G11" s="7">
        <v>651.28700000000003</v>
      </c>
      <c r="H11" s="49">
        <v>0</v>
      </c>
      <c r="I11" s="69">
        <f t="shared" si="1"/>
        <v>652.24701245380299</v>
      </c>
      <c r="J11" s="69">
        <f t="shared" si="2"/>
        <v>10.870783540896717</v>
      </c>
      <c r="K11" s="8">
        <f t="shared" si="3"/>
        <v>0</v>
      </c>
      <c r="L11" s="8">
        <f t="shared" si="4"/>
        <v>0</v>
      </c>
      <c r="M11" s="7">
        <v>0.51600000000000001</v>
      </c>
      <c r="N11" s="7">
        <v>9.2999999999999999E-2</v>
      </c>
      <c r="O11" s="7">
        <v>0.70199999999999996</v>
      </c>
      <c r="P11" s="7">
        <v>0.11</v>
      </c>
      <c r="Q11" s="7">
        <v>98</v>
      </c>
      <c r="R11" s="7">
        <f t="shared" si="5"/>
        <v>9.0282778559989687</v>
      </c>
      <c r="S11" s="7">
        <v>20</v>
      </c>
      <c r="T11" s="7">
        <f t="shared" si="6"/>
        <v>1.8425056848977486</v>
      </c>
      <c r="U11" s="145">
        <v>2</v>
      </c>
      <c r="V11" s="145">
        <f t="shared" si="7"/>
        <v>0.18425056848977486</v>
      </c>
      <c r="W11" s="8"/>
      <c r="X11" s="8"/>
      <c r="Y11" s="10"/>
    </row>
    <row r="12" spans="1:25">
      <c r="A12" s="8" t="s">
        <v>10</v>
      </c>
      <c r="B12" s="8">
        <v>84</v>
      </c>
      <c r="C12" s="8">
        <v>4</v>
      </c>
      <c r="D12" s="14">
        <v>130</v>
      </c>
      <c r="E12" s="14">
        <v>127</v>
      </c>
      <c r="F12" s="9">
        <f t="shared" si="0"/>
        <v>97.692307692307693</v>
      </c>
      <c r="G12" s="7">
        <v>659.17700000000002</v>
      </c>
      <c r="H12" s="49">
        <v>0</v>
      </c>
      <c r="I12" s="69">
        <f t="shared" si="1"/>
        <v>693.59216113426282</v>
      </c>
      <c r="J12" s="69">
        <f t="shared" si="2"/>
        <v>11.559869352237714</v>
      </c>
      <c r="K12" s="8">
        <f t="shared" si="3"/>
        <v>0</v>
      </c>
      <c r="L12" s="8">
        <f t="shared" si="4"/>
        <v>0</v>
      </c>
      <c r="M12" s="7">
        <v>0.5</v>
      </c>
      <c r="N12" s="7">
        <v>7.9000000000000001E-2</v>
      </c>
      <c r="O12" s="7">
        <v>0.69499999999999995</v>
      </c>
      <c r="P12" s="7">
        <v>9.4E-2</v>
      </c>
      <c r="Q12" s="7">
        <v>108</v>
      </c>
      <c r="R12" s="7">
        <f t="shared" si="5"/>
        <v>9.8304400790682909</v>
      </c>
      <c r="S12" s="7">
        <v>24</v>
      </c>
      <c r="T12" s="7">
        <f t="shared" si="6"/>
        <v>2.1845422397929539</v>
      </c>
      <c r="U12" s="145">
        <v>0</v>
      </c>
      <c r="V12" s="145">
        <f t="shared" si="7"/>
        <v>0</v>
      </c>
      <c r="W12" s="8"/>
      <c r="X12" s="8"/>
      <c r="Y12" s="10"/>
    </row>
    <row r="13" spans="1:25">
      <c r="A13" s="8" t="s">
        <v>10</v>
      </c>
      <c r="B13" s="8">
        <v>84</v>
      </c>
      <c r="C13" s="8">
        <v>5</v>
      </c>
      <c r="D13" s="14">
        <v>119</v>
      </c>
      <c r="E13" s="14">
        <v>113</v>
      </c>
      <c r="F13" s="9">
        <f t="shared" si="0"/>
        <v>94.9579831932773</v>
      </c>
      <c r="G13" s="7">
        <v>587.91399999999999</v>
      </c>
      <c r="H13" s="49">
        <v>0</v>
      </c>
      <c r="I13" s="69">
        <f t="shared" si="1"/>
        <v>691.93793650091686</v>
      </c>
      <c r="J13" s="69">
        <f t="shared" si="2"/>
        <v>11.532298941681947</v>
      </c>
      <c r="K13" s="8">
        <f t="shared" si="3"/>
        <v>0</v>
      </c>
      <c r="L13" s="8">
        <f t="shared" si="4"/>
        <v>0</v>
      </c>
      <c r="M13" s="7">
        <v>0.499</v>
      </c>
      <c r="N13" s="7">
        <v>8.5999999999999993E-2</v>
      </c>
      <c r="O13" s="7">
        <v>0.71899999999999997</v>
      </c>
      <c r="P13" s="7">
        <v>0.107</v>
      </c>
      <c r="Q13" s="7">
        <v>114</v>
      </c>
      <c r="R13" s="7">
        <f t="shared" si="5"/>
        <v>11.63435468452869</v>
      </c>
      <c r="S13" s="7">
        <v>24</v>
      </c>
      <c r="T13" s="7">
        <f t="shared" si="6"/>
        <v>2.4493378283218297</v>
      </c>
      <c r="U13" s="145">
        <v>0</v>
      </c>
      <c r="V13" s="145">
        <f t="shared" si="7"/>
        <v>0</v>
      </c>
      <c r="W13" s="8"/>
      <c r="X13" s="8"/>
      <c r="Y13" s="10"/>
    </row>
    <row r="14" spans="1:25">
      <c r="A14" s="19" t="s">
        <v>23</v>
      </c>
      <c r="B14" s="19">
        <v>84</v>
      </c>
      <c r="C14" s="57" t="s">
        <v>35</v>
      </c>
      <c r="D14" s="23">
        <f>SUM(D9:D13)</f>
        <v>613</v>
      </c>
      <c r="E14" s="23">
        <f>SUM(E9:E13)</f>
        <v>591</v>
      </c>
      <c r="F14" s="20">
        <f t="shared" si="0"/>
        <v>96.411092985318106</v>
      </c>
      <c r="G14" s="6">
        <f xml:space="preserve"> SUM(G9:G13)</f>
        <v>3118.8999999999996</v>
      </c>
      <c r="H14" s="56">
        <f xml:space="preserve"> SUM(H9:H13)</f>
        <v>5</v>
      </c>
      <c r="I14" s="70">
        <f t="shared" si="1"/>
        <v>682.16358331463027</v>
      </c>
      <c r="J14" s="70">
        <f t="shared" si="2"/>
        <v>11.369393055243838</v>
      </c>
      <c r="K14" s="19">
        <f t="shared" si="3"/>
        <v>5.7720000000000002</v>
      </c>
      <c r="L14" s="23">
        <f t="shared" si="4"/>
        <v>9.6187758504600984E-2</v>
      </c>
      <c r="M14" s="6">
        <v>0.48599999999999999</v>
      </c>
      <c r="N14" s="6">
        <v>9.1999999999999998E-2</v>
      </c>
      <c r="O14" s="6">
        <v>0.69199999999999995</v>
      </c>
      <c r="P14" s="6">
        <v>0.105</v>
      </c>
      <c r="Q14" s="6">
        <f xml:space="preserve"> SUM(Q9:Q13)</f>
        <v>530</v>
      </c>
      <c r="R14" s="6">
        <f t="shared" si="5"/>
        <v>10.195902401487706</v>
      </c>
      <c r="S14" s="6">
        <f>SUM(S9:S13)</f>
        <v>111</v>
      </c>
      <c r="T14" s="6">
        <f t="shared" si="6"/>
        <v>2.1353682388021418</v>
      </c>
      <c r="U14" s="146">
        <f>SUM(U9:U13)</f>
        <v>5</v>
      </c>
      <c r="V14" s="147">
        <f t="shared" si="7"/>
        <v>9.6187758504600984E-2</v>
      </c>
      <c r="W14" s="8"/>
      <c r="X14" s="8"/>
      <c r="Y14" s="10"/>
    </row>
    <row r="15" spans="1:25">
      <c r="A15" s="17" t="s">
        <v>6</v>
      </c>
      <c r="B15" s="17">
        <v>87</v>
      </c>
      <c r="C15" s="17">
        <v>1</v>
      </c>
      <c r="D15" s="24">
        <v>102</v>
      </c>
      <c r="E15" s="24">
        <v>99</v>
      </c>
      <c r="F15" s="26">
        <f t="shared" si="0"/>
        <v>97.058823529411768</v>
      </c>
      <c r="G15" s="18">
        <v>518.94000000000005</v>
      </c>
      <c r="H15" s="64">
        <v>0</v>
      </c>
      <c r="I15" s="68">
        <f t="shared" si="1"/>
        <v>686.78459937565026</v>
      </c>
      <c r="J15" s="68">
        <f t="shared" si="2"/>
        <v>11.446409989594171</v>
      </c>
      <c r="K15" s="17">
        <f t="shared" si="3"/>
        <v>0</v>
      </c>
      <c r="L15" s="17">
        <f t="shared" si="4"/>
        <v>0</v>
      </c>
      <c r="M15" s="18">
        <v>0.503</v>
      </c>
      <c r="N15" s="18">
        <v>6.4000000000000001E-2</v>
      </c>
      <c r="O15" s="18">
        <v>0.71399999999999997</v>
      </c>
      <c r="P15" s="18">
        <v>8.1000000000000003E-2</v>
      </c>
      <c r="Q15" s="18">
        <v>98</v>
      </c>
      <c r="R15" s="18">
        <f t="shared" si="5"/>
        <v>11.330789686668977</v>
      </c>
      <c r="S15" s="18">
        <v>22</v>
      </c>
      <c r="T15" s="18">
        <f t="shared" si="6"/>
        <v>2.5436466643542603</v>
      </c>
      <c r="U15" s="145">
        <v>1</v>
      </c>
      <c r="V15" s="145">
        <f t="shared" si="7"/>
        <v>0.11562030292519365</v>
      </c>
      <c r="W15" s="8"/>
      <c r="X15" s="8"/>
      <c r="Y15" s="10"/>
    </row>
    <row r="16" spans="1:25">
      <c r="A16" s="8" t="s">
        <v>6</v>
      </c>
      <c r="B16" s="8">
        <v>87</v>
      </c>
      <c r="C16" s="8">
        <v>2</v>
      </c>
      <c r="D16" s="14">
        <v>112</v>
      </c>
      <c r="E16" s="14">
        <v>110</v>
      </c>
      <c r="F16" s="9">
        <f t="shared" si="0"/>
        <v>98.214285714285708</v>
      </c>
      <c r="G16" s="7">
        <v>541.68200000000002</v>
      </c>
      <c r="H16" s="49">
        <v>1</v>
      </c>
      <c r="I16" s="69">
        <f t="shared" si="1"/>
        <v>731.05622856214529</v>
      </c>
      <c r="J16" s="69">
        <f t="shared" si="2"/>
        <v>12.184270476035756</v>
      </c>
      <c r="K16" s="8">
        <f t="shared" si="3"/>
        <v>6.6459999999999999</v>
      </c>
      <c r="L16" s="8">
        <f t="shared" si="4"/>
        <v>0.11076609523668868</v>
      </c>
      <c r="M16" s="7">
        <v>0.48199999999999998</v>
      </c>
      <c r="N16" s="7">
        <v>8.7999999999999995E-2</v>
      </c>
      <c r="O16" s="7">
        <v>0.69099999999999995</v>
      </c>
      <c r="P16" s="7">
        <v>0.111</v>
      </c>
      <c r="Q16" s="7">
        <v>101</v>
      </c>
      <c r="R16" s="7">
        <f t="shared" si="5"/>
        <v>11.187375618905557</v>
      </c>
      <c r="S16" s="7">
        <v>21</v>
      </c>
      <c r="T16" s="7">
        <f t="shared" si="6"/>
        <v>2.3260879999704622</v>
      </c>
      <c r="U16" s="145">
        <v>1</v>
      </c>
      <c r="V16" s="145">
        <f t="shared" si="7"/>
        <v>0.11076609523668869</v>
      </c>
      <c r="W16" s="8"/>
      <c r="X16" s="8"/>
      <c r="Y16" s="10"/>
    </row>
    <row r="17" spans="1:25">
      <c r="A17" s="19" t="s">
        <v>24</v>
      </c>
      <c r="B17" s="19">
        <v>87</v>
      </c>
      <c r="C17" s="57" t="s">
        <v>35</v>
      </c>
      <c r="D17" s="23">
        <f>SUM(D15:D16)</f>
        <v>214</v>
      </c>
      <c r="E17" s="23">
        <f>SUM(E15:E16)</f>
        <v>209</v>
      </c>
      <c r="F17" s="20">
        <f t="shared" si="0"/>
        <v>97.663551401869171</v>
      </c>
      <c r="G17" s="6">
        <f xml:space="preserve"> SUM(G15:G16)</f>
        <v>1060.6220000000001</v>
      </c>
      <c r="H17" s="56">
        <f xml:space="preserve"> SUM(H15:H16)</f>
        <v>1</v>
      </c>
      <c r="I17" s="70">
        <f t="shared" si="1"/>
        <v>709.39505309148785</v>
      </c>
      <c r="J17" s="70">
        <f t="shared" si="2"/>
        <v>11.82325088485813</v>
      </c>
      <c r="K17" s="19">
        <f t="shared" si="3"/>
        <v>3.395</v>
      </c>
      <c r="L17" s="23">
        <f t="shared" si="4"/>
        <v>5.6570578396450383E-2</v>
      </c>
      <c r="M17" s="6">
        <v>0.49199999999999999</v>
      </c>
      <c r="N17" s="6">
        <v>7.8E-2</v>
      </c>
      <c r="O17" s="6">
        <v>0.70199999999999996</v>
      </c>
      <c r="P17" s="6">
        <v>9.9000000000000005E-2</v>
      </c>
      <c r="Q17" s="6">
        <f xml:space="preserve"> SUM(Q15:Q16)</f>
        <v>199</v>
      </c>
      <c r="R17" s="6">
        <f t="shared" si="5"/>
        <v>11.257545100893626</v>
      </c>
      <c r="S17" s="6">
        <f>SUM(S15:S16)</f>
        <v>43</v>
      </c>
      <c r="T17" s="6">
        <f t="shared" si="6"/>
        <v>2.4325348710473667</v>
      </c>
      <c r="U17" s="146">
        <f>SUM(U15:U16)</f>
        <v>2</v>
      </c>
      <c r="V17" s="147">
        <f t="shared" si="7"/>
        <v>0.11314115679290077</v>
      </c>
      <c r="W17" s="8"/>
      <c r="X17" s="8"/>
      <c r="Y17" s="10"/>
    </row>
    <row r="18" spans="1:25">
      <c r="A18" s="17" t="s">
        <v>11</v>
      </c>
      <c r="B18" s="17">
        <v>89</v>
      </c>
      <c r="C18" s="17">
        <v>1</v>
      </c>
      <c r="D18" s="24">
        <v>173</v>
      </c>
      <c r="E18" s="24">
        <v>170</v>
      </c>
      <c r="F18" s="26">
        <f t="shared" si="0"/>
        <v>98.265895953757223</v>
      </c>
      <c r="G18" s="18">
        <v>906.88400000000001</v>
      </c>
      <c r="H18" s="64">
        <v>11</v>
      </c>
      <c r="I18" s="68">
        <f t="shared" si="1"/>
        <v>674.83823730488132</v>
      </c>
      <c r="J18" s="68">
        <f t="shared" si="2"/>
        <v>11.247303955081355</v>
      </c>
      <c r="K18" s="17">
        <f t="shared" si="3"/>
        <v>43.666999999999994</v>
      </c>
      <c r="L18" s="17">
        <f t="shared" si="4"/>
        <v>0.72776672650526419</v>
      </c>
      <c r="M18" s="18">
        <v>0.5</v>
      </c>
      <c r="N18" s="18">
        <v>0.115</v>
      </c>
      <c r="O18" s="18">
        <v>0.628</v>
      </c>
      <c r="P18" s="18">
        <v>0.14799999999999999</v>
      </c>
      <c r="Q18" s="18">
        <v>119</v>
      </c>
      <c r="R18" s="18">
        <f t="shared" si="5"/>
        <v>7.8731127685569486</v>
      </c>
      <c r="S18" s="18">
        <v>25</v>
      </c>
      <c r="T18" s="18">
        <f t="shared" si="6"/>
        <v>1.654015287511964</v>
      </c>
      <c r="U18" s="145">
        <v>7</v>
      </c>
      <c r="V18" s="145">
        <f t="shared" si="7"/>
        <v>0.46312428050334992</v>
      </c>
      <c r="W18" s="8"/>
      <c r="X18" s="8"/>
      <c r="Y18" s="10"/>
    </row>
    <row r="19" spans="1:25">
      <c r="A19" s="8" t="s">
        <v>11</v>
      </c>
      <c r="B19" s="8">
        <v>89</v>
      </c>
      <c r="C19" s="8">
        <v>2</v>
      </c>
      <c r="D19" s="14">
        <v>122</v>
      </c>
      <c r="E19" s="14">
        <v>119</v>
      </c>
      <c r="F19" s="9">
        <f t="shared" si="0"/>
        <v>97.540983606557376</v>
      </c>
      <c r="G19" s="7">
        <v>588.77499999999998</v>
      </c>
      <c r="H19" s="49">
        <v>1</v>
      </c>
      <c r="I19" s="69">
        <f t="shared" si="1"/>
        <v>727.61241560867904</v>
      </c>
      <c r="J19" s="69">
        <f t="shared" si="2"/>
        <v>12.126873593477983</v>
      </c>
      <c r="K19" s="8">
        <f t="shared" si="3"/>
        <v>6.1150000000000002</v>
      </c>
      <c r="L19" s="8">
        <f t="shared" si="4"/>
        <v>0.10190650078552928</v>
      </c>
      <c r="M19" s="7">
        <v>0.45900000000000002</v>
      </c>
      <c r="N19" s="7">
        <v>9.6000000000000002E-2</v>
      </c>
      <c r="O19" s="7">
        <v>0.66100000000000003</v>
      </c>
      <c r="P19" s="7">
        <v>0.104</v>
      </c>
      <c r="Q19" s="7">
        <v>112</v>
      </c>
      <c r="R19" s="7">
        <f t="shared" si="5"/>
        <v>11.41352808797928</v>
      </c>
      <c r="S19" s="7">
        <v>24</v>
      </c>
      <c r="T19" s="7">
        <f t="shared" si="6"/>
        <v>2.4457560188527028</v>
      </c>
      <c r="U19" s="145">
        <v>1</v>
      </c>
      <c r="V19" s="145">
        <f t="shared" si="7"/>
        <v>0.10190650078552928</v>
      </c>
      <c r="W19" s="8"/>
      <c r="X19" s="8"/>
      <c r="Y19" s="10"/>
    </row>
    <row r="20" spans="1:25">
      <c r="A20" s="19" t="s">
        <v>30</v>
      </c>
      <c r="B20" s="19">
        <v>89</v>
      </c>
      <c r="C20" s="57" t="s">
        <v>35</v>
      </c>
      <c r="D20" s="23">
        <f>SUM(D18:D19)</f>
        <v>295</v>
      </c>
      <c r="E20" s="23">
        <f>SUM(E18:E19)</f>
        <v>289</v>
      </c>
      <c r="F20" s="20">
        <f t="shared" si="0"/>
        <v>97.966101694915253</v>
      </c>
      <c r="G20" s="6">
        <f xml:space="preserve"> SUM(G18:G19)</f>
        <v>1495.6590000000001</v>
      </c>
      <c r="H20" s="56">
        <f>SUM(H18:H19)</f>
        <v>12</v>
      </c>
      <c r="I20" s="70">
        <f t="shared" si="1"/>
        <v>695.61310432391338</v>
      </c>
      <c r="J20" s="70">
        <f t="shared" si="2"/>
        <v>11.59355173873189</v>
      </c>
      <c r="K20" s="19">
        <f t="shared" si="3"/>
        <v>28.884</v>
      </c>
      <c r="L20" s="23">
        <f t="shared" si="4"/>
        <v>0.48139315178125491</v>
      </c>
      <c r="M20" s="6">
        <v>0.47299999999999998</v>
      </c>
      <c r="N20" s="6">
        <v>0.108</v>
      </c>
      <c r="O20" s="6">
        <v>0.65200000000000002</v>
      </c>
      <c r="P20" s="6">
        <v>0.121</v>
      </c>
      <c r="Q20" s="6">
        <f>SUM(Q18:Q19)</f>
        <v>231</v>
      </c>
      <c r="R20" s="6">
        <f t="shared" si="5"/>
        <v>9.266818171789156</v>
      </c>
      <c r="S20" s="6">
        <f>SUM(S18:S19)</f>
        <v>49</v>
      </c>
      <c r="T20" s="6">
        <f t="shared" si="6"/>
        <v>1.9656887031067909</v>
      </c>
      <c r="U20" s="146">
        <f>SUM(U18:U19)</f>
        <v>8</v>
      </c>
      <c r="V20" s="147">
        <f t="shared" si="7"/>
        <v>0.32092876785416991</v>
      </c>
      <c r="W20" s="8"/>
      <c r="X20" s="8"/>
      <c r="Y20" s="10"/>
    </row>
    <row r="21" spans="1:25">
      <c r="A21" s="17" t="s">
        <v>16</v>
      </c>
      <c r="B21" s="17">
        <v>104</v>
      </c>
      <c r="C21" s="17">
        <v>1</v>
      </c>
      <c r="D21" s="24">
        <v>169</v>
      </c>
      <c r="E21" s="24">
        <v>168</v>
      </c>
      <c r="F21" s="26">
        <f t="shared" si="0"/>
        <v>99.408284023668642</v>
      </c>
      <c r="G21" s="18">
        <v>841.60500000000002</v>
      </c>
      <c r="H21" s="64">
        <v>3</v>
      </c>
      <c r="I21" s="68">
        <f t="shared" si="1"/>
        <v>718.62690929830501</v>
      </c>
      <c r="J21" s="68">
        <f t="shared" si="2"/>
        <v>11.97711515497175</v>
      </c>
      <c r="K21" s="24">
        <f t="shared" si="3"/>
        <v>12.833</v>
      </c>
      <c r="L21" s="17">
        <f t="shared" si="4"/>
        <v>0.21387705633878126</v>
      </c>
      <c r="M21" s="18">
        <v>0.48199999999999998</v>
      </c>
      <c r="N21" s="18">
        <v>0.125</v>
      </c>
      <c r="O21" s="18">
        <v>0.627</v>
      </c>
      <c r="P21" s="18">
        <v>0.126</v>
      </c>
      <c r="Q21" s="17">
        <v>138</v>
      </c>
      <c r="R21" s="17">
        <f t="shared" si="5"/>
        <v>9.8383445915839385</v>
      </c>
      <c r="S21" s="17">
        <v>30</v>
      </c>
      <c r="T21" s="17">
        <f t="shared" si="6"/>
        <v>2.1387705633878125</v>
      </c>
      <c r="U21" s="145">
        <v>5</v>
      </c>
      <c r="V21" s="145">
        <f t="shared" si="7"/>
        <v>0.35646176056463541</v>
      </c>
      <c r="W21" s="8"/>
      <c r="X21" s="8"/>
      <c r="Y21" s="10"/>
    </row>
    <row r="22" spans="1:25">
      <c r="A22" s="8" t="s">
        <v>16</v>
      </c>
      <c r="B22" s="17">
        <v>104</v>
      </c>
      <c r="C22" s="8">
        <v>2</v>
      </c>
      <c r="D22" s="14">
        <v>195</v>
      </c>
      <c r="E22" s="14">
        <v>193</v>
      </c>
      <c r="F22" s="9">
        <f t="shared" si="0"/>
        <v>98.974358974358978</v>
      </c>
      <c r="G22" s="7">
        <v>953.35500000000002</v>
      </c>
      <c r="H22" s="49">
        <v>0</v>
      </c>
      <c r="I22" s="69">
        <f t="shared" si="1"/>
        <v>728.79462529697753</v>
      </c>
      <c r="J22" s="69">
        <f t="shared" si="2"/>
        <v>12.146577088282958</v>
      </c>
      <c r="K22" s="14">
        <f t="shared" si="3"/>
        <v>0</v>
      </c>
      <c r="L22" s="8">
        <f t="shared" si="4"/>
        <v>0</v>
      </c>
      <c r="M22" s="7">
        <v>0.46500000000000002</v>
      </c>
      <c r="N22" s="7">
        <v>0.11899999999999999</v>
      </c>
      <c r="O22" s="7">
        <v>0.63500000000000001</v>
      </c>
      <c r="P22" s="7">
        <v>0.11899999999999999</v>
      </c>
      <c r="Q22" s="8">
        <v>159</v>
      </c>
      <c r="R22" s="8">
        <f t="shared" si="5"/>
        <v>10.00676558050254</v>
      </c>
      <c r="S22" s="8">
        <v>32</v>
      </c>
      <c r="T22" s="8">
        <f t="shared" si="6"/>
        <v>2.0139402426168633</v>
      </c>
      <c r="U22" s="145">
        <v>0</v>
      </c>
      <c r="V22" s="145">
        <f t="shared" si="7"/>
        <v>0</v>
      </c>
      <c r="W22" s="8"/>
      <c r="X22" s="8"/>
      <c r="Y22" s="10"/>
    </row>
    <row r="23" spans="1:25">
      <c r="A23" s="8" t="s">
        <v>16</v>
      </c>
      <c r="B23" s="17">
        <v>104</v>
      </c>
      <c r="C23" s="8">
        <v>3</v>
      </c>
      <c r="D23" s="14">
        <v>192</v>
      </c>
      <c r="E23" s="14">
        <v>186</v>
      </c>
      <c r="F23" s="9">
        <f t="shared" si="0"/>
        <v>96.875</v>
      </c>
      <c r="G23" s="7">
        <v>992.99099999999999</v>
      </c>
      <c r="H23" s="49">
        <v>7</v>
      </c>
      <c r="I23" s="69">
        <f t="shared" si="1"/>
        <v>674.32635341105811</v>
      </c>
      <c r="J23" s="69">
        <f t="shared" si="2"/>
        <v>11.238772556850968</v>
      </c>
      <c r="K23" s="14">
        <f t="shared" si="3"/>
        <v>25.378</v>
      </c>
      <c r="L23" s="8">
        <f t="shared" si="4"/>
        <v>0.4229645585911655</v>
      </c>
      <c r="M23" s="7">
        <v>0.441</v>
      </c>
      <c r="N23" s="7">
        <v>0.13900000000000001</v>
      </c>
      <c r="O23" s="7">
        <v>0.61299999999999999</v>
      </c>
      <c r="P23" s="7">
        <v>0.13400000000000001</v>
      </c>
      <c r="Q23" s="8">
        <v>158</v>
      </c>
      <c r="R23" s="8">
        <f t="shared" si="5"/>
        <v>9.5469143224863071</v>
      </c>
      <c r="S23" s="8">
        <v>34</v>
      </c>
      <c r="T23" s="8">
        <f t="shared" si="6"/>
        <v>2.0543992845856609</v>
      </c>
      <c r="U23" s="145">
        <v>7</v>
      </c>
      <c r="V23" s="145">
        <f t="shared" si="7"/>
        <v>0.4229645585911655</v>
      </c>
      <c r="W23" s="8"/>
      <c r="X23" s="8"/>
      <c r="Y23" s="10"/>
    </row>
    <row r="24" spans="1:25">
      <c r="A24" s="19" t="s">
        <v>25</v>
      </c>
      <c r="B24" s="19">
        <v>104</v>
      </c>
      <c r="C24" s="57" t="s">
        <v>35</v>
      </c>
      <c r="D24" s="23">
        <f>SUM(D21:D23)</f>
        <v>556</v>
      </c>
      <c r="E24" s="23">
        <f>SUM(E21:E23)</f>
        <v>547</v>
      </c>
      <c r="F24" s="20">
        <f t="shared" si="0"/>
        <v>98.381294964028783</v>
      </c>
      <c r="G24" s="6">
        <f xml:space="preserve"> SUM(G21:G23)</f>
        <v>2787.951</v>
      </c>
      <c r="H24" s="56">
        <f xml:space="preserve"> SUM(H21:H23)</f>
        <v>10</v>
      </c>
      <c r="I24" s="70">
        <f t="shared" si="1"/>
        <v>706.32518290314283</v>
      </c>
      <c r="J24" s="70">
        <f t="shared" si="2"/>
        <v>11.772086381719047</v>
      </c>
      <c r="K24" s="23">
        <f t="shared" si="3"/>
        <v>12.913</v>
      </c>
      <c r="L24" s="23">
        <f t="shared" si="4"/>
        <v>0.21521181685043964</v>
      </c>
      <c r="M24" s="6">
        <v>0.47199999999999998</v>
      </c>
      <c r="N24" s="6">
        <v>0.122</v>
      </c>
      <c r="O24" s="6">
        <v>0.63100000000000001</v>
      </c>
      <c r="P24" s="6">
        <v>0.122</v>
      </c>
      <c r="Q24" s="19">
        <f xml:space="preserve"> SUM(Q21:Q23)</f>
        <v>455</v>
      </c>
      <c r="R24" s="19">
        <f t="shared" si="5"/>
        <v>9.7921376666950017</v>
      </c>
      <c r="S24" s="19">
        <f xml:space="preserve"> SUM(S21:S23)</f>
        <v>96</v>
      </c>
      <c r="T24" s="19">
        <f t="shared" si="6"/>
        <v>2.0660334417642203</v>
      </c>
      <c r="U24" s="146">
        <f>SUM(U21:U23)</f>
        <v>12</v>
      </c>
      <c r="V24" s="147">
        <f t="shared" si="7"/>
        <v>0.25825418022052754</v>
      </c>
      <c r="W24" s="8"/>
      <c r="X24" s="8"/>
      <c r="Y24" s="10"/>
    </row>
    <row r="25" spans="1:25">
      <c r="A25" s="17" t="s">
        <v>17</v>
      </c>
      <c r="B25" s="17">
        <v>105</v>
      </c>
      <c r="C25" s="17">
        <v>1</v>
      </c>
      <c r="D25" s="24">
        <v>176</v>
      </c>
      <c r="E25" s="24">
        <v>168</v>
      </c>
      <c r="F25" s="26">
        <f t="shared" si="0"/>
        <v>95.454545454545453</v>
      </c>
      <c r="G25" s="18">
        <v>893.69299999999998</v>
      </c>
      <c r="H25" s="64">
        <v>4</v>
      </c>
      <c r="I25" s="68">
        <f t="shared" si="1"/>
        <v>676.74246077791815</v>
      </c>
      <c r="J25" s="68">
        <f t="shared" si="2"/>
        <v>11.279041012965303</v>
      </c>
      <c r="K25" s="24">
        <f t="shared" si="3"/>
        <v>16.113</v>
      </c>
      <c r="L25" s="17">
        <f t="shared" si="4"/>
        <v>0.26854859554679295</v>
      </c>
      <c r="M25" s="18">
        <v>0.51</v>
      </c>
      <c r="N25" s="18">
        <v>8.4000000000000005E-2</v>
      </c>
      <c r="O25" s="18">
        <v>0.69</v>
      </c>
      <c r="P25" s="18">
        <v>0.109</v>
      </c>
      <c r="Q25" s="17">
        <v>138</v>
      </c>
      <c r="R25" s="17">
        <f t="shared" si="5"/>
        <v>9.2649265463643555</v>
      </c>
      <c r="S25" s="17">
        <v>29</v>
      </c>
      <c r="T25" s="17">
        <f t="shared" si="6"/>
        <v>1.9469773177142486</v>
      </c>
      <c r="U25" s="145">
        <v>6</v>
      </c>
      <c r="V25" s="145">
        <f t="shared" si="7"/>
        <v>0.40282289332018939</v>
      </c>
      <c r="W25" s="8"/>
      <c r="X25" s="8"/>
      <c r="Y25" s="10"/>
    </row>
    <row r="26" spans="1:25">
      <c r="A26" s="8" t="s">
        <v>17</v>
      </c>
      <c r="B26" s="8">
        <v>105</v>
      </c>
      <c r="C26" s="8">
        <v>2</v>
      </c>
      <c r="D26" s="14">
        <v>184</v>
      </c>
      <c r="E26" s="14">
        <v>172</v>
      </c>
      <c r="F26" s="9">
        <f t="shared" si="0"/>
        <v>93.478260869565219</v>
      </c>
      <c r="G26" s="7">
        <v>963.31299999999999</v>
      </c>
      <c r="H26" s="49">
        <v>1</v>
      </c>
      <c r="I26" s="69">
        <f t="shared" si="1"/>
        <v>642.78173345527364</v>
      </c>
      <c r="J26" s="69">
        <f t="shared" si="2"/>
        <v>10.713028890921228</v>
      </c>
      <c r="K26" s="14">
        <f t="shared" si="3"/>
        <v>3.738</v>
      </c>
      <c r="L26" s="8">
        <f t="shared" si="4"/>
        <v>6.2285051691402485E-2</v>
      </c>
      <c r="M26" s="7">
        <v>0.497</v>
      </c>
      <c r="N26" s="7">
        <v>8.2000000000000003E-2</v>
      </c>
      <c r="O26" s="7">
        <v>0.69</v>
      </c>
      <c r="P26" s="7">
        <v>9.8000000000000004E-2</v>
      </c>
      <c r="Q26" s="8">
        <v>158</v>
      </c>
      <c r="R26" s="8">
        <f t="shared" si="5"/>
        <v>9.8410381672415923</v>
      </c>
      <c r="S26" s="8">
        <v>33</v>
      </c>
      <c r="T26" s="8">
        <f t="shared" si="6"/>
        <v>2.0554067058162819</v>
      </c>
      <c r="U26" s="145">
        <v>1</v>
      </c>
      <c r="V26" s="145">
        <f t="shared" si="7"/>
        <v>6.2285051691402485E-2</v>
      </c>
      <c r="W26" s="8"/>
      <c r="X26" s="8"/>
      <c r="Y26" s="10"/>
    </row>
    <row r="27" spans="1:25">
      <c r="A27" s="8" t="s">
        <v>17</v>
      </c>
      <c r="B27" s="8">
        <v>105</v>
      </c>
      <c r="C27" s="8">
        <v>3</v>
      </c>
      <c r="D27" s="14">
        <v>183</v>
      </c>
      <c r="E27" s="14">
        <v>171</v>
      </c>
      <c r="F27" s="9">
        <f t="shared" si="0"/>
        <v>93.442622950819683</v>
      </c>
      <c r="G27" s="7">
        <v>907.44899999999996</v>
      </c>
      <c r="H27" s="49">
        <v>0</v>
      </c>
      <c r="I27" s="69">
        <f t="shared" si="1"/>
        <v>678.38523156673273</v>
      </c>
      <c r="J27" s="69">
        <f t="shared" si="2"/>
        <v>11.306420526112211</v>
      </c>
      <c r="K27" s="14">
        <f t="shared" si="3"/>
        <v>0</v>
      </c>
      <c r="L27" s="8">
        <f t="shared" si="4"/>
        <v>0</v>
      </c>
      <c r="M27" s="7">
        <v>0.51800000000000002</v>
      </c>
      <c r="N27" s="7">
        <v>8.2000000000000003E-2</v>
      </c>
      <c r="O27" s="7">
        <v>0.71399999999999997</v>
      </c>
      <c r="P27" s="7">
        <v>9.6000000000000002E-2</v>
      </c>
      <c r="Q27" s="8">
        <v>150</v>
      </c>
      <c r="R27" s="8">
        <f t="shared" si="5"/>
        <v>9.9179127422036952</v>
      </c>
      <c r="S27" s="8">
        <v>32</v>
      </c>
      <c r="T27" s="8">
        <f t="shared" si="6"/>
        <v>2.1158213850034548</v>
      </c>
      <c r="U27" s="145">
        <v>0</v>
      </c>
      <c r="V27" s="145">
        <f t="shared" si="7"/>
        <v>0</v>
      </c>
      <c r="W27" s="8"/>
      <c r="X27" s="8"/>
      <c r="Y27" s="10"/>
    </row>
    <row r="28" spans="1:25">
      <c r="A28" s="19" t="s">
        <v>26</v>
      </c>
      <c r="B28" s="19">
        <v>105</v>
      </c>
      <c r="C28" s="57" t="s">
        <v>35</v>
      </c>
      <c r="D28" s="23">
        <f>SUM(D25:D27)</f>
        <v>543</v>
      </c>
      <c r="E28" s="23">
        <f>SUM(E25:E27)</f>
        <v>511</v>
      </c>
      <c r="F28" s="20">
        <f t="shared" si="0"/>
        <v>94.10681399631676</v>
      </c>
      <c r="G28" s="6">
        <f xml:space="preserve"> SUM(G25:G27)</f>
        <v>2764.4549999999999</v>
      </c>
      <c r="H28" s="56">
        <f xml:space="preserve"> SUM(H25:H27)</f>
        <v>5</v>
      </c>
      <c r="I28" s="70">
        <f t="shared" si="1"/>
        <v>665.4476198744419</v>
      </c>
      <c r="J28" s="70">
        <f t="shared" si="2"/>
        <v>11.090793664574031</v>
      </c>
      <c r="K28" s="23">
        <f t="shared" si="3"/>
        <v>6.5120000000000005</v>
      </c>
      <c r="L28" s="23">
        <f t="shared" si="4"/>
        <v>0.10852048595473611</v>
      </c>
      <c r="M28" s="6">
        <v>0.50800000000000001</v>
      </c>
      <c r="N28" s="6">
        <v>8.3000000000000004E-2</v>
      </c>
      <c r="O28" s="6">
        <v>0.69799999999999995</v>
      </c>
      <c r="P28" s="6">
        <v>0.10199999999999999</v>
      </c>
      <c r="Q28" s="19">
        <f>SUM(Q25:Q27)</f>
        <v>446</v>
      </c>
      <c r="R28" s="19">
        <f t="shared" si="5"/>
        <v>9.6800273471624614</v>
      </c>
      <c r="S28" s="19">
        <f>SUM(S25:S27)</f>
        <v>94</v>
      </c>
      <c r="T28" s="19">
        <f t="shared" si="6"/>
        <v>2.0401851359490388</v>
      </c>
      <c r="U28" s="146">
        <f>SUM(U25:U27)</f>
        <v>7</v>
      </c>
      <c r="V28" s="147">
        <f t="shared" si="7"/>
        <v>0.15192868033663054</v>
      </c>
      <c r="W28" s="8"/>
      <c r="X28" s="8"/>
      <c r="Y28" s="10"/>
    </row>
    <row r="29" spans="1:25">
      <c r="A29" s="17" t="s">
        <v>18</v>
      </c>
      <c r="B29" s="17">
        <v>109</v>
      </c>
      <c r="C29" s="17">
        <v>1</v>
      </c>
      <c r="D29" s="64">
        <v>197</v>
      </c>
      <c r="E29" s="64">
        <v>194</v>
      </c>
      <c r="F29" s="26">
        <f t="shared" si="0"/>
        <v>98.477157360406082</v>
      </c>
      <c r="G29" s="50">
        <v>985.71299999999997</v>
      </c>
      <c r="H29" s="64">
        <v>1</v>
      </c>
      <c r="I29" s="64">
        <f t="shared" si="1"/>
        <v>708.52266329043039</v>
      </c>
      <c r="J29" s="68">
        <f t="shared" si="2"/>
        <v>11.808711054840506</v>
      </c>
      <c r="K29" s="64">
        <f t="shared" si="3"/>
        <v>3.653</v>
      </c>
      <c r="L29" s="17">
        <f t="shared" si="4"/>
        <v>6.0869644612579932E-2</v>
      </c>
      <c r="M29" s="50">
        <v>0.45900000000000002</v>
      </c>
      <c r="N29" s="50">
        <v>7.5999999999999998E-2</v>
      </c>
      <c r="O29" s="50">
        <v>0.66200000000000003</v>
      </c>
      <c r="P29" s="50">
        <v>9.4E-2</v>
      </c>
      <c r="Q29" s="64">
        <v>143</v>
      </c>
      <c r="R29" s="64">
        <f t="shared" si="5"/>
        <v>8.7043591795989315</v>
      </c>
      <c r="S29" s="64">
        <v>28</v>
      </c>
      <c r="T29" s="64">
        <f t="shared" si="6"/>
        <v>1.7043500491522383</v>
      </c>
      <c r="U29" s="145">
        <v>1</v>
      </c>
      <c r="V29" s="145">
        <f t="shared" si="7"/>
        <v>6.0869644612579939E-2</v>
      </c>
      <c r="W29" s="8"/>
      <c r="X29" s="8"/>
      <c r="Y29" s="10"/>
    </row>
    <row r="30" spans="1:25">
      <c r="A30" s="8" t="s">
        <v>18</v>
      </c>
      <c r="B30" s="8">
        <v>109</v>
      </c>
      <c r="C30" s="8">
        <v>2</v>
      </c>
      <c r="D30" s="49">
        <v>203</v>
      </c>
      <c r="E30" s="49">
        <v>200</v>
      </c>
      <c r="F30" s="9">
        <f t="shared" si="0"/>
        <v>98.522167487684726</v>
      </c>
      <c r="G30" s="50">
        <v>1064.4380000000001</v>
      </c>
      <c r="H30" s="49">
        <v>3</v>
      </c>
      <c r="I30" s="69">
        <f t="shared" si="1"/>
        <v>676.41328099898726</v>
      </c>
      <c r="J30" s="69">
        <f t="shared" si="2"/>
        <v>11.273554683316455</v>
      </c>
      <c r="K30" s="49">
        <f t="shared" si="3"/>
        <v>10.147</v>
      </c>
      <c r="L30" s="8">
        <f t="shared" si="4"/>
        <v>0.16910332024974681</v>
      </c>
      <c r="M30" s="1">
        <v>0.46400000000000002</v>
      </c>
      <c r="N30" s="1">
        <v>0.08</v>
      </c>
      <c r="O30" s="1">
        <v>0.66900000000000004</v>
      </c>
      <c r="P30" s="1">
        <v>9.7000000000000003E-2</v>
      </c>
      <c r="Q30" s="69">
        <v>158</v>
      </c>
      <c r="R30" s="69">
        <f t="shared" si="5"/>
        <v>8.9061081998199985</v>
      </c>
      <c r="S30" s="69">
        <v>33</v>
      </c>
      <c r="T30" s="69">
        <f t="shared" si="6"/>
        <v>1.8601365227472149</v>
      </c>
      <c r="U30" s="145">
        <v>2</v>
      </c>
      <c r="V30" s="145">
        <f t="shared" si="7"/>
        <v>0.11273554683316453</v>
      </c>
      <c r="W30" s="8"/>
      <c r="X30" s="8"/>
      <c r="Y30" s="10"/>
    </row>
    <row r="31" spans="1:25">
      <c r="A31" s="8" t="s">
        <v>18</v>
      </c>
      <c r="B31" s="8">
        <v>109</v>
      </c>
      <c r="C31" s="8">
        <v>3</v>
      </c>
      <c r="D31" s="49">
        <v>192</v>
      </c>
      <c r="E31" s="49">
        <v>185</v>
      </c>
      <c r="F31" s="9">
        <f t="shared" si="0"/>
        <v>96.354166666666657</v>
      </c>
      <c r="G31" s="50">
        <v>933.82500000000005</v>
      </c>
      <c r="H31" s="49">
        <v>1</v>
      </c>
      <c r="I31" s="69">
        <f t="shared" si="1"/>
        <v>713.19572725082321</v>
      </c>
      <c r="J31" s="69">
        <f t="shared" si="2"/>
        <v>11.886595454180387</v>
      </c>
      <c r="K31" s="49">
        <f t="shared" si="3"/>
        <v>3.8559999999999999</v>
      </c>
      <c r="L31" s="8">
        <f t="shared" si="4"/>
        <v>6.425186731989399E-2</v>
      </c>
      <c r="M31" s="1">
        <v>0.46100000000000002</v>
      </c>
      <c r="N31" s="1">
        <v>8.2000000000000003E-2</v>
      </c>
      <c r="O31" s="1">
        <v>0.67100000000000004</v>
      </c>
      <c r="P31" s="1">
        <v>9.9000000000000005E-2</v>
      </c>
      <c r="Q31" s="69">
        <v>145</v>
      </c>
      <c r="R31" s="69">
        <f t="shared" si="5"/>
        <v>9.316520761384627</v>
      </c>
      <c r="S31" s="69">
        <v>32</v>
      </c>
      <c r="T31" s="69">
        <f t="shared" si="6"/>
        <v>2.0560597542366073</v>
      </c>
      <c r="U31" s="145">
        <v>1</v>
      </c>
      <c r="V31" s="145">
        <f t="shared" si="7"/>
        <v>6.4251867319893977E-2</v>
      </c>
      <c r="W31" s="8"/>
      <c r="X31" s="15"/>
      <c r="Y31" s="10"/>
    </row>
    <row r="32" spans="1:25">
      <c r="A32" s="19" t="s">
        <v>27</v>
      </c>
      <c r="B32" s="19">
        <v>109</v>
      </c>
      <c r="C32" s="57" t="s">
        <v>35</v>
      </c>
      <c r="D32" s="56">
        <f>SUM(D29:D31)</f>
        <v>592</v>
      </c>
      <c r="E32" s="56">
        <f>SUM(E29:E31)</f>
        <v>579</v>
      </c>
      <c r="F32" s="20">
        <f t="shared" si="0"/>
        <v>97.804054054054063</v>
      </c>
      <c r="G32" s="20">
        <f>SUM(G29:G31)</f>
        <v>2983.9759999999997</v>
      </c>
      <c r="H32" s="56">
        <f>SUM(H29:H31)</f>
        <v>5</v>
      </c>
      <c r="I32" s="70">
        <f t="shared" si="1"/>
        <v>698.53108738139986</v>
      </c>
      <c r="J32" s="70">
        <f t="shared" si="2"/>
        <v>11.642184789689999</v>
      </c>
      <c r="K32" s="56">
        <f t="shared" si="3"/>
        <v>6.0330000000000004</v>
      </c>
      <c r="L32" s="23">
        <f t="shared" si="4"/>
        <v>0.10053700163808289</v>
      </c>
      <c r="M32" s="96">
        <v>0.46200000000000002</v>
      </c>
      <c r="N32" s="41">
        <v>0.08</v>
      </c>
      <c r="O32" s="41">
        <v>0.66700000000000004</v>
      </c>
      <c r="P32" s="87">
        <v>9.7000000000000003E-2</v>
      </c>
      <c r="Q32" s="70">
        <f>SUM(Q29:Q31)</f>
        <v>446</v>
      </c>
      <c r="R32" s="70">
        <f t="shared" si="5"/>
        <v>8.9679005461169936</v>
      </c>
      <c r="S32" s="70">
        <f>SUM(S29:S31)</f>
        <v>93</v>
      </c>
      <c r="T32" s="70">
        <f t="shared" si="6"/>
        <v>1.8699882304683417</v>
      </c>
      <c r="U32" s="146">
        <f>SUM(U29:U31)</f>
        <v>4</v>
      </c>
      <c r="V32" s="147">
        <f t="shared" si="7"/>
        <v>8.0429601310466309E-2</v>
      </c>
      <c r="W32" s="8"/>
      <c r="X32" s="15"/>
      <c r="Y32" s="10"/>
    </row>
    <row r="33" spans="1:31">
      <c r="A33" s="17" t="s">
        <v>19</v>
      </c>
      <c r="B33" s="17">
        <v>111</v>
      </c>
      <c r="C33" s="17">
        <v>1</v>
      </c>
      <c r="D33" s="1">
        <v>164</v>
      </c>
      <c r="E33" s="1">
        <v>151</v>
      </c>
      <c r="F33" s="26">
        <f t="shared" si="0"/>
        <v>92.073170731707322</v>
      </c>
      <c r="G33" s="1">
        <v>832.08699999999999</v>
      </c>
      <c r="H33" s="64">
        <v>2</v>
      </c>
      <c r="I33" s="68">
        <f t="shared" si="1"/>
        <v>653.29707109953642</v>
      </c>
      <c r="J33" s="68">
        <f t="shared" si="2"/>
        <v>10.888284518325607</v>
      </c>
      <c r="K33" s="64">
        <f t="shared" si="3"/>
        <v>8.6529999999999987</v>
      </c>
      <c r="L33" s="17">
        <f t="shared" si="4"/>
        <v>0.14421568898444515</v>
      </c>
      <c r="M33" s="1">
        <v>0.46200000000000002</v>
      </c>
      <c r="N33" s="1">
        <v>7.6999999999999999E-2</v>
      </c>
      <c r="O33" s="1">
        <v>0.66600000000000004</v>
      </c>
      <c r="P33" s="1">
        <v>0.109</v>
      </c>
      <c r="Q33" s="64">
        <v>155</v>
      </c>
      <c r="R33" s="64">
        <f t="shared" si="5"/>
        <v>11.176715896294498</v>
      </c>
      <c r="S33" s="64">
        <v>32</v>
      </c>
      <c r="T33" s="64">
        <f t="shared" si="6"/>
        <v>2.3074510237511219</v>
      </c>
      <c r="U33" s="145">
        <v>2</v>
      </c>
      <c r="V33" s="145">
        <f t="shared" si="7"/>
        <v>0.14421568898444512</v>
      </c>
      <c r="W33" s="8"/>
      <c r="X33" s="15"/>
      <c r="Y33" s="10"/>
    </row>
    <row r="34" spans="1:31">
      <c r="A34" s="8" t="s">
        <v>19</v>
      </c>
      <c r="B34" s="8">
        <v>111</v>
      </c>
      <c r="C34" s="8">
        <v>2</v>
      </c>
      <c r="D34" s="1">
        <v>184</v>
      </c>
      <c r="E34" s="1">
        <v>165</v>
      </c>
      <c r="F34" s="9">
        <f t="shared" si="0"/>
        <v>89.673913043478265</v>
      </c>
      <c r="G34" s="1">
        <v>968.15</v>
      </c>
      <c r="H34" s="49">
        <v>0</v>
      </c>
      <c r="I34" s="69">
        <f t="shared" si="1"/>
        <v>613.54129008934569</v>
      </c>
      <c r="J34" s="69">
        <f t="shared" si="2"/>
        <v>10.225688168155761</v>
      </c>
      <c r="K34" s="49">
        <f t="shared" ref="K34:K36" si="8" xml:space="preserve"> ROUNDUP((H34/G34)*3600,3)</f>
        <v>0</v>
      </c>
      <c r="L34" s="8">
        <f t="shared" ref="L34:L36" si="9" xml:space="preserve"> H34/G34 * 60</f>
        <v>0</v>
      </c>
      <c r="M34" s="1">
        <v>0.47599999999999998</v>
      </c>
      <c r="N34" s="1">
        <v>7.8E-2</v>
      </c>
      <c r="O34" s="1">
        <v>0.68300000000000005</v>
      </c>
      <c r="P34" s="9">
        <v>0.1</v>
      </c>
      <c r="Q34" s="69">
        <v>163</v>
      </c>
      <c r="R34" s="69">
        <f t="shared" si="5"/>
        <v>10.101740432784176</v>
      </c>
      <c r="S34" s="69">
        <v>34</v>
      </c>
      <c r="T34" s="69">
        <f t="shared" si="6"/>
        <v>2.1071115013169446</v>
      </c>
      <c r="U34" s="145">
        <v>1</v>
      </c>
      <c r="V34" s="145">
        <f t="shared" si="7"/>
        <v>6.1973867685792487E-2</v>
      </c>
      <c r="W34" s="8"/>
      <c r="X34" s="15"/>
      <c r="Y34" s="10"/>
    </row>
    <row r="35" spans="1:31">
      <c r="A35" s="8" t="s">
        <v>19</v>
      </c>
      <c r="B35" s="8">
        <v>111</v>
      </c>
      <c r="C35" s="8">
        <v>3</v>
      </c>
      <c r="D35" s="50">
        <v>168</v>
      </c>
      <c r="E35" s="50">
        <v>150</v>
      </c>
      <c r="F35" s="9">
        <f t="shared" ref="F35:F36" si="10">(E35/D35)*100</f>
        <v>89.285714285714292</v>
      </c>
      <c r="G35" s="1">
        <v>862.41700000000003</v>
      </c>
      <c r="H35" s="49">
        <v>1</v>
      </c>
      <c r="I35" s="69">
        <f t="shared" si="1"/>
        <v>626.14721184763289</v>
      </c>
      <c r="J35" s="69">
        <f t="shared" si="2"/>
        <v>10.435786864127214</v>
      </c>
      <c r="K35" s="49">
        <f t="shared" si="8"/>
        <v>4.1750000000000007</v>
      </c>
      <c r="L35" s="8">
        <f t="shared" si="9"/>
        <v>6.9571912427514759E-2</v>
      </c>
      <c r="M35" s="1">
        <v>0.49399999999999999</v>
      </c>
      <c r="N35" s="1">
        <v>7.8E-2</v>
      </c>
      <c r="O35" s="1">
        <v>0.69799999999999995</v>
      </c>
      <c r="P35" s="1">
        <v>9.0999999999999998E-2</v>
      </c>
      <c r="Q35" s="49">
        <v>141</v>
      </c>
      <c r="R35" s="49">
        <f t="shared" si="5"/>
        <v>9.8096396522795821</v>
      </c>
      <c r="S35" s="49">
        <v>32</v>
      </c>
      <c r="T35" s="49">
        <f t="shared" si="6"/>
        <v>2.2263011976804723</v>
      </c>
      <c r="U35" s="145">
        <v>0</v>
      </c>
      <c r="V35" s="145">
        <f t="shared" si="7"/>
        <v>0</v>
      </c>
      <c r="W35" s="8"/>
      <c r="X35" s="15"/>
      <c r="Y35" s="10"/>
    </row>
    <row r="36" spans="1:31">
      <c r="A36" s="19" t="s">
        <v>28</v>
      </c>
      <c r="B36" s="19">
        <v>111</v>
      </c>
      <c r="C36" s="57" t="s">
        <v>35</v>
      </c>
      <c r="D36" s="56">
        <f>SUM(D33:D35)</f>
        <v>516</v>
      </c>
      <c r="E36" s="56">
        <f>SUM(E33:E35)</f>
        <v>466</v>
      </c>
      <c r="F36" s="93">
        <f t="shared" si="10"/>
        <v>90.310077519379846</v>
      </c>
      <c r="G36" s="56">
        <f xml:space="preserve"> SUM(G33:G35)</f>
        <v>2662.654</v>
      </c>
      <c r="H36" s="56">
        <f xml:space="preserve"> SUM(H33:H35)</f>
        <v>3</v>
      </c>
      <c r="I36" s="70">
        <f t="shared" si="1"/>
        <v>630.04806482554625</v>
      </c>
      <c r="J36" s="70">
        <f t="shared" si="2"/>
        <v>10.50080108042577</v>
      </c>
      <c r="K36" s="56">
        <f t="shared" si="8"/>
        <v>4.0570000000000004</v>
      </c>
      <c r="L36" s="23">
        <f t="shared" si="9"/>
        <v>6.7601723693728147E-2</v>
      </c>
      <c r="M36" s="88">
        <v>0.47699999999999998</v>
      </c>
      <c r="N36" s="58">
        <v>7.9000000000000001E-2</v>
      </c>
      <c r="O36" s="58">
        <v>0.68200000000000005</v>
      </c>
      <c r="P36" s="89">
        <v>0.10100000000000001</v>
      </c>
      <c r="Q36" s="56">
        <f>SUM(Q33:Q35)</f>
        <v>459</v>
      </c>
      <c r="R36" s="56">
        <f t="shared" si="5"/>
        <v>10.343063725140405</v>
      </c>
      <c r="S36" s="56">
        <f>SUM(S33:S35)</f>
        <v>98</v>
      </c>
      <c r="T36" s="56">
        <f t="shared" si="6"/>
        <v>2.2083229739951191</v>
      </c>
      <c r="U36" s="146">
        <f>SUM(U33:U35)</f>
        <v>3</v>
      </c>
      <c r="V36" s="147">
        <f t="shared" si="7"/>
        <v>6.7601723693728133E-2</v>
      </c>
      <c r="W36" s="8"/>
      <c r="X36" s="15"/>
      <c r="Y36" s="10"/>
    </row>
    <row r="37" spans="1:31">
      <c r="A37" s="36"/>
      <c r="B37" s="36"/>
      <c r="C37" s="36"/>
      <c r="D37" s="36"/>
      <c r="E37" s="97"/>
      <c r="F37" s="94"/>
      <c r="G37" s="1"/>
      <c r="H37" s="48"/>
      <c r="I37" s="36"/>
      <c r="J37" s="36"/>
      <c r="K37" s="95"/>
      <c r="L37" s="91"/>
      <c r="M37" s="1"/>
      <c r="N37" s="1"/>
      <c r="O37" s="1"/>
      <c r="P37" s="1"/>
      <c r="Q37" s="36"/>
      <c r="R37" s="36"/>
      <c r="S37" s="36"/>
      <c r="T37" s="36"/>
      <c r="U37" s="15"/>
      <c r="V37" s="17"/>
      <c r="W37" s="8"/>
      <c r="X37" s="15"/>
      <c r="Y37" s="10"/>
    </row>
    <row r="38" spans="1:31">
      <c r="A38" s="36"/>
      <c r="B38" s="33"/>
      <c r="C38" s="33"/>
      <c r="D38" s="33"/>
      <c r="E38" s="33"/>
      <c r="F38" s="9"/>
      <c r="G38" s="1"/>
      <c r="H38" s="54"/>
      <c r="I38" s="36"/>
      <c r="J38" s="36"/>
      <c r="K38" s="64"/>
      <c r="L38" s="24"/>
      <c r="M38" s="1"/>
      <c r="N38" s="1"/>
      <c r="O38" s="1"/>
      <c r="P38" s="1"/>
      <c r="Q38" s="33"/>
      <c r="R38" s="36"/>
      <c r="S38" s="33"/>
      <c r="T38" s="36"/>
      <c r="U38" s="15"/>
      <c r="V38" s="8"/>
      <c r="W38" s="8"/>
      <c r="X38" s="15"/>
      <c r="Y38" s="10"/>
    </row>
    <row r="39" spans="1:31">
      <c r="A39" s="99"/>
      <c r="B39" s="100"/>
      <c r="C39" s="101"/>
      <c r="D39" s="100"/>
      <c r="E39" s="100"/>
      <c r="F39" s="102"/>
      <c r="G39" s="100"/>
      <c r="H39" s="103"/>
      <c r="I39" s="99"/>
      <c r="J39" s="99"/>
      <c r="K39" s="104"/>
      <c r="L39" s="105"/>
      <c r="M39" s="106"/>
      <c r="N39" s="106"/>
      <c r="O39" s="106"/>
      <c r="P39" s="106"/>
      <c r="Q39" s="100"/>
      <c r="R39" s="99"/>
      <c r="S39" s="100"/>
      <c r="T39" s="99"/>
      <c r="U39" s="13"/>
      <c r="V39" s="8"/>
      <c r="W39" s="8"/>
      <c r="X39" s="15"/>
      <c r="Y39" s="10"/>
    </row>
    <row r="40" spans="1:31">
      <c r="A40" s="33"/>
      <c r="B40" s="107"/>
      <c r="C40" s="108"/>
      <c r="D40" s="109"/>
      <c r="E40" s="110"/>
      <c r="F40" s="9"/>
      <c r="G40" s="111"/>
      <c r="H40" s="112"/>
      <c r="I40" s="33"/>
      <c r="J40" s="33"/>
      <c r="K40" s="49"/>
      <c r="L40" s="14"/>
      <c r="M40" s="111"/>
      <c r="N40" s="111"/>
      <c r="O40" s="111"/>
      <c r="P40" s="111"/>
      <c r="Q40" s="108"/>
      <c r="R40" s="33"/>
      <c r="S40" s="108"/>
      <c r="T40" s="33"/>
      <c r="U40" s="15"/>
      <c r="V40" s="13"/>
      <c r="W40" s="13"/>
      <c r="X40" s="15"/>
      <c r="Y40" s="10"/>
    </row>
    <row r="41" spans="1:31">
      <c r="A41" s="113"/>
      <c r="B41" s="113"/>
      <c r="C41" s="114"/>
      <c r="D41" s="115"/>
      <c r="E41" s="115"/>
      <c r="F41" s="116"/>
      <c r="G41" s="115"/>
      <c r="H41" s="117"/>
      <c r="I41" s="113"/>
      <c r="J41" s="113"/>
      <c r="K41" s="118"/>
      <c r="L41" s="37"/>
      <c r="M41" s="119"/>
      <c r="N41" s="119"/>
      <c r="O41" s="119"/>
      <c r="P41" s="119"/>
      <c r="Q41" s="115"/>
      <c r="R41" s="113"/>
      <c r="S41" s="115"/>
      <c r="T41" s="113"/>
      <c r="U41" s="10"/>
      <c r="V41" s="10"/>
      <c r="W41" s="10"/>
      <c r="X41" s="10"/>
      <c r="Y41" s="10"/>
    </row>
    <row r="42" spans="1:31">
      <c r="A42" s="98"/>
      <c r="B42" s="98"/>
      <c r="C42" s="2"/>
      <c r="D42" s="2"/>
      <c r="E42" s="2"/>
      <c r="F42" s="26"/>
      <c r="G42" s="1"/>
      <c r="H42" s="62"/>
      <c r="I42" s="36"/>
      <c r="J42" s="36"/>
      <c r="K42" s="64"/>
      <c r="L42" s="24"/>
      <c r="M42" s="1"/>
      <c r="N42" s="1"/>
      <c r="O42" s="1"/>
      <c r="P42" s="1"/>
      <c r="Q42" s="2"/>
      <c r="R42" s="36"/>
      <c r="S42" s="2"/>
      <c r="T42" s="36"/>
      <c r="U42" s="10"/>
      <c r="V42" s="10"/>
      <c r="W42" s="10"/>
      <c r="X42" s="10"/>
      <c r="Y42" s="10"/>
    </row>
    <row r="43" spans="1:31">
      <c r="A43" s="113"/>
      <c r="B43" s="115"/>
      <c r="C43" s="114"/>
      <c r="D43" s="115"/>
      <c r="E43" s="115"/>
      <c r="F43" s="116"/>
      <c r="G43" s="115"/>
      <c r="H43" s="117"/>
      <c r="I43" s="113"/>
      <c r="J43" s="113"/>
      <c r="K43" s="118"/>
      <c r="L43" s="37"/>
      <c r="M43" s="119"/>
      <c r="N43" s="119"/>
      <c r="O43" s="119"/>
      <c r="P43" s="119"/>
      <c r="Q43" s="115"/>
      <c r="R43" s="113"/>
      <c r="S43" s="115"/>
      <c r="T43" s="120"/>
      <c r="U43" s="10"/>
      <c r="V43" s="10"/>
      <c r="W43" s="10"/>
      <c r="X43" s="10"/>
      <c r="Y43" s="10"/>
    </row>
    <row r="44" spans="1:31">
      <c r="A44" s="98"/>
      <c r="B44" s="2"/>
      <c r="C44" s="2"/>
      <c r="D44" s="2"/>
      <c r="E44" s="2"/>
      <c r="F44" s="26"/>
      <c r="G44" s="1"/>
      <c r="H44" s="62"/>
      <c r="I44" s="36"/>
      <c r="J44" s="36"/>
      <c r="K44" s="64"/>
      <c r="L44" s="24"/>
      <c r="M44" s="1"/>
      <c r="N44" s="1"/>
      <c r="O44" s="1"/>
      <c r="P44" s="1"/>
      <c r="Q44" s="2"/>
      <c r="R44" s="36"/>
      <c r="S44" s="2"/>
      <c r="T44" s="36"/>
    </row>
    <row r="45" spans="1:31">
      <c r="A45" s="98"/>
      <c r="B45" s="2"/>
      <c r="C45" s="2"/>
      <c r="D45" s="2"/>
      <c r="E45" s="2"/>
      <c r="F45" s="121"/>
      <c r="G45" s="1"/>
      <c r="H45" s="62"/>
      <c r="I45" s="98"/>
      <c r="J45" s="98"/>
      <c r="K45" s="122"/>
      <c r="L45" s="123"/>
      <c r="M45" s="1"/>
      <c r="N45" s="1"/>
      <c r="O45" s="1"/>
      <c r="P45" s="1"/>
      <c r="Q45" s="2"/>
      <c r="R45" s="98"/>
      <c r="S45" s="2"/>
      <c r="T45" s="98"/>
    </row>
    <row r="46" spans="1:31">
      <c r="A46" s="120"/>
      <c r="B46" s="124"/>
      <c r="C46" s="125"/>
      <c r="D46" s="126"/>
      <c r="E46" s="126"/>
      <c r="F46" s="12"/>
      <c r="G46" s="126"/>
      <c r="H46" s="127"/>
      <c r="I46" s="120"/>
      <c r="J46" s="120"/>
      <c r="K46" s="128"/>
      <c r="L46" s="13"/>
      <c r="M46" s="129"/>
      <c r="N46" s="129"/>
      <c r="O46" s="129"/>
      <c r="P46" s="129"/>
      <c r="Q46" s="126"/>
      <c r="R46" s="120"/>
      <c r="S46" s="126"/>
      <c r="T46" s="120"/>
      <c r="U46" s="130"/>
      <c r="V46" s="131"/>
    </row>
    <row r="47" spans="1:31">
      <c r="A47" s="98"/>
      <c r="B47" s="138"/>
      <c r="C47" s="2"/>
      <c r="D47" s="2"/>
      <c r="E47" s="2"/>
      <c r="F47" s="121"/>
      <c r="G47" s="1"/>
      <c r="H47" s="62"/>
      <c r="I47" s="98"/>
      <c r="J47" s="98"/>
      <c r="K47" s="122"/>
      <c r="L47" s="123"/>
      <c r="M47" s="1"/>
      <c r="N47" s="1"/>
      <c r="O47" s="1"/>
      <c r="P47" s="1"/>
      <c r="Q47" s="2"/>
      <c r="R47" s="98"/>
      <c r="S47" s="2"/>
      <c r="T47" s="98"/>
    </row>
    <row r="48" spans="1:31">
      <c r="A48" s="107"/>
      <c r="B48" s="108"/>
      <c r="C48" s="108"/>
      <c r="D48" s="108"/>
      <c r="E48" s="108"/>
      <c r="F48" s="9"/>
      <c r="G48" s="111"/>
      <c r="H48" s="139"/>
      <c r="I48" s="33"/>
      <c r="J48" s="33"/>
      <c r="K48" s="49"/>
      <c r="L48" s="14"/>
      <c r="M48" s="111"/>
      <c r="N48" s="111"/>
      <c r="O48" s="111"/>
      <c r="P48" s="111"/>
      <c r="Q48" s="108"/>
      <c r="R48" s="33"/>
      <c r="S48" s="108"/>
      <c r="T48" s="33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1"/>
    </row>
    <row r="49" spans="1:31">
      <c r="A49" s="99"/>
      <c r="B49" s="132"/>
      <c r="C49" s="133"/>
      <c r="D49" s="132"/>
      <c r="E49" s="132"/>
      <c r="F49" s="102"/>
      <c r="G49" s="132"/>
      <c r="H49" s="134"/>
      <c r="I49" s="99"/>
      <c r="J49" s="99"/>
      <c r="K49" s="104"/>
      <c r="L49" s="105"/>
      <c r="M49" s="106"/>
      <c r="N49" s="106"/>
      <c r="O49" s="106"/>
      <c r="P49" s="106"/>
      <c r="Q49" s="132"/>
      <c r="R49" s="99"/>
      <c r="S49" s="132"/>
      <c r="T49" s="99"/>
      <c r="AE49" s="142"/>
    </row>
    <row r="50" spans="1:31">
      <c r="A50" s="33"/>
      <c r="B50" s="135"/>
      <c r="C50" s="135"/>
      <c r="D50" s="135"/>
      <c r="E50" s="135"/>
      <c r="F50" s="9"/>
      <c r="G50" s="136"/>
      <c r="H50" s="137"/>
      <c r="I50" s="33"/>
      <c r="J50" s="33"/>
      <c r="K50" s="49"/>
      <c r="L50" s="14"/>
      <c r="M50" s="136"/>
      <c r="N50" s="136"/>
      <c r="O50" s="136"/>
      <c r="P50" s="136"/>
      <c r="Q50" s="135"/>
      <c r="R50" s="33"/>
      <c r="S50" s="135"/>
      <c r="T50" s="33"/>
      <c r="U50" s="131"/>
      <c r="AE50" s="142"/>
    </row>
    <row r="51" spans="1:31">
      <c r="A51" s="98"/>
      <c r="B51" s="2"/>
      <c r="C51" s="2"/>
      <c r="D51" s="2"/>
      <c r="E51" s="2"/>
      <c r="F51" s="26"/>
      <c r="G51" s="1"/>
      <c r="H51" s="62"/>
      <c r="I51" s="36"/>
      <c r="J51" s="36"/>
      <c r="K51" s="64"/>
      <c r="L51" s="24"/>
      <c r="M51" s="1"/>
      <c r="N51" s="1"/>
      <c r="O51" s="1"/>
      <c r="P51" s="1"/>
      <c r="Q51" s="2"/>
      <c r="R51" s="36"/>
      <c r="S51" s="2"/>
      <c r="T51" s="36"/>
      <c r="AE51" s="142"/>
    </row>
    <row r="52" spans="1:31">
      <c r="A52" s="113"/>
      <c r="B52" s="115"/>
      <c r="C52" s="114"/>
      <c r="D52" s="115"/>
      <c r="E52" s="115"/>
      <c r="F52" s="116"/>
      <c r="G52" s="115"/>
      <c r="H52" s="117"/>
      <c r="I52" s="113"/>
      <c r="J52" s="113"/>
      <c r="K52" s="118"/>
      <c r="L52" s="37"/>
      <c r="M52" s="119"/>
      <c r="N52" s="119"/>
      <c r="O52" s="119"/>
      <c r="P52" s="119"/>
      <c r="Q52" s="115"/>
      <c r="R52" s="113"/>
      <c r="S52" s="115"/>
      <c r="T52" s="11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BAF6-7E35-482C-9958-4C835D5BDDCC}">
  <dimension ref="A1:Y43"/>
  <sheetViews>
    <sheetView tabSelected="1" topLeftCell="I1" workbookViewId="0">
      <selection activeCell="V32" activeCellId="8" sqref="V4 V6 V10 V13 V18 V22 V25 V29 V32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3.5703125" customWidth="1"/>
    <col min="21" max="21" width="22" bestFit="1" customWidth="1"/>
    <col min="22" max="22" width="11.5703125" bestFit="1" customWidth="1"/>
  </cols>
  <sheetData>
    <row r="1" spans="1:25">
      <c r="A1" s="5" t="s">
        <v>1</v>
      </c>
      <c r="B1" s="5" t="s">
        <v>48</v>
      </c>
      <c r="C1" s="5" t="s">
        <v>2</v>
      </c>
      <c r="D1" s="81" t="s">
        <v>46</v>
      </c>
      <c r="E1" s="81" t="s">
        <v>47</v>
      </c>
      <c r="F1" s="5" t="s">
        <v>54</v>
      </c>
      <c r="G1" s="5" t="s">
        <v>9</v>
      </c>
      <c r="H1" s="5" t="s">
        <v>15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7</v>
      </c>
      <c r="N1" s="5" t="s">
        <v>8</v>
      </c>
      <c r="O1" s="5" t="s">
        <v>20</v>
      </c>
      <c r="P1" s="5" t="s">
        <v>21</v>
      </c>
      <c r="Q1" s="5" t="s">
        <v>13</v>
      </c>
      <c r="R1" s="5" t="s">
        <v>14</v>
      </c>
      <c r="S1" s="5" t="s">
        <v>12</v>
      </c>
      <c r="T1" s="5" t="s">
        <v>49</v>
      </c>
      <c r="U1" s="5" t="s">
        <v>55</v>
      </c>
      <c r="V1" s="5" t="s">
        <v>56</v>
      </c>
    </row>
    <row r="2" spans="1:25">
      <c r="A2" s="14" t="s">
        <v>45</v>
      </c>
      <c r="B2" s="80">
        <v>46</v>
      </c>
      <c r="C2" s="80">
        <v>1</v>
      </c>
      <c r="D2" s="82">
        <v>237</v>
      </c>
      <c r="E2" s="1">
        <v>223</v>
      </c>
      <c r="F2" s="1">
        <f xml:space="preserve"> (E2/D2)*100</f>
        <v>94.092827004219416</v>
      </c>
      <c r="G2" s="1">
        <v>1304.2639999999999</v>
      </c>
      <c r="H2" s="49">
        <v>3</v>
      </c>
      <c r="I2" s="49">
        <f t="shared" ref="I2:I32" si="0" xml:space="preserve"> E2/G2*3600</f>
        <v>615.51955739022173</v>
      </c>
      <c r="J2" s="49">
        <f xml:space="preserve"> E2/G2*60</f>
        <v>10.258659289837029</v>
      </c>
      <c r="K2" s="54">
        <f t="shared" ref="K2:K32" si="1" xml:space="preserve"> ROUNDUP((H2/G2)*3600,3)</f>
        <v>8.2809999999999988</v>
      </c>
      <c r="L2" s="48">
        <f xml:space="preserve"> H2/G2*60</f>
        <v>0.13800886937000487</v>
      </c>
      <c r="M2" s="65" t="s">
        <v>35</v>
      </c>
      <c r="N2" s="65" t="s">
        <v>35</v>
      </c>
      <c r="O2" s="1">
        <v>0.87</v>
      </c>
      <c r="P2" s="1">
        <v>0.14699999999999999</v>
      </c>
      <c r="Q2" s="7">
        <v>119</v>
      </c>
      <c r="R2" s="1">
        <f t="shared" ref="R2:R32" si="2" xml:space="preserve"> Q2/(G2/60)</f>
        <v>5.4743518183435258</v>
      </c>
      <c r="S2" s="7">
        <v>25</v>
      </c>
      <c r="T2" s="60">
        <f t="shared" ref="T2:T32" si="3">S2/(G2/60)</f>
        <v>1.1500739114167071</v>
      </c>
      <c r="U2" s="145">
        <v>10</v>
      </c>
      <c r="V2" s="145">
        <f>U2/(G2/60)</f>
        <v>0.46002956456668287</v>
      </c>
      <c r="W2" s="8"/>
      <c r="X2" s="8"/>
      <c r="Y2" s="10"/>
    </row>
    <row r="3" spans="1:25">
      <c r="A3" s="14" t="s">
        <v>45</v>
      </c>
      <c r="B3" s="80">
        <v>46</v>
      </c>
      <c r="C3" s="80">
        <v>2</v>
      </c>
      <c r="D3" s="8">
        <v>64</v>
      </c>
      <c r="E3" s="8">
        <v>61</v>
      </c>
      <c r="F3" s="1">
        <f t="shared" ref="F3:F32" si="4" xml:space="preserve"> (E3/D3)*100</f>
        <v>95.3125</v>
      </c>
      <c r="G3" s="1">
        <v>358.43299999999999</v>
      </c>
      <c r="H3" s="49">
        <v>1</v>
      </c>
      <c r="I3" s="49">
        <f t="shared" si="0"/>
        <v>612.66680244285544</v>
      </c>
      <c r="J3" s="49">
        <f t="shared" ref="J3:J32" si="5" xml:space="preserve"> E3/G3*60</f>
        <v>10.211113374047592</v>
      </c>
      <c r="K3" s="54">
        <f t="shared" si="1"/>
        <v>10.043999999999999</v>
      </c>
      <c r="L3" s="48">
        <f t="shared" ref="L3:L32" si="6" xml:space="preserve"> H3/G3*60</f>
        <v>0.16739530121389493</v>
      </c>
      <c r="M3" s="65" t="s">
        <v>35</v>
      </c>
      <c r="N3" s="65" t="s">
        <v>35</v>
      </c>
      <c r="O3" s="1">
        <v>0.93200000000000005</v>
      </c>
      <c r="P3" s="1">
        <v>8.5000000000000006E-2</v>
      </c>
      <c r="Q3" s="7">
        <v>42</v>
      </c>
      <c r="R3" s="1">
        <f t="shared" si="2"/>
        <v>7.0306026509835871</v>
      </c>
      <c r="S3" s="7">
        <v>8</v>
      </c>
      <c r="T3" s="60">
        <f t="shared" si="3"/>
        <v>1.3391624097111594</v>
      </c>
      <c r="U3" s="145">
        <v>4</v>
      </c>
      <c r="V3" s="145">
        <f t="shared" ref="V3:V32" si="7">U3/(G3/60)</f>
        <v>0.6695812048555797</v>
      </c>
      <c r="W3" s="8"/>
      <c r="X3" s="8"/>
      <c r="Y3" s="10"/>
    </row>
    <row r="4" spans="1:25">
      <c r="A4" s="53" t="s">
        <v>44</v>
      </c>
      <c r="B4" s="23">
        <v>46</v>
      </c>
      <c r="C4" s="57" t="s">
        <v>35</v>
      </c>
      <c r="D4" s="3">
        <f>SUM(D2:D3)</f>
        <v>301</v>
      </c>
      <c r="E4" s="3">
        <f>SUM(E2:E3)</f>
        <v>284</v>
      </c>
      <c r="F4" s="41">
        <f t="shared" si="4"/>
        <v>94.352159468438529</v>
      </c>
      <c r="G4" s="3">
        <f xml:space="preserve"> SUM(G2:G3)</f>
        <v>1662.6969999999999</v>
      </c>
      <c r="H4" s="63">
        <f>SUM(H2:H3)</f>
        <v>4</v>
      </c>
      <c r="I4" s="56">
        <f t="shared" si="0"/>
        <v>614.90457972799618</v>
      </c>
      <c r="J4" s="56">
        <f t="shared" si="5"/>
        <v>10.24840966213327</v>
      </c>
      <c r="K4" s="53">
        <f xml:space="preserve"> ROUNDUP((H4/G4)*3600,3)</f>
        <v>8.6609999999999996</v>
      </c>
      <c r="L4" s="53">
        <f t="shared" si="6"/>
        <v>0.14434379805821507</v>
      </c>
      <c r="M4" s="57" t="s">
        <v>35</v>
      </c>
      <c r="N4" s="57" t="s">
        <v>35</v>
      </c>
      <c r="O4" s="41">
        <v>0.88300000000000001</v>
      </c>
      <c r="P4" s="41">
        <v>0.13900000000000001</v>
      </c>
      <c r="Q4" s="3">
        <f xml:space="preserve"> SUM(Q2:Q3)</f>
        <v>161</v>
      </c>
      <c r="R4" s="41">
        <f t="shared" si="2"/>
        <v>5.8098378718431567</v>
      </c>
      <c r="S4" s="45">
        <f>SUM(S2:S3)</f>
        <v>33</v>
      </c>
      <c r="T4" s="59">
        <f t="shared" si="3"/>
        <v>1.1908363339802743</v>
      </c>
      <c r="U4" s="146">
        <f>SUM(U2:U3)</f>
        <v>14</v>
      </c>
      <c r="V4" s="147">
        <f t="shared" si="7"/>
        <v>0.50520329320375279</v>
      </c>
      <c r="W4" s="8"/>
      <c r="X4" s="8"/>
      <c r="Y4" s="10"/>
    </row>
    <row r="5" spans="1:25">
      <c r="A5" s="17" t="s">
        <v>43</v>
      </c>
      <c r="B5" s="92">
        <v>47</v>
      </c>
      <c r="C5" s="2">
        <v>1</v>
      </c>
      <c r="D5" s="1">
        <v>186</v>
      </c>
      <c r="E5" s="1">
        <v>182</v>
      </c>
      <c r="F5" s="1">
        <f t="shared" si="4"/>
        <v>97.849462365591393</v>
      </c>
      <c r="G5" s="1">
        <v>955.03099999999995</v>
      </c>
      <c r="H5" s="62">
        <v>3</v>
      </c>
      <c r="I5" s="64">
        <f t="shared" si="0"/>
        <v>686.05102871006284</v>
      </c>
      <c r="J5" s="64">
        <f t="shared" si="5"/>
        <v>11.434183811834382</v>
      </c>
      <c r="K5" s="48">
        <f t="shared" si="1"/>
        <v>11.308999999999999</v>
      </c>
      <c r="L5" s="48">
        <f t="shared" si="6"/>
        <v>0.18847555733792934</v>
      </c>
      <c r="M5" s="65" t="s">
        <v>35</v>
      </c>
      <c r="N5" s="65" t="s">
        <v>35</v>
      </c>
      <c r="O5" s="1">
        <v>0.80300000000000005</v>
      </c>
      <c r="P5" s="1">
        <v>0.184</v>
      </c>
      <c r="Q5" s="2">
        <v>119</v>
      </c>
      <c r="R5" s="1">
        <f t="shared" si="2"/>
        <v>7.4761971077378648</v>
      </c>
      <c r="S5" s="2">
        <v>25</v>
      </c>
      <c r="T5" s="67">
        <f t="shared" si="3"/>
        <v>1.5706296444827446</v>
      </c>
      <c r="U5" s="145">
        <v>12</v>
      </c>
      <c r="V5" s="145">
        <f t="shared" si="7"/>
        <v>0.75390222935171747</v>
      </c>
      <c r="W5" s="8"/>
      <c r="X5" s="8"/>
      <c r="Y5" s="10"/>
    </row>
    <row r="6" spans="1:25">
      <c r="A6" s="53" t="s">
        <v>42</v>
      </c>
      <c r="B6" s="90">
        <v>47</v>
      </c>
      <c r="C6" s="57" t="s">
        <v>35</v>
      </c>
      <c r="D6" s="3">
        <f>SUM(D5)</f>
        <v>186</v>
      </c>
      <c r="E6" s="3">
        <f>SUM(E5)</f>
        <v>182</v>
      </c>
      <c r="F6" s="41">
        <f t="shared" si="4"/>
        <v>97.849462365591393</v>
      </c>
      <c r="G6" s="3">
        <f>SUM(G5)</f>
        <v>955.03099999999995</v>
      </c>
      <c r="H6" s="3">
        <f>SUM(H5)</f>
        <v>3</v>
      </c>
      <c r="I6" s="56">
        <f t="shared" si="0"/>
        <v>686.05102871006284</v>
      </c>
      <c r="J6" s="56">
        <f t="shared" si="5"/>
        <v>11.434183811834382</v>
      </c>
      <c r="K6" s="53">
        <f t="shared" si="1"/>
        <v>11.308999999999999</v>
      </c>
      <c r="L6" s="53">
        <f t="shared" si="6"/>
        <v>0.18847555733792934</v>
      </c>
      <c r="M6" s="57" t="s">
        <v>35</v>
      </c>
      <c r="N6" s="57" t="s">
        <v>35</v>
      </c>
      <c r="O6" s="41">
        <v>0.80300000000000005</v>
      </c>
      <c r="P6" s="41">
        <v>0.184</v>
      </c>
      <c r="Q6" s="3">
        <f>SUM(Q5)</f>
        <v>119</v>
      </c>
      <c r="R6" s="41">
        <f t="shared" si="2"/>
        <v>7.4761971077378648</v>
      </c>
      <c r="S6" s="3">
        <f>SUM(S5)</f>
        <v>25</v>
      </c>
      <c r="T6" s="59">
        <f t="shared" si="3"/>
        <v>1.5706296444827446</v>
      </c>
      <c r="U6" s="146">
        <f>SUM(U5)</f>
        <v>12</v>
      </c>
      <c r="V6" s="147">
        <f t="shared" si="7"/>
        <v>0.75390222935171747</v>
      </c>
      <c r="W6" s="8"/>
      <c r="X6" s="8"/>
      <c r="Y6" s="10"/>
    </row>
    <row r="7" spans="1:25">
      <c r="A7" s="91" t="s">
        <v>41</v>
      </c>
      <c r="B7" s="91">
        <v>49</v>
      </c>
      <c r="C7" s="2">
        <v>1</v>
      </c>
      <c r="D7" s="2">
        <v>134</v>
      </c>
      <c r="E7" s="2">
        <v>131</v>
      </c>
      <c r="F7" s="1">
        <f t="shared" si="4"/>
        <v>97.761194029850756</v>
      </c>
      <c r="G7" s="2">
        <v>668.23299999999995</v>
      </c>
      <c r="H7" s="62">
        <v>1</v>
      </c>
      <c r="I7" s="64">
        <f t="shared" si="0"/>
        <v>705.74185950110223</v>
      </c>
      <c r="J7" s="64">
        <f t="shared" si="5"/>
        <v>11.762364325018371</v>
      </c>
      <c r="K7" s="48">
        <f t="shared" si="1"/>
        <v>5.3879999999999999</v>
      </c>
      <c r="L7" s="48">
        <f t="shared" si="6"/>
        <v>8.9789040648995191E-2</v>
      </c>
      <c r="M7" s="65" t="s">
        <v>35</v>
      </c>
      <c r="N7" s="65" t="s">
        <v>35</v>
      </c>
      <c r="O7" s="1">
        <v>0.89600000000000002</v>
      </c>
      <c r="P7" s="2">
        <v>0.15</v>
      </c>
      <c r="Q7" s="2">
        <v>110</v>
      </c>
      <c r="R7" s="1">
        <f t="shared" si="2"/>
        <v>9.8767944713894718</v>
      </c>
      <c r="S7" s="2">
        <v>25</v>
      </c>
      <c r="T7" s="67">
        <f t="shared" si="3"/>
        <v>2.2447260162248801</v>
      </c>
      <c r="U7" s="145">
        <v>3</v>
      </c>
      <c r="V7" s="145">
        <f t="shared" si="7"/>
        <v>0.26936712194698559</v>
      </c>
      <c r="W7" s="8"/>
      <c r="X7" s="8"/>
      <c r="Y7" s="10"/>
    </row>
    <row r="8" spans="1:25">
      <c r="A8" s="14" t="s">
        <v>41</v>
      </c>
      <c r="B8" s="14">
        <v>49</v>
      </c>
      <c r="C8" s="2">
        <v>2</v>
      </c>
      <c r="D8" s="2">
        <v>120</v>
      </c>
      <c r="E8" s="2">
        <v>115</v>
      </c>
      <c r="F8" s="1">
        <f t="shared" si="4"/>
        <v>95.833333333333343</v>
      </c>
      <c r="G8" s="2">
        <v>609.39700000000005</v>
      </c>
      <c r="H8" s="62">
        <v>0</v>
      </c>
      <c r="I8" s="49">
        <f t="shared" si="0"/>
        <v>679.36008874346271</v>
      </c>
      <c r="J8" s="49">
        <f t="shared" si="5"/>
        <v>11.322668145724379</v>
      </c>
      <c r="K8" s="54">
        <f t="shared" si="1"/>
        <v>0</v>
      </c>
      <c r="L8" s="48">
        <f t="shared" si="6"/>
        <v>0</v>
      </c>
      <c r="M8" s="51" t="s">
        <v>35</v>
      </c>
      <c r="N8" s="51" t="s">
        <v>35</v>
      </c>
      <c r="O8" s="1">
        <v>0.89400000000000002</v>
      </c>
      <c r="P8" s="2">
        <v>0.11</v>
      </c>
      <c r="Q8" s="2">
        <v>124</v>
      </c>
      <c r="R8" s="1">
        <f t="shared" si="2"/>
        <v>12.208790000607156</v>
      </c>
      <c r="S8" s="2">
        <v>25</v>
      </c>
      <c r="T8" s="60">
        <f t="shared" si="3"/>
        <v>2.4614495968966041</v>
      </c>
      <c r="U8" s="145">
        <v>0</v>
      </c>
      <c r="V8" s="145">
        <f t="shared" si="7"/>
        <v>0</v>
      </c>
      <c r="W8" s="8"/>
      <c r="X8" s="8"/>
      <c r="Y8" s="10"/>
    </row>
    <row r="9" spans="1:25">
      <c r="A9" s="14" t="s">
        <v>41</v>
      </c>
      <c r="B9" s="14">
        <v>49</v>
      </c>
      <c r="C9" s="2">
        <v>3</v>
      </c>
      <c r="D9" s="2">
        <v>131</v>
      </c>
      <c r="E9" s="2">
        <v>126</v>
      </c>
      <c r="F9" s="1">
        <f t="shared" si="4"/>
        <v>96.18320610687023</v>
      </c>
      <c r="G9" s="2">
        <v>686.13099999999997</v>
      </c>
      <c r="H9" s="62">
        <v>1</v>
      </c>
      <c r="I9" s="49">
        <f t="shared" si="0"/>
        <v>661.09824508730844</v>
      </c>
      <c r="J9" s="49">
        <f t="shared" si="5"/>
        <v>11.018304084788474</v>
      </c>
      <c r="K9" s="54">
        <f t="shared" si="1"/>
        <v>5.2470000000000008</v>
      </c>
      <c r="L9" s="48">
        <f t="shared" si="6"/>
        <v>8.7446857815781529E-2</v>
      </c>
      <c r="M9" s="51" t="s">
        <v>35</v>
      </c>
      <c r="N9" s="51" t="s">
        <v>35</v>
      </c>
      <c r="O9" s="1">
        <v>0.90600000000000003</v>
      </c>
      <c r="P9" s="1">
        <v>0.123</v>
      </c>
      <c r="Q9" s="2">
        <v>105</v>
      </c>
      <c r="R9" s="1">
        <f t="shared" si="2"/>
        <v>9.1819200706570605</v>
      </c>
      <c r="S9" s="2">
        <v>22</v>
      </c>
      <c r="T9" s="60">
        <f t="shared" si="3"/>
        <v>1.9238308719471937</v>
      </c>
      <c r="U9" s="145">
        <v>1</v>
      </c>
      <c r="V9" s="145">
        <f t="shared" si="7"/>
        <v>8.7446857815781529E-2</v>
      </c>
      <c r="W9" s="8"/>
      <c r="X9" s="8"/>
      <c r="Y9" s="10"/>
    </row>
    <row r="10" spans="1:25">
      <c r="A10" s="53" t="s">
        <v>40</v>
      </c>
      <c r="B10" s="23">
        <v>49</v>
      </c>
      <c r="C10" s="57" t="s">
        <v>35</v>
      </c>
      <c r="D10" s="3">
        <f>SUM(D7:D9)</f>
        <v>385</v>
      </c>
      <c r="E10" s="3">
        <f>SUM(E7:E9)</f>
        <v>372</v>
      </c>
      <c r="F10" s="41">
        <f xml:space="preserve"> (E10/D10)*100</f>
        <v>96.623376623376629</v>
      </c>
      <c r="G10" s="3">
        <f>SUM(G7:G9)</f>
        <v>1963.761</v>
      </c>
      <c r="H10" s="3">
        <f>SUM(H7:H9)</f>
        <v>2</v>
      </c>
      <c r="I10" s="56">
        <f t="shared" si="0"/>
        <v>681.95671469185925</v>
      </c>
      <c r="J10" s="56">
        <f t="shared" si="5"/>
        <v>11.365945244864321</v>
      </c>
      <c r="K10" s="53">
        <f t="shared" si="1"/>
        <v>3.6669999999999998</v>
      </c>
      <c r="L10" s="53">
        <f t="shared" si="6"/>
        <v>6.1107232499270539E-2</v>
      </c>
      <c r="M10" s="57" t="s">
        <v>35</v>
      </c>
      <c r="N10" s="57" t="s">
        <v>35</v>
      </c>
      <c r="O10" s="41">
        <v>0.89900000000000002</v>
      </c>
      <c r="P10" s="41">
        <v>0.129</v>
      </c>
      <c r="Q10" s="3">
        <f>SUM(Q7:Q9)</f>
        <v>339</v>
      </c>
      <c r="R10" s="41">
        <f t="shared" si="2"/>
        <v>10.357675908626357</v>
      </c>
      <c r="S10" s="3">
        <f xml:space="preserve"> SUM(S7:S9)</f>
        <v>72</v>
      </c>
      <c r="T10" s="59">
        <f t="shared" si="3"/>
        <v>2.1998603699737393</v>
      </c>
      <c r="U10" s="146">
        <f>SUM(U7:U9)</f>
        <v>4</v>
      </c>
      <c r="V10" s="147">
        <f t="shared" si="7"/>
        <v>0.12221446499854108</v>
      </c>
      <c r="W10" s="29"/>
      <c r="X10" s="8"/>
      <c r="Y10" s="10"/>
    </row>
    <row r="11" spans="1:25">
      <c r="A11" s="24" t="s">
        <v>39</v>
      </c>
      <c r="B11" s="83">
        <v>53</v>
      </c>
      <c r="C11" s="83">
        <v>1</v>
      </c>
      <c r="D11" s="24">
        <v>145</v>
      </c>
      <c r="E11" s="24">
        <v>142</v>
      </c>
      <c r="F11" s="1">
        <f t="shared" si="4"/>
        <v>97.931034482758619</v>
      </c>
      <c r="G11" s="1">
        <v>782.96400000000006</v>
      </c>
      <c r="H11" s="64">
        <v>7</v>
      </c>
      <c r="I11" s="64">
        <f t="shared" si="0"/>
        <v>652.90358177387463</v>
      </c>
      <c r="J11" s="64">
        <f t="shared" si="5"/>
        <v>10.88172636289791</v>
      </c>
      <c r="K11" s="48">
        <f t="shared" si="1"/>
        <v>32.186</v>
      </c>
      <c r="L11" s="48">
        <f t="shared" si="6"/>
        <v>0.53642313056538993</v>
      </c>
      <c r="M11" s="65" t="s">
        <v>35</v>
      </c>
      <c r="N11" s="65" t="s">
        <v>35</v>
      </c>
      <c r="O11" s="1">
        <v>0.80900000000000005</v>
      </c>
      <c r="P11" s="1">
        <v>0.159</v>
      </c>
      <c r="Q11" s="2">
        <v>126</v>
      </c>
      <c r="R11" s="1">
        <f t="shared" si="2"/>
        <v>9.65561635017702</v>
      </c>
      <c r="S11" s="2">
        <v>27</v>
      </c>
      <c r="T11" s="60">
        <f t="shared" si="3"/>
        <v>2.0690606464665042</v>
      </c>
      <c r="U11" s="145">
        <v>6</v>
      </c>
      <c r="V11" s="145">
        <f t="shared" si="7"/>
        <v>0.45979125477033428</v>
      </c>
      <c r="W11" s="29"/>
      <c r="X11" s="8"/>
      <c r="Y11" s="10"/>
    </row>
    <row r="12" spans="1:25">
      <c r="A12" s="14" t="s">
        <v>39</v>
      </c>
      <c r="B12" s="80">
        <v>53</v>
      </c>
      <c r="C12" s="80">
        <v>2</v>
      </c>
      <c r="D12" s="14">
        <v>127</v>
      </c>
      <c r="E12" s="14">
        <v>122</v>
      </c>
      <c r="F12" s="1">
        <f t="shared" si="4"/>
        <v>96.062992125984252</v>
      </c>
      <c r="G12" s="7">
        <v>719.26499999999999</v>
      </c>
      <c r="H12" s="49">
        <v>4</v>
      </c>
      <c r="I12" s="49">
        <f t="shared" si="0"/>
        <v>610.62334466434493</v>
      </c>
      <c r="J12" s="49">
        <f t="shared" si="5"/>
        <v>10.177055744405749</v>
      </c>
      <c r="K12" s="54">
        <f t="shared" si="1"/>
        <v>20.021000000000001</v>
      </c>
      <c r="L12" s="48">
        <f t="shared" si="6"/>
        <v>0.33367395883297535</v>
      </c>
      <c r="M12" s="51" t="s">
        <v>35</v>
      </c>
      <c r="N12" s="51" t="s">
        <v>35</v>
      </c>
      <c r="O12" s="1">
        <v>0.83899999999999997</v>
      </c>
      <c r="P12" s="1">
        <v>0.159</v>
      </c>
      <c r="Q12" s="7">
        <v>109</v>
      </c>
      <c r="R12" s="1">
        <f t="shared" si="2"/>
        <v>9.0926153781985768</v>
      </c>
      <c r="S12" s="7">
        <v>23</v>
      </c>
      <c r="T12" s="60">
        <f t="shared" si="3"/>
        <v>1.9186252632896081</v>
      </c>
      <c r="U12" s="145">
        <v>1</v>
      </c>
      <c r="V12" s="145">
        <f t="shared" si="7"/>
        <v>8.3418489708243837E-2</v>
      </c>
      <c r="W12" s="29"/>
      <c r="X12" s="8"/>
      <c r="Y12" s="10"/>
    </row>
    <row r="13" spans="1:25">
      <c r="A13" s="53" t="s">
        <v>38</v>
      </c>
      <c r="B13" s="53">
        <v>53</v>
      </c>
      <c r="C13" s="57" t="s">
        <v>35</v>
      </c>
      <c r="D13" s="84">
        <f>SUM(D11:D12)</f>
        <v>272</v>
      </c>
      <c r="E13" s="84">
        <f>SUM(E11:E12)</f>
        <v>264</v>
      </c>
      <c r="F13" s="41">
        <f t="shared" si="4"/>
        <v>97.058823529411768</v>
      </c>
      <c r="G13" s="20">
        <f>SUM(G11:G12)</f>
        <v>1502.229</v>
      </c>
      <c r="H13" s="56">
        <f>SUM(H11:H12)</f>
        <v>11</v>
      </c>
      <c r="I13" s="56">
        <f t="shared" si="0"/>
        <v>632.65986743698863</v>
      </c>
      <c r="J13" s="56">
        <f t="shared" si="5"/>
        <v>10.54433112394981</v>
      </c>
      <c r="K13" s="53">
        <f t="shared" si="1"/>
        <v>26.361000000000001</v>
      </c>
      <c r="L13" s="53">
        <f t="shared" si="6"/>
        <v>0.43934713016457544</v>
      </c>
      <c r="M13" s="57" t="s">
        <v>35</v>
      </c>
      <c r="N13" s="57" t="s">
        <v>35</v>
      </c>
      <c r="O13" s="58">
        <v>0.82299999999999995</v>
      </c>
      <c r="P13" s="58">
        <v>0.16</v>
      </c>
      <c r="Q13" s="20">
        <f>SUM(Q11:Q12)</f>
        <v>235</v>
      </c>
      <c r="R13" s="43">
        <f t="shared" si="2"/>
        <v>9.3860523262432025</v>
      </c>
      <c r="S13" s="20">
        <f>SUM(S11:S12)</f>
        <v>50</v>
      </c>
      <c r="T13" s="59">
        <f t="shared" si="3"/>
        <v>1.9970324098389793</v>
      </c>
      <c r="U13" s="146">
        <f>SUM(U11:U12)</f>
        <v>7</v>
      </c>
      <c r="V13" s="147">
        <f t="shared" si="7"/>
        <v>0.27958453737745709</v>
      </c>
      <c r="W13" s="29"/>
      <c r="X13" s="8"/>
      <c r="Y13" s="10"/>
    </row>
    <row r="14" spans="1:25">
      <c r="A14" s="48" t="s">
        <v>36</v>
      </c>
      <c r="B14" s="48">
        <v>55</v>
      </c>
      <c r="C14" s="64">
        <v>1</v>
      </c>
      <c r="D14" s="64">
        <v>135</v>
      </c>
      <c r="E14" s="64">
        <v>120</v>
      </c>
      <c r="F14" s="1">
        <f t="shared" si="4"/>
        <v>88.888888888888886</v>
      </c>
      <c r="G14" s="50">
        <v>753.16399999999999</v>
      </c>
      <c r="H14" s="64">
        <v>0</v>
      </c>
      <c r="I14" s="64">
        <f t="shared" si="0"/>
        <v>573.58025609296249</v>
      </c>
      <c r="J14" s="64">
        <f t="shared" si="5"/>
        <v>9.5596709348827087</v>
      </c>
      <c r="K14" s="48">
        <f t="shared" si="1"/>
        <v>0</v>
      </c>
      <c r="L14" s="48">
        <f t="shared" si="6"/>
        <v>0</v>
      </c>
      <c r="M14" s="65" t="s">
        <v>35</v>
      </c>
      <c r="N14" s="65" t="s">
        <v>35</v>
      </c>
      <c r="O14" s="50">
        <v>0.94299999999999995</v>
      </c>
      <c r="P14" s="50">
        <v>9.6000000000000002E-2</v>
      </c>
      <c r="Q14" s="2">
        <v>112</v>
      </c>
      <c r="R14" s="1">
        <f t="shared" si="2"/>
        <v>8.9223595392238622</v>
      </c>
      <c r="S14" s="26">
        <v>23</v>
      </c>
      <c r="T14" s="66">
        <f t="shared" si="3"/>
        <v>1.8322702625191858</v>
      </c>
      <c r="U14" s="145">
        <v>5</v>
      </c>
      <c r="V14" s="145">
        <f t="shared" si="7"/>
        <v>0.39831962228677953</v>
      </c>
      <c r="W14" s="29"/>
      <c r="X14" s="8"/>
      <c r="Y14" s="10"/>
    </row>
    <row r="15" spans="1:25">
      <c r="A15" s="48" t="s">
        <v>36</v>
      </c>
      <c r="B15" s="48">
        <v>55</v>
      </c>
      <c r="C15" s="49">
        <v>2</v>
      </c>
      <c r="D15" s="49">
        <v>136</v>
      </c>
      <c r="E15" s="49">
        <v>113</v>
      </c>
      <c r="F15" s="1">
        <f t="shared" si="4"/>
        <v>83.088235294117652</v>
      </c>
      <c r="G15" s="50">
        <v>766.26400000000001</v>
      </c>
      <c r="H15" s="49">
        <v>0</v>
      </c>
      <c r="I15" s="49">
        <f t="shared" si="0"/>
        <v>530.88752701418832</v>
      </c>
      <c r="J15" s="49">
        <f t="shared" si="5"/>
        <v>8.8481254502364717</v>
      </c>
      <c r="K15" s="54">
        <f t="shared" si="1"/>
        <v>0</v>
      </c>
      <c r="L15" s="48">
        <f t="shared" si="6"/>
        <v>0</v>
      </c>
      <c r="M15" s="51" t="s">
        <v>35</v>
      </c>
      <c r="N15" s="51" t="s">
        <v>35</v>
      </c>
      <c r="O15" s="50">
        <v>0.93200000000000005</v>
      </c>
      <c r="P15" s="50">
        <v>9.8000000000000004E-2</v>
      </c>
      <c r="Q15" s="9">
        <v>107</v>
      </c>
      <c r="R15" s="1">
        <f t="shared" si="2"/>
        <v>8.3783134794274563</v>
      </c>
      <c r="S15" s="9">
        <v>22</v>
      </c>
      <c r="T15" s="52">
        <f t="shared" si="3"/>
        <v>1.7226438929663928</v>
      </c>
      <c r="U15" s="145">
        <v>0</v>
      </c>
      <c r="V15" s="145">
        <f t="shared" si="7"/>
        <v>0</v>
      </c>
      <c r="W15" s="29"/>
      <c r="X15" s="8"/>
      <c r="Y15" s="10"/>
    </row>
    <row r="16" spans="1:25">
      <c r="A16" s="48" t="s">
        <v>36</v>
      </c>
      <c r="B16" s="48">
        <v>55</v>
      </c>
      <c r="C16" s="49">
        <v>3</v>
      </c>
      <c r="D16" s="49">
        <v>133</v>
      </c>
      <c r="E16" s="49">
        <v>109</v>
      </c>
      <c r="F16" s="1">
        <f t="shared" si="4"/>
        <v>81.954887218045116</v>
      </c>
      <c r="G16" s="9">
        <v>689.86400000000003</v>
      </c>
      <c r="H16" s="49">
        <v>0</v>
      </c>
      <c r="I16" s="49">
        <f t="shared" si="0"/>
        <v>568.80776500875527</v>
      </c>
      <c r="J16" s="49">
        <f t="shared" si="5"/>
        <v>9.4801294168125878</v>
      </c>
      <c r="K16" s="54">
        <f t="shared" si="1"/>
        <v>0</v>
      </c>
      <c r="L16" s="48">
        <f t="shared" si="6"/>
        <v>0</v>
      </c>
      <c r="M16" s="74" t="s">
        <v>35</v>
      </c>
      <c r="N16" s="51" t="s">
        <v>35</v>
      </c>
      <c r="O16" s="9">
        <v>0.96</v>
      </c>
      <c r="P16" s="9">
        <v>0.09</v>
      </c>
      <c r="Q16" s="9">
        <v>112</v>
      </c>
      <c r="R16" s="1">
        <f t="shared" si="2"/>
        <v>9.7410504099358697</v>
      </c>
      <c r="S16" s="9">
        <v>22</v>
      </c>
      <c r="T16" s="52">
        <f t="shared" si="3"/>
        <v>1.9134206162374032</v>
      </c>
      <c r="U16" s="145">
        <v>0</v>
      </c>
      <c r="V16" s="145">
        <f t="shared" si="7"/>
        <v>0</v>
      </c>
      <c r="W16" s="29"/>
      <c r="X16" s="8"/>
      <c r="Y16" s="10"/>
    </row>
    <row r="17" spans="1:25">
      <c r="A17" s="48" t="s">
        <v>36</v>
      </c>
      <c r="B17" s="48">
        <v>55</v>
      </c>
      <c r="C17" s="49">
        <v>4</v>
      </c>
      <c r="D17" s="49">
        <v>131</v>
      </c>
      <c r="E17" s="49">
        <v>109</v>
      </c>
      <c r="F17" s="1">
        <f t="shared" si="4"/>
        <v>83.206106870229007</v>
      </c>
      <c r="G17" s="50">
        <v>694.63099999999997</v>
      </c>
      <c r="H17" s="49">
        <v>1</v>
      </c>
      <c r="I17" s="49">
        <f t="shared" si="0"/>
        <v>564.90424412385858</v>
      </c>
      <c r="J17" s="49">
        <f t="shared" si="5"/>
        <v>9.4150707353976433</v>
      </c>
      <c r="K17" s="72">
        <f t="shared" si="1"/>
        <v>5.1830000000000007</v>
      </c>
      <c r="L17" s="48">
        <f t="shared" si="6"/>
        <v>8.6376795737593062E-2</v>
      </c>
      <c r="M17" s="76" t="s">
        <v>35</v>
      </c>
      <c r="N17" s="73" t="s">
        <v>35</v>
      </c>
      <c r="O17" s="50">
        <v>1.002</v>
      </c>
      <c r="P17" s="50">
        <v>9.4E-2</v>
      </c>
      <c r="Q17" s="9">
        <v>108</v>
      </c>
      <c r="R17" s="1">
        <f t="shared" si="2"/>
        <v>9.3286939396600506</v>
      </c>
      <c r="S17" s="9">
        <v>24</v>
      </c>
      <c r="T17" s="52">
        <f t="shared" si="3"/>
        <v>2.0730430977022336</v>
      </c>
      <c r="U17" s="145">
        <v>2</v>
      </c>
      <c r="V17" s="145">
        <f t="shared" si="7"/>
        <v>0.17275359147518612</v>
      </c>
      <c r="W17" s="29"/>
      <c r="X17" s="8"/>
      <c r="Y17" s="10"/>
    </row>
    <row r="18" spans="1:25">
      <c r="A18" s="53" t="s">
        <v>37</v>
      </c>
      <c r="B18" s="53">
        <v>55</v>
      </c>
      <c r="C18" s="57" t="s">
        <v>35</v>
      </c>
      <c r="D18" s="56">
        <f>SUM(D14:D17)</f>
        <v>535</v>
      </c>
      <c r="E18" s="56">
        <f>SUM(E14:E17)</f>
        <v>451</v>
      </c>
      <c r="F18" s="41">
        <f xml:space="preserve"> (E18/D18)*100</f>
        <v>84.299065420560751</v>
      </c>
      <c r="G18" s="20">
        <f>SUM(G14:G17)</f>
        <v>2903.9229999999998</v>
      </c>
      <c r="H18" s="56">
        <f>SUM(H14:H17)</f>
        <v>1</v>
      </c>
      <c r="I18" s="56">
        <f t="shared" si="0"/>
        <v>559.10573386415547</v>
      </c>
      <c r="J18" s="56">
        <f t="shared" si="5"/>
        <v>9.3184288977359255</v>
      </c>
      <c r="K18" s="53">
        <f t="shared" si="1"/>
        <v>1.24</v>
      </c>
      <c r="L18" s="53">
        <f t="shared" si="6"/>
        <v>2.0661704873028659E-2</v>
      </c>
      <c r="M18" s="75" t="s">
        <v>35</v>
      </c>
      <c r="N18" s="57" t="s">
        <v>35</v>
      </c>
      <c r="O18" s="58">
        <v>0.95899999999999996</v>
      </c>
      <c r="P18" s="58">
        <v>9.8000000000000004E-2</v>
      </c>
      <c r="Q18" s="56">
        <f>SUM(Q14:Q17)</f>
        <v>439</v>
      </c>
      <c r="R18" s="43">
        <f t="shared" si="2"/>
        <v>9.0704884392595808</v>
      </c>
      <c r="S18" s="56">
        <f>SUM(S14:S17)</f>
        <v>91</v>
      </c>
      <c r="T18" s="59">
        <f t="shared" si="3"/>
        <v>1.880215143445608</v>
      </c>
      <c r="U18" s="146">
        <f>SUM(U14:U17)</f>
        <v>7</v>
      </c>
      <c r="V18" s="147">
        <f t="shared" si="7"/>
        <v>0.14463193411120062</v>
      </c>
      <c r="W18" s="8"/>
      <c r="X18" s="8"/>
      <c r="Y18" s="10"/>
    </row>
    <row r="19" spans="1:25">
      <c r="A19" s="36" t="s">
        <v>34</v>
      </c>
      <c r="B19" s="36">
        <v>56</v>
      </c>
      <c r="C19" s="36">
        <v>1</v>
      </c>
      <c r="D19" s="2">
        <v>139</v>
      </c>
      <c r="E19" s="2">
        <v>135</v>
      </c>
      <c r="F19" s="1">
        <f t="shared" si="4"/>
        <v>97.122302158273371</v>
      </c>
      <c r="G19" s="31">
        <v>740.43100000000004</v>
      </c>
      <c r="H19" s="48">
        <v>0</v>
      </c>
      <c r="I19" s="64">
        <f t="shared" si="0"/>
        <v>656.37446298169573</v>
      </c>
      <c r="J19" s="64">
        <f t="shared" si="5"/>
        <v>10.939574383028262</v>
      </c>
      <c r="K19" s="36">
        <f t="shared" si="1"/>
        <v>0</v>
      </c>
      <c r="L19" s="48">
        <f t="shared" si="6"/>
        <v>0</v>
      </c>
      <c r="M19" s="55" t="s">
        <v>35</v>
      </c>
      <c r="N19" s="55" t="s">
        <v>35</v>
      </c>
      <c r="O19" s="31">
        <v>0.876</v>
      </c>
      <c r="P19" s="31">
        <v>0.111</v>
      </c>
      <c r="Q19" s="18">
        <v>109</v>
      </c>
      <c r="R19" s="1">
        <f t="shared" si="2"/>
        <v>8.832693390741337</v>
      </c>
      <c r="S19" s="18">
        <v>23</v>
      </c>
      <c r="T19" s="46">
        <f t="shared" si="3"/>
        <v>1.8637793393307409</v>
      </c>
      <c r="U19" s="145">
        <v>0</v>
      </c>
      <c r="V19" s="145">
        <f t="shared" si="7"/>
        <v>0</v>
      </c>
      <c r="W19" s="8"/>
      <c r="X19" s="8"/>
      <c r="Y19" s="10"/>
    </row>
    <row r="20" spans="1:25">
      <c r="A20" s="33" t="s">
        <v>34</v>
      </c>
      <c r="B20" s="33">
        <v>56</v>
      </c>
      <c r="C20" s="33">
        <v>2</v>
      </c>
      <c r="D20" s="2">
        <v>136</v>
      </c>
      <c r="E20" s="2">
        <v>131</v>
      </c>
      <c r="F20" s="1">
        <f t="shared" si="4"/>
        <v>96.32352941176471</v>
      </c>
      <c r="G20" s="1">
        <v>698.226</v>
      </c>
      <c r="H20" s="62">
        <v>0</v>
      </c>
      <c r="I20" s="49">
        <f t="shared" si="0"/>
        <v>675.42600819791869</v>
      </c>
      <c r="J20" s="49">
        <f t="shared" si="5"/>
        <v>11.25710013663198</v>
      </c>
      <c r="K20" s="2">
        <f t="shared" si="1"/>
        <v>0</v>
      </c>
      <c r="L20" s="48">
        <f t="shared" si="6"/>
        <v>0</v>
      </c>
      <c r="M20" s="44" t="s">
        <v>35</v>
      </c>
      <c r="N20" s="44" t="s">
        <v>35</v>
      </c>
      <c r="O20" s="1">
        <v>0.90600000000000003</v>
      </c>
      <c r="P20" s="1">
        <v>9.8000000000000004E-2</v>
      </c>
      <c r="Q20" s="1">
        <v>110</v>
      </c>
      <c r="R20" s="1">
        <f t="shared" si="2"/>
        <v>9.4525268322863933</v>
      </c>
      <c r="S20" s="1">
        <v>23</v>
      </c>
      <c r="T20" s="46">
        <f t="shared" si="3"/>
        <v>1.9764374285689734</v>
      </c>
      <c r="U20" s="145">
        <v>1</v>
      </c>
      <c r="V20" s="145">
        <f t="shared" si="7"/>
        <v>8.593206211169449E-2</v>
      </c>
      <c r="W20" s="8"/>
      <c r="X20" s="8"/>
      <c r="Y20" s="10"/>
    </row>
    <row r="21" spans="1:25">
      <c r="A21" s="33" t="s">
        <v>34</v>
      </c>
      <c r="B21" s="33">
        <v>56</v>
      </c>
      <c r="C21" s="33">
        <v>3</v>
      </c>
      <c r="D21" s="2">
        <v>127</v>
      </c>
      <c r="E21" s="2">
        <v>116</v>
      </c>
      <c r="F21" s="1">
        <f t="shared" si="4"/>
        <v>91.338582677165363</v>
      </c>
      <c r="G21" s="1">
        <v>663.86500000000001</v>
      </c>
      <c r="H21" s="62">
        <v>1</v>
      </c>
      <c r="I21" s="49">
        <f t="shared" si="0"/>
        <v>629.0435555421659</v>
      </c>
      <c r="J21" s="49">
        <f t="shared" si="5"/>
        <v>10.484059259036099</v>
      </c>
      <c r="K21" s="2">
        <f t="shared" si="1"/>
        <v>5.423</v>
      </c>
      <c r="L21" s="48">
        <f t="shared" si="6"/>
        <v>9.0379821198587063E-2</v>
      </c>
      <c r="M21" s="44" t="s">
        <v>35</v>
      </c>
      <c r="N21" s="44" t="s">
        <v>35</v>
      </c>
      <c r="O21" s="1">
        <v>0.91700000000000004</v>
      </c>
      <c r="P21" s="1">
        <v>0.112</v>
      </c>
      <c r="Q21" s="1">
        <v>104</v>
      </c>
      <c r="R21" s="1">
        <f t="shared" si="2"/>
        <v>9.3995014046530549</v>
      </c>
      <c r="S21" s="1">
        <v>19</v>
      </c>
      <c r="T21" s="47">
        <f t="shared" si="3"/>
        <v>1.7172166027731541</v>
      </c>
      <c r="U21" s="145">
        <v>0</v>
      </c>
      <c r="V21" s="145">
        <f t="shared" si="7"/>
        <v>0</v>
      </c>
      <c r="W21" s="8"/>
      <c r="X21" s="8"/>
      <c r="Y21" s="10"/>
    </row>
    <row r="22" spans="1:25">
      <c r="A22" s="34" t="s">
        <v>33</v>
      </c>
      <c r="B22" s="40">
        <v>56</v>
      </c>
      <c r="C22" s="57" t="s">
        <v>35</v>
      </c>
      <c r="D22" s="35">
        <f>SUM(D19:D21)</f>
        <v>402</v>
      </c>
      <c r="E22" s="35">
        <f>SUM(E19:E21)</f>
        <v>382</v>
      </c>
      <c r="F22" s="41">
        <f xml:space="preserve"> (E22/D22)*100</f>
        <v>95.024875621890544</v>
      </c>
      <c r="G22" s="3">
        <f>SUM(G19:G21)</f>
        <v>2102.5219999999999</v>
      </c>
      <c r="H22" s="63">
        <f>SUM(H19:H21)</f>
        <v>1</v>
      </c>
      <c r="I22" s="56">
        <f t="shared" si="0"/>
        <v>654.07163397101192</v>
      </c>
      <c r="J22" s="56">
        <f t="shared" si="5"/>
        <v>10.901193899516866</v>
      </c>
      <c r="K22" s="42">
        <f t="shared" si="1"/>
        <v>1.7129999999999999</v>
      </c>
      <c r="L22" s="53">
        <f t="shared" si="6"/>
        <v>2.8537156805017977E-2</v>
      </c>
      <c r="M22" s="77" t="s">
        <v>35</v>
      </c>
      <c r="N22" s="78" t="s">
        <v>35</v>
      </c>
      <c r="O22" s="41">
        <v>0.89900000000000002</v>
      </c>
      <c r="P22" s="41">
        <v>0.109</v>
      </c>
      <c r="Q22" s="3">
        <f>SUM(Q19:Q21)</f>
        <v>323</v>
      </c>
      <c r="R22" s="43">
        <f t="shared" si="2"/>
        <v>9.2175016480208072</v>
      </c>
      <c r="S22" s="45">
        <f>SUM(S19:S21)</f>
        <v>65</v>
      </c>
      <c r="T22" s="43">
        <f t="shared" si="3"/>
        <v>1.8549151923261684</v>
      </c>
      <c r="U22" s="146">
        <f>SUM(U19:U21)</f>
        <v>1</v>
      </c>
      <c r="V22" s="147">
        <f t="shared" si="7"/>
        <v>2.8537156805017977E-2</v>
      </c>
      <c r="W22" s="8"/>
      <c r="X22" s="8"/>
      <c r="Y22" s="10"/>
    </row>
    <row r="23" spans="1:25">
      <c r="A23" s="36" t="s">
        <v>0</v>
      </c>
      <c r="B23" s="36">
        <v>67</v>
      </c>
      <c r="C23" s="36">
        <v>1</v>
      </c>
      <c r="D23" s="2">
        <v>133</v>
      </c>
      <c r="E23" s="2">
        <v>120</v>
      </c>
      <c r="F23" s="1">
        <f t="shared" si="4"/>
        <v>90.225563909774436</v>
      </c>
      <c r="G23" s="1">
        <v>675.25400000000002</v>
      </c>
      <c r="H23" s="48">
        <v>0</v>
      </c>
      <c r="I23" s="64">
        <f t="shared" si="0"/>
        <v>639.75926095957959</v>
      </c>
      <c r="J23" s="64">
        <f t="shared" si="5"/>
        <v>10.662654349326326</v>
      </c>
      <c r="K23" s="36">
        <f t="shared" si="1"/>
        <v>0</v>
      </c>
      <c r="L23" s="48">
        <f t="shared" si="6"/>
        <v>0</v>
      </c>
      <c r="M23" s="31">
        <v>0.73899999999999999</v>
      </c>
      <c r="N23" s="31">
        <v>6.7000000000000004E-2</v>
      </c>
      <c r="O23" s="31">
        <v>0.96799999999999997</v>
      </c>
      <c r="P23" s="31">
        <v>8.5999999999999993E-2</v>
      </c>
      <c r="Q23" s="31">
        <f xml:space="preserve"> 41 + 31 + 39</f>
        <v>111</v>
      </c>
      <c r="R23" s="31">
        <f t="shared" si="2"/>
        <v>9.8629552731268522</v>
      </c>
      <c r="S23" s="31">
        <f xml:space="preserve"> 8 + 6 + 9</f>
        <v>23</v>
      </c>
      <c r="T23" s="31">
        <f t="shared" si="3"/>
        <v>2.0436754169542128</v>
      </c>
      <c r="U23" s="145">
        <v>1</v>
      </c>
      <c r="V23" s="145">
        <f t="shared" si="7"/>
        <v>8.8855452911052735E-2</v>
      </c>
      <c r="W23" s="8"/>
      <c r="X23" s="8"/>
      <c r="Y23" s="10"/>
    </row>
    <row r="24" spans="1:25">
      <c r="A24" s="33" t="s">
        <v>0</v>
      </c>
      <c r="B24" s="33">
        <v>67</v>
      </c>
      <c r="C24" s="33">
        <v>2</v>
      </c>
      <c r="D24" s="33">
        <v>122</v>
      </c>
      <c r="E24" s="33">
        <v>113</v>
      </c>
      <c r="F24" s="1">
        <f t="shared" si="4"/>
        <v>92.622950819672127</v>
      </c>
      <c r="G24" s="1">
        <v>603.83399999999995</v>
      </c>
      <c r="H24" s="54">
        <v>0</v>
      </c>
      <c r="I24" s="49">
        <f t="shared" si="0"/>
        <v>673.69508838521847</v>
      </c>
      <c r="J24" s="49">
        <f t="shared" si="5"/>
        <v>11.228251473086974</v>
      </c>
      <c r="K24" s="33">
        <f t="shared" si="1"/>
        <v>0</v>
      </c>
      <c r="L24" s="48">
        <f t="shared" si="6"/>
        <v>0</v>
      </c>
      <c r="M24" s="1">
        <v>0.75800000000000001</v>
      </c>
      <c r="N24" s="1">
        <v>6.6000000000000003E-2</v>
      </c>
      <c r="O24" s="1">
        <v>0.96499999999999997</v>
      </c>
      <c r="P24" s="1">
        <v>8.6999999999999994E-2</v>
      </c>
      <c r="Q24" s="30">
        <v>111</v>
      </c>
      <c r="R24" s="30">
        <f t="shared" si="2"/>
        <v>11.029521358519064</v>
      </c>
      <c r="S24" s="30">
        <v>23</v>
      </c>
      <c r="T24" s="30">
        <f t="shared" si="3"/>
        <v>2.2853963175309775</v>
      </c>
      <c r="U24" s="145">
        <v>0</v>
      </c>
      <c r="V24" s="145">
        <f t="shared" si="7"/>
        <v>0</v>
      </c>
      <c r="W24" s="8"/>
      <c r="X24" s="8"/>
      <c r="Y24" s="10"/>
    </row>
    <row r="25" spans="1:25">
      <c r="A25" s="34" t="s">
        <v>31</v>
      </c>
      <c r="B25" s="34">
        <v>67</v>
      </c>
      <c r="C25" s="57" t="s">
        <v>35</v>
      </c>
      <c r="D25" s="34">
        <f>SUM(D23:D24)</f>
        <v>255</v>
      </c>
      <c r="E25" s="34">
        <f>SUM(E23:E24)</f>
        <v>233</v>
      </c>
      <c r="F25" s="41">
        <f t="shared" si="4"/>
        <v>91.372549019607845</v>
      </c>
      <c r="G25" s="34">
        <f>SUM(G23:G24)</f>
        <v>1279.088</v>
      </c>
      <c r="H25" s="53">
        <f>SUM(H23:H24)</f>
        <v>0</v>
      </c>
      <c r="I25" s="56">
        <f t="shared" si="0"/>
        <v>655.77974306693511</v>
      </c>
      <c r="J25" s="56">
        <f t="shared" si="5"/>
        <v>10.929662384448919</v>
      </c>
      <c r="K25" s="34">
        <f t="shared" si="1"/>
        <v>0</v>
      </c>
      <c r="L25" s="53">
        <f t="shared" si="6"/>
        <v>0</v>
      </c>
      <c r="M25" s="79">
        <v>0.748</v>
      </c>
      <c r="N25" s="41">
        <v>6.7000000000000004E-2</v>
      </c>
      <c r="O25" s="41">
        <v>0.96699999999999997</v>
      </c>
      <c r="P25" s="41">
        <v>8.5999999999999993E-2</v>
      </c>
      <c r="Q25" s="34">
        <f>SUM(Q23:Q24)</f>
        <v>222</v>
      </c>
      <c r="R25" s="32">
        <f t="shared" si="2"/>
        <v>10.41366973968953</v>
      </c>
      <c r="S25" s="34">
        <f>SUM(S23:S24)</f>
        <v>46</v>
      </c>
      <c r="T25" s="32">
        <f t="shared" si="3"/>
        <v>2.157787423539272</v>
      </c>
      <c r="U25" s="146">
        <f>SUM(U23:U24)</f>
        <v>1</v>
      </c>
      <c r="V25" s="147">
        <f t="shared" si="7"/>
        <v>4.6908422250853739E-2</v>
      </c>
      <c r="W25" s="8"/>
      <c r="X25" s="8"/>
      <c r="Y25" s="10"/>
    </row>
    <row r="26" spans="1:25">
      <c r="A26" s="36" t="s">
        <v>3</v>
      </c>
      <c r="B26" s="36">
        <v>68</v>
      </c>
      <c r="C26" s="36">
        <v>1</v>
      </c>
      <c r="D26" s="2">
        <v>170</v>
      </c>
      <c r="E26" s="2">
        <v>165</v>
      </c>
      <c r="F26" s="1">
        <f t="shared" si="4"/>
        <v>97.058823529411768</v>
      </c>
      <c r="G26" s="1">
        <v>878.92200000000003</v>
      </c>
      <c r="H26" s="48">
        <v>0</v>
      </c>
      <c r="I26" s="64">
        <f t="shared" si="0"/>
        <v>675.82788916422612</v>
      </c>
      <c r="J26" s="64">
        <f t="shared" si="5"/>
        <v>11.263798152737102</v>
      </c>
      <c r="K26" s="36">
        <f t="shared" si="1"/>
        <v>0</v>
      </c>
      <c r="L26" s="48">
        <f t="shared" si="6"/>
        <v>0</v>
      </c>
      <c r="M26" s="1">
        <v>0.69599999999999995</v>
      </c>
      <c r="N26" s="1">
        <v>0.10100000000000001</v>
      </c>
      <c r="O26" s="1">
        <v>0.90900000000000003</v>
      </c>
      <c r="P26" s="1">
        <v>0.112</v>
      </c>
      <c r="Q26" s="31">
        <v>119</v>
      </c>
      <c r="R26" s="31">
        <f t="shared" si="2"/>
        <v>8.1235877586406993</v>
      </c>
      <c r="S26" s="31">
        <v>25</v>
      </c>
      <c r="T26" s="31">
        <f t="shared" si="3"/>
        <v>1.7066360837480459</v>
      </c>
      <c r="U26" s="145">
        <v>2</v>
      </c>
      <c r="V26" s="145">
        <f t="shared" si="7"/>
        <v>0.13653088669984367</v>
      </c>
      <c r="W26" s="8"/>
      <c r="X26" s="8"/>
      <c r="Y26" s="10"/>
    </row>
    <row r="27" spans="1:25">
      <c r="A27" s="33" t="s">
        <v>3</v>
      </c>
      <c r="B27" s="33">
        <v>68</v>
      </c>
      <c r="C27" s="33">
        <v>2</v>
      </c>
      <c r="D27" s="33">
        <v>145</v>
      </c>
      <c r="E27" s="33">
        <v>137</v>
      </c>
      <c r="F27" s="1">
        <f t="shared" si="4"/>
        <v>94.482758620689651</v>
      </c>
      <c r="G27" s="1">
        <v>779.18799999999999</v>
      </c>
      <c r="H27" s="54">
        <v>0</v>
      </c>
      <c r="I27" s="49">
        <f t="shared" si="0"/>
        <v>632.96662679610051</v>
      </c>
      <c r="J27" s="49">
        <f t="shared" si="5"/>
        <v>10.549443779935009</v>
      </c>
      <c r="K27" s="33">
        <f t="shared" si="1"/>
        <v>0</v>
      </c>
      <c r="L27" s="48">
        <f t="shared" si="6"/>
        <v>0</v>
      </c>
      <c r="M27" s="1">
        <v>0.72499999999999998</v>
      </c>
      <c r="N27" s="1">
        <v>8.1000000000000003E-2</v>
      </c>
      <c r="O27" s="1">
        <v>0.92100000000000004</v>
      </c>
      <c r="P27" s="1">
        <v>9.4E-2</v>
      </c>
      <c r="Q27" s="30">
        <v>126</v>
      </c>
      <c r="R27" s="30">
        <f t="shared" si="2"/>
        <v>9.7024081479694253</v>
      </c>
      <c r="S27" s="30">
        <v>27</v>
      </c>
      <c r="T27" s="30">
        <f t="shared" si="3"/>
        <v>2.0790874602791622</v>
      </c>
      <c r="U27" s="145">
        <v>0</v>
      </c>
      <c r="V27" s="145">
        <f t="shared" si="7"/>
        <v>0</v>
      </c>
      <c r="W27" s="8"/>
      <c r="X27" s="8"/>
      <c r="Y27" s="10"/>
    </row>
    <row r="28" spans="1:25">
      <c r="A28" s="33" t="s">
        <v>3</v>
      </c>
      <c r="B28" s="33">
        <v>68</v>
      </c>
      <c r="C28" s="33">
        <v>3</v>
      </c>
      <c r="D28" s="2">
        <v>162</v>
      </c>
      <c r="E28" s="2">
        <v>151</v>
      </c>
      <c r="F28" s="1">
        <f t="shared" si="4"/>
        <v>93.209876543209873</v>
      </c>
      <c r="G28" s="1">
        <v>888.77599999999995</v>
      </c>
      <c r="H28" s="54">
        <v>1</v>
      </c>
      <c r="I28" s="49">
        <f t="shared" si="0"/>
        <v>611.62767671494282</v>
      </c>
      <c r="J28" s="49">
        <f t="shared" si="5"/>
        <v>10.193794611915713</v>
      </c>
      <c r="K28" s="33">
        <f t="shared" si="1"/>
        <v>4.0510000000000002</v>
      </c>
      <c r="L28" s="48">
        <f t="shared" si="6"/>
        <v>6.750857358884578E-2</v>
      </c>
      <c r="M28" s="1">
        <v>0.76900000000000002</v>
      </c>
      <c r="N28" s="1">
        <v>7.0999999999999994E-2</v>
      </c>
      <c r="O28" s="1">
        <v>0.95199999999999996</v>
      </c>
      <c r="P28" s="1">
        <v>8.7999999999999995E-2</v>
      </c>
      <c r="Q28" s="30">
        <v>118</v>
      </c>
      <c r="R28" s="30">
        <f t="shared" si="2"/>
        <v>7.9660116834838037</v>
      </c>
      <c r="S28" s="30">
        <v>22</v>
      </c>
      <c r="T28" s="30">
        <f t="shared" si="3"/>
        <v>1.4851886189546073</v>
      </c>
      <c r="U28" s="145">
        <v>6</v>
      </c>
      <c r="V28" s="145">
        <f t="shared" si="7"/>
        <v>0.40505144153307476</v>
      </c>
      <c r="W28" s="8"/>
      <c r="X28" s="8"/>
      <c r="Y28" s="10"/>
    </row>
    <row r="29" spans="1:25">
      <c r="A29" s="34" t="s">
        <v>32</v>
      </c>
      <c r="B29" s="40">
        <v>68</v>
      </c>
      <c r="C29" s="57" t="s">
        <v>35</v>
      </c>
      <c r="D29" s="35">
        <f>SUM(D26:D28)</f>
        <v>477</v>
      </c>
      <c r="E29" s="35">
        <f>SUM(E26:E28)</f>
        <v>453</v>
      </c>
      <c r="F29" s="41">
        <f t="shared" si="4"/>
        <v>94.968553459119505</v>
      </c>
      <c r="G29" s="35">
        <f>SUM(G26:G28)</f>
        <v>2546.886</v>
      </c>
      <c r="H29" s="61">
        <f>SUM(H26:H28)</f>
        <v>1</v>
      </c>
      <c r="I29" s="56">
        <f t="shared" si="0"/>
        <v>640.31134491296439</v>
      </c>
      <c r="J29" s="56">
        <f t="shared" si="5"/>
        <v>10.671855748549406</v>
      </c>
      <c r="K29" s="34">
        <f t="shared" si="1"/>
        <v>1.4139999999999999</v>
      </c>
      <c r="L29" s="53">
        <f t="shared" si="6"/>
        <v>2.3558180460373963E-2</v>
      </c>
      <c r="M29" s="41">
        <v>0.72899999999999998</v>
      </c>
      <c r="N29" s="41">
        <v>9.0999999999999998E-2</v>
      </c>
      <c r="O29" s="41">
        <v>0.92700000000000005</v>
      </c>
      <c r="P29" s="41">
        <v>0.10100000000000001</v>
      </c>
      <c r="Q29" s="35">
        <f>SUM(Q26:Q28)</f>
        <v>363</v>
      </c>
      <c r="R29" s="32">
        <f t="shared" si="2"/>
        <v>8.551619507115749</v>
      </c>
      <c r="S29" s="35">
        <f>SUM(S26:S28)</f>
        <v>74</v>
      </c>
      <c r="T29" s="32">
        <f t="shared" si="3"/>
        <v>1.7433053540676733</v>
      </c>
      <c r="U29" s="146">
        <f>SUM(U26:U28)</f>
        <v>8</v>
      </c>
      <c r="V29" s="147">
        <f t="shared" si="7"/>
        <v>0.18846544368299173</v>
      </c>
      <c r="W29" s="8"/>
      <c r="X29" s="8"/>
      <c r="Y29" s="10"/>
    </row>
    <row r="30" spans="1:25">
      <c r="A30" s="36" t="s">
        <v>4</v>
      </c>
      <c r="B30" s="36">
        <v>81</v>
      </c>
      <c r="C30" s="36">
        <v>1</v>
      </c>
      <c r="D30" s="2">
        <v>154</v>
      </c>
      <c r="E30" s="2">
        <v>137</v>
      </c>
      <c r="F30" s="1">
        <f t="shared" si="4"/>
        <v>88.961038961038966</v>
      </c>
      <c r="G30" s="1">
        <v>825.26900000000001</v>
      </c>
      <c r="H30" s="36">
        <v>0</v>
      </c>
      <c r="I30" s="64">
        <f t="shared" si="0"/>
        <v>597.6233203961375</v>
      </c>
      <c r="J30" s="64">
        <f t="shared" si="5"/>
        <v>9.9603886732689588</v>
      </c>
      <c r="K30" s="36">
        <f t="shared" si="1"/>
        <v>0</v>
      </c>
      <c r="L30" s="48">
        <f t="shared" si="6"/>
        <v>0</v>
      </c>
      <c r="M30" s="1">
        <v>0.76</v>
      </c>
      <c r="N30" s="1">
        <v>6.5000000000000002E-2</v>
      </c>
      <c r="O30" s="1">
        <v>0.96199999999999997</v>
      </c>
      <c r="P30" s="1">
        <v>8.5000000000000006E-2</v>
      </c>
      <c r="Q30" s="31">
        <v>114</v>
      </c>
      <c r="R30" s="31">
        <f t="shared" si="2"/>
        <v>8.2882066332311037</v>
      </c>
      <c r="S30" s="31">
        <v>25</v>
      </c>
      <c r="T30" s="31">
        <f t="shared" si="3"/>
        <v>1.8175891739541896</v>
      </c>
      <c r="U30" s="145">
        <v>7</v>
      </c>
      <c r="V30" s="145">
        <f t="shared" si="7"/>
        <v>0.50892496870717308</v>
      </c>
      <c r="W30" s="8"/>
      <c r="X30" s="8"/>
      <c r="Y30" s="10"/>
    </row>
    <row r="31" spans="1:25">
      <c r="A31" s="33" t="s">
        <v>4</v>
      </c>
      <c r="B31" s="33">
        <v>81</v>
      </c>
      <c r="C31" s="33">
        <v>2</v>
      </c>
      <c r="D31" s="2">
        <v>182</v>
      </c>
      <c r="E31" s="2">
        <v>155</v>
      </c>
      <c r="F31" s="1">
        <f t="shared" si="4"/>
        <v>85.164835164835168</v>
      </c>
      <c r="G31" s="1">
        <v>973.10900000000004</v>
      </c>
      <c r="H31" s="33">
        <v>0</v>
      </c>
      <c r="I31" s="49">
        <f t="shared" si="0"/>
        <v>573.41983272171979</v>
      </c>
      <c r="J31" s="49">
        <f t="shared" si="5"/>
        <v>9.5569972120286621</v>
      </c>
      <c r="K31" s="33">
        <f t="shared" si="1"/>
        <v>0</v>
      </c>
      <c r="L31" s="48">
        <f t="shared" si="6"/>
        <v>0</v>
      </c>
      <c r="M31" s="30">
        <v>0.77700000000000002</v>
      </c>
      <c r="N31" s="30">
        <v>7.0999999999999994E-2</v>
      </c>
      <c r="O31" s="30">
        <v>0.98899999999999999</v>
      </c>
      <c r="P31" s="30">
        <v>8.5000000000000006E-2</v>
      </c>
      <c r="Q31" s="30">
        <v>113</v>
      </c>
      <c r="R31" s="30">
        <f t="shared" si="2"/>
        <v>6.9673592578015402</v>
      </c>
      <c r="S31" s="30">
        <v>22</v>
      </c>
      <c r="T31" s="30">
        <f t="shared" si="3"/>
        <v>1.3564770236427779</v>
      </c>
      <c r="U31" s="145">
        <v>11</v>
      </c>
      <c r="V31" s="145">
        <f t="shared" si="7"/>
        <v>0.67823851182138895</v>
      </c>
      <c r="W31" s="8"/>
      <c r="X31" s="15"/>
      <c r="Y31" s="10"/>
    </row>
    <row r="32" spans="1:25">
      <c r="A32" s="19" t="s">
        <v>29</v>
      </c>
      <c r="B32" s="19">
        <v>81</v>
      </c>
      <c r="C32" s="57" t="s">
        <v>35</v>
      </c>
      <c r="D32" s="19">
        <f>SUM(D30:D31)</f>
        <v>336</v>
      </c>
      <c r="E32" s="19">
        <f>SUM(E30:E31)</f>
        <v>292</v>
      </c>
      <c r="F32" s="41">
        <f t="shared" si="4"/>
        <v>86.904761904761912</v>
      </c>
      <c r="G32" s="6">
        <f>SUM(G30:G31)</f>
        <v>1798.3780000000002</v>
      </c>
      <c r="H32" s="23">
        <f>SUM(H30:H31)</f>
        <v>0</v>
      </c>
      <c r="I32" s="56">
        <f t="shared" si="0"/>
        <v>584.52672352530999</v>
      </c>
      <c r="J32" s="56">
        <f t="shared" si="5"/>
        <v>9.7421120587551666</v>
      </c>
      <c r="K32" s="34">
        <f t="shared" si="1"/>
        <v>0</v>
      </c>
      <c r="L32" s="53">
        <f t="shared" si="6"/>
        <v>0</v>
      </c>
      <c r="M32" s="39">
        <v>0.76900000000000002</v>
      </c>
      <c r="N32" s="39">
        <v>6.9000000000000006E-2</v>
      </c>
      <c r="O32" s="39">
        <v>0.97599999999999998</v>
      </c>
      <c r="P32" s="39">
        <v>8.5999999999999993E-2</v>
      </c>
      <c r="Q32" s="23">
        <f>SUM(Q30:Q31)</f>
        <v>227</v>
      </c>
      <c r="R32" s="32">
        <f t="shared" si="2"/>
        <v>7.573491223758297</v>
      </c>
      <c r="S32" s="23">
        <f>SUM(S30:S31)</f>
        <v>47</v>
      </c>
      <c r="T32" s="32">
        <f t="shared" si="3"/>
        <v>1.5680796806900439</v>
      </c>
      <c r="U32" s="146">
        <f>SUM(U30:U31)</f>
        <v>18</v>
      </c>
      <c r="V32" s="147">
        <f t="shared" si="7"/>
        <v>0.60054115430682531</v>
      </c>
      <c r="W32" s="8"/>
      <c r="X32" s="15"/>
      <c r="Y32" s="10"/>
    </row>
    <row r="33" spans="1:25">
      <c r="U33" s="27"/>
      <c r="V33" s="17"/>
      <c r="W33" s="8"/>
      <c r="X33" s="15"/>
      <c r="Y33" s="10"/>
    </row>
    <row r="34" spans="1:25">
      <c r="U34" s="27"/>
      <c r="V34" s="8"/>
      <c r="W34" s="8"/>
      <c r="X34" s="15"/>
      <c r="Y34" s="10"/>
    </row>
    <row r="35" spans="1:25">
      <c r="U35" s="27"/>
      <c r="V35" s="8"/>
      <c r="W35" s="8"/>
      <c r="X35" s="15"/>
      <c r="Y35" s="10"/>
    </row>
    <row r="36" spans="1:25">
      <c r="U36" s="27"/>
      <c r="V36" s="8"/>
      <c r="W36" s="8"/>
      <c r="X36" s="15"/>
      <c r="Y36" s="10"/>
    </row>
    <row r="37" spans="1:25">
      <c r="U37" s="27"/>
      <c r="V37" s="8"/>
      <c r="W37" s="8"/>
      <c r="X37" s="15"/>
      <c r="Y37" s="10"/>
    </row>
    <row r="38" spans="1:25">
      <c r="U38" s="27"/>
      <c r="V38" s="8"/>
      <c r="W38" s="8"/>
      <c r="X38" s="15"/>
      <c r="Y38" s="10"/>
    </row>
    <row r="39" spans="1:25">
      <c r="A39" s="11"/>
      <c r="B39" s="11"/>
      <c r="C39" s="16"/>
      <c r="D39" s="16"/>
      <c r="E39" s="16"/>
      <c r="F39" s="12"/>
      <c r="G39" s="37"/>
      <c r="H39" s="37"/>
      <c r="I39" s="37"/>
      <c r="J39" s="37"/>
      <c r="K39" s="37"/>
      <c r="L39" s="37"/>
      <c r="M39" s="38"/>
      <c r="N39" s="38"/>
      <c r="O39" s="38"/>
      <c r="P39" s="38"/>
      <c r="Q39" s="37"/>
      <c r="R39" s="37"/>
      <c r="S39" s="37"/>
      <c r="T39" s="37"/>
      <c r="U39" s="28"/>
      <c r="V39" s="8"/>
      <c r="W39" s="8"/>
      <c r="X39" s="15"/>
      <c r="Y39" s="10"/>
    </row>
    <row r="40" spans="1: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7"/>
      <c r="V40" s="13"/>
      <c r="W40" s="13"/>
      <c r="X40" s="15"/>
      <c r="Y40" s="10"/>
    </row>
    <row r="41" spans="1: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U43" s="10"/>
      <c r="V43" s="10"/>
      <c r="W43" s="10"/>
      <c r="X43" s="10"/>
      <c r="Y4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2024-04-22T14:39:58Z</dcterms:modified>
</cp:coreProperties>
</file>