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540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0" i="1"/>
  <c r="D113"/>
  <c r="F113"/>
  <c r="H113" s="1"/>
  <c r="D114"/>
  <c r="F114"/>
  <c r="H114" s="1"/>
  <c r="D115"/>
  <c r="F115"/>
  <c r="H115" s="1"/>
  <c r="D116"/>
  <c r="F116"/>
  <c r="H116" s="1"/>
  <c r="D117"/>
  <c r="F117"/>
  <c r="H117" s="1"/>
  <c r="D118"/>
  <c r="F118"/>
  <c r="H118" s="1"/>
  <c r="D119"/>
  <c r="F119"/>
  <c r="H119" s="1"/>
  <c r="D120"/>
  <c r="F120"/>
  <c r="H120" s="1"/>
  <c r="D121"/>
  <c r="F121"/>
  <c r="H121" s="1"/>
  <c r="D122"/>
  <c r="F122"/>
  <c r="H122" s="1"/>
  <c r="D123"/>
  <c r="F123"/>
  <c r="H123" s="1"/>
  <c r="D124"/>
  <c r="F124"/>
  <c r="H124" s="1"/>
  <c r="D125"/>
  <c r="F125"/>
  <c r="H125" s="1"/>
  <c r="D126"/>
  <c r="F126"/>
  <c r="H126" s="1"/>
  <c r="D127"/>
  <c r="F127"/>
  <c r="H127" s="1"/>
  <c r="D128"/>
  <c r="F128"/>
  <c r="H128" s="1"/>
  <c r="D129"/>
  <c r="F129"/>
  <c r="H129" s="1"/>
  <c r="D130"/>
  <c r="F130"/>
  <c r="H130" s="1"/>
  <c r="D131"/>
  <c r="F131"/>
  <c r="H131" s="1"/>
  <c r="D132"/>
  <c r="F132"/>
  <c r="H132" s="1"/>
  <c r="D133"/>
  <c r="F133"/>
  <c r="H133" s="1"/>
  <c r="D134"/>
  <c r="F134"/>
  <c r="H134" s="1"/>
  <c r="D135"/>
  <c r="F135"/>
  <c r="H135" s="1"/>
  <c r="D136"/>
  <c r="F136"/>
  <c r="H136" s="1"/>
  <c r="D137"/>
  <c r="F137"/>
  <c r="H137" s="1"/>
  <c r="D138"/>
  <c r="F138"/>
  <c r="H138" s="1"/>
  <c r="D139"/>
  <c r="F139"/>
  <c r="H139" s="1"/>
  <c r="D140"/>
  <c r="F140"/>
  <c r="H140" s="1"/>
  <c r="D141"/>
  <c r="F141"/>
  <c r="H141" s="1"/>
  <c r="D142"/>
  <c r="F142"/>
  <c r="H142" s="1"/>
  <c r="D143"/>
  <c r="F143"/>
  <c r="H143" s="1"/>
  <c r="D144"/>
  <c r="F144"/>
  <c r="H144" s="1"/>
  <c r="D145"/>
  <c r="F145"/>
  <c r="H145" s="1"/>
  <c r="D146"/>
  <c r="F146"/>
  <c r="H146" s="1"/>
  <c r="D147"/>
  <c r="F147"/>
  <c r="H147" s="1"/>
  <c r="D148"/>
  <c r="F148"/>
  <c r="H148" s="1"/>
  <c r="D149"/>
  <c r="F149"/>
  <c r="H149" s="1"/>
  <c r="D150"/>
  <c r="F150"/>
  <c r="H150" s="1"/>
  <c r="D151"/>
  <c r="F151"/>
  <c r="H151" s="1"/>
  <c r="D152"/>
  <c r="F152"/>
  <c r="H152" s="1"/>
  <c r="D153"/>
  <c r="F153"/>
  <c r="H153" s="1"/>
  <c r="D154"/>
  <c r="F154"/>
  <c r="H154" s="1"/>
  <c r="D155"/>
  <c r="F155"/>
  <c r="H155" s="1"/>
  <c r="D156"/>
  <c r="F156"/>
  <c r="H156" s="1"/>
  <c r="D157"/>
  <c r="F157"/>
  <c r="H157" s="1"/>
  <c r="D158"/>
  <c r="F158"/>
  <c r="H158" s="1"/>
  <c r="D159"/>
  <c r="F159"/>
  <c r="H159" s="1"/>
  <c r="D160"/>
  <c r="F160"/>
  <c r="H160" s="1"/>
  <c r="D161"/>
  <c r="F161"/>
  <c r="H161" s="1"/>
  <c r="D162"/>
  <c r="F162"/>
  <c r="H162" s="1"/>
  <c r="D163"/>
  <c r="F163"/>
  <c r="H163" s="1"/>
  <c r="D164"/>
  <c r="F164"/>
  <c r="H164" s="1"/>
  <c r="D165"/>
  <c r="F165"/>
  <c r="H165" s="1"/>
  <c r="D166"/>
  <c r="F166"/>
  <c r="H166" s="1"/>
  <c r="D167"/>
  <c r="F167"/>
  <c r="H167" s="1"/>
  <c r="D168"/>
  <c r="F168"/>
  <c r="H168" s="1"/>
  <c r="D169"/>
  <c r="F169"/>
  <c r="H169" s="1"/>
  <c r="D170"/>
  <c r="F170"/>
  <c r="H170" s="1"/>
  <c r="D171"/>
  <c r="F171"/>
  <c r="H171" s="1"/>
  <c r="D172"/>
  <c r="F172"/>
  <c r="H172" s="1"/>
  <c r="D173"/>
  <c r="F173"/>
  <c r="H173" s="1"/>
  <c r="D174"/>
  <c r="F174"/>
  <c r="H174" s="1"/>
  <c r="D175"/>
  <c r="F175"/>
  <c r="H175" s="1"/>
  <c r="D176"/>
  <c r="F176"/>
  <c r="H176" s="1"/>
  <c r="D177"/>
  <c r="F177"/>
  <c r="H177" s="1"/>
  <c r="D178"/>
  <c r="F178"/>
  <c r="H178" s="1"/>
  <c r="D179"/>
  <c r="F179"/>
  <c r="H179" s="1"/>
  <c r="D180"/>
  <c r="F180"/>
  <c r="H180" s="1"/>
  <c r="D181"/>
  <c r="F181"/>
  <c r="H181" s="1"/>
  <c r="D182"/>
  <c r="F182"/>
  <c r="H182" s="1"/>
  <c r="D183"/>
  <c r="F183"/>
  <c r="H183" s="1"/>
  <c r="D184"/>
  <c r="F184"/>
  <c r="H184" s="1"/>
  <c r="D185"/>
  <c r="F185"/>
  <c r="H185" s="1"/>
  <c r="D186"/>
  <c r="F186"/>
  <c r="H186" s="1"/>
  <c r="D187"/>
  <c r="F187"/>
  <c r="H187" s="1"/>
  <c r="D188"/>
  <c r="F188"/>
  <c r="H188" s="1"/>
  <c r="D189"/>
  <c r="F189"/>
  <c r="H189" s="1"/>
  <c r="D190"/>
  <c r="F190"/>
  <c r="H190" s="1"/>
  <c r="D191"/>
  <c r="F191"/>
  <c r="H191" s="1"/>
  <c r="D192"/>
  <c r="F192"/>
  <c r="H192" s="1"/>
  <c r="D193"/>
  <c r="F193"/>
  <c r="H193" s="1"/>
  <c r="D194"/>
  <c r="F194"/>
  <c r="H194" s="1"/>
  <c r="D195"/>
  <c r="F195"/>
  <c r="H195" s="1"/>
  <c r="D196"/>
  <c r="F196"/>
  <c r="H196" s="1"/>
  <c r="D197"/>
  <c r="F197"/>
  <c r="H197" s="1"/>
  <c r="D198"/>
  <c r="F198"/>
  <c r="H198" s="1"/>
  <c r="D199"/>
  <c r="F199"/>
  <c r="H199" s="1"/>
  <c r="D200"/>
  <c r="F200"/>
  <c r="H200" s="1"/>
  <c r="D201"/>
  <c r="F201"/>
  <c r="H201" s="1"/>
  <c r="D202"/>
  <c r="F202"/>
  <c r="H202" s="1"/>
  <c r="D203"/>
  <c r="F203"/>
  <c r="H203" s="1"/>
  <c r="D204"/>
  <c r="F204"/>
  <c r="H204" s="1"/>
  <c r="D205"/>
  <c r="F205"/>
  <c r="H205" s="1"/>
  <c r="D206"/>
  <c r="F206"/>
  <c r="H206" s="1"/>
  <c r="D207"/>
  <c r="F207"/>
  <c r="H207" s="1"/>
  <c r="D208"/>
  <c r="F208"/>
  <c r="H208" s="1"/>
  <c r="D209"/>
  <c r="F209"/>
  <c r="H209" s="1"/>
  <c r="D210"/>
  <c r="F210"/>
  <c r="H210" s="1"/>
  <c r="D211"/>
  <c r="F211"/>
  <c r="H211" s="1"/>
  <c r="D212"/>
  <c r="F212"/>
  <c r="H212" s="1"/>
  <c r="D213"/>
  <c r="F213"/>
  <c r="H213" s="1"/>
  <c r="D214"/>
  <c r="F214"/>
  <c r="H214" s="1"/>
  <c r="D215"/>
  <c r="F215"/>
  <c r="H215" s="1"/>
  <c r="D216"/>
  <c r="F216"/>
  <c r="H216" s="1"/>
  <c r="D217"/>
  <c r="F217"/>
  <c r="H217" s="1"/>
  <c r="D218"/>
  <c r="F218"/>
  <c r="H218" s="1"/>
  <c r="D219"/>
  <c r="F219"/>
  <c r="H219" s="1"/>
  <c r="D220"/>
  <c r="F220"/>
  <c r="H220" s="1"/>
  <c r="D221"/>
  <c r="F221"/>
  <c r="H221" s="1"/>
  <c r="D222"/>
  <c r="F222"/>
  <c r="H222" s="1"/>
  <c r="D223"/>
  <c r="F223"/>
  <c r="H223" s="1"/>
  <c r="D224"/>
  <c r="F224"/>
  <c r="H224" s="1"/>
  <c r="D225"/>
  <c r="F225"/>
  <c r="H225" s="1"/>
  <c r="D226"/>
  <c r="F226"/>
  <c r="H226" s="1"/>
  <c r="D227"/>
  <c r="F227"/>
  <c r="H227" s="1"/>
  <c r="D228"/>
  <c r="F228"/>
  <c r="H228" s="1"/>
  <c r="D229"/>
  <c r="F229"/>
  <c r="H229" s="1"/>
  <c r="D230"/>
  <c r="F230"/>
  <c r="H230" s="1"/>
  <c r="D231"/>
  <c r="F231"/>
  <c r="H231" s="1"/>
  <c r="D232"/>
  <c r="F232"/>
  <c r="H232" s="1"/>
  <c r="D233"/>
  <c r="F233"/>
  <c r="H233" s="1"/>
  <c r="D234"/>
  <c r="F234"/>
  <c r="H234" s="1"/>
  <c r="D235"/>
  <c r="F235"/>
  <c r="H235" s="1"/>
  <c r="D236"/>
  <c r="F236"/>
  <c r="H236" s="1"/>
  <c r="D237"/>
  <c r="F237"/>
  <c r="H237" s="1"/>
  <c r="D238"/>
  <c r="F238"/>
  <c r="H238" s="1"/>
  <c r="D239"/>
  <c r="F239"/>
  <c r="H239" s="1"/>
  <c r="D240"/>
  <c r="F240"/>
  <c r="H240" s="1"/>
  <c r="D241"/>
  <c r="F241"/>
  <c r="H241" s="1"/>
  <c r="D242"/>
  <c r="F242"/>
  <c r="H242" s="1"/>
  <c r="D243"/>
  <c r="F243"/>
  <c r="H243" s="1"/>
  <c r="D244"/>
  <c r="F244"/>
  <c r="H244" s="1"/>
  <c r="D245"/>
  <c r="F245"/>
  <c r="H245" s="1"/>
  <c r="D246"/>
  <c r="F246"/>
  <c r="H246" s="1"/>
  <c r="D247"/>
  <c r="F247"/>
  <c r="H247" s="1"/>
  <c r="D248"/>
  <c r="F248"/>
  <c r="H248" s="1"/>
  <c r="D249"/>
  <c r="F249"/>
  <c r="H249" s="1"/>
  <c r="D250"/>
  <c r="F250"/>
  <c r="H250" s="1"/>
  <c r="D251"/>
  <c r="F251"/>
  <c r="H251" s="1"/>
  <c r="D252"/>
  <c r="F252"/>
  <c r="H252" s="1"/>
  <c r="D253"/>
  <c r="F253"/>
  <c r="H253" s="1"/>
  <c r="R8"/>
  <c r="H284"/>
  <c r="V19" s="1"/>
  <c r="H285"/>
  <c r="M4" s="1"/>
  <c r="I14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l="1"/>
  <c r="H97"/>
  <c r="H91"/>
  <c r="H83"/>
  <c r="H67"/>
  <c r="H59"/>
  <c r="H51"/>
  <c r="H35"/>
  <c r="H27"/>
  <c r="H92"/>
  <c r="H84"/>
  <c r="H76"/>
  <c r="H68"/>
  <c r="H60"/>
  <c r="H52"/>
  <c r="H44"/>
  <c r="H36"/>
  <c r="H28"/>
  <c r="H20"/>
  <c r="D112"/>
  <c r="D104"/>
  <c r="H93"/>
  <c r="H85"/>
  <c r="H77"/>
  <c r="H69"/>
  <c r="H61"/>
  <c r="H53"/>
  <c r="H45"/>
  <c r="H37"/>
  <c r="H29"/>
  <c r="H21"/>
  <c r="D107"/>
  <c r="D99"/>
  <c r="H78"/>
  <c r="H54"/>
  <c r="H46"/>
  <c r="H38"/>
  <c r="H30"/>
  <c r="H22"/>
  <c r="D110"/>
  <c r="D102"/>
  <c r="H94"/>
  <c r="H70"/>
  <c r="H79"/>
  <c r="H63"/>
  <c r="H39"/>
  <c r="H15"/>
  <c r="D105"/>
  <c r="D97"/>
  <c r="H86"/>
  <c r="H62"/>
  <c r="H95"/>
  <c r="H87"/>
  <c r="H71"/>
  <c r="H55"/>
  <c r="H47"/>
  <c r="H31"/>
  <c r="H23"/>
  <c r="H96"/>
  <c r="H88"/>
  <c r="H80"/>
  <c r="H72"/>
  <c r="H64"/>
  <c r="H56"/>
  <c r="H48"/>
  <c r="H40"/>
  <c r="H32"/>
  <c r="H24"/>
  <c r="H16"/>
  <c r="D108"/>
  <c r="D100"/>
  <c r="H14"/>
  <c r="H89"/>
  <c r="H81"/>
  <c r="H73"/>
  <c r="H65"/>
  <c r="H57"/>
  <c r="H49"/>
  <c r="H41"/>
  <c r="H33"/>
  <c r="H25"/>
  <c r="H17"/>
  <c r="D111"/>
  <c r="D103"/>
  <c r="H82"/>
  <c r="H66"/>
  <c r="H58"/>
  <c r="H50"/>
  <c r="H34"/>
  <c r="H26"/>
  <c r="H18"/>
  <c r="D106"/>
  <c r="D98"/>
  <c r="H90"/>
  <c r="H74"/>
  <c r="H42"/>
  <c r="H75"/>
  <c r="H43"/>
  <c r="H19"/>
  <c r="D109"/>
  <c r="D101"/>
  <c r="D22"/>
  <c r="D81"/>
  <c r="D57"/>
  <c r="D33"/>
  <c r="D17"/>
  <c r="D92"/>
  <c r="D76"/>
  <c r="D60"/>
  <c r="D44"/>
  <c r="D28"/>
  <c r="D93"/>
  <c r="D77"/>
  <c r="D61"/>
  <c r="D37"/>
  <c r="D29"/>
  <c r="D21"/>
  <c r="D94"/>
  <c r="D78"/>
  <c r="D95"/>
  <c r="D87"/>
  <c r="D79"/>
  <c r="D71"/>
  <c r="D63"/>
  <c r="D55"/>
  <c r="D47"/>
  <c r="D39"/>
  <c r="D31"/>
  <c r="D23"/>
  <c r="D15"/>
  <c r="D14"/>
  <c r="D65"/>
  <c r="D49"/>
  <c r="D25"/>
  <c r="D84"/>
  <c r="D68"/>
  <c r="D52"/>
  <c r="D36"/>
  <c r="D20"/>
  <c r="D85"/>
  <c r="D53"/>
  <c r="D96"/>
  <c r="D88"/>
  <c r="D80"/>
  <c r="D72"/>
  <c r="D64"/>
  <c r="D56"/>
  <c r="D48"/>
  <c r="D40"/>
  <c r="D32"/>
  <c r="D24"/>
  <c r="D16"/>
  <c r="D41"/>
  <c r="D73"/>
  <c r="D90"/>
  <c r="D82"/>
  <c r="D74"/>
  <c r="D66"/>
  <c r="D58"/>
  <c r="D50"/>
  <c r="D42"/>
  <c r="D34"/>
  <c r="D26"/>
  <c r="D18"/>
  <c r="D91"/>
  <c r="D83"/>
  <c r="D75"/>
  <c r="D67"/>
  <c r="D59"/>
  <c r="D51"/>
  <c r="D43"/>
  <c r="D35"/>
  <c r="D27"/>
  <c r="D19"/>
  <c r="D89"/>
  <c r="D69"/>
  <c r="D45"/>
  <c r="D86"/>
  <c r="D70"/>
  <c r="D62"/>
  <c r="D54"/>
  <c r="D46"/>
  <c r="D38"/>
  <c r="D30"/>
  <c r="N14"/>
  <c r="Q14" s="1"/>
  <c r="F99" l="1"/>
  <c r="H98"/>
  <c r="I15"/>
  <c r="J14"/>
  <c r="L14" s="1"/>
  <c r="F100" l="1"/>
  <c r="H99"/>
  <c r="N15"/>
  <c r="Q15" s="1"/>
  <c r="H100" l="1"/>
  <c r="F101"/>
  <c r="J15"/>
  <c r="L15" s="1"/>
  <c r="I16"/>
  <c r="F102" l="1"/>
  <c r="H101"/>
  <c r="N16"/>
  <c r="Q16" s="1"/>
  <c r="F103" l="1"/>
  <c r="H102"/>
  <c r="J16"/>
  <c r="L16" s="1"/>
  <c r="I17"/>
  <c r="H103" l="1"/>
  <c r="F104"/>
  <c r="N17"/>
  <c r="Q17" s="1"/>
  <c r="F105" l="1"/>
  <c r="H104"/>
  <c r="J17"/>
  <c r="L17" s="1"/>
  <c r="I18"/>
  <c r="F106" l="1"/>
  <c r="H105"/>
  <c r="N18"/>
  <c r="Q18" s="1"/>
  <c r="F107" l="1"/>
  <c r="H106"/>
  <c r="I19"/>
  <c r="J18"/>
  <c r="L18" s="1"/>
  <c r="F108" l="1"/>
  <c r="H107"/>
  <c r="N19"/>
  <c r="Q19" s="1"/>
  <c r="H108" l="1"/>
  <c r="F109"/>
  <c r="I20"/>
  <c r="J19"/>
  <c r="L19" s="1"/>
  <c r="F110" l="1"/>
  <c r="H109"/>
  <c r="N20"/>
  <c r="F111" l="1"/>
  <c r="H110"/>
  <c r="Q20"/>
  <c r="F112" l="1"/>
  <c r="H112" s="1"/>
  <c r="H111"/>
  <c r="I21"/>
  <c r="J20"/>
  <c r="L20" s="1"/>
  <c r="N21" l="1"/>
  <c r="Q21" l="1"/>
  <c r="J21" s="1"/>
  <c r="L21" s="1"/>
  <c r="I22" l="1"/>
  <c r="N22" l="1"/>
  <c r="Q22" l="1"/>
  <c r="J22" l="1"/>
  <c r="L22" s="1"/>
  <c r="I23"/>
  <c r="N23" l="1"/>
  <c r="Q23" l="1"/>
  <c r="J23" l="1"/>
  <c r="L23" s="1"/>
  <c r="I24"/>
  <c r="N24" l="1"/>
  <c r="Q24" l="1"/>
  <c r="I25" l="1"/>
  <c r="J24"/>
  <c r="L24" s="1"/>
  <c r="N25" l="1"/>
  <c r="Q25" l="1"/>
  <c r="I26" l="1"/>
  <c r="J25"/>
  <c r="L25" s="1"/>
  <c r="N26" l="1"/>
  <c r="Q26" l="1"/>
  <c r="I27" l="1"/>
  <c r="J26"/>
  <c r="L26" s="1"/>
  <c r="N27" l="1"/>
  <c r="Q27" l="1"/>
  <c r="J27" l="1"/>
  <c r="L27" s="1"/>
  <c r="I28"/>
  <c r="N28" l="1"/>
  <c r="Q28" l="1"/>
  <c r="J28" l="1"/>
  <c r="L28" s="1"/>
  <c r="I29"/>
  <c r="N29" l="1"/>
  <c r="Q29" l="1"/>
  <c r="I30" l="1"/>
  <c r="J29"/>
  <c r="L29" s="1"/>
  <c r="N30" l="1"/>
  <c r="Q30" l="1"/>
  <c r="J30" s="1"/>
  <c r="L30" l="1"/>
  <c r="I31"/>
  <c r="N31" l="1"/>
  <c r="Q31" l="1"/>
  <c r="I32" l="1"/>
  <c r="J31"/>
  <c r="L31" s="1"/>
  <c r="N32" l="1"/>
  <c r="Q32" l="1"/>
  <c r="J32" l="1"/>
  <c r="L32" s="1"/>
  <c r="I33"/>
  <c r="N33" l="1"/>
  <c r="Q33" l="1"/>
  <c r="I34" l="1"/>
  <c r="J33"/>
  <c r="L33" s="1"/>
  <c r="N34" l="1"/>
  <c r="Q34" l="1"/>
  <c r="I35" l="1"/>
  <c r="J34"/>
  <c r="L34" s="1"/>
  <c r="N35" l="1"/>
  <c r="Q35" l="1"/>
  <c r="J35" l="1"/>
  <c r="L35" s="1"/>
  <c r="I36"/>
  <c r="N36" l="1"/>
  <c r="Q36" l="1"/>
  <c r="I37" l="1"/>
  <c r="J36"/>
  <c r="L36" s="1"/>
  <c r="N37" l="1"/>
  <c r="Q37" l="1"/>
  <c r="J37" l="1"/>
  <c r="L37" s="1"/>
  <c r="I38"/>
  <c r="N38" l="1"/>
  <c r="Q38" l="1"/>
  <c r="J38" l="1"/>
  <c r="L38" s="1"/>
  <c r="I39"/>
  <c r="N39" l="1"/>
  <c r="Q39" l="1"/>
  <c r="J39" l="1"/>
  <c r="L39" s="1"/>
  <c r="I40"/>
  <c r="N40" l="1"/>
  <c r="Q40" l="1"/>
  <c r="I41" s="1"/>
  <c r="N41" l="1"/>
  <c r="J40"/>
  <c r="L40" s="1"/>
  <c r="Q41" l="1"/>
  <c r="I42" l="1"/>
  <c r="J41"/>
  <c r="L41" s="1"/>
  <c r="N42" l="1"/>
  <c r="Q42" l="1"/>
  <c r="J42" l="1"/>
  <c r="L42" s="1"/>
  <c r="I43"/>
  <c r="N43" l="1"/>
  <c r="Q43" l="1"/>
  <c r="I44" l="1"/>
  <c r="J43"/>
  <c r="L43" s="1"/>
  <c r="N44" l="1"/>
  <c r="Q44" l="1"/>
  <c r="I45" l="1"/>
  <c r="J44"/>
  <c r="L44" s="1"/>
  <c r="N45" l="1"/>
  <c r="Q45" l="1"/>
  <c r="I46" l="1"/>
  <c r="J45"/>
  <c r="L45" s="1"/>
  <c r="N46" l="1"/>
  <c r="Q46" l="1"/>
  <c r="J46" l="1"/>
  <c r="L46" s="1"/>
  <c r="I47"/>
  <c r="N47" l="1"/>
  <c r="Q47" l="1"/>
  <c r="I48" s="1"/>
  <c r="N48" l="1"/>
  <c r="J47"/>
  <c r="L47" s="1"/>
  <c r="Q48" l="1"/>
  <c r="I49" s="1"/>
  <c r="N49" l="1"/>
  <c r="J48"/>
  <c r="L48" s="1"/>
  <c r="Q49" l="1"/>
  <c r="I50" s="1"/>
  <c r="N50" l="1"/>
  <c r="J49"/>
  <c r="L49" s="1"/>
  <c r="Q50" l="1"/>
  <c r="I51" l="1"/>
  <c r="J50"/>
  <c r="L50" s="1"/>
  <c r="N51" l="1"/>
  <c r="Q51" l="1"/>
  <c r="I52" l="1"/>
  <c r="J51"/>
  <c r="L51" s="1"/>
  <c r="N52" l="1"/>
  <c r="Q52" l="1"/>
  <c r="I53" l="1"/>
  <c r="J52"/>
  <c r="L52" s="1"/>
  <c r="N53" l="1"/>
  <c r="Q53" l="1"/>
  <c r="J53" l="1"/>
  <c r="L53" s="1"/>
  <c r="I54"/>
  <c r="N54" l="1"/>
  <c r="Q54" l="1"/>
  <c r="J54" l="1"/>
  <c r="L54" s="1"/>
  <c r="I55"/>
  <c r="N55" l="1"/>
  <c r="Q55" l="1"/>
  <c r="I56" l="1"/>
  <c r="J55"/>
  <c r="L55" s="1"/>
  <c r="N56" l="1"/>
  <c r="Q56" l="1"/>
  <c r="I57" l="1"/>
  <c r="J56"/>
  <c r="L56" s="1"/>
  <c r="N57" l="1"/>
  <c r="Q57" l="1"/>
  <c r="I58" l="1"/>
  <c r="J57"/>
  <c r="L57" s="1"/>
  <c r="N58" l="1"/>
  <c r="Q58" l="1"/>
  <c r="J58" l="1"/>
  <c r="L58" s="1"/>
  <c r="I59"/>
  <c r="N59" l="1"/>
  <c r="Q59" l="1"/>
  <c r="I60" l="1"/>
  <c r="J59"/>
  <c r="L59" s="1"/>
  <c r="N60" l="1"/>
  <c r="Q60" l="1"/>
  <c r="I61" l="1"/>
  <c r="J60"/>
  <c r="L60" s="1"/>
  <c r="N61" l="1"/>
  <c r="Q61" l="1"/>
  <c r="J61" l="1"/>
  <c r="L61" s="1"/>
  <c r="I62"/>
  <c r="N62" l="1"/>
  <c r="Q62" l="1"/>
  <c r="J62" l="1"/>
  <c r="L62" s="1"/>
  <c r="I63"/>
  <c r="H10" l="1"/>
  <c r="N63"/>
  <c r="Q63" l="1"/>
  <c r="J63" s="1"/>
  <c r="Q5"/>
  <c r="I64" l="1"/>
  <c r="L63"/>
  <c r="N64" l="1"/>
  <c r="Q64" l="1"/>
  <c r="J64" l="1"/>
  <c r="L64" s="1"/>
  <c r="I65"/>
  <c r="N65" l="1"/>
  <c r="Q65" l="1"/>
  <c r="I66" l="1"/>
  <c r="J65"/>
  <c r="L65" s="1"/>
  <c r="N66" l="1"/>
  <c r="Q66" l="1"/>
  <c r="I67" l="1"/>
  <c r="J66"/>
  <c r="L66" s="1"/>
  <c r="N67" l="1"/>
  <c r="Q67" l="1"/>
  <c r="I68" l="1"/>
  <c r="J67"/>
  <c r="L67" s="1"/>
  <c r="N68" l="1"/>
  <c r="Q68" l="1"/>
  <c r="J68" l="1"/>
  <c r="L68" s="1"/>
  <c r="I69"/>
  <c r="N69" l="1"/>
  <c r="Q69" l="1"/>
  <c r="J69" l="1"/>
  <c r="L69" s="1"/>
  <c r="I70"/>
  <c r="N70" l="1"/>
  <c r="Q70" l="1"/>
  <c r="J70" l="1"/>
  <c r="L70" s="1"/>
  <c r="I71"/>
  <c r="N71" l="1"/>
  <c r="Q71" l="1"/>
  <c r="J71" l="1"/>
  <c r="L71" s="1"/>
  <c r="I72"/>
  <c r="N72" l="1"/>
  <c r="Q72" l="1"/>
  <c r="J72" l="1"/>
  <c r="L72" s="1"/>
  <c r="I73"/>
  <c r="N73" l="1"/>
  <c r="Q73" l="1"/>
  <c r="I74" l="1"/>
  <c r="J73"/>
  <c r="L73" s="1"/>
  <c r="N74" l="1"/>
  <c r="Q74" l="1"/>
  <c r="I75" l="1"/>
  <c r="J74"/>
  <c r="L74" s="1"/>
  <c r="N75" l="1"/>
  <c r="Q75" l="1"/>
  <c r="I76" l="1"/>
  <c r="J75"/>
  <c r="L75" s="1"/>
  <c r="N76" l="1"/>
  <c r="Q76" l="1"/>
  <c r="I77" s="1"/>
  <c r="N77" l="1"/>
  <c r="J76"/>
  <c r="L76" s="1"/>
  <c r="Q77" l="1"/>
  <c r="J77" l="1"/>
  <c r="L77" s="1"/>
  <c r="I78"/>
  <c r="N78" l="1"/>
  <c r="Q78" l="1"/>
  <c r="J78" l="1"/>
  <c r="L78" s="1"/>
  <c r="I79"/>
  <c r="N79" l="1"/>
  <c r="Q79" l="1"/>
  <c r="I80" l="1"/>
  <c r="J79"/>
  <c r="L79" s="1"/>
  <c r="N80" l="1"/>
  <c r="Q80" l="1"/>
  <c r="J80" l="1"/>
  <c r="L80" s="1"/>
  <c r="I81"/>
  <c r="N81" l="1"/>
  <c r="Q81" l="1"/>
  <c r="I82" l="1"/>
  <c r="J81"/>
  <c r="L81" s="1"/>
  <c r="N82" l="1"/>
  <c r="Q82" l="1"/>
  <c r="J82" l="1"/>
  <c r="L82" s="1"/>
  <c r="I83"/>
  <c r="N83" l="1"/>
  <c r="Q83" l="1"/>
  <c r="I84" l="1"/>
  <c r="J83"/>
  <c r="L83" s="1"/>
  <c r="N84" l="1"/>
  <c r="Q84" l="1"/>
  <c r="J84" l="1"/>
  <c r="L84" s="1"/>
  <c r="I85"/>
  <c r="N85" l="1"/>
  <c r="Q85" l="1"/>
  <c r="I86" l="1"/>
  <c r="J85"/>
  <c r="L85" s="1"/>
  <c r="N86" l="1"/>
  <c r="Q86" l="1"/>
  <c r="I87" l="1"/>
  <c r="J86"/>
  <c r="L86" s="1"/>
  <c r="N87" l="1"/>
  <c r="Q87" l="1"/>
  <c r="J87" l="1"/>
  <c r="L87" s="1"/>
  <c r="I88"/>
  <c r="N88" l="1"/>
  <c r="Q88" l="1"/>
  <c r="I89" l="1"/>
  <c r="J88"/>
  <c r="L88" s="1"/>
  <c r="N89" l="1"/>
  <c r="Q89" l="1"/>
  <c r="I90" l="1"/>
  <c r="J89"/>
  <c r="L89" s="1"/>
  <c r="N90" l="1"/>
  <c r="Q90" l="1"/>
  <c r="J90" l="1"/>
  <c r="L90" s="1"/>
  <c r="I91"/>
  <c r="N91" l="1"/>
  <c r="Q91" l="1"/>
  <c r="J91" l="1"/>
  <c r="L91" s="1"/>
  <c r="I92"/>
  <c r="N92" l="1"/>
  <c r="Q92" l="1"/>
  <c r="J92" l="1"/>
  <c r="L92" s="1"/>
  <c r="I93"/>
  <c r="N93" l="1"/>
  <c r="Q93" l="1"/>
  <c r="I94" l="1"/>
  <c r="J93"/>
  <c r="L93" s="1"/>
  <c r="N94" l="1"/>
  <c r="Q94" l="1"/>
  <c r="I95" l="1"/>
  <c r="J94"/>
  <c r="L94" l="1"/>
  <c r="N95"/>
  <c r="Q95" l="1"/>
  <c r="J95" l="1"/>
  <c r="L95" s="1"/>
  <c r="I96"/>
  <c r="N96" l="1"/>
  <c r="Q96" l="1"/>
  <c r="I97" s="1"/>
  <c r="N97" l="1"/>
  <c r="J96"/>
  <c r="L96" s="1"/>
  <c r="Q97" l="1"/>
  <c r="J97" l="1"/>
  <c r="L97" s="1"/>
  <c r="I98"/>
  <c r="N98" s="1"/>
  <c r="Q98" l="1"/>
  <c r="I99" s="1"/>
  <c r="N99" l="1"/>
  <c r="J98"/>
  <c r="L98" s="1"/>
  <c r="Q99" l="1"/>
  <c r="I100" l="1"/>
  <c r="J99"/>
  <c r="L99" s="1"/>
  <c r="N100" l="1"/>
  <c r="Q100" l="1"/>
  <c r="I101" l="1"/>
  <c r="N101" s="1"/>
  <c r="J100"/>
  <c r="L100" s="1"/>
  <c r="Q101" l="1"/>
  <c r="L101" l="1"/>
  <c r="I102"/>
  <c r="J101"/>
  <c r="N102" l="1"/>
  <c r="Q102" l="1"/>
  <c r="J102" s="1"/>
  <c r="I103" l="1"/>
  <c r="L102"/>
  <c r="N103" l="1"/>
  <c r="Q103" l="1"/>
  <c r="J103" l="1"/>
  <c r="L103" s="1"/>
  <c r="I104"/>
  <c r="N104" l="1"/>
  <c r="Q104" l="1"/>
  <c r="J104" l="1"/>
  <c r="L104" s="1"/>
  <c r="I105"/>
  <c r="N105" l="1"/>
  <c r="Q105" l="1"/>
  <c r="L105" l="1"/>
  <c r="I106"/>
  <c r="J105"/>
  <c r="N106" l="1"/>
  <c r="Q106" l="1"/>
  <c r="I107" l="1"/>
  <c r="J106"/>
  <c r="L106" s="1"/>
  <c r="N107" l="1"/>
  <c r="Q107" l="1"/>
  <c r="L107" l="1"/>
  <c r="I108"/>
  <c r="J107"/>
  <c r="N108" l="1"/>
  <c r="Q108" l="1"/>
  <c r="J108" l="1"/>
  <c r="L108" s="1"/>
  <c r="I109"/>
  <c r="N109" l="1"/>
  <c r="Q109" l="1"/>
  <c r="I110" l="1"/>
  <c r="J109"/>
  <c r="L109" s="1"/>
  <c r="N110" l="1"/>
  <c r="Q110" l="1"/>
  <c r="I111" l="1"/>
  <c r="J110"/>
  <c r="L110" s="1"/>
  <c r="N111" l="1"/>
  <c r="Q111" l="1"/>
  <c r="L111" l="1"/>
  <c r="I112"/>
  <c r="J111"/>
  <c r="N112" l="1"/>
  <c r="Q112" l="1"/>
  <c r="I113" s="1"/>
  <c r="N113" s="1"/>
  <c r="Q113" l="1"/>
  <c r="J113" s="1"/>
  <c r="L113" s="1"/>
  <c r="J112"/>
  <c r="L112" s="1"/>
  <c r="I114" l="1"/>
  <c r="N114" s="1"/>
  <c r="Q114" l="1"/>
  <c r="L114" l="1"/>
  <c r="I115"/>
  <c r="J114"/>
  <c r="N115" l="1"/>
  <c r="Q115" l="1"/>
  <c r="L115" l="1"/>
  <c r="I116"/>
  <c r="J115"/>
  <c r="N116" l="1"/>
  <c r="Q116" l="1"/>
  <c r="L116" l="1"/>
  <c r="I117"/>
  <c r="N117" s="1"/>
  <c r="J116"/>
  <c r="Q117" l="1"/>
  <c r="J117" s="1"/>
  <c r="L117" s="1"/>
  <c r="I118" l="1"/>
  <c r="N118" l="1"/>
  <c r="Q118" l="1"/>
  <c r="J118" l="1"/>
  <c r="L118" s="1"/>
  <c r="I119"/>
  <c r="N119" l="1"/>
  <c r="Q119" l="1"/>
  <c r="I120" l="1"/>
  <c r="J119"/>
  <c r="L119" s="1"/>
  <c r="N120" l="1"/>
  <c r="Q120" l="1"/>
  <c r="L120" l="1"/>
  <c r="I121"/>
  <c r="J120"/>
  <c r="N121" l="1"/>
  <c r="Q121" l="1"/>
  <c r="L121" l="1"/>
  <c r="I122"/>
  <c r="J121"/>
  <c r="N122" l="1"/>
  <c r="Q122" l="1"/>
  <c r="I123" l="1"/>
  <c r="J122"/>
  <c r="L122" s="1"/>
  <c r="N123" l="1"/>
  <c r="Q123" l="1"/>
  <c r="I124" s="1"/>
  <c r="L123" l="1"/>
  <c r="N124"/>
  <c r="J123"/>
  <c r="Q124" l="1"/>
  <c r="L124" l="1"/>
  <c r="I125"/>
  <c r="J124"/>
  <c r="N125" l="1"/>
  <c r="Q125" l="1"/>
  <c r="L125" l="1"/>
  <c r="I126"/>
  <c r="J125"/>
  <c r="N126" l="1"/>
  <c r="Q126" l="1"/>
  <c r="I127" l="1"/>
  <c r="J126"/>
  <c r="L126" s="1"/>
  <c r="N127" l="1"/>
  <c r="Q127" l="1"/>
  <c r="L127" l="1"/>
  <c r="I128"/>
  <c r="J127"/>
  <c r="N128" l="1"/>
  <c r="Q128" l="1"/>
  <c r="L128" l="1"/>
  <c r="I129"/>
  <c r="J128"/>
  <c r="N129" l="1"/>
  <c r="Q129" l="1"/>
  <c r="I130" l="1"/>
  <c r="J129"/>
  <c r="L129" s="1"/>
  <c r="N130" l="1"/>
  <c r="Q130" l="1"/>
  <c r="J130" l="1"/>
  <c r="L130" s="1"/>
  <c r="I131"/>
  <c r="N131" l="1"/>
  <c r="Q131" l="1"/>
  <c r="J131" l="1"/>
  <c r="L131" s="1"/>
  <c r="I132"/>
  <c r="N132" l="1"/>
  <c r="Q132" l="1"/>
  <c r="I133" l="1"/>
  <c r="J132"/>
  <c r="L132" s="1"/>
  <c r="N133" l="1"/>
  <c r="Q133" l="1"/>
  <c r="L133" l="1"/>
  <c r="I134"/>
  <c r="J133"/>
  <c r="N134" l="1"/>
  <c r="Q134" l="1"/>
  <c r="I135" l="1"/>
  <c r="J134"/>
  <c r="L134" s="1"/>
  <c r="N135" l="1"/>
  <c r="Q135" l="1"/>
  <c r="J135" l="1"/>
  <c r="L135" s="1"/>
  <c r="I136"/>
  <c r="N136" l="1"/>
  <c r="Q136" l="1"/>
  <c r="L136" l="1"/>
  <c r="I137"/>
  <c r="J136"/>
  <c r="N137" l="1"/>
  <c r="Q137" l="1"/>
  <c r="J137" s="1"/>
  <c r="L137" l="1"/>
  <c r="I138"/>
  <c r="N138" s="1"/>
  <c r="Q138" l="1"/>
  <c r="J138" s="1"/>
  <c r="L138" s="1"/>
  <c r="I139" l="1"/>
  <c r="N139" s="1"/>
  <c r="Q139" l="1"/>
  <c r="I140" s="1"/>
  <c r="N140" l="1"/>
  <c r="J139"/>
  <c r="L139" s="1"/>
  <c r="Q140" l="1"/>
  <c r="I141" s="1"/>
  <c r="N141" l="1"/>
  <c r="J140"/>
  <c r="L140" s="1"/>
  <c r="Q141" l="1"/>
  <c r="L141" l="1"/>
  <c r="I142"/>
  <c r="J141"/>
  <c r="N142" l="1"/>
  <c r="Q142" l="1"/>
  <c r="I143" l="1"/>
  <c r="J142"/>
  <c r="L142" s="1"/>
  <c r="N143" l="1"/>
  <c r="Q143" l="1"/>
  <c r="I144" l="1"/>
  <c r="J143"/>
  <c r="L143" s="1"/>
  <c r="N144" l="1"/>
  <c r="Q144" l="1"/>
  <c r="L144" l="1"/>
  <c r="I145"/>
  <c r="J144"/>
  <c r="N145" l="1"/>
  <c r="Q145" l="1"/>
  <c r="J145" l="1"/>
  <c r="L145" s="1"/>
  <c r="I146"/>
  <c r="N146" l="1"/>
  <c r="Q146" l="1"/>
  <c r="L146" l="1"/>
  <c r="I147"/>
  <c r="J146"/>
  <c r="N147" l="1"/>
  <c r="Q147" l="1"/>
  <c r="I148" l="1"/>
  <c r="N148" s="1"/>
  <c r="J147"/>
  <c r="L147" s="1"/>
  <c r="Q148" l="1"/>
  <c r="J148" s="1"/>
  <c r="L148" s="1"/>
  <c r="I149" l="1"/>
  <c r="N149" s="1"/>
  <c r="Q149" l="1"/>
  <c r="J149" s="1"/>
  <c r="L149" s="1"/>
  <c r="I150" l="1"/>
  <c r="N150" s="1"/>
  <c r="Q150" l="1"/>
  <c r="J150" s="1"/>
  <c r="L150" s="1"/>
  <c r="I151" l="1"/>
  <c r="N151" l="1"/>
  <c r="Q151" l="1"/>
  <c r="I152" l="1"/>
  <c r="N152" s="1"/>
  <c r="J151"/>
  <c r="L151" s="1"/>
  <c r="Q152" l="1"/>
  <c r="J152" s="1"/>
  <c r="L152" s="1"/>
  <c r="I153" l="1"/>
  <c r="N153" l="1"/>
  <c r="Q153" l="1"/>
  <c r="I154" l="1"/>
  <c r="N154" s="1"/>
  <c r="J153"/>
  <c r="L153" s="1"/>
  <c r="Q154" l="1"/>
  <c r="J154" s="1"/>
  <c r="L154" s="1"/>
  <c r="I155" l="1"/>
  <c r="N155" s="1"/>
  <c r="Q155" l="1"/>
  <c r="I156" l="1"/>
  <c r="J155"/>
  <c r="L155" s="1"/>
  <c r="N156" l="1"/>
  <c r="Q156" l="1"/>
  <c r="I157" l="1"/>
  <c r="J156"/>
  <c r="L156" s="1"/>
  <c r="N157" l="1"/>
  <c r="Q157" l="1"/>
  <c r="I158" l="1"/>
  <c r="J157"/>
  <c r="L157" s="1"/>
  <c r="N158" l="1"/>
  <c r="Q158" l="1"/>
  <c r="L158" l="1"/>
  <c r="I159"/>
  <c r="J158"/>
  <c r="N159" l="1"/>
  <c r="Q159" l="1"/>
  <c r="L159" l="1"/>
  <c r="I160"/>
  <c r="J159"/>
  <c r="N160" l="1"/>
  <c r="Q160" l="1"/>
  <c r="I161" l="1"/>
  <c r="J160"/>
  <c r="L160" s="1"/>
  <c r="N161" l="1"/>
  <c r="Q161" l="1"/>
  <c r="L161" l="1"/>
  <c r="I162"/>
  <c r="N162" s="1"/>
  <c r="J161"/>
  <c r="Q162" l="1"/>
  <c r="J162" s="1"/>
  <c r="L162" s="1"/>
  <c r="I163" l="1"/>
  <c r="N163" l="1"/>
  <c r="Q163" l="1"/>
  <c r="I164" l="1"/>
  <c r="J163"/>
  <c r="L163" s="1"/>
  <c r="N164" l="1"/>
  <c r="Q164" l="1"/>
  <c r="I165" l="1"/>
  <c r="J164"/>
  <c r="L164" s="1"/>
  <c r="N165" l="1"/>
  <c r="Q165" l="1"/>
  <c r="I166" l="1"/>
  <c r="N166" s="1"/>
  <c r="J165"/>
  <c r="L165" s="1"/>
  <c r="Q166" l="1"/>
  <c r="J166" s="1"/>
  <c r="L166" s="1"/>
  <c r="I167" l="1"/>
  <c r="N167" l="1"/>
  <c r="Q167" l="1"/>
  <c r="I168" l="1"/>
  <c r="J167"/>
  <c r="L167" s="1"/>
  <c r="N168" l="1"/>
  <c r="Q168" l="1"/>
  <c r="L168" l="1"/>
  <c r="I169"/>
  <c r="J168"/>
  <c r="N169" l="1"/>
  <c r="Q169" l="1"/>
  <c r="L169" l="1"/>
  <c r="I170"/>
  <c r="J169"/>
  <c r="N170" l="1"/>
  <c r="Q170" l="1"/>
  <c r="L170" l="1"/>
  <c r="I171"/>
  <c r="J170"/>
  <c r="N171" l="1"/>
  <c r="Q171" l="1"/>
  <c r="L171" l="1"/>
  <c r="I172"/>
  <c r="J171"/>
  <c r="N172" l="1"/>
  <c r="Q172" l="1"/>
  <c r="I173" l="1"/>
  <c r="J172"/>
  <c r="L172" s="1"/>
  <c r="N173" l="1"/>
  <c r="Q173" l="1"/>
  <c r="L173" l="1"/>
  <c r="I174"/>
  <c r="J173"/>
  <c r="N174" l="1"/>
  <c r="Q174" l="1"/>
  <c r="I175" l="1"/>
  <c r="N175" s="1"/>
  <c r="J174"/>
  <c r="L174" s="1"/>
  <c r="Q175" l="1"/>
  <c r="J175" s="1"/>
  <c r="L175" s="1"/>
  <c r="I176" l="1"/>
  <c r="N176" l="1"/>
  <c r="Q176" l="1"/>
  <c r="L176" l="1"/>
  <c r="I177"/>
  <c r="J176"/>
  <c r="N177" l="1"/>
  <c r="Q177" l="1"/>
  <c r="L177" l="1"/>
  <c r="I178"/>
  <c r="N178" s="1"/>
  <c r="J177"/>
  <c r="Q178" l="1"/>
  <c r="J178" s="1"/>
  <c r="L178" s="1"/>
  <c r="I179" l="1"/>
  <c r="N179" l="1"/>
  <c r="Q179" l="1"/>
  <c r="I180" l="1"/>
  <c r="N180" s="1"/>
  <c r="J179"/>
  <c r="L179" s="1"/>
  <c r="Q180" l="1"/>
  <c r="J180" s="1"/>
  <c r="L180" s="1"/>
  <c r="I181" l="1"/>
  <c r="N181" s="1"/>
  <c r="Q181" l="1"/>
  <c r="J181" s="1"/>
  <c r="L181" s="1"/>
  <c r="I182" l="1"/>
  <c r="N182" l="1"/>
  <c r="Q182" l="1"/>
  <c r="L182" l="1"/>
  <c r="I183"/>
  <c r="J182"/>
  <c r="N183" l="1"/>
  <c r="Q183" l="1"/>
  <c r="L183" l="1"/>
  <c r="I184"/>
  <c r="J183"/>
  <c r="N184" l="1"/>
  <c r="Q184" l="1"/>
  <c r="L184" l="1"/>
  <c r="I185"/>
  <c r="J184"/>
  <c r="N185" l="1"/>
  <c r="Q185" l="1"/>
  <c r="L185" l="1"/>
  <c r="I186"/>
  <c r="J185"/>
  <c r="N186" l="1"/>
  <c r="Q186" l="1"/>
  <c r="L186" l="1"/>
  <c r="I187"/>
  <c r="J186"/>
  <c r="N187" l="1"/>
  <c r="Q187" l="1"/>
  <c r="I188" l="1"/>
  <c r="J187"/>
  <c r="L187" s="1"/>
  <c r="N188" l="1"/>
  <c r="Q188" l="1"/>
  <c r="I189" l="1"/>
  <c r="J188"/>
  <c r="L188" s="1"/>
  <c r="N189" l="1"/>
  <c r="Q189" l="1"/>
  <c r="L189" l="1"/>
  <c r="I190"/>
  <c r="J189"/>
  <c r="N190" l="1"/>
  <c r="Q190" l="1"/>
  <c r="L190" l="1"/>
  <c r="I191"/>
  <c r="J190"/>
  <c r="N191" l="1"/>
  <c r="Q191" l="1"/>
  <c r="I192" l="1"/>
  <c r="J191"/>
  <c r="L191" s="1"/>
  <c r="N192" l="1"/>
  <c r="Q192" l="1"/>
  <c r="J192" l="1"/>
  <c r="L192" s="1"/>
  <c r="I193"/>
  <c r="N193" l="1"/>
  <c r="Q193" l="1"/>
  <c r="J193" l="1"/>
  <c r="L193" s="1"/>
  <c r="I194"/>
  <c r="N194" s="1"/>
  <c r="Q194" l="1"/>
  <c r="J194" s="1"/>
  <c r="L194" l="1"/>
  <c r="I195"/>
  <c r="N195" l="1"/>
  <c r="Q195" l="1"/>
  <c r="L195" l="1"/>
  <c r="I196"/>
  <c r="N196" s="1"/>
  <c r="J195"/>
  <c r="Q196" l="1"/>
  <c r="J196" s="1"/>
  <c r="L196" s="1"/>
  <c r="I197" l="1"/>
  <c r="N197" s="1"/>
  <c r="Q197" l="1"/>
  <c r="J197" s="1"/>
  <c r="L197" s="1"/>
  <c r="I198" l="1"/>
  <c r="N198" l="1"/>
  <c r="Q198" l="1"/>
  <c r="J198" l="1"/>
  <c r="L198" s="1"/>
  <c r="I199"/>
  <c r="N199" l="1"/>
  <c r="Q199" l="1"/>
  <c r="L199" l="1"/>
  <c r="I200"/>
  <c r="J199"/>
  <c r="N200" l="1"/>
  <c r="Q200" l="1"/>
  <c r="L200" l="1"/>
  <c r="I201"/>
  <c r="N201" s="1"/>
  <c r="J200"/>
  <c r="Q201" l="1"/>
  <c r="J201" s="1"/>
  <c r="L201" s="1"/>
  <c r="I202" l="1"/>
  <c r="N202" s="1"/>
  <c r="Q202" l="1"/>
  <c r="J202" s="1"/>
  <c r="L202" s="1"/>
  <c r="I203" l="1"/>
  <c r="N203" s="1"/>
  <c r="Q203" l="1"/>
  <c r="I204" s="1"/>
  <c r="N204" s="1"/>
  <c r="Q204" l="1"/>
  <c r="J204" s="1"/>
  <c r="L204" s="1"/>
  <c r="J203"/>
  <c r="L203" s="1"/>
  <c r="I205" l="1"/>
  <c r="N205" s="1"/>
  <c r="Q205" l="1"/>
  <c r="L205" l="1"/>
  <c r="I206"/>
  <c r="N206" s="1"/>
  <c r="J205"/>
  <c r="Q206" l="1"/>
  <c r="J206" s="1"/>
  <c r="L206" s="1"/>
  <c r="I207" l="1"/>
  <c r="N207" s="1"/>
  <c r="Q207" l="1"/>
  <c r="J207" s="1"/>
  <c r="L207" s="1"/>
  <c r="I208" l="1"/>
  <c r="N208" s="1"/>
  <c r="Q208" l="1"/>
  <c r="J208" s="1"/>
  <c r="L208" s="1"/>
  <c r="I209" l="1"/>
  <c r="N209" l="1"/>
  <c r="Q209" l="1"/>
  <c r="J209" s="1"/>
  <c r="I210" l="1"/>
  <c r="N210" s="1"/>
  <c r="L209"/>
  <c r="Q210" l="1"/>
  <c r="I211" s="1"/>
  <c r="N211" l="1"/>
  <c r="J210"/>
  <c r="L210" s="1"/>
  <c r="Q211" l="1"/>
  <c r="J211" s="1"/>
  <c r="L211" l="1"/>
  <c r="I212"/>
  <c r="N212" l="1"/>
  <c r="Q212" l="1"/>
  <c r="J212" l="1"/>
  <c r="L212" s="1"/>
  <c r="I213"/>
  <c r="N213" l="1"/>
  <c r="Q213" l="1"/>
  <c r="L213" l="1"/>
  <c r="I214"/>
  <c r="N214" s="1"/>
  <c r="J213"/>
  <c r="Q214" l="1"/>
  <c r="L214" l="1"/>
  <c r="I215"/>
  <c r="J214"/>
  <c r="N215" l="1"/>
  <c r="Q215" l="1"/>
  <c r="J215" l="1"/>
  <c r="L215" s="1"/>
  <c r="I216"/>
  <c r="N216" l="1"/>
  <c r="Q216" l="1"/>
  <c r="L216" l="1"/>
  <c r="I217"/>
  <c r="J216"/>
  <c r="N217" l="1"/>
  <c r="Q217" l="1"/>
  <c r="I218" l="1"/>
  <c r="J217"/>
  <c r="L217" s="1"/>
  <c r="N218" l="1"/>
  <c r="Q218" l="1"/>
  <c r="L218" l="1"/>
  <c r="I219"/>
  <c r="N219" s="1"/>
  <c r="J218"/>
  <c r="Q219" l="1"/>
  <c r="J219" s="1"/>
  <c r="L219" s="1"/>
  <c r="I220" l="1"/>
  <c r="N220" l="1"/>
  <c r="Q220" l="1"/>
  <c r="L220" l="1"/>
  <c r="I221"/>
  <c r="N221" s="1"/>
  <c r="J220"/>
  <c r="Q221" l="1"/>
  <c r="J221" s="1"/>
  <c r="L221" s="1"/>
  <c r="I222" l="1"/>
  <c r="N222" l="1"/>
  <c r="Q222" l="1"/>
  <c r="J222" l="1"/>
  <c r="L222" s="1"/>
  <c r="I223"/>
  <c r="N223" s="1"/>
  <c r="Q223" l="1"/>
  <c r="J223" s="1"/>
  <c r="L223" s="1"/>
  <c r="I224" l="1"/>
  <c r="N224" s="1"/>
  <c r="Q224" l="1"/>
  <c r="I225" l="1"/>
  <c r="N225" s="1"/>
  <c r="J224"/>
  <c r="L224" s="1"/>
  <c r="Q225" l="1"/>
  <c r="J225" s="1"/>
  <c r="L225" s="1"/>
  <c r="I226" l="1"/>
  <c r="N226" l="1"/>
  <c r="Q226" l="1"/>
  <c r="J226" l="1"/>
  <c r="L226" s="1"/>
  <c r="I227"/>
  <c r="N227" l="1"/>
  <c r="Q227" l="1"/>
  <c r="I228" s="1"/>
  <c r="N228" l="1"/>
  <c r="J227"/>
  <c r="L227" s="1"/>
  <c r="Q228" l="1"/>
  <c r="J228" l="1"/>
  <c r="L228" s="1"/>
  <c r="I229"/>
  <c r="N229" s="1"/>
  <c r="Q229" l="1"/>
  <c r="J229" s="1"/>
  <c r="L229" s="1"/>
  <c r="I230" l="1"/>
  <c r="N230" l="1"/>
  <c r="Q230" l="1"/>
  <c r="I231" l="1"/>
  <c r="N231" s="1"/>
  <c r="J230"/>
  <c r="L230" s="1"/>
  <c r="Q231" l="1"/>
  <c r="J231" s="1"/>
  <c r="L231" s="1"/>
  <c r="I232" l="1"/>
  <c r="N232" l="1"/>
  <c r="Q232" l="1"/>
  <c r="L232" l="1"/>
  <c r="I233"/>
  <c r="N233" s="1"/>
  <c r="J232"/>
  <c r="Q233" l="1"/>
  <c r="J233" s="1"/>
  <c r="L233" s="1"/>
  <c r="I234" l="1"/>
  <c r="N234" l="1"/>
  <c r="Q234" l="1"/>
  <c r="I235" s="1"/>
  <c r="N235" s="1"/>
  <c r="Q235" l="1"/>
  <c r="J234"/>
  <c r="L234" s="1"/>
  <c r="I236" l="1"/>
  <c r="J235"/>
  <c r="L235" s="1"/>
  <c r="N236" l="1"/>
  <c r="Q236" l="1"/>
  <c r="L236" l="1"/>
  <c r="I237"/>
  <c r="J236"/>
  <c r="N237" l="1"/>
  <c r="Q237" l="1"/>
  <c r="J237" l="1"/>
  <c r="L237" s="1"/>
  <c r="I238"/>
  <c r="N238" l="1"/>
  <c r="Q238" l="1"/>
  <c r="J238" l="1"/>
  <c r="L238" s="1"/>
  <c r="I239"/>
  <c r="N239" l="1"/>
  <c r="Q239" l="1"/>
  <c r="L239" l="1"/>
  <c r="I240"/>
  <c r="N240" s="1"/>
  <c r="J239"/>
  <c r="Q240" l="1"/>
  <c r="J240" s="1"/>
  <c r="L240" s="1"/>
  <c r="I241" l="1"/>
  <c r="N241" l="1"/>
  <c r="Q241" l="1"/>
  <c r="L241" l="1"/>
  <c r="I242"/>
  <c r="J241"/>
  <c r="N242" l="1"/>
  <c r="Q242" l="1"/>
  <c r="I243" s="1"/>
  <c r="N243" s="1"/>
  <c r="Q243" l="1"/>
  <c r="J242"/>
  <c r="L242" s="1"/>
  <c r="L243" l="1"/>
  <c r="I244"/>
  <c r="J243"/>
  <c r="N244" l="1"/>
  <c r="Q244" l="1"/>
  <c r="I245" s="1"/>
  <c r="N245" l="1"/>
  <c r="J244"/>
  <c r="L244" s="1"/>
  <c r="Q245" l="1"/>
  <c r="I246" l="1"/>
  <c r="J245"/>
  <c r="L245" s="1"/>
  <c r="N246" l="1"/>
  <c r="Q246" l="1"/>
  <c r="I247" l="1"/>
  <c r="J246"/>
  <c r="L246" s="1"/>
  <c r="N247" l="1"/>
  <c r="Q247" l="1"/>
  <c r="J247" l="1"/>
  <c r="L247" s="1"/>
  <c r="I248"/>
  <c r="N248" l="1"/>
  <c r="Q248" l="1"/>
  <c r="I249" s="1"/>
  <c r="N249" l="1"/>
  <c r="J248"/>
  <c r="L248" s="1"/>
  <c r="Q249" l="1"/>
  <c r="J249" s="1"/>
  <c r="L249" l="1"/>
  <c r="I250"/>
  <c r="N250" s="1"/>
  <c r="Q250" l="1"/>
  <c r="J250" s="1"/>
  <c r="L250" s="1"/>
  <c r="I251" l="1"/>
  <c r="N251" l="1"/>
  <c r="Q251" l="1"/>
  <c r="I252" l="1"/>
  <c r="N252" s="1"/>
  <c r="J251"/>
  <c r="L251" s="1"/>
  <c r="Q252" l="1"/>
  <c r="J252" s="1"/>
  <c r="L252" s="1"/>
  <c r="I253" l="1"/>
  <c r="N253" l="1"/>
  <c r="Q253" l="1"/>
  <c r="U15" s="1"/>
  <c r="M5" s="1"/>
  <c r="M6" s="1"/>
  <c r="W30" s="1"/>
  <c r="V26" l="1"/>
  <c r="W4"/>
  <c r="J253"/>
  <c r="L253" l="1"/>
  <c r="K2"/>
  <c r="M2" s="1"/>
</calcChain>
</file>

<file path=xl/sharedStrings.xml><?xml version="1.0" encoding="utf-8"?>
<sst xmlns="http://schemas.openxmlformats.org/spreadsheetml/2006/main" count="42" uniqueCount="42">
  <si>
    <t>Pass #</t>
  </si>
  <si>
    <t xml:space="preserve">   Tuner Loss (db)</t>
  </si>
  <si>
    <t>dB</t>
  </si>
  <si>
    <t>Fwd Power</t>
  </si>
  <si>
    <t xml:space="preserve"> Antenna gain (dBi)</t>
  </si>
  <si>
    <t xml:space="preserve">  Pwr rating (W)</t>
  </si>
  <si>
    <t>Cable length (ft)</t>
  </si>
  <si>
    <t>Cable veloc factor</t>
  </si>
  <si>
    <t xml:space="preserve">  Xmit Power</t>
  </si>
  <si>
    <t xml:space="preserve">VSWR = </t>
  </si>
  <si>
    <t>Loss (dB per 100 ft)</t>
  </si>
  <si>
    <t xml:space="preserve">   Matched Line Loss (dB)</t>
  </si>
  <si>
    <t xml:space="preserve">   Total Line Loss (dB)</t>
  </si>
  <si>
    <t xml:space="preserve">   Total system loss (dB)</t>
  </si>
  <si>
    <t xml:space="preserve">          Main Lobe Maximum</t>
  </si>
  <si>
    <t>Overall Efficiency =</t>
  </si>
  <si>
    <t>Transmission Line</t>
  </si>
  <si>
    <t>Power into Load (Antenna)</t>
  </si>
  <si>
    <t xml:space="preserve">     Antenna System (Load)</t>
  </si>
  <si>
    <t xml:space="preserve">    Ant System Pwr Rating (W)</t>
  </si>
  <si>
    <t xml:space="preserve">     Antenna Tuner</t>
  </si>
  <si>
    <t>Output pwr</t>
  </si>
  <si>
    <t xml:space="preserve">     Xmitter</t>
  </si>
  <si>
    <t xml:space="preserve">Load delivered power </t>
  </si>
  <si>
    <r>
      <t xml:space="preserve">       P</t>
    </r>
    <r>
      <rPr>
        <b/>
        <vertAlign val="subscript"/>
        <sz val="12"/>
        <rFont val="Arial"/>
        <family val="2"/>
      </rPr>
      <t>t</t>
    </r>
  </si>
  <si>
    <r>
      <t xml:space="preserve">         P</t>
    </r>
    <r>
      <rPr>
        <b/>
        <vertAlign val="subscript"/>
        <sz val="12"/>
        <rFont val="Arial"/>
        <family val="2"/>
      </rPr>
      <t>f</t>
    </r>
  </si>
  <si>
    <r>
      <t xml:space="preserve">       P</t>
    </r>
    <r>
      <rPr>
        <b/>
        <vertAlign val="subscript"/>
        <sz val="12"/>
        <rFont val="Arial"/>
        <family val="2"/>
      </rPr>
      <t>r</t>
    </r>
  </si>
  <si>
    <r>
      <t xml:space="preserve">              P</t>
    </r>
    <r>
      <rPr>
        <b/>
        <vertAlign val="subscript"/>
        <sz val="12"/>
        <rFont val="Arial"/>
        <family val="2"/>
      </rPr>
      <t>L</t>
    </r>
  </si>
  <si>
    <t xml:space="preserve">   Refl Power</t>
  </si>
  <si>
    <t xml:space="preserve">    Addl Loss due to Antenna VSWR </t>
  </si>
  <si>
    <t>One way cable delay =</t>
  </si>
  <si>
    <t>Line Loss (watts)</t>
  </si>
  <si>
    <t xml:space="preserve">           Radiated Power =</t>
  </si>
  <si>
    <t xml:space="preserve">            Net Ant System Gain (dB)</t>
  </si>
  <si>
    <t xml:space="preserve"> </t>
  </si>
  <si>
    <t>Round trip (ns)</t>
  </si>
  <si>
    <t xml:space="preserve">        |Γ| =</t>
  </si>
  <si>
    <t xml:space="preserve">      Antenna (Load) VSWR</t>
  </si>
  <si>
    <t xml:space="preserve">   Tuner Loss</t>
  </si>
  <si>
    <r>
      <t xml:space="preserve">     P</t>
    </r>
    <r>
      <rPr>
        <b/>
        <vertAlign val="subscript"/>
        <sz val="10"/>
        <rFont val="Arial"/>
        <family val="2"/>
      </rPr>
      <t xml:space="preserve">m </t>
    </r>
    <r>
      <rPr>
        <b/>
        <sz val="10"/>
        <rFont val="Arial"/>
        <family val="2"/>
      </rPr>
      <t>(watts)</t>
    </r>
  </si>
  <si>
    <r>
      <t xml:space="preserve">          |</t>
    </r>
    <r>
      <rPr>
        <sz val="10"/>
        <rFont val="Calibri"/>
        <family val="2"/>
      </rPr>
      <t>Γ</t>
    </r>
    <r>
      <rPr>
        <sz val="9"/>
        <rFont val="Arial"/>
        <family val="2"/>
      </rPr>
      <t>| at Load  =</t>
    </r>
  </si>
  <si>
    <r>
      <t xml:space="preserve">     </t>
    </r>
    <r>
      <rPr>
        <b/>
        <sz val="10"/>
        <rFont val="Arial"/>
        <family val="2"/>
      </rPr>
      <t>(Matching circuit)</t>
    </r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</si>
</sst>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6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16"/>
      <color indexed="10"/>
      <name val="Arial"/>
      <family val="2"/>
    </font>
    <font>
      <b/>
      <sz val="14"/>
      <color indexed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4"/>
      <color rgb="FFFF3300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b/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23"/>
      </top>
      <bottom style="hair">
        <color indexed="23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5" xfId="0" applyFill="1" applyBorder="1"/>
    <xf numFmtId="0" fontId="0" fillId="0" borderId="0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2" fillId="0" borderId="0" xfId="0" applyFont="1"/>
    <xf numFmtId="0" fontId="0" fillId="3" borderId="8" xfId="0" applyFill="1" applyBorder="1"/>
    <xf numFmtId="0" fontId="0" fillId="4" borderId="5" xfId="0" applyFill="1" applyBorder="1"/>
    <xf numFmtId="164" fontId="0" fillId="0" borderId="0" xfId="0" applyNumberFormat="1"/>
    <xf numFmtId="0" fontId="0" fillId="2" borderId="6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11" xfId="0" applyFill="1" applyBorder="1"/>
    <xf numFmtId="2" fontId="0" fillId="4" borderId="12" xfId="0" applyNumberFormat="1" applyFill="1" applyBorder="1" applyAlignment="1">
      <alignment horizontal="center"/>
    </xf>
    <xf numFmtId="0" fontId="0" fillId="4" borderId="12" xfId="0" applyFill="1" applyBorder="1"/>
    <xf numFmtId="2" fontId="0" fillId="4" borderId="11" xfId="0" applyNumberFormat="1" applyFill="1" applyBorder="1" applyAlignment="1">
      <alignment horizontal="center"/>
    </xf>
    <xf numFmtId="0" fontId="0" fillId="4" borderId="13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0" borderId="6" xfId="0" applyFill="1" applyBorder="1"/>
    <xf numFmtId="0" fontId="2" fillId="6" borderId="1" xfId="0" applyFont="1" applyFill="1" applyBorder="1"/>
    <xf numFmtId="0" fontId="2" fillId="6" borderId="0" xfId="0" applyFont="1" applyFill="1" applyBorder="1"/>
    <xf numFmtId="0" fontId="5" fillId="2" borderId="15" xfId="0" applyFont="1" applyFill="1" applyBorder="1"/>
    <xf numFmtId="0" fontId="0" fillId="0" borderId="1" xfId="0" applyFill="1" applyBorder="1"/>
    <xf numFmtId="0" fontId="0" fillId="4" borderId="8" xfId="0" applyFill="1" applyBorder="1"/>
    <xf numFmtId="0" fontId="0" fillId="5" borderId="3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4" borderId="7" xfId="0" applyFill="1" applyBorder="1"/>
    <xf numFmtId="0" fontId="2" fillId="4" borderId="1" xfId="0" applyFont="1" applyFill="1" applyBorder="1"/>
    <xf numFmtId="0" fontId="2" fillId="4" borderId="0" xfId="0" applyFont="1" applyFill="1" applyBorder="1"/>
    <xf numFmtId="2" fontId="2" fillId="4" borderId="2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2" fontId="0" fillId="4" borderId="12" xfId="0" applyNumberFormat="1" applyFill="1" applyBorder="1"/>
    <xf numFmtId="2" fontId="0" fillId="4" borderId="11" xfId="0" applyNumberFormat="1" applyFill="1" applyBorder="1"/>
    <xf numFmtId="165" fontId="0" fillId="2" borderId="0" xfId="0" applyNumberFormat="1" applyFill="1" applyBorder="1"/>
    <xf numFmtId="0" fontId="0" fillId="4" borderId="18" xfId="0" applyFill="1" applyBorder="1"/>
    <xf numFmtId="2" fontId="0" fillId="4" borderId="20" xfId="0" applyNumberFormat="1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19" xfId="0" applyFill="1" applyBorder="1"/>
    <xf numFmtId="2" fontId="0" fillId="4" borderId="23" xfId="0" applyNumberFormat="1" applyFill="1" applyBorder="1" applyAlignment="1">
      <alignment horizontal="center"/>
    </xf>
    <xf numFmtId="0" fontId="0" fillId="4" borderId="24" xfId="0" applyFill="1" applyBorder="1"/>
    <xf numFmtId="0" fontId="3" fillId="4" borderId="6" xfId="0" applyFont="1" applyFill="1" applyBorder="1"/>
    <xf numFmtId="0" fontId="0" fillId="7" borderId="0" xfId="0" applyFill="1" applyBorder="1"/>
    <xf numFmtId="0" fontId="0" fillId="7" borderId="1" xfId="0" applyFill="1" applyBorder="1"/>
    <xf numFmtId="0" fontId="0" fillId="7" borderId="2" xfId="0" applyFill="1" applyBorder="1"/>
    <xf numFmtId="0" fontId="3" fillId="7" borderId="1" xfId="0" applyFont="1" applyFill="1" applyBorder="1"/>
    <xf numFmtId="0" fontId="0" fillId="7" borderId="5" xfId="0" applyFill="1" applyBorder="1"/>
    <xf numFmtId="0" fontId="0" fillId="7" borderId="1" xfId="0" applyFill="1" applyBorder="1" applyAlignment="1"/>
    <xf numFmtId="2" fontId="0" fillId="5" borderId="3" xfId="0" applyNumberFormat="1" applyFill="1" applyBorder="1" applyAlignment="1" applyProtection="1">
      <alignment horizontal="center"/>
      <protection locked="0"/>
    </xf>
    <xf numFmtId="0" fontId="0" fillId="8" borderId="25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9" borderId="1" xfId="0" applyFill="1" applyBorder="1"/>
    <xf numFmtId="0" fontId="0" fillId="9" borderId="14" xfId="0" applyFill="1" applyBorder="1"/>
    <xf numFmtId="0" fontId="0" fillId="9" borderId="4" xfId="0" applyFill="1" applyBorder="1"/>
    <xf numFmtId="0" fontId="0" fillId="9" borderId="2" xfId="0" applyFill="1" applyBorder="1"/>
    <xf numFmtId="0" fontId="4" fillId="9" borderId="14" xfId="0" applyFont="1" applyFill="1" applyBorder="1" applyAlignment="1">
      <alignment horizontal="center"/>
    </xf>
    <xf numFmtId="0" fontId="0" fillId="10" borderId="0" xfId="0" applyFill="1"/>
    <xf numFmtId="0" fontId="0" fillId="10" borderId="4" xfId="0" applyFill="1" applyBorder="1"/>
    <xf numFmtId="0" fontId="3" fillId="10" borderId="3" xfId="0" applyFont="1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1" xfId="0" applyFill="1" applyBorder="1"/>
    <xf numFmtId="0" fontId="0" fillId="11" borderId="0" xfId="0" applyFill="1" applyBorder="1"/>
    <xf numFmtId="0" fontId="0" fillId="11" borderId="1" xfId="0" applyFill="1" applyBorder="1" applyAlignment="1"/>
    <xf numFmtId="0" fontId="0" fillId="10" borderId="6" xfId="0" applyFill="1" applyBorder="1"/>
    <xf numFmtId="0" fontId="7" fillId="7" borderId="6" xfId="0" applyFont="1" applyFill="1" applyBorder="1"/>
    <xf numFmtId="0" fontId="7" fillId="11" borderId="6" xfId="0" applyFont="1" applyFill="1" applyBorder="1"/>
    <xf numFmtId="0" fontId="7" fillId="9" borderId="1" xfId="0" applyFont="1" applyFill="1" applyBorder="1"/>
    <xf numFmtId="0" fontId="7" fillId="12" borderId="1" xfId="0" applyFont="1" applyFill="1" applyBorder="1"/>
    <xf numFmtId="0" fontId="0" fillId="12" borderId="1" xfId="0" applyFill="1" applyBorder="1"/>
    <xf numFmtId="0" fontId="8" fillId="12" borderId="1" xfId="0" applyFont="1" applyFill="1" applyBorder="1" applyAlignment="1">
      <alignment horizontal="center"/>
    </xf>
    <xf numFmtId="0" fontId="7" fillId="12" borderId="26" xfId="0" applyFont="1" applyFill="1" applyBorder="1"/>
    <xf numFmtId="0" fontId="7" fillId="4" borderId="1" xfId="0" applyFont="1" applyFill="1" applyBorder="1" applyAlignment="1">
      <alignment horizontal="center"/>
    </xf>
    <xf numFmtId="0" fontId="7" fillId="4" borderId="10" xfId="0" applyFont="1" applyFill="1" applyBorder="1"/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/>
    <xf numFmtId="0" fontId="7" fillId="4" borderId="10" xfId="0" applyFont="1" applyFill="1" applyBorder="1" applyAlignment="1">
      <alignment horizontal="center"/>
    </xf>
    <xf numFmtId="0" fontId="9" fillId="4" borderId="9" xfId="0" applyFont="1" applyFill="1" applyBorder="1"/>
    <xf numFmtId="0" fontId="7" fillId="4" borderId="6" xfId="0" applyFont="1" applyFill="1" applyBorder="1"/>
    <xf numFmtId="0" fontId="7" fillId="4" borderId="9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4" fillId="10" borderId="0" xfId="0" applyFont="1" applyFill="1" applyBorder="1" applyAlignment="1"/>
    <xf numFmtId="0" fontId="0" fillId="0" borderId="2" xfId="0" applyFill="1" applyBorder="1"/>
    <xf numFmtId="0" fontId="0" fillId="0" borderId="7" xfId="0" applyFill="1" applyBorder="1"/>
    <xf numFmtId="0" fontId="0" fillId="0" borderId="29" xfId="0" applyFill="1" applyBorder="1"/>
    <xf numFmtId="0" fontId="0" fillId="11" borderId="27" xfId="0" applyFill="1" applyBorder="1"/>
    <xf numFmtId="0" fontId="0" fillId="11" borderId="12" xfId="0" applyFill="1" applyBorder="1"/>
    <xf numFmtId="0" fontId="0" fillId="11" borderId="28" xfId="0" applyFill="1" applyBorder="1"/>
    <xf numFmtId="0" fontId="0" fillId="11" borderId="23" xfId="0" applyFill="1" applyBorder="1"/>
    <xf numFmtId="0" fontId="0" fillId="11" borderId="31" xfId="0" applyFill="1" applyBorder="1"/>
    <xf numFmtId="0" fontId="0" fillId="11" borderId="20" xfId="0" applyFill="1" applyBorder="1"/>
    <xf numFmtId="0" fontId="0" fillId="11" borderId="2" xfId="0" applyFill="1" applyBorder="1"/>
    <xf numFmtId="0" fontId="0" fillId="0" borderId="30" xfId="0" applyBorder="1"/>
    <xf numFmtId="0" fontId="0" fillId="0" borderId="7" xfId="0" applyFill="1" applyBorder="1" applyAlignment="1"/>
    <xf numFmtId="0" fontId="0" fillId="13" borderId="32" xfId="0" applyFill="1" applyBorder="1" applyAlignment="1" applyProtection="1">
      <alignment horizontal="center"/>
      <protection locked="0"/>
    </xf>
    <xf numFmtId="0" fontId="0" fillId="13" borderId="33" xfId="0" applyFill="1" applyBorder="1" applyAlignment="1" applyProtection="1">
      <alignment horizontal="center"/>
      <protection locked="0"/>
    </xf>
    <xf numFmtId="0" fontId="0" fillId="13" borderId="34" xfId="0" applyFill="1" applyBorder="1" applyAlignment="1" applyProtection="1">
      <alignment horizontal="center"/>
      <protection locked="0"/>
    </xf>
    <xf numFmtId="2" fontId="6" fillId="4" borderId="35" xfId="0" applyNumberFormat="1" applyFont="1" applyFill="1" applyBorder="1" applyAlignment="1">
      <alignment horizontal="center"/>
    </xf>
    <xf numFmtId="2" fontId="6" fillId="4" borderId="36" xfId="0" applyNumberFormat="1" applyFont="1" applyFill="1" applyBorder="1" applyAlignment="1">
      <alignment horizontal="center"/>
    </xf>
    <xf numFmtId="2" fontId="5" fillId="12" borderId="29" xfId="0" applyNumberFormat="1" applyFont="1" applyFill="1" applyBorder="1" applyAlignment="1">
      <alignment horizontal="center"/>
    </xf>
    <xf numFmtId="0" fontId="11" fillId="12" borderId="29" xfId="0" applyFont="1" applyFill="1" applyBorder="1"/>
    <xf numFmtId="165" fontId="11" fillId="12" borderId="16" xfId="0" applyNumberFormat="1" applyFont="1" applyFill="1" applyBorder="1" applyAlignment="1">
      <alignment horizontal="left"/>
    </xf>
    <xf numFmtId="165" fontId="0" fillId="7" borderId="0" xfId="0" applyNumberFormat="1" applyFill="1" applyBorder="1" applyAlignment="1">
      <alignment horizontal="left"/>
    </xf>
    <xf numFmtId="0" fontId="9" fillId="4" borderId="37" xfId="0" applyFont="1" applyFill="1" applyBorder="1"/>
    <xf numFmtId="0" fontId="7" fillId="4" borderId="38" xfId="0" applyFont="1" applyFill="1" applyBorder="1"/>
    <xf numFmtId="2" fontId="0" fillId="4" borderId="38" xfId="0" applyNumberFormat="1" applyFill="1" applyBorder="1" applyAlignment="1">
      <alignment horizontal="center"/>
    </xf>
    <xf numFmtId="2" fontId="0" fillId="4" borderId="39" xfId="0" applyNumberFormat="1" applyFill="1" applyBorder="1" applyAlignment="1">
      <alignment horizontal="center"/>
    </xf>
    <xf numFmtId="2" fontId="0" fillId="4" borderId="35" xfId="0" applyNumberFormat="1" applyFill="1" applyBorder="1" applyAlignment="1">
      <alignment horizontal="center"/>
    </xf>
    <xf numFmtId="0" fontId="0" fillId="10" borderId="8" xfId="0" applyFill="1" applyBorder="1"/>
    <xf numFmtId="0" fontId="0" fillId="10" borderId="2" xfId="0" applyFill="1" applyBorder="1"/>
    <xf numFmtId="0" fontId="0" fillId="7" borderId="7" xfId="0" applyFill="1" applyBorder="1"/>
    <xf numFmtId="0" fontId="2" fillId="7" borderId="7" xfId="0" applyFont="1" applyFill="1" applyBorder="1"/>
    <xf numFmtId="0" fontId="3" fillId="10" borderId="0" xfId="0" applyFont="1" applyFill="1" applyBorder="1"/>
    <xf numFmtId="0" fontId="3" fillId="9" borderId="3" xfId="0" applyFont="1" applyFill="1" applyBorder="1"/>
    <xf numFmtId="0" fontId="0" fillId="4" borderId="40" xfId="0" applyFill="1" applyBorder="1"/>
    <xf numFmtId="2" fontId="0" fillId="4" borderId="41" xfId="0" applyNumberFormat="1" applyFill="1" applyBorder="1" applyAlignment="1">
      <alignment horizontal="center"/>
    </xf>
    <xf numFmtId="0" fontId="0" fillId="4" borderId="42" xfId="0" applyFill="1" applyBorder="1"/>
    <xf numFmtId="0" fontId="0" fillId="4" borderId="0" xfId="0" applyFill="1" applyBorder="1"/>
    <xf numFmtId="2" fontId="0" fillId="4" borderId="43" xfId="0" applyNumberFormat="1" applyFill="1" applyBorder="1" applyAlignment="1">
      <alignment horizontal="center"/>
    </xf>
    <xf numFmtId="2" fontId="0" fillId="4" borderId="0" xfId="0" applyNumberFormat="1" applyFill="1" applyBorder="1"/>
    <xf numFmtId="2" fontId="6" fillId="4" borderId="43" xfId="0" applyNumberFormat="1" applyFont="1" applyFill="1" applyBorder="1" applyAlignment="1">
      <alignment horizontal="center"/>
    </xf>
    <xf numFmtId="2" fontId="0" fillId="4" borderId="10" xfId="0" applyNumberFormat="1" applyFill="1" applyBorder="1"/>
    <xf numFmtId="0" fontId="0" fillId="4" borderId="27" xfId="0" applyFill="1" applyBorder="1" applyAlignment="1">
      <alignment horizontal="center"/>
    </xf>
    <xf numFmtId="2" fontId="6" fillId="4" borderId="39" xfId="0" applyNumberFormat="1" applyFont="1" applyFill="1" applyBorder="1" applyAlignment="1">
      <alignment horizontal="center"/>
    </xf>
    <xf numFmtId="2" fontId="0" fillId="3" borderId="0" xfId="0" applyNumberFormat="1" applyFill="1" applyBorder="1"/>
    <xf numFmtId="2" fontId="0" fillId="11" borderId="2" xfId="0" applyNumberFormat="1" applyFill="1" applyBorder="1" applyAlignment="1" applyProtection="1">
      <alignment horizontal="center"/>
    </xf>
    <xf numFmtId="2" fontId="0" fillId="11" borderId="2" xfId="0" applyNumberFormat="1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0" fontId="0" fillId="4" borderId="23" xfId="0" applyFill="1" applyBorder="1"/>
    <xf numFmtId="2" fontId="0" fillId="4" borderId="23" xfId="0" applyNumberFormat="1" applyFill="1" applyBorder="1"/>
    <xf numFmtId="2" fontId="0" fillId="4" borderId="19" xfId="0" applyNumberFormat="1" applyFill="1" applyBorder="1"/>
    <xf numFmtId="0" fontId="0" fillId="4" borderId="48" xfId="0" applyFill="1" applyBorder="1"/>
    <xf numFmtId="0" fontId="15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BFDA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Antenna Delivered
 Power vs. Cable Pass Number
</a:t>
            </a:r>
          </a:p>
        </c:rich>
      </c:tx>
      <c:layout>
        <c:manualLayout>
          <c:xMode val="edge"/>
          <c:yMode val="edge"/>
          <c:x val="0.34607689883835346"/>
          <c:y val="2.45821042281219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035566139179309"/>
          <c:y val="0.21238966095496079"/>
          <c:w val="0.80885404582087594"/>
          <c:h val="0.67060068875594114"/>
        </c:manualLayout>
      </c:layout>
      <c:scatterChart>
        <c:scatterStyle val="smoothMarker"/>
        <c:ser>
          <c:idx val="0"/>
          <c:order val="0"/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Sheet1!$B$14:$B$240</c:f>
              <c:numCache>
                <c:formatCode>General</c:formatCode>
                <c:ptCount val="2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</c:numCache>
            </c:numRef>
          </c:xVal>
          <c:yVal>
            <c:numRef>
              <c:f>Sheet1!$Q$14:$Q$240</c:f>
              <c:numCache>
                <c:formatCode>0.00</c:formatCode>
                <c:ptCount val="227"/>
                <c:pt idx="0">
                  <c:v>99.999998848707463</c:v>
                </c:pt>
                <c:pt idx="1">
                  <c:v>99.999998848707463</c:v>
                </c:pt>
                <c:pt idx="2">
                  <c:v>99.999998848707463</c:v>
                </c:pt>
                <c:pt idx="3">
                  <c:v>99.999998848707463</c:v>
                </c:pt>
                <c:pt idx="4">
                  <c:v>99.999998848707463</c:v>
                </c:pt>
                <c:pt idx="5">
                  <c:v>99.999998848707463</c:v>
                </c:pt>
                <c:pt idx="6">
                  <c:v>99.999998848707463</c:v>
                </c:pt>
                <c:pt idx="7">
                  <c:v>99.999998848707463</c:v>
                </c:pt>
                <c:pt idx="8">
                  <c:v>99.999998848707463</c:v>
                </c:pt>
                <c:pt idx="9">
                  <c:v>99.999998848707463</c:v>
                </c:pt>
                <c:pt idx="10">
                  <c:v>99.999998848707463</c:v>
                </c:pt>
                <c:pt idx="11">
                  <c:v>99.999998848707463</c:v>
                </c:pt>
                <c:pt idx="12">
                  <c:v>99.999998848707463</c:v>
                </c:pt>
                <c:pt idx="13">
                  <c:v>99.999998848707463</c:v>
                </c:pt>
                <c:pt idx="14">
                  <c:v>99.999998848707463</c:v>
                </c:pt>
                <c:pt idx="15">
                  <c:v>99.999998848707463</c:v>
                </c:pt>
                <c:pt idx="16">
                  <c:v>99.999998848707463</c:v>
                </c:pt>
                <c:pt idx="17">
                  <c:v>99.999998848707463</c:v>
                </c:pt>
                <c:pt idx="18">
                  <c:v>99.999998848707463</c:v>
                </c:pt>
                <c:pt idx="19">
                  <c:v>99.999998848707463</c:v>
                </c:pt>
                <c:pt idx="20">
                  <c:v>99.999998848707463</c:v>
                </c:pt>
                <c:pt idx="21">
                  <c:v>99.999998848707463</c:v>
                </c:pt>
                <c:pt idx="22">
                  <c:v>99.999998848707463</c:v>
                </c:pt>
                <c:pt idx="23">
                  <c:v>99.999998848707463</c:v>
                </c:pt>
                <c:pt idx="24">
                  <c:v>99.999998848707463</c:v>
                </c:pt>
                <c:pt idx="25">
                  <c:v>99.999998848707463</c:v>
                </c:pt>
                <c:pt idx="26">
                  <c:v>99.999998848707463</c:v>
                </c:pt>
                <c:pt idx="27">
                  <c:v>99.999998848707463</c:v>
                </c:pt>
                <c:pt idx="28">
                  <c:v>99.999998848707463</c:v>
                </c:pt>
                <c:pt idx="29">
                  <c:v>99.999998848707463</c:v>
                </c:pt>
                <c:pt idx="30">
                  <c:v>99.999998848707463</c:v>
                </c:pt>
                <c:pt idx="31">
                  <c:v>99.999998848707463</c:v>
                </c:pt>
                <c:pt idx="32">
                  <c:v>99.999998848707463</c:v>
                </c:pt>
                <c:pt idx="33">
                  <c:v>99.999998848707463</c:v>
                </c:pt>
                <c:pt idx="34">
                  <c:v>99.999998848707463</c:v>
                </c:pt>
                <c:pt idx="35">
                  <c:v>99.999998848707463</c:v>
                </c:pt>
                <c:pt idx="36">
                  <c:v>99.999998848707463</c:v>
                </c:pt>
                <c:pt idx="37">
                  <c:v>99.999998848707463</c:v>
                </c:pt>
                <c:pt idx="38">
                  <c:v>99.999998848707463</c:v>
                </c:pt>
                <c:pt idx="39">
                  <c:v>99.999998848707463</c:v>
                </c:pt>
                <c:pt idx="40">
                  <c:v>99.999998848707463</c:v>
                </c:pt>
                <c:pt idx="41">
                  <c:v>99.999998848707463</c:v>
                </c:pt>
                <c:pt idx="42">
                  <c:v>99.999998848707463</c:v>
                </c:pt>
                <c:pt idx="43">
                  <c:v>99.999998848707463</c:v>
                </c:pt>
                <c:pt idx="44">
                  <c:v>99.999998848707463</c:v>
                </c:pt>
                <c:pt idx="45">
                  <c:v>99.999998848707463</c:v>
                </c:pt>
                <c:pt idx="46">
                  <c:v>99.999998848707463</c:v>
                </c:pt>
                <c:pt idx="47">
                  <c:v>99.999998848707463</c:v>
                </c:pt>
                <c:pt idx="48">
                  <c:v>99.999998848707463</c:v>
                </c:pt>
                <c:pt idx="49">
                  <c:v>99.999998848707463</c:v>
                </c:pt>
                <c:pt idx="50">
                  <c:v>99.999998848707463</c:v>
                </c:pt>
                <c:pt idx="51">
                  <c:v>99.999998848707463</c:v>
                </c:pt>
                <c:pt idx="52">
                  <c:v>99.999998848707463</c:v>
                </c:pt>
                <c:pt idx="53">
                  <c:v>99.999998848707463</c:v>
                </c:pt>
                <c:pt idx="54">
                  <c:v>99.999998848707463</c:v>
                </c:pt>
                <c:pt idx="55">
                  <c:v>99.999998848707463</c:v>
                </c:pt>
                <c:pt idx="56">
                  <c:v>99.999998848707463</c:v>
                </c:pt>
                <c:pt idx="57">
                  <c:v>99.999998848707463</c:v>
                </c:pt>
                <c:pt idx="58">
                  <c:v>99.999998848707463</c:v>
                </c:pt>
                <c:pt idx="59">
                  <c:v>99.999998848707463</c:v>
                </c:pt>
                <c:pt idx="60">
                  <c:v>99.999998848707463</c:v>
                </c:pt>
                <c:pt idx="61">
                  <c:v>99.999998848707463</c:v>
                </c:pt>
                <c:pt idx="62">
                  <c:v>99.999998848707463</c:v>
                </c:pt>
                <c:pt idx="63">
                  <c:v>99.999998848707463</c:v>
                </c:pt>
                <c:pt idx="64">
                  <c:v>99.999998848707463</c:v>
                </c:pt>
                <c:pt idx="65">
                  <c:v>99.999998848707463</c:v>
                </c:pt>
                <c:pt idx="66">
                  <c:v>99.999998848707463</c:v>
                </c:pt>
                <c:pt idx="67">
                  <c:v>99.999998848707463</c:v>
                </c:pt>
                <c:pt idx="68">
                  <c:v>99.999998848707463</c:v>
                </c:pt>
                <c:pt idx="69">
                  <c:v>99.999998848707463</c:v>
                </c:pt>
                <c:pt idx="70">
                  <c:v>99.999998848707463</c:v>
                </c:pt>
                <c:pt idx="71">
                  <c:v>99.999998848707463</c:v>
                </c:pt>
                <c:pt idx="72">
                  <c:v>99.999998848707463</c:v>
                </c:pt>
                <c:pt idx="73">
                  <c:v>99.999998848707463</c:v>
                </c:pt>
                <c:pt idx="74">
                  <c:v>99.999998848707463</c:v>
                </c:pt>
                <c:pt idx="75">
                  <c:v>99.999998848707463</c:v>
                </c:pt>
                <c:pt idx="76">
                  <c:v>99.999998848707463</c:v>
                </c:pt>
                <c:pt idx="77">
                  <c:v>99.999998848707463</c:v>
                </c:pt>
                <c:pt idx="78">
                  <c:v>99.999998848707463</c:v>
                </c:pt>
                <c:pt idx="79">
                  <c:v>99.999998848707463</c:v>
                </c:pt>
                <c:pt idx="80">
                  <c:v>99.999998848707463</c:v>
                </c:pt>
                <c:pt idx="81">
                  <c:v>99.999998848707463</c:v>
                </c:pt>
                <c:pt idx="82">
                  <c:v>99.999998848707463</c:v>
                </c:pt>
                <c:pt idx="83">
                  <c:v>99.999998848707463</c:v>
                </c:pt>
                <c:pt idx="84">
                  <c:v>99.999998848707463</c:v>
                </c:pt>
                <c:pt idx="85">
                  <c:v>99.999998848707463</c:v>
                </c:pt>
                <c:pt idx="86">
                  <c:v>99.999998848707463</c:v>
                </c:pt>
                <c:pt idx="87">
                  <c:v>99.999998848707463</c:v>
                </c:pt>
                <c:pt idx="88">
                  <c:v>99.999998848707463</c:v>
                </c:pt>
                <c:pt idx="89">
                  <c:v>99.999998848707463</c:v>
                </c:pt>
                <c:pt idx="90">
                  <c:v>99.999998848707463</c:v>
                </c:pt>
                <c:pt idx="91">
                  <c:v>99.999998848707463</c:v>
                </c:pt>
                <c:pt idx="92">
                  <c:v>99.999998848707463</c:v>
                </c:pt>
                <c:pt idx="93">
                  <c:v>99.999998848707463</c:v>
                </c:pt>
                <c:pt idx="94">
                  <c:v>99.999998848707463</c:v>
                </c:pt>
                <c:pt idx="95">
                  <c:v>99.999998848707463</c:v>
                </c:pt>
                <c:pt idx="96">
                  <c:v>99.999998848707463</c:v>
                </c:pt>
                <c:pt idx="97">
                  <c:v>99.999998848707463</c:v>
                </c:pt>
                <c:pt idx="98">
                  <c:v>99.999998848707463</c:v>
                </c:pt>
                <c:pt idx="99">
                  <c:v>99.999998848707463</c:v>
                </c:pt>
                <c:pt idx="100">
                  <c:v>99.999998848707463</c:v>
                </c:pt>
                <c:pt idx="101">
                  <c:v>99.999998848707463</c:v>
                </c:pt>
                <c:pt idx="102">
                  <c:v>99.999998848707463</c:v>
                </c:pt>
                <c:pt idx="103">
                  <c:v>99.999998848707463</c:v>
                </c:pt>
                <c:pt idx="104">
                  <c:v>99.999998848707463</c:v>
                </c:pt>
                <c:pt idx="105">
                  <c:v>99.999998848707463</c:v>
                </c:pt>
                <c:pt idx="106">
                  <c:v>99.999998848707463</c:v>
                </c:pt>
                <c:pt idx="107">
                  <c:v>99.999998848707463</c:v>
                </c:pt>
                <c:pt idx="108">
                  <c:v>99.999998848707463</c:v>
                </c:pt>
                <c:pt idx="109">
                  <c:v>99.999998848707463</c:v>
                </c:pt>
                <c:pt idx="110">
                  <c:v>99.999998848707463</c:v>
                </c:pt>
                <c:pt idx="111">
                  <c:v>99.999998848707463</c:v>
                </c:pt>
                <c:pt idx="112">
                  <c:v>99.999998848707463</c:v>
                </c:pt>
                <c:pt idx="113">
                  <c:v>99.999998848707463</c:v>
                </c:pt>
                <c:pt idx="114">
                  <c:v>99.999998848707463</c:v>
                </c:pt>
                <c:pt idx="115">
                  <c:v>99.999998848707463</c:v>
                </c:pt>
                <c:pt idx="116">
                  <c:v>99.999998848707463</c:v>
                </c:pt>
                <c:pt idx="117">
                  <c:v>99.999998848707463</c:v>
                </c:pt>
                <c:pt idx="118">
                  <c:v>99.999998848707463</c:v>
                </c:pt>
                <c:pt idx="119">
                  <c:v>99.999998848707463</c:v>
                </c:pt>
                <c:pt idx="120">
                  <c:v>99.999998848707463</c:v>
                </c:pt>
                <c:pt idx="121">
                  <c:v>99.999998848707463</c:v>
                </c:pt>
                <c:pt idx="122">
                  <c:v>99.999998848707463</c:v>
                </c:pt>
                <c:pt idx="123">
                  <c:v>99.999998848707463</c:v>
                </c:pt>
                <c:pt idx="124">
                  <c:v>99.999998848707463</c:v>
                </c:pt>
                <c:pt idx="125">
                  <c:v>99.999998848707463</c:v>
                </c:pt>
                <c:pt idx="126">
                  <c:v>99.999998848707463</c:v>
                </c:pt>
                <c:pt idx="127">
                  <c:v>99.999998848707463</c:v>
                </c:pt>
                <c:pt idx="128">
                  <c:v>99.999998848707463</c:v>
                </c:pt>
                <c:pt idx="129">
                  <c:v>99.999998848707463</c:v>
                </c:pt>
                <c:pt idx="130">
                  <c:v>99.999998848707463</c:v>
                </c:pt>
                <c:pt idx="131">
                  <c:v>99.999998848707463</c:v>
                </c:pt>
                <c:pt idx="132">
                  <c:v>99.999998848707463</c:v>
                </c:pt>
                <c:pt idx="133">
                  <c:v>99.999998848707463</c:v>
                </c:pt>
                <c:pt idx="134">
                  <c:v>99.999998848707463</c:v>
                </c:pt>
                <c:pt idx="135">
                  <c:v>99.999998848707463</c:v>
                </c:pt>
                <c:pt idx="136">
                  <c:v>99.999998848707463</c:v>
                </c:pt>
                <c:pt idx="137">
                  <c:v>99.999998848707463</c:v>
                </c:pt>
                <c:pt idx="138">
                  <c:v>99.999998848707463</c:v>
                </c:pt>
                <c:pt idx="139">
                  <c:v>99.999998848707463</c:v>
                </c:pt>
                <c:pt idx="140">
                  <c:v>99.999998848707463</c:v>
                </c:pt>
                <c:pt idx="141">
                  <c:v>99.999998848707463</c:v>
                </c:pt>
                <c:pt idx="142">
                  <c:v>99.999998848707463</c:v>
                </c:pt>
                <c:pt idx="143">
                  <c:v>99.999998848707463</c:v>
                </c:pt>
                <c:pt idx="144">
                  <c:v>99.999998848707463</c:v>
                </c:pt>
                <c:pt idx="145">
                  <c:v>99.999998848707463</c:v>
                </c:pt>
                <c:pt idx="146">
                  <c:v>99.999998848707463</c:v>
                </c:pt>
                <c:pt idx="147">
                  <c:v>99.999998848707463</c:v>
                </c:pt>
                <c:pt idx="148">
                  <c:v>99.999998848707463</c:v>
                </c:pt>
                <c:pt idx="149">
                  <c:v>99.999998848707463</c:v>
                </c:pt>
                <c:pt idx="150">
                  <c:v>99.999998848707463</c:v>
                </c:pt>
                <c:pt idx="151">
                  <c:v>99.999998848707463</c:v>
                </c:pt>
                <c:pt idx="152">
                  <c:v>99.999998848707463</c:v>
                </c:pt>
                <c:pt idx="153">
                  <c:v>99.999998848707463</c:v>
                </c:pt>
                <c:pt idx="154">
                  <c:v>99.999998848707463</c:v>
                </c:pt>
                <c:pt idx="155">
                  <c:v>99.999998848707463</c:v>
                </c:pt>
                <c:pt idx="156">
                  <c:v>99.999998848707463</c:v>
                </c:pt>
                <c:pt idx="157">
                  <c:v>99.999998848707463</c:v>
                </c:pt>
                <c:pt idx="158">
                  <c:v>99.999998848707463</c:v>
                </c:pt>
                <c:pt idx="159">
                  <c:v>99.999998848707463</c:v>
                </c:pt>
                <c:pt idx="160">
                  <c:v>99.999998848707463</c:v>
                </c:pt>
                <c:pt idx="161">
                  <c:v>99.999998848707463</c:v>
                </c:pt>
                <c:pt idx="162">
                  <c:v>99.999998848707463</c:v>
                </c:pt>
                <c:pt idx="163">
                  <c:v>99.999998848707463</c:v>
                </c:pt>
                <c:pt idx="164">
                  <c:v>99.999998848707463</c:v>
                </c:pt>
                <c:pt idx="165">
                  <c:v>99.999998848707463</c:v>
                </c:pt>
                <c:pt idx="166">
                  <c:v>99.999998848707463</c:v>
                </c:pt>
                <c:pt idx="167">
                  <c:v>99.999998848707463</c:v>
                </c:pt>
                <c:pt idx="168">
                  <c:v>99.999998848707463</c:v>
                </c:pt>
                <c:pt idx="169">
                  <c:v>99.999998848707463</c:v>
                </c:pt>
                <c:pt idx="170">
                  <c:v>99.999998848707463</c:v>
                </c:pt>
                <c:pt idx="171">
                  <c:v>99.999998848707463</c:v>
                </c:pt>
                <c:pt idx="172">
                  <c:v>99.999998848707463</c:v>
                </c:pt>
                <c:pt idx="173">
                  <c:v>99.999998848707463</c:v>
                </c:pt>
                <c:pt idx="174">
                  <c:v>99.999998848707463</c:v>
                </c:pt>
                <c:pt idx="175">
                  <c:v>99.999998848707463</c:v>
                </c:pt>
                <c:pt idx="176">
                  <c:v>99.999998848707463</c:v>
                </c:pt>
                <c:pt idx="177">
                  <c:v>99.999998848707463</c:v>
                </c:pt>
                <c:pt idx="178">
                  <c:v>99.999998848707463</c:v>
                </c:pt>
                <c:pt idx="179">
                  <c:v>99.999998848707463</c:v>
                </c:pt>
                <c:pt idx="180">
                  <c:v>99.999998848707463</c:v>
                </c:pt>
                <c:pt idx="181">
                  <c:v>99.999998848707463</c:v>
                </c:pt>
                <c:pt idx="182">
                  <c:v>99.999998848707463</c:v>
                </c:pt>
                <c:pt idx="183">
                  <c:v>99.999998848707463</c:v>
                </c:pt>
                <c:pt idx="184">
                  <c:v>99.999998848707463</c:v>
                </c:pt>
                <c:pt idx="185">
                  <c:v>99.999998848707463</c:v>
                </c:pt>
                <c:pt idx="186">
                  <c:v>99.999998848707463</c:v>
                </c:pt>
                <c:pt idx="187">
                  <c:v>99.999998848707463</c:v>
                </c:pt>
                <c:pt idx="188">
                  <c:v>99.999998848707463</c:v>
                </c:pt>
                <c:pt idx="189">
                  <c:v>99.999998848707463</c:v>
                </c:pt>
                <c:pt idx="190">
                  <c:v>99.999998848707463</c:v>
                </c:pt>
                <c:pt idx="191">
                  <c:v>99.999998848707463</c:v>
                </c:pt>
                <c:pt idx="192">
                  <c:v>99.999998848707463</c:v>
                </c:pt>
                <c:pt idx="193">
                  <c:v>99.999998848707463</c:v>
                </c:pt>
                <c:pt idx="194">
                  <c:v>99.999998848707463</c:v>
                </c:pt>
                <c:pt idx="195">
                  <c:v>99.999998848707463</c:v>
                </c:pt>
                <c:pt idx="196">
                  <c:v>99.999998848707463</c:v>
                </c:pt>
                <c:pt idx="197">
                  <c:v>99.999998848707463</c:v>
                </c:pt>
                <c:pt idx="198">
                  <c:v>99.999998848707463</c:v>
                </c:pt>
                <c:pt idx="199">
                  <c:v>99.999998848707463</c:v>
                </c:pt>
                <c:pt idx="200">
                  <c:v>99.999998848707463</c:v>
                </c:pt>
                <c:pt idx="201">
                  <c:v>99.999998848707463</c:v>
                </c:pt>
                <c:pt idx="202">
                  <c:v>99.999998848707463</c:v>
                </c:pt>
                <c:pt idx="203">
                  <c:v>99.999998848707463</c:v>
                </c:pt>
                <c:pt idx="204">
                  <c:v>99.999998848707463</c:v>
                </c:pt>
                <c:pt idx="205">
                  <c:v>99.999998848707463</c:v>
                </c:pt>
                <c:pt idx="206">
                  <c:v>99.999998848707463</c:v>
                </c:pt>
                <c:pt idx="207">
                  <c:v>99.999998848707463</c:v>
                </c:pt>
                <c:pt idx="208">
                  <c:v>99.999998848707463</c:v>
                </c:pt>
                <c:pt idx="209">
                  <c:v>99.999998848707463</c:v>
                </c:pt>
                <c:pt idx="210">
                  <c:v>99.999998848707463</c:v>
                </c:pt>
                <c:pt idx="211">
                  <c:v>99.999998848707463</c:v>
                </c:pt>
                <c:pt idx="212">
                  <c:v>99.999998848707463</c:v>
                </c:pt>
                <c:pt idx="213">
                  <c:v>99.999998848707463</c:v>
                </c:pt>
                <c:pt idx="214">
                  <c:v>99.999998848707463</c:v>
                </c:pt>
                <c:pt idx="215">
                  <c:v>99.999998848707463</c:v>
                </c:pt>
                <c:pt idx="216">
                  <c:v>99.999998848707463</c:v>
                </c:pt>
                <c:pt idx="217">
                  <c:v>99.999998848707463</c:v>
                </c:pt>
                <c:pt idx="218">
                  <c:v>99.999998848707463</c:v>
                </c:pt>
                <c:pt idx="219">
                  <c:v>99.999998848707463</c:v>
                </c:pt>
                <c:pt idx="220">
                  <c:v>99.999998848707463</c:v>
                </c:pt>
                <c:pt idx="221">
                  <c:v>99.999998848707463</c:v>
                </c:pt>
                <c:pt idx="222">
                  <c:v>99.999998848707463</c:v>
                </c:pt>
                <c:pt idx="223">
                  <c:v>99.999998848707463</c:v>
                </c:pt>
                <c:pt idx="224">
                  <c:v>99.999998848707463</c:v>
                </c:pt>
                <c:pt idx="225">
                  <c:v>99.999998848707463</c:v>
                </c:pt>
                <c:pt idx="226">
                  <c:v>99.999998848707463</c:v>
                </c:pt>
              </c:numCache>
            </c:numRef>
          </c:yVal>
          <c:smooth val="1"/>
        </c:ser>
        <c:axId val="67064192"/>
        <c:axId val="67066112"/>
      </c:scatterChart>
      <c:valAx>
        <c:axId val="67064192"/>
        <c:scaling>
          <c:orientation val="minMax"/>
          <c:max val="100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Cable Pass Number</a:t>
                </a:r>
              </a:p>
            </c:rich>
          </c:tx>
          <c:layout>
            <c:manualLayout>
              <c:xMode val="edge"/>
              <c:yMode val="edge"/>
              <c:x val="0.47149616861272631"/>
              <c:y val="0.92527156450576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66112"/>
        <c:crosses val="autoZero"/>
        <c:crossBetween val="midCat"/>
        <c:majorUnit val="2"/>
        <c:minorUnit val="1"/>
      </c:valAx>
      <c:valAx>
        <c:axId val="6706611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Antenna Delivered
 Power (watts)
</a:t>
                </a:r>
              </a:p>
            </c:rich>
          </c:tx>
          <c:layout>
            <c:manualLayout>
              <c:xMode val="edge"/>
              <c:yMode val="edge"/>
              <c:x val="1.0731052984574094E-2"/>
              <c:y val="0.4051135938391183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64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44" r="0.75000000000000644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160020</xdr:rowOff>
    </xdr:from>
    <xdr:to>
      <xdr:col>5</xdr:col>
      <xdr:colOff>601980</xdr:colOff>
      <xdr:row>3</xdr:row>
      <xdr:rowOff>160020</xdr:rowOff>
    </xdr:to>
    <xdr:sp macro="" textlink="">
      <xdr:nvSpPr>
        <xdr:cNvPr id="1110" name="Line 1"/>
        <xdr:cNvSpPr>
          <a:spLocks noChangeShapeType="1"/>
        </xdr:cNvSpPr>
      </xdr:nvSpPr>
      <xdr:spPr bwMode="auto">
        <a:xfrm>
          <a:off x="1455420" y="754380"/>
          <a:ext cx="80772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7620</xdr:colOff>
      <xdr:row>4</xdr:row>
      <xdr:rowOff>0</xdr:rowOff>
    </xdr:from>
    <xdr:to>
      <xdr:col>13</xdr:col>
      <xdr:colOff>594360</xdr:colOff>
      <xdr:row>4</xdr:row>
      <xdr:rowOff>0</xdr:rowOff>
    </xdr:to>
    <xdr:sp macro="" textlink="">
      <xdr:nvSpPr>
        <xdr:cNvPr id="1111" name="Line 3"/>
        <xdr:cNvSpPr>
          <a:spLocks noChangeShapeType="1"/>
        </xdr:cNvSpPr>
      </xdr:nvSpPr>
      <xdr:spPr bwMode="auto">
        <a:xfrm>
          <a:off x="7566660" y="762000"/>
          <a:ext cx="58674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304800</xdr:colOff>
      <xdr:row>7</xdr:row>
      <xdr:rowOff>60960</xdr:rowOff>
    </xdr:from>
    <xdr:to>
      <xdr:col>5</xdr:col>
      <xdr:colOff>304800</xdr:colOff>
      <xdr:row>10</xdr:row>
      <xdr:rowOff>30480</xdr:rowOff>
    </xdr:to>
    <xdr:sp macro="" textlink="">
      <xdr:nvSpPr>
        <xdr:cNvPr id="1113" name="Line 6"/>
        <xdr:cNvSpPr>
          <a:spLocks noChangeShapeType="1"/>
        </xdr:cNvSpPr>
      </xdr:nvSpPr>
      <xdr:spPr bwMode="auto">
        <a:xfrm flipV="1">
          <a:off x="1965960" y="1325880"/>
          <a:ext cx="0" cy="5638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471593</xdr:colOff>
      <xdr:row>7</xdr:row>
      <xdr:rowOff>45720</xdr:rowOff>
    </xdr:from>
    <xdr:to>
      <xdr:col>8</xdr:col>
      <xdr:colOff>471593</xdr:colOff>
      <xdr:row>9</xdr:row>
      <xdr:rowOff>152400</xdr:rowOff>
    </xdr:to>
    <xdr:sp macro="" textlink="">
      <xdr:nvSpPr>
        <xdr:cNvPr id="1114" name="Line 7"/>
        <xdr:cNvSpPr>
          <a:spLocks noChangeShapeType="1"/>
        </xdr:cNvSpPr>
      </xdr:nvSpPr>
      <xdr:spPr bwMode="auto">
        <a:xfrm flipV="1">
          <a:off x="4391660" y="1374987"/>
          <a:ext cx="0" cy="445346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13</xdr:col>
      <xdr:colOff>320040</xdr:colOff>
      <xdr:row>7</xdr:row>
      <xdr:rowOff>68580</xdr:rowOff>
    </xdr:from>
    <xdr:to>
      <xdr:col>13</xdr:col>
      <xdr:colOff>320040</xdr:colOff>
      <xdr:row>10</xdr:row>
      <xdr:rowOff>30480</xdr:rowOff>
    </xdr:to>
    <xdr:sp macro="" textlink="">
      <xdr:nvSpPr>
        <xdr:cNvPr id="1115" name="Line 8"/>
        <xdr:cNvSpPr>
          <a:spLocks noChangeShapeType="1"/>
        </xdr:cNvSpPr>
      </xdr:nvSpPr>
      <xdr:spPr bwMode="auto">
        <a:xfrm flipV="1">
          <a:off x="7879080" y="1333500"/>
          <a:ext cx="0" cy="556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552875</xdr:colOff>
      <xdr:row>9</xdr:row>
      <xdr:rowOff>59268</xdr:rowOff>
    </xdr:from>
    <xdr:to>
      <xdr:col>16</xdr:col>
      <xdr:colOff>598594</xdr:colOff>
      <xdr:row>10</xdr:row>
      <xdr:rowOff>33867</xdr:rowOff>
    </xdr:to>
    <xdr:sp macro="" textlink="">
      <xdr:nvSpPr>
        <xdr:cNvPr id="1116" name="Line 9"/>
        <xdr:cNvSpPr>
          <a:spLocks noChangeShapeType="1"/>
        </xdr:cNvSpPr>
      </xdr:nvSpPr>
      <xdr:spPr bwMode="auto">
        <a:xfrm flipV="1">
          <a:off x="10789075" y="1727201"/>
          <a:ext cx="45719" cy="2370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375073</xdr:colOff>
      <xdr:row>7</xdr:row>
      <xdr:rowOff>62653</xdr:rowOff>
    </xdr:from>
    <xdr:to>
      <xdr:col>9</xdr:col>
      <xdr:colOff>375073</xdr:colOff>
      <xdr:row>9</xdr:row>
      <xdr:rowOff>169333</xdr:rowOff>
    </xdr:to>
    <xdr:sp macro="" textlink="">
      <xdr:nvSpPr>
        <xdr:cNvPr id="1117" name="Line 11"/>
        <xdr:cNvSpPr>
          <a:spLocks noChangeShapeType="1"/>
        </xdr:cNvSpPr>
      </xdr:nvSpPr>
      <xdr:spPr bwMode="auto">
        <a:xfrm flipV="1">
          <a:off x="5082540" y="1391920"/>
          <a:ext cx="0" cy="445346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3</xdr:col>
      <xdr:colOff>422487</xdr:colOff>
      <xdr:row>6</xdr:row>
      <xdr:rowOff>89747</xdr:rowOff>
    </xdr:from>
    <xdr:to>
      <xdr:col>3</xdr:col>
      <xdr:colOff>422487</xdr:colOff>
      <xdr:row>7</xdr:row>
      <xdr:rowOff>89747</xdr:rowOff>
    </xdr:to>
    <xdr:sp macro="" textlink="">
      <xdr:nvSpPr>
        <xdr:cNvPr id="1118" name="Line 12"/>
        <xdr:cNvSpPr>
          <a:spLocks noChangeShapeType="1"/>
        </xdr:cNvSpPr>
      </xdr:nvSpPr>
      <xdr:spPr bwMode="auto">
        <a:xfrm>
          <a:off x="989754" y="1156547"/>
          <a:ext cx="0" cy="1693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564727</xdr:colOff>
      <xdr:row>6</xdr:row>
      <xdr:rowOff>55880</xdr:rowOff>
    </xdr:from>
    <xdr:to>
      <xdr:col>14</xdr:col>
      <xdr:colOff>564727</xdr:colOff>
      <xdr:row>7</xdr:row>
      <xdr:rowOff>86360</xdr:rowOff>
    </xdr:to>
    <xdr:sp macro="" textlink="">
      <xdr:nvSpPr>
        <xdr:cNvPr id="1120" name="Line 17"/>
        <xdr:cNvSpPr>
          <a:spLocks noChangeShapeType="1"/>
        </xdr:cNvSpPr>
      </xdr:nvSpPr>
      <xdr:spPr bwMode="auto">
        <a:xfrm>
          <a:off x="8802794" y="1165013"/>
          <a:ext cx="0" cy="19981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510540</xdr:colOff>
      <xdr:row>6</xdr:row>
      <xdr:rowOff>144780</xdr:rowOff>
    </xdr:from>
    <xdr:to>
      <xdr:col>7</xdr:col>
      <xdr:colOff>510540</xdr:colOff>
      <xdr:row>7</xdr:row>
      <xdr:rowOff>144780</xdr:rowOff>
    </xdr:to>
    <xdr:sp macro="" textlink="">
      <xdr:nvSpPr>
        <xdr:cNvPr id="1121" name="Line 18"/>
        <xdr:cNvSpPr>
          <a:spLocks noChangeShapeType="1"/>
        </xdr:cNvSpPr>
      </xdr:nvSpPr>
      <xdr:spPr bwMode="auto">
        <a:xfrm>
          <a:off x="3345180" y="1242060"/>
          <a:ext cx="0" cy="1676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328507</xdr:colOff>
      <xdr:row>1</xdr:row>
      <xdr:rowOff>259080</xdr:rowOff>
    </xdr:from>
    <xdr:to>
      <xdr:col>15</xdr:col>
      <xdr:colOff>328507</xdr:colOff>
      <xdr:row>2</xdr:row>
      <xdr:rowOff>135466</xdr:rowOff>
    </xdr:to>
    <xdr:sp macro="" textlink="">
      <xdr:nvSpPr>
        <xdr:cNvPr id="1122" name="Line 19"/>
        <xdr:cNvSpPr>
          <a:spLocks noChangeShapeType="1"/>
        </xdr:cNvSpPr>
      </xdr:nvSpPr>
      <xdr:spPr bwMode="auto">
        <a:xfrm>
          <a:off x="9692640" y="428413"/>
          <a:ext cx="0" cy="1388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99060</xdr:colOff>
      <xdr:row>3</xdr:row>
      <xdr:rowOff>30480</xdr:rowOff>
    </xdr:from>
    <xdr:to>
      <xdr:col>20</xdr:col>
      <xdr:colOff>281940</xdr:colOff>
      <xdr:row>4</xdr:row>
      <xdr:rowOff>106680</xdr:rowOff>
    </xdr:to>
    <xdr:sp macro="" textlink="">
      <xdr:nvSpPr>
        <xdr:cNvPr id="1123" name="AutoShape 20"/>
        <xdr:cNvSpPr>
          <a:spLocks noChangeArrowheads="1"/>
        </xdr:cNvSpPr>
      </xdr:nvSpPr>
      <xdr:spPr bwMode="auto">
        <a:xfrm rot="-3962975">
          <a:off x="11010900" y="655320"/>
          <a:ext cx="243840" cy="182880"/>
        </a:xfrm>
        <a:prstGeom prst="lightningBol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274320</xdr:colOff>
      <xdr:row>4</xdr:row>
      <xdr:rowOff>7620</xdr:rowOff>
    </xdr:from>
    <xdr:to>
      <xdr:col>17</xdr:col>
      <xdr:colOff>274320</xdr:colOff>
      <xdr:row>4</xdr:row>
      <xdr:rowOff>106680</xdr:rowOff>
    </xdr:to>
    <xdr:sp macro="" textlink="">
      <xdr:nvSpPr>
        <xdr:cNvPr id="1124" name="Line 21"/>
        <xdr:cNvSpPr>
          <a:spLocks noChangeShapeType="1"/>
        </xdr:cNvSpPr>
      </xdr:nvSpPr>
      <xdr:spPr bwMode="auto">
        <a:xfrm>
          <a:off x="9906000" y="769620"/>
          <a:ext cx="0" cy="990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893233</xdr:colOff>
      <xdr:row>9</xdr:row>
      <xdr:rowOff>154093</xdr:rowOff>
    </xdr:from>
    <xdr:to>
      <xdr:col>11</xdr:col>
      <xdr:colOff>999913</xdr:colOff>
      <xdr:row>9</xdr:row>
      <xdr:rowOff>161713</xdr:rowOff>
    </xdr:to>
    <xdr:sp macro="" textlink="">
      <xdr:nvSpPr>
        <xdr:cNvPr id="1126" name="Line 23"/>
        <xdr:cNvSpPr>
          <a:spLocks noChangeShapeType="1"/>
        </xdr:cNvSpPr>
      </xdr:nvSpPr>
      <xdr:spPr bwMode="auto">
        <a:xfrm flipV="1">
          <a:off x="7006166" y="1822026"/>
          <a:ext cx="10668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320040</xdr:colOff>
      <xdr:row>1</xdr:row>
      <xdr:rowOff>251460</xdr:rowOff>
    </xdr:from>
    <xdr:to>
      <xdr:col>9</xdr:col>
      <xdr:colOff>480060</xdr:colOff>
      <xdr:row>6</xdr:row>
      <xdr:rowOff>22860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4229100" y="419100"/>
          <a:ext cx="944880" cy="701040"/>
        </a:xfrm>
        <a:prstGeom prst="rect">
          <a:avLst/>
        </a:prstGeom>
        <a:solidFill>
          <a:srgbClr val="CC99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Directional </a:t>
          </a:r>
        </a:p>
        <a:p>
          <a:pPr algn="l" rtl="1">
            <a:defRPr sz="1000"/>
          </a:pP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  Wattmeter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480060</xdr:colOff>
      <xdr:row>4</xdr:row>
      <xdr:rowOff>0</xdr:rowOff>
    </xdr:from>
    <xdr:to>
      <xdr:col>10</xdr:col>
      <xdr:colOff>7620</xdr:colOff>
      <xdr:row>4</xdr:row>
      <xdr:rowOff>0</xdr:rowOff>
    </xdr:to>
    <xdr:sp macro="" textlink="">
      <xdr:nvSpPr>
        <xdr:cNvPr id="1128" name="Line 25"/>
        <xdr:cNvSpPr>
          <a:spLocks noChangeShapeType="1"/>
        </xdr:cNvSpPr>
      </xdr:nvSpPr>
      <xdr:spPr bwMode="auto">
        <a:xfrm>
          <a:off x="5173980" y="762000"/>
          <a:ext cx="23622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</xdr:row>
      <xdr:rowOff>144780</xdr:rowOff>
    </xdr:from>
    <xdr:to>
      <xdr:col>8</xdr:col>
      <xdr:colOff>320040</xdr:colOff>
      <xdr:row>3</xdr:row>
      <xdr:rowOff>144780</xdr:rowOff>
    </xdr:to>
    <xdr:sp macro="" textlink="">
      <xdr:nvSpPr>
        <xdr:cNvPr id="1129" name="Line 26"/>
        <xdr:cNvSpPr>
          <a:spLocks noChangeShapeType="1"/>
        </xdr:cNvSpPr>
      </xdr:nvSpPr>
      <xdr:spPr bwMode="auto">
        <a:xfrm>
          <a:off x="3909060" y="739140"/>
          <a:ext cx="32004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281940</xdr:colOff>
      <xdr:row>4</xdr:row>
      <xdr:rowOff>7620</xdr:rowOff>
    </xdr:from>
    <xdr:to>
      <xdr:col>9</xdr:col>
      <xdr:colOff>518160</xdr:colOff>
      <xdr:row>5</xdr:row>
      <xdr:rowOff>60960</xdr:rowOff>
    </xdr:to>
    <xdr:sp macro="" textlink="">
      <xdr:nvSpPr>
        <xdr:cNvPr id="1130" name="Arc 30"/>
        <xdr:cNvSpPr>
          <a:spLocks/>
        </xdr:cNvSpPr>
      </xdr:nvSpPr>
      <xdr:spPr bwMode="auto">
        <a:xfrm rot="-6022064">
          <a:off x="4983480" y="762000"/>
          <a:ext cx="220980" cy="236220"/>
        </a:xfrm>
        <a:custGeom>
          <a:avLst/>
          <a:gdLst>
            <a:gd name="T0" fmla="*/ 0 w 21600"/>
            <a:gd name="T1" fmla="*/ 0 h 21600"/>
            <a:gd name="T2" fmla="*/ 23128710 w 21600"/>
            <a:gd name="T3" fmla="*/ 28251563 h 21600"/>
            <a:gd name="T4" fmla="*/ 0 w 21600"/>
            <a:gd name="T5" fmla="*/ 28251563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270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8</xdr:col>
      <xdr:colOff>266700</xdr:colOff>
      <xdr:row>3</xdr:row>
      <xdr:rowOff>144780</xdr:rowOff>
    </xdr:from>
    <xdr:to>
      <xdr:col>8</xdr:col>
      <xdr:colOff>586740</xdr:colOff>
      <xdr:row>5</xdr:row>
      <xdr:rowOff>99060</xdr:rowOff>
    </xdr:to>
    <xdr:sp macro="" textlink="">
      <xdr:nvSpPr>
        <xdr:cNvPr id="1131" name="Arc 32"/>
        <xdr:cNvSpPr>
          <a:spLocks/>
        </xdr:cNvSpPr>
      </xdr:nvSpPr>
      <xdr:spPr bwMode="auto">
        <a:xfrm>
          <a:off x="4175760" y="739140"/>
          <a:ext cx="320040" cy="289560"/>
        </a:xfrm>
        <a:custGeom>
          <a:avLst/>
          <a:gdLst>
            <a:gd name="T0" fmla="*/ 0 w 21600"/>
            <a:gd name="T1" fmla="*/ 0 h 21600"/>
            <a:gd name="T2" fmla="*/ 70259511 w 21600"/>
            <a:gd name="T3" fmla="*/ 52036500 h 21600"/>
            <a:gd name="T4" fmla="*/ 0 w 21600"/>
            <a:gd name="T5" fmla="*/ 52036500 h 21600"/>
            <a:gd name="T6" fmla="*/ 0 60000 65536"/>
            <a:gd name="T7" fmla="*/ 0 60000 65536"/>
            <a:gd name="T8" fmla="*/ 0 60000 65536"/>
            <a:gd name="T9" fmla="*/ 0 w 21600"/>
            <a:gd name="T10" fmla="*/ 0 h 21600"/>
            <a:gd name="T11" fmla="*/ 21600 w 21600"/>
            <a:gd name="T12" fmla="*/ 21600 h 2160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647700</xdr:colOff>
      <xdr:row>4</xdr:row>
      <xdr:rowOff>30480</xdr:rowOff>
    </xdr:from>
    <xdr:to>
      <xdr:col>9</xdr:col>
      <xdr:colOff>259080</xdr:colOff>
      <xdr:row>4</xdr:row>
      <xdr:rowOff>30480</xdr:rowOff>
    </xdr:to>
    <xdr:sp macro="" textlink="">
      <xdr:nvSpPr>
        <xdr:cNvPr id="1132" name="Line 33"/>
        <xdr:cNvSpPr>
          <a:spLocks noChangeShapeType="1"/>
        </xdr:cNvSpPr>
      </xdr:nvSpPr>
      <xdr:spPr bwMode="auto">
        <a:xfrm>
          <a:off x="4556760" y="792480"/>
          <a:ext cx="3962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655320</xdr:colOff>
      <xdr:row>4</xdr:row>
      <xdr:rowOff>137160</xdr:rowOff>
    </xdr:from>
    <xdr:to>
      <xdr:col>9</xdr:col>
      <xdr:colOff>213360</xdr:colOff>
      <xdr:row>4</xdr:row>
      <xdr:rowOff>137160</xdr:rowOff>
    </xdr:to>
    <xdr:sp macro="" textlink="">
      <xdr:nvSpPr>
        <xdr:cNvPr id="1133" name="Line 34"/>
        <xdr:cNvSpPr>
          <a:spLocks noChangeShapeType="1"/>
        </xdr:cNvSpPr>
      </xdr:nvSpPr>
      <xdr:spPr bwMode="auto">
        <a:xfrm flipH="1">
          <a:off x="4564380" y="89916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858520</xdr:colOff>
      <xdr:row>8</xdr:row>
      <xdr:rowOff>101600</xdr:rowOff>
    </xdr:from>
    <xdr:to>
      <xdr:col>11</xdr:col>
      <xdr:colOff>1018540</xdr:colOff>
      <xdr:row>8</xdr:row>
      <xdr:rowOff>109220</xdr:rowOff>
    </xdr:to>
    <xdr:sp macro="" textlink="">
      <xdr:nvSpPr>
        <xdr:cNvPr id="1134" name="Line 35"/>
        <xdr:cNvSpPr>
          <a:spLocks noChangeShapeType="1"/>
        </xdr:cNvSpPr>
      </xdr:nvSpPr>
      <xdr:spPr bwMode="auto">
        <a:xfrm flipV="1">
          <a:off x="6971453" y="1600200"/>
          <a:ext cx="16002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321733</xdr:colOff>
      <xdr:row>5</xdr:row>
      <xdr:rowOff>135466</xdr:rowOff>
    </xdr:from>
    <xdr:to>
      <xdr:col>6</xdr:col>
      <xdr:colOff>321733</xdr:colOff>
      <xdr:row>8</xdr:row>
      <xdr:rowOff>72813</xdr:rowOff>
    </xdr:to>
    <xdr:sp macro="" textlink="">
      <xdr:nvSpPr>
        <xdr:cNvPr id="26" name="Line 7"/>
        <xdr:cNvSpPr>
          <a:spLocks noChangeShapeType="1"/>
        </xdr:cNvSpPr>
      </xdr:nvSpPr>
      <xdr:spPr bwMode="auto">
        <a:xfrm flipV="1">
          <a:off x="2633133" y="1032933"/>
          <a:ext cx="0" cy="445347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11</xdr:col>
      <xdr:colOff>846666</xdr:colOff>
      <xdr:row>7</xdr:row>
      <xdr:rowOff>84666</xdr:rowOff>
    </xdr:from>
    <xdr:to>
      <xdr:col>11</xdr:col>
      <xdr:colOff>1006686</xdr:colOff>
      <xdr:row>7</xdr:row>
      <xdr:rowOff>92286</xdr:rowOff>
    </xdr:to>
    <xdr:sp macro="" textlink="">
      <xdr:nvSpPr>
        <xdr:cNvPr id="27" name="Line 35"/>
        <xdr:cNvSpPr>
          <a:spLocks noChangeShapeType="1"/>
        </xdr:cNvSpPr>
      </xdr:nvSpPr>
      <xdr:spPr bwMode="auto">
        <a:xfrm flipV="1">
          <a:off x="6959599" y="1413933"/>
          <a:ext cx="16002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612982</xdr:colOff>
      <xdr:row>10</xdr:row>
      <xdr:rowOff>25400</xdr:rowOff>
    </xdr:from>
    <xdr:to>
      <xdr:col>11</xdr:col>
      <xdr:colOff>658701</xdr:colOff>
      <xdr:row>10</xdr:row>
      <xdr:rowOff>127000</xdr:rowOff>
    </xdr:to>
    <xdr:sp macro="" textlink="">
      <xdr:nvSpPr>
        <xdr:cNvPr id="28" name="Line 21"/>
        <xdr:cNvSpPr>
          <a:spLocks noChangeShapeType="1"/>
        </xdr:cNvSpPr>
      </xdr:nvSpPr>
      <xdr:spPr bwMode="auto">
        <a:xfrm flipV="1">
          <a:off x="6725915" y="1955800"/>
          <a:ext cx="45719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516467</xdr:colOff>
      <xdr:row>10</xdr:row>
      <xdr:rowOff>8466</xdr:rowOff>
    </xdr:from>
    <xdr:to>
      <xdr:col>7</xdr:col>
      <xdr:colOff>516467</xdr:colOff>
      <xdr:row>10</xdr:row>
      <xdr:rowOff>143086</xdr:rowOff>
    </xdr:to>
    <xdr:sp macro="" textlink="">
      <xdr:nvSpPr>
        <xdr:cNvPr id="29" name="Line 19"/>
        <xdr:cNvSpPr>
          <a:spLocks noChangeShapeType="1"/>
        </xdr:cNvSpPr>
      </xdr:nvSpPr>
      <xdr:spPr bwMode="auto">
        <a:xfrm>
          <a:off x="3505200" y="1938866"/>
          <a:ext cx="0" cy="134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</xdr:row>
      <xdr:rowOff>7620</xdr:rowOff>
    </xdr:from>
    <xdr:to>
      <xdr:col>22</xdr:col>
      <xdr:colOff>266700</xdr:colOff>
      <xdr:row>33</xdr:row>
      <xdr:rowOff>60960</xdr:rowOff>
    </xdr:to>
    <xdr:graphicFrame macro="">
      <xdr:nvGraphicFramePr>
        <xdr:cNvPr id="20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285"/>
  <sheetViews>
    <sheetView showGridLines="0" tabSelected="1" zoomScale="90" workbookViewId="0">
      <selection activeCell="V9" sqref="V9"/>
    </sheetView>
  </sheetViews>
  <sheetFormatPr defaultRowHeight="13.2"/>
  <cols>
    <col min="1" max="1" width="1.5546875" customWidth="1"/>
    <col min="2" max="2" width="7.6640625" customWidth="1"/>
    <col min="3" max="3" width="2.33203125" customWidth="1"/>
    <col min="4" max="4" width="12.44140625" customWidth="1"/>
    <col min="5" max="5" width="3.33203125" customWidth="1"/>
    <col min="6" max="6" width="8.88671875" customWidth="1"/>
    <col min="7" max="7" width="8.33203125" customWidth="1"/>
    <col min="8" max="8" width="13.44140625" customWidth="1"/>
    <col min="9" max="9" width="11.44140625" customWidth="1"/>
    <col min="10" max="10" width="11.33203125" customWidth="1"/>
    <col min="11" max="11" width="10.6640625" customWidth="1"/>
    <col min="12" max="12" width="16.6640625" customWidth="1"/>
    <col min="13" max="13" width="9.109375" customWidth="1"/>
    <col min="14" max="14" width="8.6640625" customWidth="1"/>
    <col min="15" max="15" width="16.44140625" customWidth="1"/>
    <col min="16" max="16" width="9.88671875" customWidth="1"/>
    <col min="17" max="17" width="17" customWidth="1"/>
    <col min="18" max="18" width="8.109375" customWidth="1"/>
    <col min="19" max="19" width="2" customWidth="1"/>
    <col min="20" max="20" width="9" customWidth="1"/>
    <col min="21" max="21" width="10.6640625" customWidth="1"/>
    <col min="22" max="22" width="12" customWidth="1"/>
    <col min="23" max="23" width="9.6640625" customWidth="1"/>
    <col min="24" max="24" width="10.6640625" customWidth="1"/>
  </cols>
  <sheetData>
    <row r="2" spans="1:23" ht="17.399999999999999">
      <c r="D2" s="17"/>
      <c r="J2" s="46" t="s">
        <v>9</v>
      </c>
      <c r="K2" s="128">
        <f>IF(O9&lt;1,"***",(I253^0.5+J253^0.5)/(I253^0.5-J253^0.5))</f>
        <v>1</v>
      </c>
      <c r="L2" s="129" t="s">
        <v>36</v>
      </c>
      <c r="M2" s="130">
        <f>(K2-1)/(K2+1)</f>
        <v>0</v>
      </c>
      <c r="O2" s="86" t="s">
        <v>19</v>
      </c>
      <c r="P2" s="92"/>
      <c r="Q2" s="93" t="s">
        <v>18</v>
      </c>
      <c r="R2" s="92"/>
      <c r="S2" s="92"/>
      <c r="T2" s="85"/>
    </row>
    <row r="3" spans="1:23">
      <c r="D3" s="99"/>
      <c r="E3" s="17"/>
      <c r="F3" s="2"/>
      <c r="G3" s="142" t="s">
        <v>41</v>
      </c>
      <c r="H3" s="81"/>
      <c r="I3" s="2"/>
      <c r="J3" s="2"/>
      <c r="K3" s="87"/>
      <c r="L3" s="94" t="s">
        <v>16</v>
      </c>
      <c r="M3" s="88"/>
      <c r="N3" s="2"/>
      <c r="O3" s="71"/>
      <c r="P3" s="84"/>
      <c r="Q3" s="84"/>
      <c r="R3" s="70"/>
      <c r="S3" s="70"/>
      <c r="T3" s="72"/>
      <c r="U3" s="23" t="s">
        <v>14</v>
      </c>
    </row>
    <row r="4" spans="1:23">
      <c r="D4" s="96" t="s">
        <v>22</v>
      </c>
      <c r="E4" s="47"/>
      <c r="F4" s="2"/>
      <c r="G4" s="95" t="s">
        <v>20</v>
      </c>
      <c r="H4" s="82"/>
      <c r="I4" s="2"/>
      <c r="J4" s="2"/>
      <c r="K4" s="89" t="s">
        <v>11</v>
      </c>
      <c r="L4" s="90"/>
      <c r="M4" s="154">
        <f>(M8/100)*H285</f>
        <v>4.9999999999999998E-8</v>
      </c>
      <c r="N4" s="2"/>
      <c r="O4" s="71"/>
      <c r="P4" s="77">
        <v>300</v>
      </c>
      <c r="Q4" s="70"/>
      <c r="R4" s="72" t="s">
        <v>4</v>
      </c>
      <c r="S4" s="70"/>
      <c r="T4" s="72"/>
      <c r="U4" s="23" t="s">
        <v>32</v>
      </c>
      <c r="W4" s="23" t="str">
        <f>IF(O9&lt;1,"***",ROUND((MAX(Q14:Q253)*(10^(R6/10))),1)&amp;" watts")</f>
        <v>100 watts</v>
      </c>
    </row>
    <row r="5" spans="1:23" ht="20.399999999999999">
      <c r="D5" s="98"/>
      <c r="E5" s="47"/>
      <c r="F5" s="2"/>
      <c r="G5" s="79" t="s">
        <v>1</v>
      </c>
      <c r="H5" s="82"/>
      <c r="I5" s="2"/>
      <c r="J5" s="2"/>
      <c r="K5" s="91" t="s">
        <v>12</v>
      </c>
      <c r="L5" s="90"/>
      <c r="M5" s="155">
        <f>M4+U15</f>
        <v>4.9999999999999998E-8</v>
      </c>
      <c r="N5" s="2"/>
      <c r="O5" s="71"/>
      <c r="P5" s="70"/>
      <c r="Q5" s="110" t="str">
        <f>IF((MAX(N14:N63)&gt;P4),"  Failure?","")</f>
        <v/>
      </c>
      <c r="R5" s="70"/>
      <c r="S5" s="70"/>
      <c r="T5" s="72"/>
    </row>
    <row r="6" spans="1:23">
      <c r="D6" s="98" t="s">
        <v>21</v>
      </c>
      <c r="E6" s="47"/>
      <c r="F6" s="2"/>
      <c r="G6" s="79"/>
      <c r="H6" s="82"/>
      <c r="I6" s="2"/>
      <c r="J6" s="2"/>
      <c r="K6" s="89" t="s">
        <v>13</v>
      </c>
      <c r="L6" s="90"/>
      <c r="M6" s="155">
        <f>M5+G10</f>
        <v>4.9999999999999998E-8</v>
      </c>
      <c r="N6" s="2"/>
      <c r="O6" s="73" t="s">
        <v>37</v>
      </c>
      <c r="P6" s="70"/>
      <c r="Q6" s="138"/>
      <c r="R6" s="77">
        <v>0</v>
      </c>
      <c r="S6" s="71"/>
      <c r="T6" s="72"/>
    </row>
    <row r="7" spans="1:23">
      <c r="D7" s="97"/>
      <c r="E7" s="47"/>
      <c r="F7" s="2"/>
      <c r="G7" s="79"/>
      <c r="H7" s="82" t="s">
        <v>5</v>
      </c>
      <c r="I7" s="2"/>
      <c r="J7" s="2"/>
      <c r="K7" s="89"/>
      <c r="L7" s="90"/>
      <c r="M7" s="120"/>
      <c r="N7" s="121"/>
      <c r="O7" s="75"/>
      <c r="P7" s="70"/>
      <c r="Q7" s="70"/>
      <c r="R7" s="70"/>
      <c r="S7" s="70"/>
      <c r="T7" s="72"/>
    </row>
    <row r="8" spans="1:23" ht="13.8">
      <c r="D8" s="97"/>
      <c r="E8" s="47"/>
      <c r="F8" s="2"/>
      <c r="G8" s="79"/>
      <c r="H8" s="82"/>
      <c r="I8" s="2"/>
      <c r="J8" s="2"/>
      <c r="K8" s="118" t="s">
        <v>6</v>
      </c>
      <c r="L8" s="119"/>
      <c r="M8" s="123">
        <v>50</v>
      </c>
      <c r="N8" s="111"/>
      <c r="O8" s="75"/>
      <c r="P8" s="70"/>
      <c r="Q8" s="141" t="s">
        <v>40</v>
      </c>
      <c r="R8" s="131">
        <f>(O9-1)/ (O9+1)</f>
        <v>0</v>
      </c>
      <c r="S8" s="70"/>
      <c r="T8" s="72"/>
    </row>
    <row r="9" spans="1:23">
      <c r="D9" s="49">
        <v>100</v>
      </c>
      <c r="E9" s="50"/>
      <c r="F9" s="3"/>
      <c r="G9" s="80"/>
      <c r="H9" s="77">
        <v>300</v>
      </c>
      <c r="I9" s="3"/>
      <c r="J9" s="3"/>
      <c r="K9" s="114" t="s">
        <v>10</v>
      </c>
      <c r="L9" s="115"/>
      <c r="M9" s="124">
        <v>0</v>
      </c>
      <c r="N9" s="111"/>
      <c r="O9" s="76">
        <v>1</v>
      </c>
      <c r="P9" s="137"/>
      <c r="Q9" s="139"/>
      <c r="R9" s="139"/>
      <c r="S9" s="140"/>
      <c r="T9" s="74"/>
    </row>
    <row r="10" spans="1:23" ht="20.399999999999999">
      <c r="D10" s="43"/>
      <c r="E10" s="2"/>
      <c r="F10" s="2"/>
      <c r="G10" s="78"/>
      <c r="H10" s="83" t="str">
        <f>IF((MAX(I14:I63)&gt;H9),"Failure?","")</f>
        <v/>
      </c>
      <c r="I10" s="2"/>
      <c r="J10" s="2"/>
      <c r="K10" s="116" t="s">
        <v>7</v>
      </c>
      <c r="L10" s="117"/>
      <c r="M10" s="125">
        <v>0.59</v>
      </c>
      <c r="N10" s="17"/>
      <c r="O10" s="165" t="str">
        <f>IF(O9&lt;1,"VSWR must be 1 or greater","")</f>
        <v/>
      </c>
      <c r="P10" s="2"/>
      <c r="Q10" s="2"/>
    </row>
    <row r="11" spans="1:23">
      <c r="D11" s="17"/>
      <c r="E11" s="17"/>
      <c r="F11" s="17"/>
      <c r="G11" s="17"/>
      <c r="H11" s="17"/>
      <c r="K11" s="113"/>
      <c r="L11" s="112"/>
      <c r="M11" s="112"/>
      <c r="N11" s="112"/>
      <c r="O11" s="122"/>
      <c r="P11" s="2"/>
      <c r="Q11" s="2"/>
    </row>
    <row r="12" spans="1:23" ht="18">
      <c r="A12" s="1"/>
      <c r="B12" s="18"/>
      <c r="C12" s="31"/>
      <c r="D12" s="69"/>
      <c r="E12" s="19"/>
      <c r="F12" s="105" t="s">
        <v>24</v>
      </c>
      <c r="G12" s="106"/>
      <c r="H12" s="107" t="s">
        <v>39</v>
      </c>
      <c r="I12" s="132" t="s">
        <v>25</v>
      </c>
      <c r="J12" s="105" t="s">
        <v>26</v>
      </c>
      <c r="K12" s="106"/>
      <c r="L12" s="107" t="s">
        <v>34</v>
      </c>
      <c r="M12" s="107"/>
      <c r="N12" s="106"/>
      <c r="O12" s="106"/>
      <c r="P12" s="107"/>
      <c r="Q12" s="106" t="s">
        <v>27</v>
      </c>
      <c r="R12" s="20"/>
      <c r="T12" s="9"/>
      <c r="U12" s="10"/>
      <c r="V12" s="10"/>
      <c r="W12" s="11"/>
    </row>
    <row r="13" spans="1:23">
      <c r="A13" s="1"/>
      <c r="B13" s="100" t="s">
        <v>0</v>
      </c>
      <c r="C13" s="101"/>
      <c r="D13" s="102" t="s">
        <v>35</v>
      </c>
      <c r="E13" s="103"/>
      <c r="F13" s="101" t="s">
        <v>8</v>
      </c>
      <c r="G13" s="103"/>
      <c r="H13" s="101" t="s">
        <v>38</v>
      </c>
      <c r="I13" s="133" t="s">
        <v>3</v>
      </c>
      <c r="J13" s="104" t="s">
        <v>28</v>
      </c>
      <c r="K13" s="103"/>
      <c r="L13" s="104" t="s">
        <v>31</v>
      </c>
      <c r="M13" s="101"/>
      <c r="N13" s="103" t="s">
        <v>17</v>
      </c>
      <c r="O13" s="103"/>
      <c r="P13" s="101"/>
      <c r="Q13" s="103" t="s">
        <v>23</v>
      </c>
      <c r="R13" s="22"/>
      <c r="T13" s="108" t="s">
        <v>29</v>
      </c>
      <c r="U13" s="13"/>
      <c r="V13" s="13"/>
      <c r="W13" s="14"/>
    </row>
    <row r="14" spans="1:23">
      <c r="A14" s="1"/>
      <c r="B14" s="21">
        <v>1</v>
      </c>
      <c r="C14" s="62"/>
      <c r="D14" s="63">
        <f t="shared" ref="D14:D45" si="0">(B14*$H$284)*2</f>
        <v>172.2</v>
      </c>
      <c r="E14" s="64"/>
      <c r="F14" s="56">
        <f>D9</f>
        <v>100</v>
      </c>
      <c r="G14" s="55"/>
      <c r="H14" s="56">
        <f>F14-10^(-$G$10/10)*F14</f>
        <v>0</v>
      </c>
      <c r="I14" s="134">
        <f>D9*10^(-G10/10)</f>
        <v>100</v>
      </c>
      <c r="J14" s="56">
        <f t="shared" ref="J14:J45" si="1">IF($O$9&lt;1,"***",(N14-Q14)*((10^(-$M$4/10))))</f>
        <v>0</v>
      </c>
      <c r="K14" s="55"/>
      <c r="L14" s="127">
        <f t="shared" ref="L14:L77" si="2">(I14-N14)+(N14-Q14)-J14</f>
        <v>1.1512925368606375E-6</v>
      </c>
      <c r="M14" s="56"/>
      <c r="N14" s="55">
        <f>I14*10^(-M4/10)</f>
        <v>99.999998848707463</v>
      </c>
      <c r="O14" s="55"/>
      <c r="P14" s="56"/>
      <c r="Q14" s="55">
        <f>IF($O$9&lt;1,"***",N14-N14*(($O$9-1)/($O$9+1))^2)</f>
        <v>99.999998848707463</v>
      </c>
      <c r="R14" s="22"/>
      <c r="T14" s="12"/>
      <c r="U14" s="13"/>
      <c r="V14" s="13"/>
      <c r="W14" s="14"/>
    </row>
    <row r="15" spans="1:23">
      <c r="A15" s="1"/>
      <c r="B15" s="57">
        <v>2</v>
      </c>
      <c r="C15" s="32"/>
      <c r="D15" s="63">
        <f t="shared" si="0"/>
        <v>344.4</v>
      </c>
      <c r="E15" s="65"/>
      <c r="F15" s="35">
        <f>F14</f>
        <v>100</v>
      </c>
      <c r="G15" s="33"/>
      <c r="H15" s="135">
        <f t="shared" ref="H15:H78" si="3">F15-10^(-$G$10/10)*F15</f>
        <v>0</v>
      </c>
      <c r="I15" s="135">
        <f t="shared" ref="I15:I46" si="4">IF($O$9&lt;1,"***",$I$14 +( (N14-Q14)*10^(-1*$M$4/10)))</f>
        <v>100</v>
      </c>
      <c r="J15" s="35">
        <f t="shared" si="1"/>
        <v>0</v>
      </c>
      <c r="K15" s="33"/>
      <c r="L15" s="58">
        <f t="shared" si="2"/>
        <v>1.1512925368606375E-6</v>
      </c>
      <c r="M15" s="35"/>
      <c r="N15" s="33">
        <f t="shared" ref="N15:N46" si="5">IF($O$9&lt;1,"***",I15*10^(-$M$4/10))</f>
        <v>99.999998848707463</v>
      </c>
      <c r="O15" s="33"/>
      <c r="P15" s="35"/>
      <c r="Q15" s="33">
        <f t="shared" ref="Q15:Q63" si="6">IF($O$9&lt;1,"***",N15-N15*(($O$9-1)/($O$9+1))^2)</f>
        <v>99.999998848707463</v>
      </c>
      <c r="R15" s="36"/>
      <c r="T15" s="12"/>
      <c r="U15" s="153">
        <f>IF(O9&lt;1,"***",IF(M4=0,0,ABS(10*LOG(Q253/N14))))</f>
        <v>0</v>
      </c>
      <c r="V15" s="13" t="s">
        <v>2</v>
      </c>
      <c r="W15" s="14"/>
    </row>
    <row r="16" spans="1:23">
      <c r="A16" s="1"/>
      <c r="B16" s="57">
        <v>3</v>
      </c>
      <c r="C16" s="32"/>
      <c r="D16" s="63">
        <f t="shared" si="0"/>
        <v>516.59999999999991</v>
      </c>
      <c r="E16" s="65"/>
      <c r="F16" s="35">
        <f t="shared" ref="F16:F63" si="7">F15</f>
        <v>100</v>
      </c>
      <c r="G16" s="33"/>
      <c r="H16" s="135">
        <f t="shared" si="3"/>
        <v>0</v>
      </c>
      <c r="I16" s="135">
        <f t="shared" si="4"/>
        <v>100</v>
      </c>
      <c r="J16" s="35">
        <f t="shared" si="1"/>
        <v>0</v>
      </c>
      <c r="K16" s="33"/>
      <c r="L16" s="58">
        <f t="shared" si="2"/>
        <v>1.1512925368606375E-6</v>
      </c>
      <c r="M16" s="35"/>
      <c r="N16" s="33">
        <f t="shared" si="5"/>
        <v>99.999998848707463</v>
      </c>
      <c r="O16" s="33"/>
      <c r="P16" s="35"/>
      <c r="Q16" s="33">
        <f t="shared" si="6"/>
        <v>99.999998848707463</v>
      </c>
      <c r="R16" s="36"/>
      <c r="T16" s="24"/>
      <c r="U16" s="15"/>
      <c r="V16" s="15"/>
      <c r="W16" s="16"/>
    </row>
    <row r="17" spans="1:24">
      <c r="A17" s="1"/>
      <c r="B17" s="57">
        <v>4</v>
      </c>
      <c r="C17" s="32"/>
      <c r="D17" s="63">
        <f t="shared" si="0"/>
        <v>688.8</v>
      </c>
      <c r="E17" s="65"/>
      <c r="F17" s="35">
        <f t="shared" si="7"/>
        <v>100</v>
      </c>
      <c r="G17" s="33"/>
      <c r="H17" s="135">
        <f t="shared" si="3"/>
        <v>0</v>
      </c>
      <c r="I17" s="135">
        <f t="shared" si="4"/>
        <v>100</v>
      </c>
      <c r="J17" s="35">
        <f t="shared" si="1"/>
        <v>0</v>
      </c>
      <c r="K17" s="33"/>
      <c r="L17" s="58">
        <f t="shared" si="2"/>
        <v>1.1512925368606375E-6</v>
      </c>
      <c r="M17" s="35"/>
      <c r="N17" s="33">
        <f t="shared" si="5"/>
        <v>99.999998848707463</v>
      </c>
      <c r="O17" s="33"/>
      <c r="P17" s="35"/>
      <c r="Q17" s="33">
        <f t="shared" si="6"/>
        <v>99.999998848707463</v>
      </c>
      <c r="R17" s="36"/>
    </row>
    <row r="18" spans="1:24">
      <c r="A18" s="1"/>
      <c r="B18" s="57">
        <v>5</v>
      </c>
      <c r="C18" s="32"/>
      <c r="D18" s="63">
        <f t="shared" si="0"/>
        <v>861</v>
      </c>
      <c r="E18" s="65"/>
      <c r="F18" s="35">
        <f t="shared" si="7"/>
        <v>100</v>
      </c>
      <c r="G18" s="33"/>
      <c r="H18" s="135">
        <f t="shared" si="3"/>
        <v>0</v>
      </c>
      <c r="I18" s="135">
        <f t="shared" si="4"/>
        <v>100</v>
      </c>
      <c r="J18" s="35">
        <f t="shared" si="1"/>
        <v>0</v>
      </c>
      <c r="K18" s="33"/>
      <c r="L18" s="58">
        <f t="shared" si="2"/>
        <v>1.1512925368606375E-6</v>
      </c>
      <c r="M18" s="35"/>
      <c r="N18" s="33">
        <f t="shared" si="5"/>
        <v>99.999998848707463</v>
      </c>
      <c r="O18" s="33"/>
      <c r="P18" s="35"/>
      <c r="Q18" s="33">
        <f t="shared" si="6"/>
        <v>99.999998848707463</v>
      </c>
      <c r="R18" s="36"/>
      <c r="T18" s="4"/>
      <c r="U18" s="27"/>
      <c r="V18" s="27"/>
      <c r="W18" s="5"/>
    </row>
    <row r="19" spans="1:24">
      <c r="A19" s="1"/>
      <c r="B19" s="57">
        <v>6</v>
      </c>
      <c r="C19" s="32"/>
      <c r="D19" s="63">
        <f t="shared" si="0"/>
        <v>1033.1999999999998</v>
      </c>
      <c r="E19" s="65"/>
      <c r="F19" s="35">
        <f t="shared" si="7"/>
        <v>100</v>
      </c>
      <c r="G19" s="33"/>
      <c r="H19" s="135">
        <f t="shared" si="3"/>
        <v>0</v>
      </c>
      <c r="I19" s="135">
        <f t="shared" si="4"/>
        <v>100</v>
      </c>
      <c r="J19" s="35">
        <f t="shared" si="1"/>
        <v>0</v>
      </c>
      <c r="K19" s="33"/>
      <c r="L19" s="58">
        <f t="shared" si="2"/>
        <v>1.1512925368606375E-6</v>
      </c>
      <c r="M19" s="35"/>
      <c r="N19" s="33">
        <f t="shared" si="5"/>
        <v>99.999998848707463</v>
      </c>
      <c r="O19" s="33"/>
      <c r="P19" s="35"/>
      <c r="Q19" s="33">
        <f t="shared" si="6"/>
        <v>99.999998848707463</v>
      </c>
      <c r="R19" s="36"/>
      <c r="T19" s="109" t="s">
        <v>30</v>
      </c>
      <c r="U19" s="28"/>
      <c r="V19" s="61" t="str">
        <f>H284&amp;" nano sec"</f>
        <v>86.1 nano sec</v>
      </c>
      <c r="W19" s="7"/>
    </row>
    <row r="20" spans="1:24">
      <c r="A20" s="1"/>
      <c r="B20" s="57">
        <v>7</v>
      </c>
      <c r="C20" s="32"/>
      <c r="D20" s="63">
        <f t="shared" si="0"/>
        <v>1205.3999999999999</v>
      </c>
      <c r="E20" s="65"/>
      <c r="F20" s="35">
        <f t="shared" si="7"/>
        <v>100</v>
      </c>
      <c r="G20" s="33"/>
      <c r="H20" s="135">
        <f t="shared" si="3"/>
        <v>0</v>
      </c>
      <c r="I20" s="135">
        <f t="shared" si="4"/>
        <v>100</v>
      </c>
      <c r="J20" s="35">
        <f t="shared" si="1"/>
        <v>0</v>
      </c>
      <c r="K20" s="33"/>
      <c r="L20" s="58">
        <f t="shared" si="2"/>
        <v>1.1512925368606375E-6</v>
      </c>
      <c r="M20" s="35"/>
      <c r="N20" s="33">
        <f t="shared" si="5"/>
        <v>99.999998848707463</v>
      </c>
      <c r="O20" s="33"/>
      <c r="P20" s="35"/>
      <c r="Q20" s="33">
        <f t="shared" si="6"/>
        <v>99.999998848707463</v>
      </c>
      <c r="R20" s="36"/>
      <c r="T20" s="6"/>
      <c r="U20" s="28"/>
      <c r="V20" s="28"/>
      <c r="W20" s="7"/>
    </row>
    <row r="21" spans="1:24">
      <c r="A21" s="1"/>
      <c r="B21" s="57">
        <v>8</v>
      </c>
      <c r="C21" s="32"/>
      <c r="D21" s="63">
        <f t="shared" si="0"/>
        <v>1377.6</v>
      </c>
      <c r="E21" s="65"/>
      <c r="F21" s="35">
        <f t="shared" si="7"/>
        <v>100</v>
      </c>
      <c r="G21" s="33"/>
      <c r="H21" s="135">
        <f t="shared" si="3"/>
        <v>0</v>
      </c>
      <c r="I21" s="135">
        <f t="shared" si="4"/>
        <v>100</v>
      </c>
      <c r="J21" s="35">
        <f t="shared" si="1"/>
        <v>0</v>
      </c>
      <c r="K21" s="33"/>
      <c r="L21" s="58">
        <f t="shared" si="2"/>
        <v>1.1512925368606375E-6</v>
      </c>
      <c r="M21" s="35"/>
      <c r="N21" s="33">
        <f t="shared" si="5"/>
        <v>99.999998848707463</v>
      </c>
      <c r="O21" s="33"/>
      <c r="P21" s="35"/>
      <c r="Q21" s="33">
        <f t="shared" si="6"/>
        <v>99.999998848707463</v>
      </c>
      <c r="R21" s="36"/>
      <c r="T21" s="29"/>
      <c r="U21" s="30"/>
      <c r="V21" s="30"/>
      <c r="W21" s="8"/>
    </row>
    <row r="22" spans="1:24">
      <c r="A22" s="1"/>
      <c r="B22" s="57">
        <v>9</v>
      </c>
      <c r="C22" s="32"/>
      <c r="D22" s="63">
        <f t="shared" si="0"/>
        <v>1549.8</v>
      </c>
      <c r="E22" s="65"/>
      <c r="F22" s="35">
        <f t="shared" si="7"/>
        <v>100</v>
      </c>
      <c r="G22" s="33"/>
      <c r="H22" s="135">
        <f t="shared" si="3"/>
        <v>0</v>
      </c>
      <c r="I22" s="135">
        <f t="shared" si="4"/>
        <v>100</v>
      </c>
      <c r="J22" s="35">
        <f t="shared" si="1"/>
        <v>0</v>
      </c>
      <c r="K22" s="33"/>
      <c r="L22" s="58">
        <f t="shared" si="2"/>
        <v>1.1512925368606375E-6</v>
      </c>
      <c r="M22" s="35"/>
      <c r="N22" s="33">
        <f t="shared" si="5"/>
        <v>99.999998848707463</v>
      </c>
      <c r="O22" s="33"/>
      <c r="P22" s="35"/>
      <c r="Q22" s="33">
        <f t="shared" si="6"/>
        <v>99.999998848707463</v>
      </c>
      <c r="R22" s="36"/>
    </row>
    <row r="23" spans="1:24">
      <c r="A23" s="1"/>
      <c r="B23" s="57">
        <v>10</v>
      </c>
      <c r="C23" s="32"/>
      <c r="D23" s="63">
        <f t="shared" si="0"/>
        <v>1722</v>
      </c>
      <c r="E23" s="65"/>
      <c r="F23" s="35">
        <f t="shared" si="7"/>
        <v>100</v>
      </c>
      <c r="G23" s="33"/>
      <c r="H23" s="135">
        <f t="shared" si="3"/>
        <v>0</v>
      </c>
      <c r="I23" s="135">
        <f t="shared" si="4"/>
        <v>100</v>
      </c>
      <c r="J23" s="35">
        <f t="shared" si="1"/>
        <v>0</v>
      </c>
      <c r="K23" s="33"/>
      <c r="L23" s="58">
        <f t="shared" si="2"/>
        <v>1.1512925368606375E-6</v>
      </c>
      <c r="M23" s="35"/>
      <c r="N23" s="33">
        <f t="shared" si="5"/>
        <v>99.999998848707463</v>
      </c>
      <c r="O23" s="33"/>
      <c r="P23" s="35"/>
      <c r="Q23" s="33">
        <f t="shared" si="6"/>
        <v>99.999998848707463</v>
      </c>
      <c r="R23" s="36"/>
    </row>
    <row r="24" spans="1:24">
      <c r="A24" s="1"/>
      <c r="B24" s="57">
        <v>11</v>
      </c>
      <c r="C24" s="32"/>
      <c r="D24" s="63">
        <f t="shared" si="0"/>
        <v>1894.1999999999998</v>
      </c>
      <c r="E24" s="65"/>
      <c r="F24" s="35">
        <f t="shared" si="7"/>
        <v>100</v>
      </c>
      <c r="G24" s="34"/>
      <c r="H24" s="135">
        <f t="shared" si="3"/>
        <v>0</v>
      </c>
      <c r="I24" s="135">
        <f t="shared" si="4"/>
        <v>100</v>
      </c>
      <c r="J24" s="35">
        <f t="shared" si="1"/>
        <v>0</v>
      </c>
      <c r="K24" s="59"/>
      <c r="L24" s="58">
        <f t="shared" si="2"/>
        <v>1.1512925368606375E-6</v>
      </c>
      <c r="M24" s="60"/>
      <c r="N24" s="33">
        <f t="shared" si="5"/>
        <v>99.999998848707463</v>
      </c>
      <c r="O24" s="59"/>
      <c r="P24" s="60"/>
      <c r="Q24" s="33">
        <f t="shared" si="6"/>
        <v>99.999998848707463</v>
      </c>
      <c r="R24" s="36"/>
    </row>
    <row r="25" spans="1:24">
      <c r="A25" s="1"/>
      <c r="B25" s="57">
        <v>12</v>
      </c>
      <c r="C25" s="32"/>
      <c r="D25" s="63">
        <f t="shared" si="0"/>
        <v>2066.3999999999996</v>
      </c>
      <c r="E25" s="65"/>
      <c r="F25" s="35">
        <f t="shared" si="7"/>
        <v>100</v>
      </c>
      <c r="G25" s="34"/>
      <c r="H25" s="135">
        <f t="shared" si="3"/>
        <v>0</v>
      </c>
      <c r="I25" s="135">
        <f t="shared" si="4"/>
        <v>100</v>
      </c>
      <c r="J25" s="35">
        <f t="shared" si="1"/>
        <v>0</v>
      </c>
      <c r="K25" s="59"/>
      <c r="L25" s="58">
        <f t="shared" si="2"/>
        <v>1.1512925368606375E-6</v>
      </c>
      <c r="M25" s="60"/>
      <c r="N25" s="33">
        <f t="shared" si="5"/>
        <v>99.999998848707463</v>
      </c>
      <c r="O25" s="59"/>
      <c r="P25" s="60"/>
      <c r="Q25" s="33">
        <f t="shared" si="6"/>
        <v>99.999998848707463</v>
      </c>
      <c r="R25" s="36"/>
      <c r="T25" s="37"/>
      <c r="U25" s="38"/>
      <c r="V25" s="38"/>
      <c r="W25" s="39"/>
    </row>
    <row r="26" spans="1:24">
      <c r="A26" s="1"/>
      <c r="B26" s="57">
        <v>13</v>
      </c>
      <c r="C26" s="32"/>
      <c r="D26" s="63">
        <f t="shared" si="0"/>
        <v>2238.6</v>
      </c>
      <c r="E26" s="65"/>
      <c r="F26" s="35">
        <f t="shared" si="7"/>
        <v>100</v>
      </c>
      <c r="G26" s="34"/>
      <c r="H26" s="135">
        <f t="shared" si="3"/>
        <v>0</v>
      </c>
      <c r="I26" s="135">
        <f t="shared" si="4"/>
        <v>100</v>
      </c>
      <c r="J26" s="35">
        <f t="shared" si="1"/>
        <v>0</v>
      </c>
      <c r="K26" s="59"/>
      <c r="L26" s="58">
        <f t="shared" si="2"/>
        <v>1.1512925368606375E-6</v>
      </c>
      <c r="M26" s="60"/>
      <c r="N26" s="33">
        <f t="shared" si="5"/>
        <v>99.999998848707463</v>
      </c>
      <c r="O26" s="59"/>
      <c r="P26" s="60"/>
      <c r="Q26" s="33">
        <f t="shared" si="6"/>
        <v>99.999998848707463</v>
      </c>
      <c r="R26" s="36"/>
      <c r="T26" s="44" t="s">
        <v>15</v>
      </c>
      <c r="U26" s="45"/>
      <c r="V26" s="45" t="str">
        <f>IF(O9&lt;1,"***",ROUND((MAX(Q14:Q253)/D9)*100,1)&amp;" %")</f>
        <v>100 %</v>
      </c>
      <c r="W26" s="42"/>
    </row>
    <row r="27" spans="1:24">
      <c r="A27" s="1"/>
      <c r="B27" s="57">
        <v>14</v>
      </c>
      <c r="C27" s="32"/>
      <c r="D27" s="63">
        <f t="shared" si="0"/>
        <v>2410.7999999999997</v>
      </c>
      <c r="E27" s="65"/>
      <c r="F27" s="35">
        <f t="shared" si="7"/>
        <v>100</v>
      </c>
      <c r="G27" s="34"/>
      <c r="H27" s="135">
        <f t="shared" si="3"/>
        <v>0</v>
      </c>
      <c r="I27" s="135">
        <f t="shared" si="4"/>
        <v>100</v>
      </c>
      <c r="J27" s="35">
        <f t="shared" si="1"/>
        <v>0</v>
      </c>
      <c r="K27" s="59"/>
      <c r="L27" s="58">
        <f t="shared" si="2"/>
        <v>1.1512925368606375E-6</v>
      </c>
      <c r="M27" s="60"/>
      <c r="N27" s="33">
        <f t="shared" si="5"/>
        <v>99.999998848707463</v>
      </c>
      <c r="O27" s="59"/>
      <c r="P27" s="60"/>
      <c r="Q27" s="33">
        <f t="shared" si="6"/>
        <v>99.999998848707463</v>
      </c>
      <c r="R27" s="36"/>
      <c r="T27" s="40"/>
      <c r="U27" s="41"/>
      <c r="V27" s="41"/>
      <c r="W27" s="42"/>
    </row>
    <row r="28" spans="1:24">
      <c r="A28" s="1"/>
      <c r="B28" s="57">
        <v>15</v>
      </c>
      <c r="C28" s="32"/>
      <c r="D28" s="63">
        <f t="shared" si="0"/>
        <v>2583</v>
      </c>
      <c r="E28" s="65"/>
      <c r="F28" s="35">
        <f t="shared" si="7"/>
        <v>100</v>
      </c>
      <c r="G28" s="34"/>
      <c r="H28" s="135">
        <f t="shared" si="3"/>
        <v>0</v>
      </c>
      <c r="I28" s="135">
        <f t="shared" si="4"/>
        <v>100</v>
      </c>
      <c r="J28" s="35">
        <f t="shared" si="1"/>
        <v>0</v>
      </c>
      <c r="K28" s="59"/>
      <c r="L28" s="58">
        <f t="shared" si="2"/>
        <v>1.1512925368606375E-6</v>
      </c>
      <c r="M28" s="60"/>
      <c r="N28" s="33">
        <f t="shared" si="5"/>
        <v>99.999998848707463</v>
      </c>
      <c r="O28" s="59"/>
      <c r="P28" s="60"/>
      <c r="Q28" s="33">
        <f t="shared" si="6"/>
        <v>99.999998848707463</v>
      </c>
      <c r="R28" s="36"/>
      <c r="T28" s="43"/>
      <c r="U28" s="43"/>
      <c r="V28" s="43"/>
      <c r="W28" s="43"/>
      <c r="X28" s="2"/>
    </row>
    <row r="29" spans="1:24">
      <c r="A29" s="1"/>
      <c r="B29" s="57">
        <v>16</v>
      </c>
      <c r="C29" s="32"/>
      <c r="D29" s="63">
        <f t="shared" si="0"/>
        <v>2755.2</v>
      </c>
      <c r="E29" s="65"/>
      <c r="F29" s="35">
        <f t="shared" si="7"/>
        <v>100</v>
      </c>
      <c r="G29" s="34"/>
      <c r="H29" s="135">
        <f t="shared" si="3"/>
        <v>0</v>
      </c>
      <c r="I29" s="135">
        <f t="shared" si="4"/>
        <v>100</v>
      </c>
      <c r="J29" s="35">
        <f t="shared" si="1"/>
        <v>0</v>
      </c>
      <c r="K29" s="59"/>
      <c r="L29" s="58">
        <f t="shared" si="2"/>
        <v>1.1512925368606375E-6</v>
      </c>
      <c r="M29" s="60"/>
      <c r="N29" s="33">
        <f t="shared" si="5"/>
        <v>99.999998848707463</v>
      </c>
      <c r="O29" s="59"/>
      <c r="P29" s="60"/>
      <c r="Q29" s="33">
        <f t="shared" si="6"/>
        <v>99.999998848707463</v>
      </c>
      <c r="R29" s="36"/>
      <c r="T29" s="18"/>
      <c r="U29" s="19"/>
      <c r="V29" s="19"/>
      <c r="W29" s="20"/>
    </row>
    <row r="30" spans="1:24">
      <c r="A30" s="2"/>
      <c r="B30" s="57">
        <v>17</v>
      </c>
      <c r="C30" s="32"/>
      <c r="D30" s="63">
        <f t="shared" si="0"/>
        <v>2927.3999999999996</v>
      </c>
      <c r="E30" s="65"/>
      <c r="F30" s="35">
        <f t="shared" si="7"/>
        <v>100</v>
      </c>
      <c r="G30" s="34"/>
      <c r="H30" s="135">
        <f t="shared" si="3"/>
        <v>0</v>
      </c>
      <c r="I30" s="135">
        <f t="shared" si="4"/>
        <v>100</v>
      </c>
      <c r="J30" s="35">
        <f t="shared" si="1"/>
        <v>0</v>
      </c>
      <c r="K30" s="59"/>
      <c r="L30" s="58">
        <f t="shared" si="2"/>
        <v>1.1512925368606375E-6</v>
      </c>
      <c r="M30" s="60"/>
      <c r="N30" s="33">
        <f t="shared" si="5"/>
        <v>99.999998848707463</v>
      </c>
      <c r="O30" s="59"/>
      <c r="P30" s="60"/>
      <c r="Q30" s="33">
        <f t="shared" si="6"/>
        <v>99.999998848707463</v>
      </c>
      <c r="R30" s="36"/>
      <c r="T30" s="52" t="s">
        <v>33</v>
      </c>
      <c r="U30" s="53"/>
      <c r="V30" s="53"/>
      <c r="W30" s="54">
        <f>R6-M6</f>
        <v>-4.9999999999999998E-8</v>
      </c>
    </row>
    <row r="31" spans="1:24">
      <c r="A31" s="2"/>
      <c r="B31" s="57">
        <v>18</v>
      </c>
      <c r="C31" s="32"/>
      <c r="D31" s="63">
        <f t="shared" si="0"/>
        <v>3099.6</v>
      </c>
      <c r="E31" s="65"/>
      <c r="F31" s="35">
        <f t="shared" si="7"/>
        <v>100</v>
      </c>
      <c r="G31" s="34"/>
      <c r="H31" s="135">
        <f t="shared" si="3"/>
        <v>0</v>
      </c>
      <c r="I31" s="135">
        <f t="shared" si="4"/>
        <v>100</v>
      </c>
      <c r="J31" s="35">
        <f t="shared" si="1"/>
        <v>0</v>
      </c>
      <c r="K31" s="59"/>
      <c r="L31" s="58">
        <f t="shared" si="2"/>
        <v>1.1512925368606375E-6</v>
      </c>
      <c r="M31" s="60"/>
      <c r="N31" s="33">
        <f t="shared" si="5"/>
        <v>99.999998848707463</v>
      </c>
      <c r="O31" s="59"/>
      <c r="P31" s="60"/>
      <c r="Q31" s="33">
        <f t="shared" si="6"/>
        <v>99.999998848707463</v>
      </c>
      <c r="R31" s="36"/>
      <c r="T31" s="48"/>
      <c r="U31" s="51"/>
      <c r="V31" s="51"/>
      <c r="W31" s="25"/>
    </row>
    <row r="32" spans="1:24">
      <c r="A32" s="2"/>
      <c r="B32" s="57">
        <v>19</v>
      </c>
      <c r="C32" s="32"/>
      <c r="D32" s="63">
        <f t="shared" si="0"/>
        <v>3271.7999999999997</v>
      </c>
      <c r="E32" s="65"/>
      <c r="F32" s="35">
        <f t="shared" si="7"/>
        <v>100</v>
      </c>
      <c r="G32" s="34"/>
      <c r="H32" s="135">
        <f t="shared" si="3"/>
        <v>0</v>
      </c>
      <c r="I32" s="135">
        <f t="shared" si="4"/>
        <v>100</v>
      </c>
      <c r="J32" s="35">
        <f t="shared" si="1"/>
        <v>0</v>
      </c>
      <c r="K32" s="59"/>
      <c r="L32" s="58">
        <f t="shared" si="2"/>
        <v>1.1512925368606375E-6</v>
      </c>
      <c r="M32" s="60"/>
      <c r="N32" s="33">
        <f t="shared" si="5"/>
        <v>99.999998848707463</v>
      </c>
      <c r="O32" s="59"/>
      <c r="P32" s="60"/>
      <c r="Q32" s="33">
        <f t="shared" si="6"/>
        <v>99.999998848707463</v>
      </c>
      <c r="R32" s="36"/>
    </row>
    <row r="33" spans="1:18">
      <c r="A33" s="2"/>
      <c r="B33" s="57">
        <v>20</v>
      </c>
      <c r="C33" s="32"/>
      <c r="D33" s="63">
        <f t="shared" si="0"/>
        <v>3444</v>
      </c>
      <c r="E33" s="65"/>
      <c r="F33" s="35">
        <f t="shared" si="7"/>
        <v>100</v>
      </c>
      <c r="G33" s="34"/>
      <c r="H33" s="135">
        <f t="shared" si="3"/>
        <v>0</v>
      </c>
      <c r="I33" s="135">
        <f t="shared" si="4"/>
        <v>100</v>
      </c>
      <c r="J33" s="35">
        <f t="shared" si="1"/>
        <v>0</v>
      </c>
      <c r="K33" s="59"/>
      <c r="L33" s="58">
        <f t="shared" si="2"/>
        <v>1.1512925368606375E-6</v>
      </c>
      <c r="M33" s="60"/>
      <c r="N33" s="33">
        <f t="shared" si="5"/>
        <v>99.999998848707463</v>
      </c>
      <c r="O33" s="59"/>
      <c r="P33" s="60"/>
      <c r="Q33" s="33">
        <f t="shared" si="6"/>
        <v>99.999998848707463</v>
      </c>
      <c r="R33" s="36"/>
    </row>
    <row r="34" spans="1:18">
      <c r="A34" s="2"/>
      <c r="B34" s="57">
        <v>21</v>
      </c>
      <c r="C34" s="32"/>
      <c r="D34" s="63">
        <f t="shared" si="0"/>
        <v>3616.2</v>
      </c>
      <c r="E34" s="65"/>
      <c r="F34" s="35">
        <f t="shared" si="7"/>
        <v>100</v>
      </c>
      <c r="G34" s="34"/>
      <c r="H34" s="135">
        <f t="shared" si="3"/>
        <v>0</v>
      </c>
      <c r="I34" s="135">
        <f t="shared" si="4"/>
        <v>100</v>
      </c>
      <c r="J34" s="35">
        <f t="shared" si="1"/>
        <v>0</v>
      </c>
      <c r="K34" s="59"/>
      <c r="L34" s="58">
        <f t="shared" si="2"/>
        <v>1.1512925368606375E-6</v>
      </c>
      <c r="M34" s="60"/>
      <c r="N34" s="33">
        <f t="shared" si="5"/>
        <v>99.999998848707463</v>
      </c>
      <c r="O34" s="59"/>
      <c r="P34" s="60"/>
      <c r="Q34" s="33">
        <f t="shared" si="6"/>
        <v>99.999998848707463</v>
      </c>
      <c r="R34" s="36"/>
    </row>
    <row r="35" spans="1:18">
      <c r="A35" s="2"/>
      <c r="B35" s="57">
        <v>22</v>
      </c>
      <c r="C35" s="32"/>
      <c r="D35" s="63">
        <f t="shared" si="0"/>
        <v>3788.3999999999996</v>
      </c>
      <c r="E35" s="65"/>
      <c r="F35" s="35">
        <f t="shared" si="7"/>
        <v>100</v>
      </c>
      <c r="G35" s="34"/>
      <c r="H35" s="135">
        <f t="shared" si="3"/>
        <v>0</v>
      </c>
      <c r="I35" s="135">
        <f t="shared" si="4"/>
        <v>100</v>
      </c>
      <c r="J35" s="35">
        <f t="shared" si="1"/>
        <v>0</v>
      </c>
      <c r="K35" s="59"/>
      <c r="L35" s="58">
        <f t="shared" si="2"/>
        <v>1.1512925368606375E-6</v>
      </c>
      <c r="M35" s="60"/>
      <c r="N35" s="33">
        <f t="shared" si="5"/>
        <v>99.999998848707463</v>
      </c>
      <c r="O35" s="59"/>
      <c r="P35" s="60"/>
      <c r="Q35" s="33">
        <f t="shared" si="6"/>
        <v>99.999998848707463</v>
      </c>
      <c r="R35" s="36"/>
    </row>
    <row r="36" spans="1:18">
      <c r="A36" s="2"/>
      <c r="B36" s="57">
        <v>23</v>
      </c>
      <c r="C36" s="32"/>
      <c r="D36" s="63">
        <f t="shared" si="0"/>
        <v>3960.6</v>
      </c>
      <c r="E36" s="65"/>
      <c r="F36" s="35">
        <f t="shared" si="7"/>
        <v>100</v>
      </c>
      <c r="G36" s="34"/>
      <c r="H36" s="135">
        <f t="shared" si="3"/>
        <v>0</v>
      </c>
      <c r="I36" s="135">
        <f t="shared" si="4"/>
        <v>100</v>
      </c>
      <c r="J36" s="35">
        <f t="shared" si="1"/>
        <v>0</v>
      </c>
      <c r="K36" s="59"/>
      <c r="L36" s="58">
        <f t="shared" si="2"/>
        <v>1.1512925368606375E-6</v>
      </c>
      <c r="M36" s="60"/>
      <c r="N36" s="33">
        <f t="shared" si="5"/>
        <v>99.999998848707463</v>
      </c>
      <c r="O36" s="59"/>
      <c r="P36" s="60"/>
      <c r="Q36" s="33">
        <f t="shared" si="6"/>
        <v>99.999998848707463</v>
      </c>
      <c r="R36" s="36"/>
    </row>
    <row r="37" spans="1:18">
      <c r="A37" s="2"/>
      <c r="B37" s="57">
        <v>24</v>
      </c>
      <c r="C37" s="32"/>
      <c r="D37" s="63">
        <f t="shared" si="0"/>
        <v>4132.7999999999993</v>
      </c>
      <c r="E37" s="65"/>
      <c r="F37" s="35">
        <f t="shared" si="7"/>
        <v>100</v>
      </c>
      <c r="G37" s="34"/>
      <c r="H37" s="135">
        <f t="shared" si="3"/>
        <v>0</v>
      </c>
      <c r="I37" s="135">
        <f t="shared" si="4"/>
        <v>100</v>
      </c>
      <c r="J37" s="35">
        <f t="shared" si="1"/>
        <v>0</v>
      </c>
      <c r="K37" s="59"/>
      <c r="L37" s="58">
        <f t="shared" si="2"/>
        <v>1.1512925368606375E-6</v>
      </c>
      <c r="M37" s="60"/>
      <c r="N37" s="33">
        <f t="shared" si="5"/>
        <v>99.999998848707463</v>
      </c>
      <c r="O37" s="59"/>
      <c r="P37" s="60"/>
      <c r="Q37" s="33">
        <f t="shared" si="6"/>
        <v>99.999998848707463</v>
      </c>
      <c r="R37" s="36"/>
    </row>
    <row r="38" spans="1:18">
      <c r="A38" s="2"/>
      <c r="B38" s="57">
        <v>25</v>
      </c>
      <c r="C38" s="32"/>
      <c r="D38" s="63">
        <f t="shared" si="0"/>
        <v>4305</v>
      </c>
      <c r="E38" s="65"/>
      <c r="F38" s="35">
        <f t="shared" si="7"/>
        <v>100</v>
      </c>
      <c r="G38" s="34"/>
      <c r="H38" s="135">
        <f t="shared" si="3"/>
        <v>0</v>
      </c>
      <c r="I38" s="135">
        <f t="shared" si="4"/>
        <v>100</v>
      </c>
      <c r="J38" s="35">
        <f t="shared" si="1"/>
        <v>0</v>
      </c>
      <c r="K38" s="59"/>
      <c r="L38" s="58">
        <f t="shared" si="2"/>
        <v>1.1512925368606375E-6</v>
      </c>
      <c r="M38" s="60"/>
      <c r="N38" s="33">
        <f t="shared" si="5"/>
        <v>99.999998848707463</v>
      </c>
      <c r="O38" s="59"/>
      <c r="P38" s="60"/>
      <c r="Q38" s="33">
        <f t="shared" si="6"/>
        <v>99.999998848707463</v>
      </c>
      <c r="R38" s="36"/>
    </row>
    <row r="39" spans="1:18">
      <c r="A39" s="2"/>
      <c r="B39" s="57">
        <v>26</v>
      </c>
      <c r="C39" s="32"/>
      <c r="D39" s="63">
        <f t="shared" si="0"/>
        <v>4477.2</v>
      </c>
      <c r="E39" s="65"/>
      <c r="F39" s="35">
        <f t="shared" si="7"/>
        <v>100</v>
      </c>
      <c r="G39" s="34"/>
      <c r="H39" s="135">
        <f t="shared" si="3"/>
        <v>0</v>
      </c>
      <c r="I39" s="135">
        <f t="shared" si="4"/>
        <v>100</v>
      </c>
      <c r="J39" s="35">
        <f t="shared" si="1"/>
        <v>0</v>
      </c>
      <c r="K39" s="59"/>
      <c r="L39" s="58">
        <f t="shared" si="2"/>
        <v>1.1512925368606375E-6</v>
      </c>
      <c r="M39" s="60"/>
      <c r="N39" s="33">
        <f t="shared" si="5"/>
        <v>99.999998848707463</v>
      </c>
      <c r="O39" s="59"/>
      <c r="P39" s="60"/>
      <c r="Q39" s="33">
        <f t="shared" si="6"/>
        <v>99.999998848707463</v>
      </c>
      <c r="R39" s="36"/>
    </row>
    <row r="40" spans="1:18">
      <c r="A40" s="2"/>
      <c r="B40" s="57">
        <v>27</v>
      </c>
      <c r="C40" s="32"/>
      <c r="D40" s="63">
        <f t="shared" si="0"/>
        <v>4649.3999999999996</v>
      </c>
      <c r="E40" s="65"/>
      <c r="F40" s="35">
        <f t="shared" si="7"/>
        <v>100</v>
      </c>
      <c r="G40" s="34"/>
      <c r="H40" s="135">
        <f t="shared" si="3"/>
        <v>0</v>
      </c>
      <c r="I40" s="135">
        <f t="shared" si="4"/>
        <v>100</v>
      </c>
      <c r="J40" s="35">
        <f t="shared" si="1"/>
        <v>0</v>
      </c>
      <c r="K40" s="59"/>
      <c r="L40" s="58">
        <f t="shared" si="2"/>
        <v>1.1512925368606375E-6</v>
      </c>
      <c r="M40" s="60"/>
      <c r="N40" s="33">
        <f t="shared" si="5"/>
        <v>99.999998848707463</v>
      </c>
      <c r="O40" s="59"/>
      <c r="P40" s="60"/>
      <c r="Q40" s="33">
        <f t="shared" si="6"/>
        <v>99.999998848707463</v>
      </c>
      <c r="R40" s="36"/>
    </row>
    <row r="41" spans="1:18">
      <c r="A41" s="2"/>
      <c r="B41" s="57">
        <v>28</v>
      </c>
      <c r="C41" s="32"/>
      <c r="D41" s="63">
        <f t="shared" si="0"/>
        <v>4821.5999999999995</v>
      </c>
      <c r="E41" s="65"/>
      <c r="F41" s="35">
        <f t="shared" si="7"/>
        <v>100</v>
      </c>
      <c r="G41" s="34"/>
      <c r="H41" s="135">
        <f t="shared" si="3"/>
        <v>0</v>
      </c>
      <c r="I41" s="135">
        <f t="shared" si="4"/>
        <v>100</v>
      </c>
      <c r="J41" s="35">
        <f t="shared" si="1"/>
        <v>0</v>
      </c>
      <c r="K41" s="59"/>
      <c r="L41" s="58">
        <f t="shared" si="2"/>
        <v>1.1512925368606375E-6</v>
      </c>
      <c r="M41" s="60"/>
      <c r="N41" s="33">
        <f t="shared" si="5"/>
        <v>99.999998848707463</v>
      </c>
      <c r="O41" s="59"/>
      <c r="P41" s="60"/>
      <c r="Q41" s="33">
        <f t="shared" si="6"/>
        <v>99.999998848707463</v>
      </c>
      <c r="R41" s="36"/>
    </row>
    <row r="42" spans="1:18">
      <c r="A42" s="2"/>
      <c r="B42" s="57">
        <v>29</v>
      </c>
      <c r="C42" s="32"/>
      <c r="D42" s="63">
        <f t="shared" si="0"/>
        <v>4993.7999999999993</v>
      </c>
      <c r="E42" s="65"/>
      <c r="F42" s="35">
        <f t="shared" si="7"/>
        <v>100</v>
      </c>
      <c r="G42" s="34"/>
      <c r="H42" s="135">
        <f t="shared" si="3"/>
        <v>0</v>
      </c>
      <c r="I42" s="135">
        <f t="shared" si="4"/>
        <v>100</v>
      </c>
      <c r="J42" s="35">
        <f t="shared" si="1"/>
        <v>0</v>
      </c>
      <c r="K42" s="59"/>
      <c r="L42" s="58">
        <f t="shared" si="2"/>
        <v>1.1512925368606375E-6</v>
      </c>
      <c r="M42" s="60"/>
      <c r="N42" s="33">
        <f t="shared" si="5"/>
        <v>99.999998848707463</v>
      </c>
      <c r="O42" s="59"/>
      <c r="P42" s="60"/>
      <c r="Q42" s="33">
        <f t="shared" si="6"/>
        <v>99.999998848707463</v>
      </c>
      <c r="R42" s="36"/>
    </row>
    <row r="43" spans="1:18">
      <c r="A43" s="2"/>
      <c r="B43" s="57">
        <v>30</v>
      </c>
      <c r="C43" s="32"/>
      <c r="D43" s="63">
        <f t="shared" si="0"/>
        <v>5166</v>
      </c>
      <c r="E43" s="65"/>
      <c r="F43" s="35">
        <f t="shared" si="7"/>
        <v>100</v>
      </c>
      <c r="G43" s="34"/>
      <c r="H43" s="135">
        <f t="shared" si="3"/>
        <v>0</v>
      </c>
      <c r="I43" s="135">
        <f t="shared" si="4"/>
        <v>100</v>
      </c>
      <c r="J43" s="35">
        <f t="shared" si="1"/>
        <v>0</v>
      </c>
      <c r="K43" s="59"/>
      <c r="L43" s="58">
        <f t="shared" si="2"/>
        <v>1.1512925368606375E-6</v>
      </c>
      <c r="M43" s="60"/>
      <c r="N43" s="33">
        <f t="shared" si="5"/>
        <v>99.999998848707463</v>
      </c>
      <c r="O43" s="59"/>
      <c r="P43" s="60"/>
      <c r="Q43" s="33">
        <f t="shared" si="6"/>
        <v>99.999998848707463</v>
      </c>
      <c r="R43" s="36"/>
    </row>
    <row r="44" spans="1:18">
      <c r="A44" s="2"/>
      <c r="B44" s="57">
        <v>31</v>
      </c>
      <c r="C44" s="32"/>
      <c r="D44" s="63">
        <f t="shared" si="0"/>
        <v>5338.2</v>
      </c>
      <c r="E44" s="65"/>
      <c r="F44" s="35">
        <f t="shared" si="7"/>
        <v>100</v>
      </c>
      <c r="G44" s="34"/>
      <c r="H44" s="135">
        <f t="shared" si="3"/>
        <v>0</v>
      </c>
      <c r="I44" s="135">
        <f t="shared" si="4"/>
        <v>100</v>
      </c>
      <c r="J44" s="35">
        <f t="shared" si="1"/>
        <v>0</v>
      </c>
      <c r="K44" s="59"/>
      <c r="L44" s="58">
        <f t="shared" si="2"/>
        <v>1.1512925368606375E-6</v>
      </c>
      <c r="M44" s="60"/>
      <c r="N44" s="33">
        <f t="shared" si="5"/>
        <v>99.999998848707463</v>
      </c>
      <c r="O44" s="59"/>
      <c r="P44" s="60"/>
      <c r="Q44" s="33">
        <f t="shared" si="6"/>
        <v>99.999998848707463</v>
      </c>
      <c r="R44" s="36"/>
    </row>
    <row r="45" spans="1:18">
      <c r="A45" s="2"/>
      <c r="B45" s="57">
        <v>32</v>
      </c>
      <c r="C45" s="32"/>
      <c r="D45" s="63">
        <f t="shared" si="0"/>
        <v>5510.4</v>
      </c>
      <c r="E45" s="65"/>
      <c r="F45" s="35">
        <f t="shared" si="7"/>
        <v>100</v>
      </c>
      <c r="G45" s="34"/>
      <c r="H45" s="135">
        <f t="shared" si="3"/>
        <v>0</v>
      </c>
      <c r="I45" s="135">
        <f t="shared" si="4"/>
        <v>100</v>
      </c>
      <c r="J45" s="35">
        <f t="shared" si="1"/>
        <v>0</v>
      </c>
      <c r="K45" s="59"/>
      <c r="L45" s="58">
        <f t="shared" si="2"/>
        <v>1.1512925368606375E-6</v>
      </c>
      <c r="M45" s="60"/>
      <c r="N45" s="33">
        <f t="shared" si="5"/>
        <v>99.999998848707463</v>
      </c>
      <c r="O45" s="59"/>
      <c r="P45" s="60"/>
      <c r="Q45" s="33">
        <f t="shared" si="6"/>
        <v>99.999998848707463</v>
      </c>
      <c r="R45" s="36"/>
    </row>
    <row r="46" spans="1:18">
      <c r="A46" s="2"/>
      <c r="B46" s="57">
        <v>33</v>
      </c>
      <c r="C46" s="32"/>
      <c r="D46" s="63">
        <f t="shared" ref="D46:D77" si="8">(B46*$H$284)*2</f>
        <v>5682.5999999999995</v>
      </c>
      <c r="E46" s="65"/>
      <c r="F46" s="35">
        <f t="shared" si="7"/>
        <v>100</v>
      </c>
      <c r="G46" s="34"/>
      <c r="H46" s="135">
        <f t="shared" si="3"/>
        <v>0</v>
      </c>
      <c r="I46" s="135">
        <f t="shared" si="4"/>
        <v>100</v>
      </c>
      <c r="J46" s="35">
        <f t="shared" ref="J46:J77" si="9">IF($O$9&lt;1,"***",(N46-Q46)*((10^(-$M$4/10))))</f>
        <v>0</v>
      </c>
      <c r="K46" s="59"/>
      <c r="L46" s="58">
        <f t="shared" si="2"/>
        <v>1.1512925368606375E-6</v>
      </c>
      <c r="M46" s="60"/>
      <c r="N46" s="33">
        <f t="shared" si="5"/>
        <v>99.999998848707463</v>
      </c>
      <c r="O46" s="59"/>
      <c r="P46" s="60"/>
      <c r="Q46" s="33">
        <f t="shared" si="6"/>
        <v>99.999998848707463</v>
      </c>
      <c r="R46" s="36"/>
    </row>
    <row r="47" spans="1:18">
      <c r="A47" s="2"/>
      <c r="B47" s="57">
        <v>34</v>
      </c>
      <c r="C47" s="32"/>
      <c r="D47" s="63">
        <f t="shared" si="8"/>
        <v>5854.7999999999993</v>
      </c>
      <c r="E47" s="65"/>
      <c r="F47" s="35">
        <f t="shared" si="7"/>
        <v>100</v>
      </c>
      <c r="G47" s="34"/>
      <c r="H47" s="135">
        <f t="shared" si="3"/>
        <v>0</v>
      </c>
      <c r="I47" s="135">
        <f t="shared" ref="I47:I78" si="10">IF($O$9&lt;1,"***",$I$14 +( (N46-Q46)*10^(-1*$M$4/10)))</f>
        <v>100</v>
      </c>
      <c r="J47" s="35">
        <f t="shared" si="9"/>
        <v>0</v>
      </c>
      <c r="K47" s="59"/>
      <c r="L47" s="58">
        <f t="shared" si="2"/>
        <v>1.1512925368606375E-6</v>
      </c>
      <c r="M47" s="60"/>
      <c r="N47" s="33">
        <f t="shared" ref="N47:N78" si="11">IF($O$9&lt;1,"***",I47*10^(-$M$4/10))</f>
        <v>99.999998848707463</v>
      </c>
      <c r="O47" s="59"/>
      <c r="P47" s="60"/>
      <c r="Q47" s="33">
        <f t="shared" si="6"/>
        <v>99.999998848707463</v>
      </c>
      <c r="R47" s="36"/>
    </row>
    <row r="48" spans="1:18">
      <c r="A48" s="2"/>
      <c r="B48" s="57">
        <v>35</v>
      </c>
      <c r="C48" s="32"/>
      <c r="D48" s="63">
        <f t="shared" si="8"/>
        <v>6027</v>
      </c>
      <c r="E48" s="65"/>
      <c r="F48" s="35">
        <f t="shared" si="7"/>
        <v>100</v>
      </c>
      <c r="G48" s="34"/>
      <c r="H48" s="135">
        <f t="shared" si="3"/>
        <v>0</v>
      </c>
      <c r="I48" s="135">
        <f t="shared" si="10"/>
        <v>100</v>
      </c>
      <c r="J48" s="35">
        <f t="shared" si="9"/>
        <v>0</v>
      </c>
      <c r="K48" s="59"/>
      <c r="L48" s="58">
        <f t="shared" si="2"/>
        <v>1.1512925368606375E-6</v>
      </c>
      <c r="M48" s="60"/>
      <c r="N48" s="33">
        <f t="shared" si="11"/>
        <v>99.999998848707463</v>
      </c>
      <c r="O48" s="59"/>
      <c r="P48" s="60"/>
      <c r="Q48" s="33">
        <f t="shared" si="6"/>
        <v>99.999998848707463</v>
      </c>
      <c r="R48" s="36"/>
    </row>
    <row r="49" spans="1:18">
      <c r="A49" s="2"/>
      <c r="B49" s="57">
        <v>36</v>
      </c>
      <c r="C49" s="32"/>
      <c r="D49" s="63">
        <f t="shared" si="8"/>
        <v>6199.2</v>
      </c>
      <c r="E49" s="65"/>
      <c r="F49" s="35">
        <f t="shared" si="7"/>
        <v>100</v>
      </c>
      <c r="G49" s="34"/>
      <c r="H49" s="135">
        <f t="shared" si="3"/>
        <v>0</v>
      </c>
      <c r="I49" s="135">
        <f t="shared" si="10"/>
        <v>100</v>
      </c>
      <c r="J49" s="35">
        <f t="shared" si="9"/>
        <v>0</v>
      </c>
      <c r="K49" s="59"/>
      <c r="L49" s="58">
        <f t="shared" si="2"/>
        <v>1.1512925368606375E-6</v>
      </c>
      <c r="M49" s="60"/>
      <c r="N49" s="33">
        <f t="shared" si="11"/>
        <v>99.999998848707463</v>
      </c>
      <c r="O49" s="59"/>
      <c r="P49" s="60"/>
      <c r="Q49" s="33">
        <f t="shared" si="6"/>
        <v>99.999998848707463</v>
      </c>
      <c r="R49" s="36"/>
    </row>
    <row r="50" spans="1:18">
      <c r="A50" s="2"/>
      <c r="B50" s="57">
        <v>37</v>
      </c>
      <c r="C50" s="32"/>
      <c r="D50" s="63">
        <f t="shared" si="8"/>
        <v>6371.4</v>
      </c>
      <c r="E50" s="65"/>
      <c r="F50" s="35">
        <f t="shared" si="7"/>
        <v>100</v>
      </c>
      <c r="G50" s="34"/>
      <c r="H50" s="135">
        <f t="shared" si="3"/>
        <v>0</v>
      </c>
      <c r="I50" s="135">
        <f t="shared" si="10"/>
        <v>100</v>
      </c>
      <c r="J50" s="35">
        <f t="shared" si="9"/>
        <v>0</v>
      </c>
      <c r="K50" s="59"/>
      <c r="L50" s="58">
        <f t="shared" si="2"/>
        <v>1.1512925368606375E-6</v>
      </c>
      <c r="M50" s="60"/>
      <c r="N50" s="33">
        <f t="shared" si="11"/>
        <v>99.999998848707463</v>
      </c>
      <c r="O50" s="59"/>
      <c r="P50" s="60"/>
      <c r="Q50" s="33">
        <f t="shared" si="6"/>
        <v>99.999998848707463</v>
      </c>
      <c r="R50" s="36"/>
    </row>
    <row r="51" spans="1:18">
      <c r="A51" s="2"/>
      <c r="B51" s="57">
        <v>38</v>
      </c>
      <c r="C51" s="32"/>
      <c r="D51" s="63">
        <f t="shared" si="8"/>
        <v>6543.5999999999995</v>
      </c>
      <c r="E51" s="65"/>
      <c r="F51" s="35">
        <f t="shared" si="7"/>
        <v>100</v>
      </c>
      <c r="G51" s="34"/>
      <c r="H51" s="135">
        <f t="shared" si="3"/>
        <v>0</v>
      </c>
      <c r="I51" s="135">
        <f t="shared" si="10"/>
        <v>100</v>
      </c>
      <c r="J51" s="35">
        <f t="shared" si="9"/>
        <v>0</v>
      </c>
      <c r="K51" s="59"/>
      <c r="L51" s="58">
        <f t="shared" si="2"/>
        <v>1.1512925368606375E-6</v>
      </c>
      <c r="M51" s="60"/>
      <c r="N51" s="33">
        <f t="shared" si="11"/>
        <v>99.999998848707463</v>
      </c>
      <c r="O51" s="59"/>
      <c r="P51" s="60"/>
      <c r="Q51" s="33">
        <f t="shared" si="6"/>
        <v>99.999998848707463</v>
      </c>
      <c r="R51" s="36"/>
    </row>
    <row r="52" spans="1:18">
      <c r="A52" s="2"/>
      <c r="B52" s="57">
        <v>39</v>
      </c>
      <c r="C52" s="32"/>
      <c r="D52" s="63">
        <f t="shared" si="8"/>
        <v>6715.7999999999993</v>
      </c>
      <c r="E52" s="65"/>
      <c r="F52" s="35">
        <f t="shared" si="7"/>
        <v>100</v>
      </c>
      <c r="G52" s="34"/>
      <c r="H52" s="135">
        <f t="shared" si="3"/>
        <v>0</v>
      </c>
      <c r="I52" s="135">
        <f t="shared" si="10"/>
        <v>100</v>
      </c>
      <c r="J52" s="35">
        <f t="shared" si="9"/>
        <v>0</v>
      </c>
      <c r="K52" s="59"/>
      <c r="L52" s="58">
        <f t="shared" si="2"/>
        <v>1.1512925368606375E-6</v>
      </c>
      <c r="M52" s="60"/>
      <c r="N52" s="33">
        <f t="shared" si="11"/>
        <v>99.999998848707463</v>
      </c>
      <c r="O52" s="59"/>
      <c r="P52" s="60"/>
      <c r="Q52" s="33">
        <f t="shared" si="6"/>
        <v>99.999998848707463</v>
      </c>
      <c r="R52" s="36"/>
    </row>
    <row r="53" spans="1:18">
      <c r="A53" s="2"/>
      <c r="B53" s="57">
        <v>40</v>
      </c>
      <c r="C53" s="32"/>
      <c r="D53" s="63">
        <f t="shared" si="8"/>
        <v>6888</v>
      </c>
      <c r="E53" s="65"/>
      <c r="F53" s="35">
        <f t="shared" si="7"/>
        <v>100</v>
      </c>
      <c r="G53" s="34"/>
      <c r="H53" s="135">
        <f t="shared" si="3"/>
        <v>0</v>
      </c>
      <c r="I53" s="135">
        <f t="shared" si="10"/>
        <v>100</v>
      </c>
      <c r="J53" s="35">
        <f t="shared" si="9"/>
        <v>0</v>
      </c>
      <c r="K53" s="59"/>
      <c r="L53" s="58">
        <f t="shared" si="2"/>
        <v>1.1512925368606375E-6</v>
      </c>
      <c r="M53" s="60"/>
      <c r="N53" s="33">
        <f t="shared" si="11"/>
        <v>99.999998848707463</v>
      </c>
      <c r="O53" s="59"/>
      <c r="P53" s="60"/>
      <c r="Q53" s="33">
        <f t="shared" si="6"/>
        <v>99.999998848707463</v>
      </c>
      <c r="R53" s="36"/>
    </row>
    <row r="54" spans="1:18">
      <c r="A54" s="2"/>
      <c r="B54" s="57">
        <v>41</v>
      </c>
      <c r="C54" s="32"/>
      <c r="D54" s="63">
        <f t="shared" si="8"/>
        <v>7060.2</v>
      </c>
      <c r="E54" s="65"/>
      <c r="F54" s="35">
        <f t="shared" si="7"/>
        <v>100</v>
      </c>
      <c r="G54" s="34"/>
      <c r="H54" s="135">
        <f t="shared" si="3"/>
        <v>0</v>
      </c>
      <c r="I54" s="135">
        <f t="shared" si="10"/>
        <v>100</v>
      </c>
      <c r="J54" s="35">
        <f t="shared" si="9"/>
        <v>0</v>
      </c>
      <c r="K54" s="59"/>
      <c r="L54" s="58">
        <f t="shared" si="2"/>
        <v>1.1512925368606375E-6</v>
      </c>
      <c r="M54" s="60"/>
      <c r="N54" s="33">
        <f t="shared" si="11"/>
        <v>99.999998848707463</v>
      </c>
      <c r="O54" s="59"/>
      <c r="P54" s="60"/>
      <c r="Q54" s="33">
        <f t="shared" si="6"/>
        <v>99.999998848707463</v>
      </c>
      <c r="R54" s="36"/>
    </row>
    <row r="55" spans="1:18">
      <c r="A55" s="2"/>
      <c r="B55" s="57">
        <v>42</v>
      </c>
      <c r="C55" s="32"/>
      <c r="D55" s="63">
        <f t="shared" si="8"/>
        <v>7232.4</v>
      </c>
      <c r="E55" s="65"/>
      <c r="F55" s="35">
        <f t="shared" si="7"/>
        <v>100</v>
      </c>
      <c r="G55" s="34"/>
      <c r="H55" s="135">
        <f t="shared" si="3"/>
        <v>0</v>
      </c>
      <c r="I55" s="135">
        <f t="shared" si="10"/>
        <v>100</v>
      </c>
      <c r="J55" s="35">
        <f t="shared" si="9"/>
        <v>0</v>
      </c>
      <c r="K55" s="59"/>
      <c r="L55" s="58">
        <f t="shared" si="2"/>
        <v>1.1512925368606375E-6</v>
      </c>
      <c r="M55" s="60"/>
      <c r="N55" s="33">
        <f t="shared" si="11"/>
        <v>99.999998848707463</v>
      </c>
      <c r="O55" s="59"/>
      <c r="P55" s="60"/>
      <c r="Q55" s="33">
        <f t="shared" si="6"/>
        <v>99.999998848707463</v>
      </c>
      <c r="R55" s="36"/>
    </row>
    <row r="56" spans="1:18">
      <c r="A56" s="2"/>
      <c r="B56" s="57">
        <v>43</v>
      </c>
      <c r="C56" s="32"/>
      <c r="D56" s="63">
        <f t="shared" si="8"/>
        <v>7404.5999999999995</v>
      </c>
      <c r="E56" s="65"/>
      <c r="F56" s="35">
        <f t="shared" si="7"/>
        <v>100</v>
      </c>
      <c r="G56" s="34"/>
      <c r="H56" s="135">
        <f t="shared" si="3"/>
        <v>0</v>
      </c>
      <c r="I56" s="135">
        <f t="shared" si="10"/>
        <v>100</v>
      </c>
      <c r="J56" s="35">
        <f t="shared" si="9"/>
        <v>0</v>
      </c>
      <c r="K56" s="59"/>
      <c r="L56" s="58">
        <f t="shared" si="2"/>
        <v>1.1512925368606375E-6</v>
      </c>
      <c r="M56" s="60"/>
      <c r="N56" s="33">
        <f t="shared" si="11"/>
        <v>99.999998848707463</v>
      </c>
      <c r="O56" s="59"/>
      <c r="P56" s="60"/>
      <c r="Q56" s="33">
        <f t="shared" si="6"/>
        <v>99.999998848707463</v>
      </c>
      <c r="R56" s="36"/>
    </row>
    <row r="57" spans="1:18">
      <c r="A57" s="2"/>
      <c r="B57" s="57">
        <v>44</v>
      </c>
      <c r="C57" s="32"/>
      <c r="D57" s="63">
        <f t="shared" si="8"/>
        <v>7576.7999999999993</v>
      </c>
      <c r="E57" s="65"/>
      <c r="F57" s="35">
        <f t="shared" si="7"/>
        <v>100</v>
      </c>
      <c r="G57" s="34"/>
      <c r="H57" s="135">
        <f t="shared" si="3"/>
        <v>0</v>
      </c>
      <c r="I57" s="135">
        <f t="shared" si="10"/>
        <v>100</v>
      </c>
      <c r="J57" s="35">
        <f t="shared" si="9"/>
        <v>0</v>
      </c>
      <c r="K57" s="59"/>
      <c r="L57" s="58">
        <f t="shared" si="2"/>
        <v>1.1512925368606375E-6</v>
      </c>
      <c r="M57" s="60"/>
      <c r="N57" s="33">
        <f t="shared" si="11"/>
        <v>99.999998848707463</v>
      </c>
      <c r="O57" s="59"/>
      <c r="P57" s="60"/>
      <c r="Q57" s="33">
        <f t="shared" si="6"/>
        <v>99.999998848707463</v>
      </c>
      <c r="R57" s="36"/>
    </row>
    <row r="58" spans="1:18">
      <c r="A58" s="2"/>
      <c r="B58" s="57">
        <v>45</v>
      </c>
      <c r="C58" s="32"/>
      <c r="D58" s="63">
        <f t="shared" si="8"/>
        <v>7748.9999999999991</v>
      </c>
      <c r="E58" s="65"/>
      <c r="F58" s="35">
        <f t="shared" si="7"/>
        <v>100</v>
      </c>
      <c r="G58" s="34"/>
      <c r="H58" s="135">
        <f t="shared" si="3"/>
        <v>0</v>
      </c>
      <c r="I58" s="135">
        <f t="shared" si="10"/>
        <v>100</v>
      </c>
      <c r="J58" s="35">
        <f t="shared" si="9"/>
        <v>0</v>
      </c>
      <c r="K58" s="59"/>
      <c r="L58" s="58">
        <f t="shared" si="2"/>
        <v>1.1512925368606375E-6</v>
      </c>
      <c r="M58" s="60"/>
      <c r="N58" s="33">
        <f t="shared" si="11"/>
        <v>99.999998848707463</v>
      </c>
      <c r="O58" s="59"/>
      <c r="P58" s="60"/>
      <c r="Q58" s="33">
        <f t="shared" si="6"/>
        <v>99.999998848707463</v>
      </c>
      <c r="R58" s="36"/>
    </row>
    <row r="59" spans="1:18">
      <c r="A59" s="2"/>
      <c r="B59" s="57">
        <v>46</v>
      </c>
      <c r="C59" s="32"/>
      <c r="D59" s="63">
        <f t="shared" si="8"/>
        <v>7921.2</v>
      </c>
      <c r="E59" s="65"/>
      <c r="F59" s="35">
        <f t="shared" si="7"/>
        <v>100</v>
      </c>
      <c r="G59" s="34"/>
      <c r="H59" s="135">
        <f t="shared" si="3"/>
        <v>0</v>
      </c>
      <c r="I59" s="135">
        <f t="shared" si="10"/>
        <v>100</v>
      </c>
      <c r="J59" s="35">
        <f t="shared" si="9"/>
        <v>0</v>
      </c>
      <c r="K59" s="59"/>
      <c r="L59" s="58">
        <f t="shared" si="2"/>
        <v>1.1512925368606375E-6</v>
      </c>
      <c r="M59" s="60"/>
      <c r="N59" s="33">
        <f t="shared" si="11"/>
        <v>99.999998848707463</v>
      </c>
      <c r="O59" s="59"/>
      <c r="P59" s="60"/>
      <c r="Q59" s="33">
        <f t="shared" si="6"/>
        <v>99.999998848707463</v>
      </c>
      <c r="R59" s="36"/>
    </row>
    <row r="60" spans="1:18">
      <c r="A60" s="2"/>
      <c r="B60" s="57">
        <v>47</v>
      </c>
      <c r="C60" s="32"/>
      <c r="D60" s="63">
        <f t="shared" si="8"/>
        <v>8093.4</v>
      </c>
      <c r="E60" s="65"/>
      <c r="F60" s="35">
        <f t="shared" si="7"/>
        <v>100</v>
      </c>
      <c r="G60" s="34"/>
      <c r="H60" s="135">
        <f t="shared" si="3"/>
        <v>0</v>
      </c>
      <c r="I60" s="135">
        <f t="shared" si="10"/>
        <v>100</v>
      </c>
      <c r="J60" s="35">
        <f t="shared" si="9"/>
        <v>0</v>
      </c>
      <c r="K60" s="59"/>
      <c r="L60" s="58">
        <f t="shared" si="2"/>
        <v>1.1512925368606375E-6</v>
      </c>
      <c r="M60" s="60"/>
      <c r="N60" s="33">
        <f t="shared" si="11"/>
        <v>99.999998848707463</v>
      </c>
      <c r="O60" s="59"/>
      <c r="P60" s="60"/>
      <c r="Q60" s="33">
        <f t="shared" si="6"/>
        <v>99.999998848707463</v>
      </c>
      <c r="R60" s="36"/>
    </row>
    <row r="61" spans="1:18">
      <c r="A61" s="2"/>
      <c r="B61" s="57">
        <v>48</v>
      </c>
      <c r="C61" s="32"/>
      <c r="D61" s="63">
        <f t="shared" si="8"/>
        <v>8265.5999999999985</v>
      </c>
      <c r="E61" s="65"/>
      <c r="F61" s="35">
        <f t="shared" si="7"/>
        <v>100</v>
      </c>
      <c r="G61" s="34"/>
      <c r="H61" s="135">
        <f t="shared" si="3"/>
        <v>0</v>
      </c>
      <c r="I61" s="135">
        <f t="shared" si="10"/>
        <v>100</v>
      </c>
      <c r="J61" s="35">
        <f t="shared" si="9"/>
        <v>0</v>
      </c>
      <c r="K61" s="59"/>
      <c r="L61" s="58">
        <f t="shared" si="2"/>
        <v>1.1512925368606375E-6</v>
      </c>
      <c r="M61" s="60"/>
      <c r="N61" s="33">
        <f t="shared" si="11"/>
        <v>99.999998848707463</v>
      </c>
      <c r="O61" s="59"/>
      <c r="P61" s="60"/>
      <c r="Q61" s="33">
        <f t="shared" si="6"/>
        <v>99.999998848707463</v>
      </c>
      <c r="R61" s="36"/>
    </row>
    <row r="62" spans="1:18">
      <c r="A62" s="2"/>
      <c r="B62" s="57">
        <v>49</v>
      </c>
      <c r="C62" s="32"/>
      <c r="D62" s="63">
        <f t="shared" si="8"/>
        <v>8437.7999999999993</v>
      </c>
      <c r="E62" s="65"/>
      <c r="F62" s="35">
        <f t="shared" si="7"/>
        <v>100</v>
      </c>
      <c r="G62" s="34"/>
      <c r="H62" s="135">
        <f t="shared" si="3"/>
        <v>0</v>
      </c>
      <c r="I62" s="135">
        <f t="shared" si="10"/>
        <v>100</v>
      </c>
      <c r="J62" s="35">
        <f t="shared" si="9"/>
        <v>0</v>
      </c>
      <c r="K62" s="59"/>
      <c r="L62" s="58">
        <f t="shared" si="2"/>
        <v>1.1512925368606375E-6</v>
      </c>
      <c r="M62" s="60"/>
      <c r="N62" s="33">
        <f t="shared" si="11"/>
        <v>99.999998848707463</v>
      </c>
      <c r="O62" s="59"/>
      <c r="P62" s="60"/>
      <c r="Q62" s="33">
        <f t="shared" si="6"/>
        <v>99.999998848707463</v>
      </c>
      <c r="R62" s="36"/>
    </row>
    <row r="63" spans="1:18">
      <c r="A63" s="2"/>
      <c r="B63" s="57">
        <v>50</v>
      </c>
      <c r="C63" s="32"/>
      <c r="D63" s="63">
        <f t="shared" si="8"/>
        <v>8610</v>
      </c>
      <c r="E63" s="65"/>
      <c r="F63" s="35">
        <f t="shared" si="7"/>
        <v>100</v>
      </c>
      <c r="G63" s="34"/>
      <c r="H63" s="135">
        <f t="shared" si="3"/>
        <v>0</v>
      </c>
      <c r="I63" s="135">
        <f t="shared" si="10"/>
        <v>100</v>
      </c>
      <c r="J63" s="35">
        <f t="shared" si="9"/>
        <v>0</v>
      </c>
      <c r="K63" s="59"/>
      <c r="L63" s="58">
        <f t="shared" si="2"/>
        <v>1.1512925368606375E-6</v>
      </c>
      <c r="M63" s="60"/>
      <c r="N63" s="33">
        <f t="shared" si="11"/>
        <v>99.999998848707463</v>
      </c>
      <c r="O63" s="59"/>
      <c r="P63" s="60"/>
      <c r="Q63" s="33">
        <f t="shared" si="6"/>
        <v>99.999998848707463</v>
      </c>
      <c r="R63" s="36"/>
    </row>
    <row r="64" spans="1:18">
      <c r="B64" s="57">
        <v>51</v>
      </c>
      <c r="C64" s="32"/>
      <c r="D64" s="63">
        <f t="shared" si="8"/>
        <v>8782.1999999999989</v>
      </c>
      <c r="E64" s="65"/>
      <c r="F64" s="35">
        <f t="shared" ref="F64:F90" si="12">F63</f>
        <v>100</v>
      </c>
      <c r="G64" s="34"/>
      <c r="H64" s="135">
        <f t="shared" si="3"/>
        <v>0</v>
      </c>
      <c r="I64" s="135">
        <f t="shared" si="10"/>
        <v>100</v>
      </c>
      <c r="J64" s="35">
        <f t="shared" si="9"/>
        <v>0</v>
      </c>
      <c r="K64" s="59"/>
      <c r="L64" s="58">
        <f t="shared" si="2"/>
        <v>1.1512925368606375E-6</v>
      </c>
      <c r="M64" s="60"/>
      <c r="N64" s="33">
        <f t="shared" si="11"/>
        <v>99.999998848707463</v>
      </c>
      <c r="O64" s="59"/>
      <c r="P64" s="60"/>
      <c r="Q64" s="33">
        <f t="shared" ref="Q64:Q90" si="13">IF($O$9&lt;1,"***",N64-N64*(($O$9-1)/($O$9+1))^2)</f>
        <v>99.999998848707463</v>
      </c>
      <c r="R64" s="36"/>
    </row>
    <row r="65" spans="2:18">
      <c r="B65" s="57">
        <v>52</v>
      </c>
      <c r="C65" s="32"/>
      <c r="D65" s="63">
        <f t="shared" si="8"/>
        <v>8954.4</v>
      </c>
      <c r="E65" s="65"/>
      <c r="F65" s="35">
        <f t="shared" si="12"/>
        <v>100</v>
      </c>
      <c r="G65" s="34"/>
      <c r="H65" s="135">
        <f t="shared" si="3"/>
        <v>0</v>
      </c>
      <c r="I65" s="135">
        <f t="shared" si="10"/>
        <v>100</v>
      </c>
      <c r="J65" s="35">
        <f t="shared" si="9"/>
        <v>0</v>
      </c>
      <c r="K65" s="59"/>
      <c r="L65" s="58">
        <f t="shared" si="2"/>
        <v>1.1512925368606375E-6</v>
      </c>
      <c r="M65" s="60"/>
      <c r="N65" s="33">
        <f t="shared" si="11"/>
        <v>99.999998848707463</v>
      </c>
      <c r="O65" s="59"/>
      <c r="P65" s="60"/>
      <c r="Q65" s="33">
        <f t="shared" si="13"/>
        <v>99.999998848707463</v>
      </c>
      <c r="R65" s="36"/>
    </row>
    <row r="66" spans="2:18">
      <c r="B66" s="57">
        <v>53</v>
      </c>
      <c r="C66" s="32"/>
      <c r="D66" s="63">
        <f t="shared" si="8"/>
        <v>9126.5999999999985</v>
      </c>
      <c r="E66" s="65"/>
      <c r="F66" s="35">
        <f t="shared" si="12"/>
        <v>100</v>
      </c>
      <c r="G66" s="34"/>
      <c r="H66" s="135">
        <f t="shared" si="3"/>
        <v>0</v>
      </c>
      <c r="I66" s="135">
        <f t="shared" si="10"/>
        <v>100</v>
      </c>
      <c r="J66" s="35">
        <f t="shared" si="9"/>
        <v>0</v>
      </c>
      <c r="K66" s="59"/>
      <c r="L66" s="58">
        <f t="shared" si="2"/>
        <v>1.1512925368606375E-6</v>
      </c>
      <c r="M66" s="60"/>
      <c r="N66" s="33">
        <f t="shared" si="11"/>
        <v>99.999998848707463</v>
      </c>
      <c r="O66" s="59"/>
      <c r="P66" s="60"/>
      <c r="Q66" s="33">
        <f t="shared" si="13"/>
        <v>99.999998848707463</v>
      </c>
      <c r="R66" s="36"/>
    </row>
    <row r="67" spans="2:18">
      <c r="B67" s="57">
        <v>54</v>
      </c>
      <c r="C67" s="32"/>
      <c r="D67" s="63">
        <f t="shared" si="8"/>
        <v>9298.7999999999993</v>
      </c>
      <c r="E67" s="65"/>
      <c r="F67" s="35">
        <f t="shared" si="12"/>
        <v>100</v>
      </c>
      <c r="G67" s="34"/>
      <c r="H67" s="135">
        <f t="shared" si="3"/>
        <v>0</v>
      </c>
      <c r="I67" s="135">
        <f t="shared" si="10"/>
        <v>100</v>
      </c>
      <c r="J67" s="35">
        <f t="shared" si="9"/>
        <v>0</v>
      </c>
      <c r="K67" s="59"/>
      <c r="L67" s="58">
        <f t="shared" si="2"/>
        <v>1.1512925368606375E-6</v>
      </c>
      <c r="M67" s="60"/>
      <c r="N67" s="33">
        <f t="shared" si="11"/>
        <v>99.999998848707463</v>
      </c>
      <c r="O67" s="59"/>
      <c r="P67" s="60"/>
      <c r="Q67" s="33">
        <f t="shared" si="13"/>
        <v>99.999998848707463</v>
      </c>
      <c r="R67" s="36"/>
    </row>
    <row r="68" spans="2:18">
      <c r="B68" s="57">
        <v>55</v>
      </c>
      <c r="C68" s="32"/>
      <c r="D68" s="63">
        <f t="shared" si="8"/>
        <v>9471</v>
      </c>
      <c r="E68" s="65"/>
      <c r="F68" s="35">
        <f t="shared" si="12"/>
        <v>100</v>
      </c>
      <c r="G68" s="34"/>
      <c r="H68" s="135">
        <f t="shared" si="3"/>
        <v>0</v>
      </c>
      <c r="I68" s="135">
        <f t="shared" si="10"/>
        <v>100</v>
      </c>
      <c r="J68" s="35">
        <f t="shared" si="9"/>
        <v>0</v>
      </c>
      <c r="K68" s="59"/>
      <c r="L68" s="58">
        <f t="shared" si="2"/>
        <v>1.1512925368606375E-6</v>
      </c>
      <c r="M68" s="60"/>
      <c r="N68" s="33">
        <f t="shared" si="11"/>
        <v>99.999998848707463</v>
      </c>
      <c r="O68" s="59"/>
      <c r="P68" s="60"/>
      <c r="Q68" s="33">
        <f t="shared" si="13"/>
        <v>99.999998848707463</v>
      </c>
      <c r="R68" s="36"/>
    </row>
    <row r="69" spans="2:18">
      <c r="B69" s="57">
        <v>56</v>
      </c>
      <c r="C69" s="32"/>
      <c r="D69" s="63">
        <f t="shared" si="8"/>
        <v>9643.1999999999989</v>
      </c>
      <c r="E69" s="65"/>
      <c r="F69" s="35">
        <f t="shared" si="12"/>
        <v>100</v>
      </c>
      <c r="G69" s="34"/>
      <c r="H69" s="135">
        <f t="shared" si="3"/>
        <v>0</v>
      </c>
      <c r="I69" s="135">
        <f t="shared" si="10"/>
        <v>100</v>
      </c>
      <c r="J69" s="35">
        <f t="shared" si="9"/>
        <v>0</v>
      </c>
      <c r="K69" s="59"/>
      <c r="L69" s="58">
        <f t="shared" si="2"/>
        <v>1.1512925368606375E-6</v>
      </c>
      <c r="M69" s="60"/>
      <c r="N69" s="33">
        <f t="shared" si="11"/>
        <v>99.999998848707463</v>
      </c>
      <c r="O69" s="59"/>
      <c r="P69" s="60"/>
      <c r="Q69" s="33">
        <f t="shared" si="13"/>
        <v>99.999998848707463</v>
      </c>
      <c r="R69" s="36"/>
    </row>
    <row r="70" spans="2:18">
      <c r="B70" s="57">
        <v>57</v>
      </c>
      <c r="C70" s="32"/>
      <c r="D70" s="63">
        <f t="shared" si="8"/>
        <v>9815.4</v>
      </c>
      <c r="E70" s="65"/>
      <c r="F70" s="35">
        <f t="shared" si="12"/>
        <v>100</v>
      </c>
      <c r="G70" s="34"/>
      <c r="H70" s="135">
        <f t="shared" si="3"/>
        <v>0</v>
      </c>
      <c r="I70" s="135">
        <f t="shared" si="10"/>
        <v>100</v>
      </c>
      <c r="J70" s="35">
        <f t="shared" si="9"/>
        <v>0</v>
      </c>
      <c r="K70" s="59"/>
      <c r="L70" s="58">
        <f t="shared" si="2"/>
        <v>1.1512925368606375E-6</v>
      </c>
      <c r="M70" s="60"/>
      <c r="N70" s="33">
        <f t="shared" si="11"/>
        <v>99.999998848707463</v>
      </c>
      <c r="O70" s="59"/>
      <c r="P70" s="60"/>
      <c r="Q70" s="33">
        <f t="shared" si="13"/>
        <v>99.999998848707463</v>
      </c>
      <c r="R70" s="36"/>
    </row>
    <row r="71" spans="2:18">
      <c r="B71" s="57">
        <v>58</v>
      </c>
      <c r="C71" s="32"/>
      <c r="D71" s="63">
        <f t="shared" si="8"/>
        <v>9987.5999999999985</v>
      </c>
      <c r="E71" s="65"/>
      <c r="F71" s="35">
        <f t="shared" si="12"/>
        <v>100</v>
      </c>
      <c r="G71" s="34"/>
      <c r="H71" s="135">
        <f t="shared" si="3"/>
        <v>0</v>
      </c>
      <c r="I71" s="135">
        <f t="shared" si="10"/>
        <v>100</v>
      </c>
      <c r="J71" s="35">
        <f t="shared" si="9"/>
        <v>0</v>
      </c>
      <c r="K71" s="59"/>
      <c r="L71" s="58">
        <f t="shared" si="2"/>
        <v>1.1512925368606375E-6</v>
      </c>
      <c r="M71" s="60"/>
      <c r="N71" s="33">
        <f t="shared" si="11"/>
        <v>99.999998848707463</v>
      </c>
      <c r="O71" s="59"/>
      <c r="P71" s="60"/>
      <c r="Q71" s="33">
        <f t="shared" si="13"/>
        <v>99.999998848707463</v>
      </c>
      <c r="R71" s="36"/>
    </row>
    <row r="72" spans="2:18">
      <c r="B72" s="57">
        <v>59</v>
      </c>
      <c r="C72" s="32"/>
      <c r="D72" s="63">
        <f t="shared" si="8"/>
        <v>10159.799999999999</v>
      </c>
      <c r="E72" s="65"/>
      <c r="F72" s="35">
        <f t="shared" si="12"/>
        <v>100</v>
      </c>
      <c r="G72" s="34"/>
      <c r="H72" s="135">
        <f t="shared" si="3"/>
        <v>0</v>
      </c>
      <c r="I72" s="135">
        <f t="shared" si="10"/>
        <v>100</v>
      </c>
      <c r="J72" s="35">
        <f t="shared" si="9"/>
        <v>0</v>
      </c>
      <c r="K72" s="59"/>
      <c r="L72" s="58">
        <f t="shared" si="2"/>
        <v>1.1512925368606375E-6</v>
      </c>
      <c r="M72" s="60"/>
      <c r="N72" s="33">
        <f t="shared" si="11"/>
        <v>99.999998848707463</v>
      </c>
      <c r="O72" s="59"/>
      <c r="P72" s="60"/>
      <c r="Q72" s="33">
        <f t="shared" si="13"/>
        <v>99.999998848707463</v>
      </c>
      <c r="R72" s="36"/>
    </row>
    <row r="73" spans="2:18">
      <c r="B73" s="57">
        <v>60</v>
      </c>
      <c r="C73" s="32"/>
      <c r="D73" s="63">
        <f t="shared" si="8"/>
        <v>10332</v>
      </c>
      <c r="E73" s="65"/>
      <c r="F73" s="35">
        <f t="shared" si="12"/>
        <v>100</v>
      </c>
      <c r="G73" s="34"/>
      <c r="H73" s="135">
        <f t="shared" si="3"/>
        <v>0</v>
      </c>
      <c r="I73" s="135">
        <f t="shared" si="10"/>
        <v>100</v>
      </c>
      <c r="J73" s="35">
        <f t="shared" si="9"/>
        <v>0</v>
      </c>
      <c r="K73" s="59"/>
      <c r="L73" s="58">
        <f t="shared" si="2"/>
        <v>1.1512925368606375E-6</v>
      </c>
      <c r="M73" s="60"/>
      <c r="N73" s="33">
        <f t="shared" si="11"/>
        <v>99.999998848707463</v>
      </c>
      <c r="O73" s="59"/>
      <c r="P73" s="60"/>
      <c r="Q73" s="33">
        <f t="shared" si="13"/>
        <v>99.999998848707463</v>
      </c>
      <c r="R73" s="36"/>
    </row>
    <row r="74" spans="2:18">
      <c r="B74" s="57">
        <v>61</v>
      </c>
      <c r="C74" s="32"/>
      <c r="D74" s="63">
        <f t="shared" si="8"/>
        <v>10504.199999999999</v>
      </c>
      <c r="E74" s="65"/>
      <c r="F74" s="35">
        <f t="shared" si="12"/>
        <v>100</v>
      </c>
      <c r="G74" s="34"/>
      <c r="H74" s="135">
        <f t="shared" si="3"/>
        <v>0</v>
      </c>
      <c r="I74" s="135">
        <f t="shared" si="10"/>
        <v>100</v>
      </c>
      <c r="J74" s="35">
        <f t="shared" si="9"/>
        <v>0</v>
      </c>
      <c r="K74" s="59"/>
      <c r="L74" s="58">
        <f t="shared" si="2"/>
        <v>1.1512925368606375E-6</v>
      </c>
      <c r="M74" s="60"/>
      <c r="N74" s="33">
        <f t="shared" si="11"/>
        <v>99.999998848707463</v>
      </c>
      <c r="O74" s="59"/>
      <c r="P74" s="60"/>
      <c r="Q74" s="33">
        <f t="shared" si="13"/>
        <v>99.999998848707463</v>
      </c>
      <c r="R74" s="36"/>
    </row>
    <row r="75" spans="2:18">
      <c r="B75" s="57">
        <v>62</v>
      </c>
      <c r="C75" s="32"/>
      <c r="D75" s="63">
        <f t="shared" si="8"/>
        <v>10676.4</v>
      </c>
      <c r="E75" s="65"/>
      <c r="F75" s="35">
        <f t="shared" si="12"/>
        <v>100</v>
      </c>
      <c r="G75" s="34"/>
      <c r="H75" s="135">
        <f t="shared" si="3"/>
        <v>0</v>
      </c>
      <c r="I75" s="135">
        <f t="shared" si="10"/>
        <v>100</v>
      </c>
      <c r="J75" s="35">
        <f t="shared" si="9"/>
        <v>0</v>
      </c>
      <c r="K75" s="59"/>
      <c r="L75" s="58">
        <f t="shared" si="2"/>
        <v>1.1512925368606375E-6</v>
      </c>
      <c r="M75" s="60"/>
      <c r="N75" s="33">
        <f t="shared" si="11"/>
        <v>99.999998848707463</v>
      </c>
      <c r="O75" s="59"/>
      <c r="P75" s="60"/>
      <c r="Q75" s="33">
        <f t="shared" si="13"/>
        <v>99.999998848707463</v>
      </c>
      <c r="R75" s="36"/>
    </row>
    <row r="76" spans="2:18">
      <c r="B76" s="57">
        <v>63</v>
      </c>
      <c r="C76" s="32"/>
      <c r="D76" s="63">
        <f t="shared" si="8"/>
        <v>10848.599999999999</v>
      </c>
      <c r="E76" s="65"/>
      <c r="F76" s="35">
        <f t="shared" si="12"/>
        <v>100</v>
      </c>
      <c r="G76" s="34"/>
      <c r="H76" s="135">
        <f t="shared" si="3"/>
        <v>0</v>
      </c>
      <c r="I76" s="135">
        <f t="shared" si="10"/>
        <v>100</v>
      </c>
      <c r="J76" s="35">
        <f t="shared" si="9"/>
        <v>0</v>
      </c>
      <c r="K76" s="59"/>
      <c r="L76" s="58">
        <f t="shared" si="2"/>
        <v>1.1512925368606375E-6</v>
      </c>
      <c r="M76" s="60"/>
      <c r="N76" s="33">
        <f t="shared" si="11"/>
        <v>99.999998848707463</v>
      </c>
      <c r="O76" s="59"/>
      <c r="P76" s="60"/>
      <c r="Q76" s="33">
        <f t="shared" si="13"/>
        <v>99.999998848707463</v>
      </c>
      <c r="R76" s="36"/>
    </row>
    <row r="77" spans="2:18">
      <c r="B77" s="57">
        <v>64</v>
      </c>
      <c r="C77" s="32"/>
      <c r="D77" s="63">
        <f t="shared" si="8"/>
        <v>11020.8</v>
      </c>
      <c r="E77" s="65"/>
      <c r="F77" s="35">
        <f t="shared" si="12"/>
        <v>100</v>
      </c>
      <c r="G77" s="34"/>
      <c r="H77" s="135">
        <f t="shared" si="3"/>
        <v>0</v>
      </c>
      <c r="I77" s="135">
        <f t="shared" si="10"/>
        <v>100</v>
      </c>
      <c r="J77" s="35">
        <f t="shared" si="9"/>
        <v>0</v>
      </c>
      <c r="K77" s="59"/>
      <c r="L77" s="58">
        <f t="shared" si="2"/>
        <v>1.1512925368606375E-6</v>
      </c>
      <c r="M77" s="60"/>
      <c r="N77" s="33">
        <f t="shared" si="11"/>
        <v>99.999998848707463</v>
      </c>
      <c r="O77" s="59"/>
      <c r="P77" s="60"/>
      <c r="Q77" s="33">
        <f t="shared" si="13"/>
        <v>99.999998848707463</v>
      </c>
      <c r="R77" s="36"/>
    </row>
    <row r="78" spans="2:18">
      <c r="B78" s="57">
        <v>65</v>
      </c>
      <c r="C78" s="32"/>
      <c r="D78" s="63">
        <f t="shared" ref="D78:D112" si="14">(B78*$H$284)*2</f>
        <v>11193</v>
      </c>
      <c r="E78" s="65"/>
      <c r="F78" s="35">
        <f t="shared" si="12"/>
        <v>100</v>
      </c>
      <c r="G78" s="34"/>
      <c r="H78" s="135">
        <f t="shared" si="3"/>
        <v>0</v>
      </c>
      <c r="I78" s="135">
        <f t="shared" si="10"/>
        <v>100</v>
      </c>
      <c r="J78" s="35">
        <f t="shared" ref="J78:J96" si="15">IF($O$9&lt;1,"***",(N78-Q78)*((10^(-$M$4/10))))</f>
        <v>0</v>
      </c>
      <c r="K78" s="59"/>
      <c r="L78" s="58">
        <f t="shared" ref="L78:L96" si="16">(I78-N78)+(N78-Q78)-J78</f>
        <v>1.1512925368606375E-6</v>
      </c>
      <c r="M78" s="60"/>
      <c r="N78" s="33">
        <f t="shared" si="11"/>
        <v>99.999998848707463</v>
      </c>
      <c r="O78" s="59"/>
      <c r="P78" s="60"/>
      <c r="Q78" s="33">
        <f t="shared" si="13"/>
        <v>99.999998848707463</v>
      </c>
      <c r="R78" s="36"/>
    </row>
    <row r="79" spans="2:18">
      <c r="B79" s="57">
        <v>66</v>
      </c>
      <c r="C79" s="32"/>
      <c r="D79" s="63">
        <f t="shared" si="14"/>
        <v>11365.199999999999</v>
      </c>
      <c r="E79" s="65"/>
      <c r="F79" s="35">
        <f t="shared" si="12"/>
        <v>100</v>
      </c>
      <c r="G79" s="34"/>
      <c r="H79" s="135">
        <f t="shared" ref="H79:H96" si="17">F79-10^(-$G$10/10)*F79</f>
        <v>0</v>
      </c>
      <c r="I79" s="135">
        <f t="shared" ref="I79:I96" si="18">IF($O$9&lt;1,"***",$I$14 +( (N78-Q78)*10^(-1*$M$4/10)))</f>
        <v>100</v>
      </c>
      <c r="J79" s="35">
        <f t="shared" si="15"/>
        <v>0</v>
      </c>
      <c r="K79" s="59"/>
      <c r="L79" s="58">
        <f t="shared" si="16"/>
        <v>1.1512925368606375E-6</v>
      </c>
      <c r="M79" s="60"/>
      <c r="N79" s="33">
        <f t="shared" ref="N79:N96" si="19">IF($O$9&lt;1,"***",I79*10^(-$M$4/10))</f>
        <v>99.999998848707463</v>
      </c>
      <c r="O79" s="59"/>
      <c r="P79" s="60"/>
      <c r="Q79" s="33">
        <f t="shared" si="13"/>
        <v>99.999998848707463</v>
      </c>
      <c r="R79" s="36"/>
    </row>
    <row r="80" spans="2:18">
      <c r="B80" s="57">
        <v>67</v>
      </c>
      <c r="C80" s="32"/>
      <c r="D80" s="63">
        <f t="shared" si="14"/>
        <v>11537.4</v>
      </c>
      <c r="E80" s="65"/>
      <c r="F80" s="35">
        <f t="shared" si="12"/>
        <v>100</v>
      </c>
      <c r="G80" s="34"/>
      <c r="H80" s="135">
        <f t="shared" si="17"/>
        <v>0</v>
      </c>
      <c r="I80" s="135">
        <f t="shared" si="18"/>
        <v>100</v>
      </c>
      <c r="J80" s="35">
        <f t="shared" si="15"/>
        <v>0</v>
      </c>
      <c r="K80" s="59"/>
      <c r="L80" s="58">
        <f t="shared" si="16"/>
        <v>1.1512925368606375E-6</v>
      </c>
      <c r="M80" s="60"/>
      <c r="N80" s="33">
        <f t="shared" si="19"/>
        <v>99.999998848707463</v>
      </c>
      <c r="O80" s="59"/>
      <c r="P80" s="60"/>
      <c r="Q80" s="33">
        <f t="shared" si="13"/>
        <v>99.999998848707463</v>
      </c>
      <c r="R80" s="36"/>
    </row>
    <row r="81" spans="2:18">
      <c r="B81" s="57">
        <v>68</v>
      </c>
      <c r="C81" s="32"/>
      <c r="D81" s="63">
        <f t="shared" si="14"/>
        <v>11709.599999999999</v>
      </c>
      <c r="E81" s="65"/>
      <c r="F81" s="35">
        <f t="shared" si="12"/>
        <v>100</v>
      </c>
      <c r="G81" s="34"/>
      <c r="H81" s="135">
        <f t="shared" si="17"/>
        <v>0</v>
      </c>
      <c r="I81" s="135">
        <f t="shared" si="18"/>
        <v>100</v>
      </c>
      <c r="J81" s="35">
        <f t="shared" si="15"/>
        <v>0</v>
      </c>
      <c r="K81" s="59"/>
      <c r="L81" s="58">
        <f t="shared" si="16"/>
        <v>1.1512925368606375E-6</v>
      </c>
      <c r="M81" s="60"/>
      <c r="N81" s="33">
        <f t="shared" si="19"/>
        <v>99.999998848707463</v>
      </c>
      <c r="O81" s="59"/>
      <c r="P81" s="60"/>
      <c r="Q81" s="33">
        <f t="shared" si="13"/>
        <v>99.999998848707463</v>
      </c>
      <c r="R81" s="36"/>
    </row>
    <row r="82" spans="2:18">
      <c r="B82" s="57">
        <v>69</v>
      </c>
      <c r="C82" s="32"/>
      <c r="D82" s="63">
        <f t="shared" si="14"/>
        <v>11881.8</v>
      </c>
      <c r="E82" s="65"/>
      <c r="F82" s="35">
        <f t="shared" si="12"/>
        <v>100</v>
      </c>
      <c r="G82" s="34"/>
      <c r="H82" s="135">
        <f t="shared" si="17"/>
        <v>0</v>
      </c>
      <c r="I82" s="135">
        <f t="shared" si="18"/>
        <v>100</v>
      </c>
      <c r="J82" s="35">
        <f t="shared" si="15"/>
        <v>0</v>
      </c>
      <c r="K82" s="59"/>
      <c r="L82" s="58">
        <f t="shared" si="16"/>
        <v>1.1512925368606375E-6</v>
      </c>
      <c r="M82" s="60"/>
      <c r="N82" s="33">
        <f t="shared" si="19"/>
        <v>99.999998848707463</v>
      </c>
      <c r="O82" s="59"/>
      <c r="P82" s="60"/>
      <c r="Q82" s="33">
        <f t="shared" si="13"/>
        <v>99.999998848707463</v>
      </c>
      <c r="R82" s="36"/>
    </row>
    <row r="83" spans="2:18">
      <c r="B83" s="57">
        <v>70</v>
      </c>
      <c r="C83" s="32"/>
      <c r="D83" s="63">
        <f t="shared" si="14"/>
        <v>12054</v>
      </c>
      <c r="E83" s="65"/>
      <c r="F83" s="35">
        <f t="shared" si="12"/>
        <v>100</v>
      </c>
      <c r="G83" s="34"/>
      <c r="H83" s="135">
        <f t="shared" si="17"/>
        <v>0</v>
      </c>
      <c r="I83" s="135">
        <f t="shared" si="18"/>
        <v>100</v>
      </c>
      <c r="J83" s="35">
        <f t="shared" si="15"/>
        <v>0</v>
      </c>
      <c r="K83" s="59"/>
      <c r="L83" s="58">
        <f t="shared" si="16"/>
        <v>1.1512925368606375E-6</v>
      </c>
      <c r="M83" s="60"/>
      <c r="N83" s="33">
        <f t="shared" si="19"/>
        <v>99.999998848707463</v>
      </c>
      <c r="O83" s="59"/>
      <c r="P83" s="60"/>
      <c r="Q83" s="33">
        <f t="shared" si="13"/>
        <v>99.999998848707463</v>
      </c>
      <c r="R83" s="36"/>
    </row>
    <row r="84" spans="2:18">
      <c r="B84" s="57">
        <v>71</v>
      </c>
      <c r="C84" s="32"/>
      <c r="D84" s="63">
        <f t="shared" si="14"/>
        <v>12226.199999999999</v>
      </c>
      <c r="E84" s="65"/>
      <c r="F84" s="35">
        <f t="shared" si="12"/>
        <v>100</v>
      </c>
      <c r="G84" s="34"/>
      <c r="H84" s="135">
        <f t="shared" si="17"/>
        <v>0</v>
      </c>
      <c r="I84" s="135">
        <f t="shared" si="18"/>
        <v>100</v>
      </c>
      <c r="J84" s="35">
        <f t="shared" si="15"/>
        <v>0</v>
      </c>
      <c r="K84" s="59"/>
      <c r="L84" s="58">
        <f t="shared" si="16"/>
        <v>1.1512925368606375E-6</v>
      </c>
      <c r="M84" s="60"/>
      <c r="N84" s="33">
        <f t="shared" si="19"/>
        <v>99.999998848707463</v>
      </c>
      <c r="O84" s="59"/>
      <c r="P84" s="60"/>
      <c r="Q84" s="33">
        <f t="shared" si="13"/>
        <v>99.999998848707463</v>
      </c>
      <c r="R84" s="36"/>
    </row>
    <row r="85" spans="2:18">
      <c r="B85" s="57">
        <v>72</v>
      </c>
      <c r="C85" s="32"/>
      <c r="D85" s="63">
        <f t="shared" si="14"/>
        <v>12398.4</v>
      </c>
      <c r="E85" s="65"/>
      <c r="F85" s="35">
        <f t="shared" si="12"/>
        <v>100</v>
      </c>
      <c r="G85" s="34"/>
      <c r="H85" s="135">
        <f t="shared" si="17"/>
        <v>0</v>
      </c>
      <c r="I85" s="135">
        <f t="shared" si="18"/>
        <v>100</v>
      </c>
      <c r="J85" s="35">
        <f t="shared" si="15"/>
        <v>0</v>
      </c>
      <c r="K85" s="59"/>
      <c r="L85" s="58">
        <f t="shared" si="16"/>
        <v>1.1512925368606375E-6</v>
      </c>
      <c r="M85" s="60"/>
      <c r="N85" s="33">
        <f t="shared" si="19"/>
        <v>99.999998848707463</v>
      </c>
      <c r="O85" s="59"/>
      <c r="P85" s="60"/>
      <c r="Q85" s="33">
        <f t="shared" si="13"/>
        <v>99.999998848707463</v>
      </c>
      <c r="R85" s="36"/>
    </row>
    <row r="86" spans="2:18">
      <c r="B86" s="57">
        <v>73</v>
      </c>
      <c r="C86" s="32"/>
      <c r="D86" s="63">
        <f t="shared" si="14"/>
        <v>12570.599999999999</v>
      </c>
      <c r="E86" s="65"/>
      <c r="F86" s="35">
        <f t="shared" si="12"/>
        <v>100</v>
      </c>
      <c r="G86" s="34"/>
      <c r="H86" s="135">
        <f t="shared" si="17"/>
        <v>0</v>
      </c>
      <c r="I86" s="135">
        <f t="shared" si="18"/>
        <v>100</v>
      </c>
      <c r="J86" s="35">
        <f t="shared" si="15"/>
        <v>0</v>
      </c>
      <c r="K86" s="59"/>
      <c r="L86" s="58">
        <f t="shared" si="16"/>
        <v>1.1512925368606375E-6</v>
      </c>
      <c r="M86" s="60"/>
      <c r="N86" s="33">
        <f t="shared" si="19"/>
        <v>99.999998848707463</v>
      </c>
      <c r="O86" s="59"/>
      <c r="P86" s="60"/>
      <c r="Q86" s="33">
        <f t="shared" si="13"/>
        <v>99.999998848707463</v>
      </c>
      <c r="R86" s="36"/>
    </row>
    <row r="87" spans="2:18">
      <c r="B87" s="57">
        <v>74</v>
      </c>
      <c r="C87" s="32"/>
      <c r="D87" s="63">
        <f t="shared" si="14"/>
        <v>12742.8</v>
      </c>
      <c r="E87" s="65"/>
      <c r="F87" s="35">
        <f t="shared" si="12"/>
        <v>100</v>
      </c>
      <c r="G87" s="34"/>
      <c r="H87" s="135">
        <f t="shared" si="17"/>
        <v>0</v>
      </c>
      <c r="I87" s="135">
        <f t="shared" si="18"/>
        <v>100</v>
      </c>
      <c r="J87" s="35">
        <f t="shared" si="15"/>
        <v>0</v>
      </c>
      <c r="K87" s="59"/>
      <c r="L87" s="58">
        <f t="shared" si="16"/>
        <v>1.1512925368606375E-6</v>
      </c>
      <c r="M87" s="60"/>
      <c r="N87" s="33">
        <f t="shared" si="19"/>
        <v>99.999998848707463</v>
      </c>
      <c r="O87" s="59"/>
      <c r="P87" s="60"/>
      <c r="Q87" s="33">
        <f t="shared" si="13"/>
        <v>99.999998848707463</v>
      </c>
      <c r="R87" s="36"/>
    </row>
    <row r="88" spans="2:18">
      <c r="B88" s="57">
        <v>75</v>
      </c>
      <c r="C88" s="32"/>
      <c r="D88" s="63">
        <f t="shared" si="14"/>
        <v>12915</v>
      </c>
      <c r="E88" s="65"/>
      <c r="F88" s="35">
        <f t="shared" si="12"/>
        <v>100</v>
      </c>
      <c r="G88" s="34"/>
      <c r="H88" s="135">
        <f t="shared" si="17"/>
        <v>0</v>
      </c>
      <c r="I88" s="135">
        <f t="shared" si="18"/>
        <v>100</v>
      </c>
      <c r="J88" s="35">
        <f t="shared" si="15"/>
        <v>0</v>
      </c>
      <c r="K88" s="59"/>
      <c r="L88" s="58">
        <f t="shared" si="16"/>
        <v>1.1512925368606375E-6</v>
      </c>
      <c r="M88" s="60"/>
      <c r="N88" s="33">
        <f t="shared" si="19"/>
        <v>99.999998848707463</v>
      </c>
      <c r="O88" s="59"/>
      <c r="P88" s="60"/>
      <c r="Q88" s="33">
        <f t="shared" si="13"/>
        <v>99.999998848707463</v>
      </c>
      <c r="R88" s="36"/>
    </row>
    <row r="89" spans="2:18">
      <c r="B89" s="57">
        <v>76</v>
      </c>
      <c r="C89" s="32"/>
      <c r="D89" s="63">
        <f t="shared" si="14"/>
        <v>13087.199999999999</v>
      </c>
      <c r="E89" s="65"/>
      <c r="F89" s="35">
        <f t="shared" si="12"/>
        <v>100</v>
      </c>
      <c r="G89" s="34"/>
      <c r="H89" s="135">
        <f t="shared" si="17"/>
        <v>0</v>
      </c>
      <c r="I89" s="135">
        <f t="shared" si="18"/>
        <v>100</v>
      </c>
      <c r="J89" s="35">
        <f t="shared" si="15"/>
        <v>0</v>
      </c>
      <c r="K89" s="59"/>
      <c r="L89" s="58">
        <f t="shared" si="16"/>
        <v>1.1512925368606375E-6</v>
      </c>
      <c r="M89" s="60"/>
      <c r="N89" s="33">
        <f t="shared" si="19"/>
        <v>99.999998848707463</v>
      </c>
      <c r="O89" s="59"/>
      <c r="P89" s="60"/>
      <c r="Q89" s="33">
        <f t="shared" si="13"/>
        <v>99.999998848707463</v>
      </c>
      <c r="R89" s="36"/>
    </row>
    <row r="90" spans="2:18">
      <c r="B90" s="57">
        <v>77</v>
      </c>
      <c r="C90" s="32"/>
      <c r="D90" s="63">
        <f t="shared" si="14"/>
        <v>13259.4</v>
      </c>
      <c r="E90" s="65"/>
      <c r="F90" s="35">
        <f t="shared" si="12"/>
        <v>100</v>
      </c>
      <c r="G90" s="34"/>
      <c r="H90" s="135">
        <f t="shared" si="17"/>
        <v>0</v>
      </c>
      <c r="I90" s="135">
        <f t="shared" si="18"/>
        <v>100</v>
      </c>
      <c r="J90" s="35">
        <f t="shared" si="15"/>
        <v>0</v>
      </c>
      <c r="K90" s="59"/>
      <c r="L90" s="58">
        <f t="shared" si="16"/>
        <v>1.1512925368606375E-6</v>
      </c>
      <c r="M90" s="60"/>
      <c r="N90" s="33">
        <f t="shared" si="19"/>
        <v>99.999998848707463</v>
      </c>
      <c r="O90" s="59"/>
      <c r="P90" s="60"/>
      <c r="Q90" s="33">
        <f t="shared" si="13"/>
        <v>99.999998848707463</v>
      </c>
      <c r="R90" s="36"/>
    </row>
    <row r="91" spans="2:18">
      <c r="B91" s="57">
        <v>78</v>
      </c>
      <c r="C91" s="32"/>
      <c r="D91" s="63">
        <f t="shared" si="14"/>
        <v>13431.599999999999</v>
      </c>
      <c r="E91" s="65"/>
      <c r="F91" s="35">
        <f t="shared" ref="F91:F154" si="20">F90</f>
        <v>100</v>
      </c>
      <c r="G91" s="34"/>
      <c r="H91" s="135">
        <f t="shared" si="17"/>
        <v>0</v>
      </c>
      <c r="I91" s="135">
        <f t="shared" si="18"/>
        <v>100</v>
      </c>
      <c r="J91" s="35">
        <f t="shared" si="15"/>
        <v>0</v>
      </c>
      <c r="K91" s="59"/>
      <c r="L91" s="58">
        <f t="shared" si="16"/>
        <v>1.1512925368606375E-6</v>
      </c>
      <c r="M91" s="60"/>
      <c r="N91" s="33">
        <f t="shared" si="19"/>
        <v>99.999998848707463</v>
      </c>
      <c r="O91" s="59"/>
      <c r="P91" s="60"/>
      <c r="Q91" s="33">
        <f t="shared" ref="Q91:Q96" si="21">IF($O$9&lt;1,"***",N91-N91*(($O$9-1)/($O$9+1))^2)</f>
        <v>99.999998848707463</v>
      </c>
      <c r="R91" s="36"/>
    </row>
    <row r="92" spans="2:18">
      <c r="B92" s="57">
        <v>79</v>
      </c>
      <c r="C92" s="32"/>
      <c r="D92" s="63">
        <f t="shared" si="14"/>
        <v>13603.8</v>
      </c>
      <c r="E92" s="65"/>
      <c r="F92" s="35">
        <f t="shared" si="20"/>
        <v>100</v>
      </c>
      <c r="G92" s="34"/>
      <c r="H92" s="135">
        <f t="shared" si="17"/>
        <v>0</v>
      </c>
      <c r="I92" s="135">
        <f t="shared" si="18"/>
        <v>100</v>
      </c>
      <c r="J92" s="35">
        <f t="shared" si="15"/>
        <v>0</v>
      </c>
      <c r="K92" s="59"/>
      <c r="L92" s="58">
        <f t="shared" si="16"/>
        <v>1.1512925368606375E-6</v>
      </c>
      <c r="M92" s="60"/>
      <c r="N92" s="33">
        <f t="shared" si="19"/>
        <v>99.999998848707463</v>
      </c>
      <c r="O92" s="59"/>
      <c r="P92" s="60"/>
      <c r="Q92" s="33">
        <f t="shared" si="21"/>
        <v>99.999998848707463</v>
      </c>
      <c r="R92" s="36"/>
    </row>
    <row r="93" spans="2:18">
      <c r="B93" s="57">
        <v>80</v>
      </c>
      <c r="C93" s="32"/>
      <c r="D93" s="63">
        <f t="shared" si="14"/>
        <v>13776</v>
      </c>
      <c r="E93" s="65"/>
      <c r="F93" s="35">
        <f t="shared" si="20"/>
        <v>100</v>
      </c>
      <c r="G93" s="34"/>
      <c r="H93" s="135">
        <f t="shared" si="17"/>
        <v>0</v>
      </c>
      <c r="I93" s="135">
        <f t="shared" si="18"/>
        <v>100</v>
      </c>
      <c r="J93" s="35">
        <f t="shared" si="15"/>
        <v>0</v>
      </c>
      <c r="K93" s="59"/>
      <c r="L93" s="58">
        <f t="shared" si="16"/>
        <v>1.1512925368606375E-6</v>
      </c>
      <c r="M93" s="60"/>
      <c r="N93" s="33">
        <f t="shared" si="19"/>
        <v>99.999998848707463</v>
      </c>
      <c r="O93" s="59"/>
      <c r="P93" s="60"/>
      <c r="Q93" s="33">
        <f t="shared" si="21"/>
        <v>99.999998848707463</v>
      </c>
      <c r="R93" s="36"/>
    </row>
    <row r="94" spans="2:18">
      <c r="B94" s="57">
        <v>81</v>
      </c>
      <c r="C94" s="32"/>
      <c r="D94" s="63">
        <f t="shared" si="14"/>
        <v>13948.199999999999</v>
      </c>
      <c r="E94" s="65"/>
      <c r="F94" s="35">
        <f t="shared" si="20"/>
        <v>100</v>
      </c>
      <c r="G94" s="34"/>
      <c r="H94" s="135">
        <f t="shared" si="17"/>
        <v>0</v>
      </c>
      <c r="I94" s="135">
        <f t="shared" si="18"/>
        <v>100</v>
      </c>
      <c r="J94" s="35">
        <f t="shared" si="15"/>
        <v>0</v>
      </c>
      <c r="K94" s="59"/>
      <c r="L94" s="58">
        <f t="shared" si="16"/>
        <v>1.1512925368606375E-6</v>
      </c>
      <c r="M94" s="60"/>
      <c r="N94" s="33">
        <f t="shared" si="19"/>
        <v>99.999998848707463</v>
      </c>
      <c r="O94" s="59"/>
      <c r="P94" s="60"/>
      <c r="Q94" s="33">
        <f t="shared" si="21"/>
        <v>99.999998848707463</v>
      </c>
      <c r="R94" s="36"/>
    </row>
    <row r="95" spans="2:18">
      <c r="B95" s="57">
        <v>82</v>
      </c>
      <c r="C95" s="32"/>
      <c r="D95" s="63">
        <f t="shared" si="14"/>
        <v>14120.4</v>
      </c>
      <c r="E95" s="65"/>
      <c r="F95" s="35">
        <f t="shared" si="20"/>
        <v>100</v>
      </c>
      <c r="G95" s="34"/>
      <c r="H95" s="135">
        <f t="shared" si="17"/>
        <v>0</v>
      </c>
      <c r="I95" s="135">
        <f t="shared" si="18"/>
        <v>100</v>
      </c>
      <c r="J95" s="35">
        <f t="shared" si="15"/>
        <v>0</v>
      </c>
      <c r="K95" s="59"/>
      <c r="L95" s="58">
        <f t="shared" si="16"/>
        <v>1.1512925368606375E-6</v>
      </c>
      <c r="M95" s="60"/>
      <c r="N95" s="33">
        <f t="shared" si="19"/>
        <v>99.999998848707463</v>
      </c>
      <c r="O95" s="59"/>
      <c r="P95" s="60"/>
      <c r="Q95" s="33">
        <f t="shared" si="21"/>
        <v>99.999998848707463</v>
      </c>
      <c r="R95" s="36"/>
    </row>
    <row r="96" spans="2:18">
      <c r="B96" s="21">
        <v>83</v>
      </c>
      <c r="C96" s="143"/>
      <c r="D96" s="144">
        <f t="shared" si="14"/>
        <v>14292.599999999999</v>
      </c>
      <c r="E96" s="145"/>
      <c r="F96" s="56">
        <f t="shared" si="20"/>
        <v>100</v>
      </c>
      <c r="G96" s="146"/>
      <c r="H96" s="147">
        <f t="shared" si="17"/>
        <v>0</v>
      </c>
      <c r="I96" s="134">
        <f t="shared" si="18"/>
        <v>100</v>
      </c>
      <c r="J96" s="56">
        <f t="shared" si="15"/>
        <v>0</v>
      </c>
      <c r="K96" s="148"/>
      <c r="L96" s="149">
        <f t="shared" si="16"/>
        <v>1.1512925368606375E-6</v>
      </c>
      <c r="M96" s="150"/>
      <c r="N96" s="55">
        <f t="shared" si="19"/>
        <v>99.999998848707463</v>
      </c>
      <c r="O96" s="148"/>
      <c r="P96" s="150"/>
      <c r="Q96" s="55">
        <f t="shared" si="21"/>
        <v>99.999998848707463</v>
      </c>
      <c r="R96" s="22"/>
    </row>
    <row r="97" spans="2:18">
      <c r="B97" s="151">
        <v>84</v>
      </c>
      <c r="C97" s="32"/>
      <c r="D97" s="33">
        <f t="shared" si="14"/>
        <v>14464.8</v>
      </c>
      <c r="E97" s="65"/>
      <c r="F97" s="35">
        <f t="shared" si="20"/>
        <v>100</v>
      </c>
      <c r="G97" s="34"/>
      <c r="H97" s="135">
        <f t="shared" ref="H97:H112" si="22">F97-10^(-$G$10/10)*F97</f>
        <v>0</v>
      </c>
      <c r="I97" s="135">
        <f t="shared" ref="I97:I112" si="23">IF($O$9&lt;1,"***",$I$14 +( (N96-Q96)*10^(-1*$M$4/10)))</f>
        <v>100</v>
      </c>
      <c r="J97" s="35">
        <f t="shared" ref="J97:J112" si="24">IF($O$9&lt;1,"***",(N97-Q97)*((10^(-$M$4/10))))</f>
        <v>0</v>
      </c>
      <c r="K97" s="59"/>
      <c r="L97" s="152">
        <f t="shared" ref="L97:L112" si="25">(I97-N97)+(N97-Q97)-J97</f>
        <v>1.1512925368606375E-6</v>
      </c>
      <c r="M97" s="60"/>
      <c r="N97" s="33">
        <f t="shared" ref="N97:N112" si="26">IF($O$9&lt;1,"***",I97*10^(-$M$4/10))</f>
        <v>99.999998848707463</v>
      </c>
      <c r="O97" s="59"/>
      <c r="P97" s="60"/>
      <c r="Q97" s="33">
        <f t="shared" ref="Q97:Q112" si="27">IF($O$9&lt;1,"***",N97-N97*(($O$9-1)/($O$9+1))^2)</f>
        <v>99.999998848707463</v>
      </c>
      <c r="R97" s="36"/>
    </row>
    <row r="98" spans="2:18">
      <c r="B98" s="151">
        <v>85</v>
      </c>
      <c r="C98" s="32"/>
      <c r="D98" s="33">
        <f t="shared" si="14"/>
        <v>14636.999999999998</v>
      </c>
      <c r="E98" s="65"/>
      <c r="F98" s="35">
        <f t="shared" si="20"/>
        <v>100</v>
      </c>
      <c r="G98" s="34"/>
      <c r="H98" s="135">
        <f t="shared" si="22"/>
        <v>0</v>
      </c>
      <c r="I98" s="135">
        <f t="shared" si="23"/>
        <v>100</v>
      </c>
      <c r="J98" s="35">
        <f t="shared" si="24"/>
        <v>0</v>
      </c>
      <c r="K98" s="59"/>
      <c r="L98" s="152">
        <f t="shared" si="25"/>
        <v>1.1512925368606375E-6</v>
      </c>
      <c r="M98" s="60"/>
      <c r="N98" s="33">
        <f t="shared" si="26"/>
        <v>99.999998848707463</v>
      </c>
      <c r="O98" s="59"/>
      <c r="P98" s="60"/>
      <c r="Q98" s="33">
        <f t="shared" si="27"/>
        <v>99.999998848707463</v>
      </c>
      <c r="R98" s="36"/>
    </row>
    <row r="99" spans="2:18">
      <c r="B99" s="151">
        <v>86</v>
      </c>
      <c r="C99" s="32"/>
      <c r="D99" s="33">
        <f t="shared" si="14"/>
        <v>14809.199999999999</v>
      </c>
      <c r="E99" s="65"/>
      <c r="F99" s="35">
        <f t="shared" si="20"/>
        <v>100</v>
      </c>
      <c r="G99" s="34"/>
      <c r="H99" s="135">
        <f t="shared" si="22"/>
        <v>0</v>
      </c>
      <c r="I99" s="135">
        <f t="shared" si="23"/>
        <v>100</v>
      </c>
      <c r="J99" s="35">
        <f t="shared" si="24"/>
        <v>0</v>
      </c>
      <c r="K99" s="59"/>
      <c r="L99" s="152">
        <f t="shared" si="25"/>
        <v>1.1512925368606375E-6</v>
      </c>
      <c r="M99" s="60"/>
      <c r="N99" s="33">
        <f t="shared" si="26"/>
        <v>99.999998848707463</v>
      </c>
      <c r="O99" s="59"/>
      <c r="P99" s="60"/>
      <c r="Q99" s="33">
        <f t="shared" si="27"/>
        <v>99.999998848707463</v>
      </c>
      <c r="R99" s="36"/>
    </row>
    <row r="100" spans="2:18">
      <c r="B100" s="151">
        <v>87</v>
      </c>
      <c r="C100" s="32"/>
      <c r="D100" s="33">
        <f t="shared" si="14"/>
        <v>14981.4</v>
      </c>
      <c r="E100" s="65"/>
      <c r="F100" s="35">
        <f t="shared" si="20"/>
        <v>100</v>
      </c>
      <c r="G100" s="34"/>
      <c r="H100" s="135">
        <f t="shared" si="22"/>
        <v>0</v>
      </c>
      <c r="I100" s="135">
        <f t="shared" si="23"/>
        <v>100</v>
      </c>
      <c r="J100" s="35">
        <f t="shared" si="24"/>
        <v>0</v>
      </c>
      <c r="K100" s="59"/>
      <c r="L100" s="152">
        <f t="shared" si="25"/>
        <v>1.1512925368606375E-6</v>
      </c>
      <c r="M100" s="60"/>
      <c r="N100" s="33">
        <f t="shared" si="26"/>
        <v>99.999998848707463</v>
      </c>
      <c r="O100" s="59"/>
      <c r="P100" s="60"/>
      <c r="Q100" s="33">
        <f t="shared" si="27"/>
        <v>99.999998848707463</v>
      </c>
      <c r="R100" s="36"/>
    </row>
    <row r="101" spans="2:18">
      <c r="B101" s="151">
        <v>88</v>
      </c>
      <c r="C101" s="32"/>
      <c r="D101" s="33">
        <f t="shared" si="14"/>
        <v>15153.599999999999</v>
      </c>
      <c r="E101" s="65"/>
      <c r="F101" s="35">
        <f t="shared" si="20"/>
        <v>100</v>
      </c>
      <c r="G101" s="34"/>
      <c r="H101" s="135">
        <f t="shared" si="22"/>
        <v>0</v>
      </c>
      <c r="I101" s="135">
        <f t="shared" si="23"/>
        <v>100</v>
      </c>
      <c r="J101" s="35">
        <f t="shared" si="24"/>
        <v>0</v>
      </c>
      <c r="K101" s="59"/>
      <c r="L101" s="152">
        <f t="shared" si="25"/>
        <v>1.1512925368606375E-6</v>
      </c>
      <c r="M101" s="60"/>
      <c r="N101" s="33">
        <f t="shared" si="26"/>
        <v>99.999998848707463</v>
      </c>
      <c r="O101" s="59"/>
      <c r="P101" s="60"/>
      <c r="Q101" s="33">
        <f t="shared" si="27"/>
        <v>99.999998848707463</v>
      </c>
      <c r="R101" s="36"/>
    </row>
    <row r="102" spans="2:18">
      <c r="B102" s="151">
        <v>89</v>
      </c>
      <c r="C102" s="32"/>
      <c r="D102" s="33">
        <f t="shared" si="14"/>
        <v>15325.8</v>
      </c>
      <c r="E102" s="65"/>
      <c r="F102" s="35">
        <f t="shared" si="20"/>
        <v>100</v>
      </c>
      <c r="G102" s="34"/>
      <c r="H102" s="135">
        <f t="shared" si="22"/>
        <v>0</v>
      </c>
      <c r="I102" s="135">
        <f t="shared" si="23"/>
        <v>100</v>
      </c>
      <c r="J102" s="35">
        <f t="shared" si="24"/>
        <v>0</v>
      </c>
      <c r="K102" s="59"/>
      <c r="L102" s="152">
        <f t="shared" si="25"/>
        <v>1.1512925368606375E-6</v>
      </c>
      <c r="M102" s="60"/>
      <c r="N102" s="33">
        <f t="shared" si="26"/>
        <v>99.999998848707463</v>
      </c>
      <c r="O102" s="59"/>
      <c r="P102" s="60"/>
      <c r="Q102" s="33">
        <f t="shared" si="27"/>
        <v>99.999998848707463</v>
      </c>
      <c r="R102" s="36"/>
    </row>
    <row r="103" spans="2:18">
      <c r="B103" s="151">
        <v>90</v>
      </c>
      <c r="C103" s="32"/>
      <c r="D103" s="33">
        <f t="shared" si="14"/>
        <v>15497.999999999998</v>
      </c>
      <c r="E103" s="65"/>
      <c r="F103" s="35">
        <f t="shared" si="20"/>
        <v>100</v>
      </c>
      <c r="G103" s="34"/>
      <c r="H103" s="135">
        <f t="shared" si="22"/>
        <v>0</v>
      </c>
      <c r="I103" s="135">
        <f t="shared" si="23"/>
        <v>100</v>
      </c>
      <c r="J103" s="35">
        <f t="shared" si="24"/>
        <v>0</v>
      </c>
      <c r="K103" s="59"/>
      <c r="L103" s="152">
        <f t="shared" si="25"/>
        <v>1.1512925368606375E-6</v>
      </c>
      <c r="M103" s="60"/>
      <c r="N103" s="33">
        <f t="shared" si="26"/>
        <v>99.999998848707463</v>
      </c>
      <c r="O103" s="59"/>
      <c r="P103" s="60"/>
      <c r="Q103" s="33">
        <f t="shared" si="27"/>
        <v>99.999998848707463</v>
      </c>
      <c r="R103" s="36"/>
    </row>
    <row r="104" spans="2:18">
      <c r="B104" s="151">
        <v>91</v>
      </c>
      <c r="C104" s="32"/>
      <c r="D104" s="33">
        <f t="shared" si="14"/>
        <v>15670.199999999999</v>
      </c>
      <c r="E104" s="65"/>
      <c r="F104" s="35">
        <f t="shared" si="20"/>
        <v>100</v>
      </c>
      <c r="G104" s="34"/>
      <c r="H104" s="135">
        <f t="shared" si="22"/>
        <v>0</v>
      </c>
      <c r="I104" s="135">
        <f t="shared" si="23"/>
        <v>100</v>
      </c>
      <c r="J104" s="35">
        <f t="shared" si="24"/>
        <v>0</v>
      </c>
      <c r="K104" s="59"/>
      <c r="L104" s="152">
        <f t="shared" si="25"/>
        <v>1.1512925368606375E-6</v>
      </c>
      <c r="M104" s="60"/>
      <c r="N104" s="33">
        <f t="shared" si="26"/>
        <v>99.999998848707463</v>
      </c>
      <c r="O104" s="59"/>
      <c r="P104" s="60"/>
      <c r="Q104" s="33">
        <f t="shared" si="27"/>
        <v>99.999998848707463</v>
      </c>
      <c r="R104" s="36"/>
    </row>
    <row r="105" spans="2:18">
      <c r="B105" s="151">
        <v>92</v>
      </c>
      <c r="C105" s="32"/>
      <c r="D105" s="33">
        <f t="shared" si="14"/>
        <v>15842.4</v>
      </c>
      <c r="E105" s="65"/>
      <c r="F105" s="35">
        <f t="shared" si="20"/>
        <v>100</v>
      </c>
      <c r="G105" s="34"/>
      <c r="H105" s="135">
        <f t="shared" si="22"/>
        <v>0</v>
      </c>
      <c r="I105" s="135">
        <f t="shared" si="23"/>
        <v>100</v>
      </c>
      <c r="J105" s="35">
        <f t="shared" si="24"/>
        <v>0</v>
      </c>
      <c r="K105" s="59"/>
      <c r="L105" s="152">
        <f t="shared" si="25"/>
        <v>1.1512925368606375E-6</v>
      </c>
      <c r="M105" s="60"/>
      <c r="N105" s="33">
        <f t="shared" si="26"/>
        <v>99.999998848707463</v>
      </c>
      <c r="O105" s="59"/>
      <c r="P105" s="60"/>
      <c r="Q105" s="33">
        <f t="shared" si="27"/>
        <v>99.999998848707463</v>
      </c>
      <c r="R105" s="36"/>
    </row>
    <row r="106" spans="2:18">
      <c r="B106" s="151">
        <v>93</v>
      </c>
      <c r="C106" s="32"/>
      <c r="D106" s="33">
        <f t="shared" si="14"/>
        <v>16014.599999999999</v>
      </c>
      <c r="E106" s="65"/>
      <c r="F106" s="35">
        <f t="shared" si="20"/>
        <v>100</v>
      </c>
      <c r="G106" s="34"/>
      <c r="H106" s="135">
        <f t="shared" si="22"/>
        <v>0</v>
      </c>
      <c r="I106" s="135">
        <f t="shared" si="23"/>
        <v>100</v>
      </c>
      <c r="J106" s="35">
        <f t="shared" si="24"/>
        <v>0</v>
      </c>
      <c r="K106" s="59"/>
      <c r="L106" s="152">
        <f t="shared" si="25"/>
        <v>1.1512925368606375E-6</v>
      </c>
      <c r="M106" s="60"/>
      <c r="N106" s="33">
        <f t="shared" si="26"/>
        <v>99.999998848707463</v>
      </c>
      <c r="O106" s="59"/>
      <c r="P106" s="60"/>
      <c r="Q106" s="33">
        <f t="shared" si="27"/>
        <v>99.999998848707463</v>
      </c>
      <c r="R106" s="36"/>
    </row>
    <row r="107" spans="2:18">
      <c r="B107" s="151">
        <v>94</v>
      </c>
      <c r="C107" s="32"/>
      <c r="D107" s="33">
        <f t="shared" si="14"/>
        <v>16186.8</v>
      </c>
      <c r="E107" s="65"/>
      <c r="F107" s="35">
        <f t="shared" si="20"/>
        <v>100</v>
      </c>
      <c r="G107" s="34"/>
      <c r="H107" s="135">
        <f t="shared" si="22"/>
        <v>0</v>
      </c>
      <c r="I107" s="135">
        <f t="shared" si="23"/>
        <v>100</v>
      </c>
      <c r="J107" s="35">
        <f t="shared" si="24"/>
        <v>0</v>
      </c>
      <c r="K107" s="59"/>
      <c r="L107" s="152">
        <f t="shared" si="25"/>
        <v>1.1512925368606375E-6</v>
      </c>
      <c r="M107" s="60"/>
      <c r="N107" s="33">
        <f t="shared" si="26"/>
        <v>99.999998848707463</v>
      </c>
      <c r="O107" s="59"/>
      <c r="P107" s="60"/>
      <c r="Q107" s="33">
        <f t="shared" si="27"/>
        <v>99.999998848707463</v>
      </c>
      <c r="R107" s="36"/>
    </row>
    <row r="108" spans="2:18">
      <c r="B108" s="151">
        <v>95</v>
      </c>
      <c r="C108" s="32"/>
      <c r="D108" s="33">
        <f t="shared" si="14"/>
        <v>16358.999999999998</v>
      </c>
      <c r="E108" s="65"/>
      <c r="F108" s="35">
        <f t="shared" si="20"/>
        <v>100</v>
      </c>
      <c r="G108" s="34"/>
      <c r="H108" s="135">
        <f t="shared" si="22"/>
        <v>0</v>
      </c>
      <c r="I108" s="135">
        <f t="shared" si="23"/>
        <v>100</v>
      </c>
      <c r="J108" s="35">
        <f t="shared" si="24"/>
        <v>0</v>
      </c>
      <c r="K108" s="59"/>
      <c r="L108" s="152">
        <f t="shared" si="25"/>
        <v>1.1512925368606375E-6</v>
      </c>
      <c r="M108" s="60"/>
      <c r="N108" s="33">
        <f t="shared" si="26"/>
        <v>99.999998848707463</v>
      </c>
      <c r="O108" s="59"/>
      <c r="P108" s="60"/>
      <c r="Q108" s="33">
        <f t="shared" si="27"/>
        <v>99.999998848707463</v>
      </c>
      <c r="R108" s="36"/>
    </row>
    <row r="109" spans="2:18">
      <c r="B109" s="151">
        <v>96</v>
      </c>
      <c r="C109" s="32"/>
      <c r="D109" s="33">
        <f t="shared" si="14"/>
        <v>16531.199999999997</v>
      </c>
      <c r="E109" s="65"/>
      <c r="F109" s="35">
        <f t="shared" si="20"/>
        <v>100</v>
      </c>
      <c r="G109" s="34"/>
      <c r="H109" s="135">
        <f t="shared" si="22"/>
        <v>0</v>
      </c>
      <c r="I109" s="135">
        <f t="shared" si="23"/>
        <v>100</v>
      </c>
      <c r="J109" s="35">
        <f t="shared" si="24"/>
        <v>0</v>
      </c>
      <c r="K109" s="59"/>
      <c r="L109" s="152">
        <f t="shared" si="25"/>
        <v>1.1512925368606375E-6</v>
      </c>
      <c r="M109" s="60"/>
      <c r="N109" s="33">
        <f t="shared" si="26"/>
        <v>99.999998848707463</v>
      </c>
      <c r="O109" s="59"/>
      <c r="P109" s="60"/>
      <c r="Q109" s="33">
        <f t="shared" si="27"/>
        <v>99.999998848707463</v>
      </c>
      <c r="R109" s="36"/>
    </row>
    <row r="110" spans="2:18">
      <c r="B110" s="151">
        <v>97</v>
      </c>
      <c r="C110" s="32"/>
      <c r="D110" s="33">
        <f t="shared" si="14"/>
        <v>16703.399999999998</v>
      </c>
      <c r="E110" s="65"/>
      <c r="F110" s="35">
        <f t="shared" si="20"/>
        <v>100</v>
      </c>
      <c r="G110" s="34"/>
      <c r="H110" s="135">
        <f t="shared" si="22"/>
        <v>0</v>
      </c>
      <c r="I110" s="135">
        <f t="shared" si="23"/>
        <v>100</v>
      </c>
      <c r="J110" s="35">
        <f t="shared" si="24"/>
        <v>0</v>
      </c>
      <c r="K110" s="59"/>
      <c r="L110" s="152">
        <f t="shared" si="25"/>
        <v>1.1512925368606375E-6</v>
      </c>
      <c r="M110" s="60"/>
      <c r="N110" s="33">
        <f t="shared" si="26"/>
        <v>99.999998848707463</v>
      </c>
      <c r="O110" s="59"/>
      <c r="P110" s="60"/>
      <c r="Q110" s="33">
        <f t="shared" si="27"/>
        <v>99.999998848707463</v>
      </c>
      <c r="R110" s="36"/>
    </row>
    <row r="111" spans="2:18">
      <c r="B111" s="151">
        <v>98</v>
      </c>
      <c r="C111" s="32"/>
      <c r="D111" s="33">
        <f t="shared" si="14"/>
        <v>16875.599999999999</v>
      </c>
      <c r="E111" s="65"/>
      <c r="F111" s="35">
        <f t="shared" si="20"/>
        <v>100</v>
      </c>
      <c r="G111" s="34"/>
      <c r="H111" s="135">
        <f t="shared" si="22"/>
        <v>0</v>
      </c>
      <c r="I111" s="135">
        <f t="shared" si="23"/>
        <v>100</v>
      </c>
      <c r="J111" s="35">
        <f t="shared" si="24"/>
        <v>0</v>
      </c>
      <c r="K111" s="59"/>
      <c r="L111" s="152">
        <f t="shared" si="25"/>
        <v>1.1512925368606375E-6</v>
      </c>
      <c r="M111" s="60"/>
      <c r="N111" s="33">
        <f t="shared" si="26"/>
        <v>99.999998848707463</v>
      </c>
      <c r="O111" s="59"/>
      <c r="P111" s="60"/>
      <c r="Q111" s="33">
        <f t="shared" si="27"/>
        <v>99.999998848707463</v>
      </c>
      <c r="R111" s="36"/>
    </row>
    <row r="112" spans="2:18">
      <c r="B112" s="151">
        <v>99</v>
      </c>
      <c r="C112" s="32"/>
      <c r="D112" s="33">
        <f t="shared" si="14"/>
        <v>17047.8</v>
      </c>
      <c r="E112" s="65"/>
      <c r="F112" s="35">
        <f t="shared" si="20"/>
        <v>100</v>
      </c>
      <c r="G112" s="34"/>
      <c r="H112" s="135">
        <f t="shared" si="22"/>
        <v>0</v>
      </c>
      <c r="I112" s="135">
        <f t="shared" si="23"/>
        <v>100</v>
      </c>
      <c r="J112" s="35">
        <f t="shared" si="24"/>
        <v>0</v>
      </c>
      <c r="K112" s="59"/>
      <c r="L112" s="152">
        <f t="shared" si="25"/>
        <v>1.1512925368606375E-6</v>
      </c>
      <c r="M112" s="60"/>
      <c r="N112" s="33">
        <f t="shared" si="26"/>
        <v>99.999998848707463</v>
      </c>
      <c r="O112" s="59"/>
      <c r="P112" s="60"/>
      <c r="Q112" s="33">
        <f t="shared" si="27"/>
        <v>99.999998848707463</v>
      </c>
      <c r="R112" s="36"/>
    </row>
    <row r="113" spans="2:18">
      <c r="B113" s="151">
        <v>100</v>
      </c>
      <c r="C113" s="32"/>
      <c r="D113" s="33">
        <f t="shared" ref="D113:D176" si="28">(B113*$H$284)*2</f>
        <v>17220</v>
      </c>
      <c r="E113" s="65"/>
      <c r="F113" s="35">
        <f t="shared" si="20"/>
        <v>100</v>
      </c>
      <c r="G113" s="34"/>
      <c r="H113" s="135">
        <f t="shared" ref="H113:H176" si="29">F113-10^(-$G$10/10)*F113</f>
        <v>0</v>
      </c>
      <c r="I113" s="135">
        <f t="shared" ref="I113:I176" si="30">IF($O$9&lt;1,"***",$I$14 +( (N112-Q112)*10^(-1*$M$4/10)))</f>
        <v>100</v>
      </c>
      <c r="J113" s="35">
        <f t="shared" ref="J113:J176" si="31">IF($O$9&lt;1,"***",(N113-Q113)*((10^(-$M$4/10))))</f>
        <v>0</v>
      </c>
      <c r="K113" s="59"/>
      <c r="L113" s="152">
        <f t="shared" ref="L113:L176" si="32">(I113-N113)+(N113-Q113)-J113</f>
        <v>1.1512925368606375E-6</v>
      </c>
      <c r="M113" s="60"/>
      <c r="N113" s="33">
        <f t="shared" ref="N113:N176" si="33">IF($O$9&lt;1,"***",I113*10^(-$M$4/10))</f>
        <v>99.999998848707463</v>
      </c>
      <c r="O113" s="59"/>
      <c r="P113" s="60"/>
      <c r="Q113" s="33">
        <f t="shared" ref="Q113:Q176" si="34">IF($O$9&lt;1,"***",N113-N113*(($O$9-1)/($O$9+1))^2)</f>
        <v>99.999998848707463</v>
      </c>
      <c r="R113" s="36"/>
    </row>
    <row r="114" spans="2:18">
      <c r="B114" s="151">
        <v>101</v>
      </c>
      <c r="C114" s="32"/>
      <c r="D114" s="33">
        <f t="shared" si="28"/>
        <v>17392.199999999997</v>
      </c>
      <c r="E114" s="65"/>
      <c r="F114" s="35">
        <f t="shared" si="20"/>
        <v>100</v>
      </c>
      <c r="G114" s="34"/>
      <c r="H114" s="135">
        <f t="shared" si="29"/>
        <v>0</v>
      </c>
      <c r="I114" s="135">
        <f t="shared" si="30"/>
        <v>100</v>
      </c>
      <c r="J114" s="35">
        <f t="shared" si="31"/>
        <v>0</v>
      </c>
      <c r="K114" s="59"/>
      <c r="L114" s="152">
        <f t="shared" si="32"/>
        <v>1.1512925368606375E-6</v>
      </c>
      <c r="M114" s="60"/>
      <c r="N114" s="33">
        <f t="shared" si="33"/>
        <v>99.999998848707463</v>
      </c>
      <c r="O114" s="59"/>
      <c r="P114" s="60"/>
      <c r="Q114" s="33">
        <f t="shared" si="34"/>
        <v>99.999998848707463</v>
      </c>
      <c r="R114" s="36"/>
    </row>
    <row r="115" spans="2:18">
      <c r="B115" s="151">
        <v>102</v>
      </c>
      <c r="C115" s="32"/>
      <c r="D115" s="33">
        <f t="shared" si="28"/>
        <v>17564.399999999998</v>
      </c>
      <c r="E115" s="65"/>
      <c r="F115" s="35">
        <f t="shared" si="20"/>
        <v>100</v>
      </c>
      <c r="G115" s="34"/>
      <c r="H115" s="135">
        <f t="shared" si="29"/>
        <v>0</v>
      </c>
      <c r="I115" s="135">
        <f t="shared" si="30"/>
        <v>100</v>
      </c>
      <c r="J115" s="35">
        <f t="shared" si="31"/>
        <v>0</v>
      </c>
      <c r="K115" s="59"/>
      <c r="L115" s="152">
        <f t="shared" si="32"/>
        <v>1.1512925368606375E-6</v>
      </c>
      <c r="M115" s="60"/>
      <c r="N115" s="33">
        <f t="shared" si="33"/>
        <v>99.999998848707463</v>
      </c>
      <c r="O115" s="59"/>
      <c r="P115" s="60"/>
      <c r="Q115" s="33">
        <f t="shared" si="34"/>
        <v>99.999998848707463</v>
      </c>
      <c r="R115" s="36"/>
    </row>
    <row r="116" spans="2:18">
      <c r="B116" s="151">
        <v>103</v>
      </c>
      <c r="C116" s="32"/>
      <c r="D116" s="33">
        <f t="shared" si="28"/>
        <v>17736.599999999999</v>
      </c>
      <c r="E116" s="65"/>
      <c r="F116" s="35">
        <f t="shared" si="20"/>
        <v>100</v>
      </c>
      <c r="G116" s="34"/>
      <c r="H116" s="135">
        <f t="shared" si="29"/>
        <v>0</v>
      </c>
      <c r="I116" s="135">
        <f t="shared" si="30"/>
        <v>100</v>
      </c>
      <c r="J116" s="35">
        <f t="shared" si="31"/>
        <v>0</v>
      </c>
      <c r="K116" s="59"/>
      <c r="L116" s="152">
        <f t="shared" si="32"/>
        <v>1.1512925368606375E-6</v>
      </c>
      <c r="M116" s="60"/>
      <c r="N116" s="33">
        <f t="shared" si="33"/>
        <v>99.999998848707463</v>
      </c>
      <c r="O116" s="59"/>
      <c r="P116" s="60"/>
      <c r="Q116" s="33">
        <f t="shared" si="34"/>
        <v>99.999998848707463</v>
      </c>
      <c r="R116" s="36"/>
    </row>
    <row r="117" spans="2:18">
      <c r="B117" s="151">
        <v>104</v>
      </c>
      <c r="C117" s="32"/>
      <c r="D117" s="33">
        <f t="shared" si="28"/>
        <v>17908.8</v>
      </c>
      <c r="E117" s="65"/>
      <c r="F117" s="35">
        <f t="shared" si="20"/>
        <v>100</v>
      </c>
      <c r="G117" s="34"/>
      <c r="H117" s="135">
        <f t="shared" si="29"/>
        <v>0</v>
      </c>
      <c r="I117" s="135">
        <f t="shared" si="30"/>
        <v>100</v>
      </c>
      <c r="J117" s="35">
        <f t="shared" si="31"/>
        <v>0</v>
      </c>
      <c r="K117" s="59"/>
      <c r="L117" s="152">
        <f t="shared" si="32"/>
        <v>1.1512925368606375E-6</v>
      </c>
      <c r="M117" s="60"/>
      <c r="N117" s="33">
        <f t="shared" si="33"/>
        <v>99.999998848707463</v>
      </c>
      <c r="O117" s="59"/>
      <c r="P117" s="60"/>
      <c r="Q117" s="33">
        <f t="shared" si="34"/>
        <v>99.999998848707463</v>
      </c>
      <c r="R117" s="36"/>
    </row>
    <row r="118" spans="2:18">
      <c r="B118" s="151">
        <v>105</v>
      </c>
      <c r="C118" s="32"/>
      <c r="D118" s="33">
        <f t="shared" si="28"/>
        <v>18081</v>
      </c>
      <c r="E118" s="65"/>
      <c r="F118" s="35">
        <f t="shared" si="20"/>
        <v>100</v>
      </c>
      <c r="G118" s="34"/>
      <c r="H118" s="135">
        <f t="shared" si="29"/>
        <v>0</v>
      </c>
      <c r="I118" s="135">
        <f t="shared" si="30"/>
        <v>100</v>
      </c>
      <c r="J118" s="35">
        <f t="shared" si="31"/>
        <v>0</v>
      </c>
      <c r="K118" s="59"/>
      <c r="L118" s="152">
        <f t="shared" si="32"/>
        <v>1.1512925368606375E-6</v>
      </c>
      <c r="M118" s="60"/>
      <c r="N118" s="33">
        <f t="shared" si="33"/>
        <v>99.999998848707463</v>
      </c>
      <c r="O118" s="59"/>
      <c r="P118" s="60"/>
      <c r="Q118" s="33">
        <f t="shared" si="34"/>
        <v>99.999998848707463</v>
      </c>
      <c r="R118" s="36"/>
    </row>
    <row r="119" spans="2:18">
      <c r="B119" s="151">
        <v>106</v>
      </c>
      <c r="C119" s="32"/>
      <c r="D119" s="33">
        <f t="shared" si="28"/>
        <v>18253.199999999997</v>
      </c>
      <c r="E119" s="65"/>
      <c r="F119" s="35">
        <f t="shared" si="20"/>
        <v>100</v>
      </c>
      <c r="G119" s="34"/>
      <c r="H119" s="135">
        <f t="shared" si="29"/>
        <v>0</v>
      </c>
      <c r="I119" s="135">
        <f t="shared" si="30"/>
        <v>100</v>
      </c>
      <c r="J119" s="35">
        <f t="shared" si="31"/>
        <v>0</v>
      </c>
      <c r="K119" s="59"/>
      <c r="L119" s="152">
        <f t="shared" si="32"/>
        <v>1.1512925368606375E-6</v>
      </c>
      <c r="M119" s="60"/>
      <c r="N119" s="33">
        <f t="shared" si="33"/>
        <v>99.999998848707463</v>
      </c>
      <c r="O119" s="59"/>
      <c r="P119" s="60"/>
      <c r="Q119" s="33">
        <f t="shared" si="34"/>
        <v>99.999998848707463</v>
      </c>
      <c r="R119" s="36"/>
    </row>
    <row r="120" spans="2:18">
      <c r="B120" s="151">
        <v>107</v>
      </c>
      <c r="C120" s="32"/>
      <c r="D120" s="33">
        <f t="shared" si="28"/>
        <v>18425.399999999998</v>
      </c>
      <c r="E120" s="65"/>
      <c r="F120" s="35">
        <f t="shared" si="20"/>
        <v>100</v>
      </c>
      <c r="G120" s="34"/>
      <c r="H120" s="135">
        <f t="shared" si="29"/>
        <v>0</v>
      </c>
      <c r="I120" s="135">
        <f t="shared" si="30"/>
        <v>100</v>
      </c>
      <c r="J120" s="35">
        <f t="shared" si="31"/>
        <v>0</v>
      </c>
      <c r="K120" s="59"/>
      <c r="L120" s="152">
        <f t="shared" si="32"/>
        <v>1.1512925368606375E-6</v>
      </c>
      <c r="M120" s="60"/>
      <c r="N120" s="33">
        <f t="shared" si="33"/>
        <v>99.999998848707463</v>
      </c>
      <c r="O120" s="59"/>
      <c r="P120" s="60"/>
      <c r="Q120" s="33">
        <f t="shared" si="34"/>
        <v>99.999998848707463</v>
      </c>
      <c r="R120" s="36"/>
    </row>
    <row r="121" spans="2:18">
      <c r="B121" s="151">
        <v>108</v>
      </c>
      <c r="C121" s="32"/>
      <c r="D121" s="33">
        <f t="shared" si="28"/>
        <v>18597.599999999999</v>
      </c>
      <c r="E121" s="65"/>
      <c r="F121" s="35">
        <f t="shared" si="20"/>
        <v>100</v>
      </c>
      <c r="G121" s="34"/>
      <c r="H121" s="135">
        <f t="shared" si="29"/>
        <v>0</v>
      </c>
      <c r="I121" s="135">
        <f t="shared" si="30"/>
        <v>100</v>
      </c>
      <c r="J121" s="35">
        <f t="shared" si="31"/>
        <v>0</v>
      </c>
      <c r="K121" s="59"/>
      <c r="L121" s="152">
        <f t="shared" si="32"/>
        <v>1.1512925368606375E-6</v>
      </c>
      <c r="M121" s="60"/>
      <c r="N121" s="33">
        <f t="shared" si="33"/>
        <v>99.999998848707463</v>
      </c>
      <c r="O121" s="59"/>
      <c r="P121" s="60"/>
      <c r="Q121" s="33">
        <f t="shared" si="34"/>
        <v>99.999998848707463</v>
      </c>
      <c r="R121" s="36"/>
    </row>
    <row r="122" spans="2:18">
      <c r="B122" s="151">
        <v>109</v>
      </c>
      <c r="C122" s="32"/>
      <c r="D122" s="33">
        <f t="shared" si="28"/>
        <v>18769.8</v>
      </c>
      <c r="E122" s="65"/>
      <c r="F122" s="35">
        <f t="shared" si="20"/>
        <v>100</v>
      </c>
      <c r="G122" s="34"/>
      <c r="H122" s="135">
        <f t="shared" si="29"/>
        <v>0</v>
      </c>
      <c r="I122" s="135">
        <f t="shared" si="30"/>
        <v>100</v>
      </c>
      <c r="J122" s="35">
        <f t="shared" si="31"/>
        <v>0</v>
      </c>
      <c r="K122" s="59"/>
      <c r="L122" s="152">
        <f t="shared" si="32"/>
        <v>1.1512925368606375E-6</v>
      </c>
      <c r="M122" s="60"/>
      <c r="N122" s="33">
        <f t="shared" si="33"/>
        <v>99.999998848707463</v>
      </c>
      <c r="O122" s="59"/>
      <c r="P122" s="60"/>
      <c r="Q122" s="33">
        <f t="shared" si="34"/>
        <v>99.999998848707463</v>
      </c>
      <c r="R122" s="36"/>
    </row>
    <row r="123" spans="2:18">
      <c r="B123" s="151">
        <v>110</v>
      </c>
      <c r="C123" s="32"/>
      <c r="D123" s="33">
        <f t="shared" si="28"/>
        <v>18942</v>
      </c>
      <c r="E123" s="65"/>
      <c r="F123" s="35">
        <f t="shared" si="20"/>
        <v>100</v>
      </c>
      <c r="G123" s="34"/>
      <c r="H123" s="135">
        <f t="shared" si="29"/>
        <v>0</v>
      </c>
      <c r="I123" s="135">
        <f t="shared" si="30"/>
        <v>100</v>
      </c>
      <c r="J123" s="35">
        <f t="shared" si="31"/>
        <v>0</v>
      </c>
      <c r="K123" s="59"/>
      <c r="L123" s="152">
        <f t="shared" si="32"/>
        <v>1.1512925368606375E-6</v>
      </c>
      <c r="M123" s="60"/>
      <c r="N123" s="33">
        <f t="shared" si="33"/>
        <v>99.999998848707463</v>
      </c>
      <c r="O123" s="59"/>
      <c r="P123" s="60"/>
      <c r="Q123" s="33">
        <f t="shared" si="34"/>
        <v>99.999998848707463</v>
      </c>
      <c r="R123" s="36"/>
    </row>
    <row r="124" spans="2:18">
      <c r="B124" s="151">
        <v>111</v>
      </c>
      <c r="C124" s="32"/>
      <c r="D124" s="33">
        <f t="shared" si="28"/>
        <v>19114.199999999997</v>
      </c>
      <c r="E124" s="65"/>
      <c r="F124" s="35">
        <f t="shared" si="20"/>
        <v>100</v>
      </c>
      <c r="G124" s="34"/>
      <c r="H124" s="135">
        <f t="shared" si="29"/>
        <v>0</v>
      </c>
      <c r="I124" s="135">
        <f t="shared" si="30"/>
        <v>100</v>
      </c>
      <c r="J124" s="35">
        <f t="shared" si="31"/>
        <v>0</v>
      </c>
      <c r="K124" s="59"/>
      <c r="L124" s="152">
        <f t="shared" si="32"/>
        <v>1.1512925368606375E-6</v>
      </c>
      <c r="M124" s="60"/>
      <c r="N124" s="33">
        <f t="shared" si="33"/>
        <v>99.999998848707463</v>
      </c>
      <c r="O124" s="59"/>
      <c r="P124" s="60"/>
      <c r="Q124" s="33">
        <f t="shared" si="34"/>
        <v>99.999998848707463</v>
      </c>
      <c r="R124" s="36"/>
    </row>
    <row r="125" spans="2:18">
      <c r="B125" s="151">
        <v>112</v>
      </c>
      <c r="C125" s="32"/>
      <c r="D125" s="33">
        <f t="shared" si="28"/>
        <v>19286.399999999998</v>
      </c>
      <c r="E125" s="65"/>
      <c r="F125" s="35">
        <f t="shared" si="20"/>
        <v>100</v>
      </c>
      <c r="G125" s="34"/>
      <c r="H125" s="135">
        <f t="shared" si="29"/>
        <v>0</v>
      </c>
      <c r="I125" s="135">
        <f t="shared" si="30"/>
        <v>100</v>
      </c>
      <c r="J125" s="35">
        <f t="shared" si="31"/>
        <v>0</v>
      </c>
      <c r="K125" s="59"/>
      <c r="L125" s="152">
        <f t="shared" si="32"/>
        <v>1.1512925368606375E-6</v>
      </c>
      <c r="M125" s="60"/>
      <c r="N125" s="33">
        <f t="shared" si="33"/>
        <v>99.999998848707463</v>
      </c>
      <c r="O125" s="59"/>
      <c r="P125" s="60"/>
      <c r="Q125" s="33">
        <f t="shared" si="34"/>
        <v>99.999998848707463</v>
      </c>
      <c r="R125" s="36"/>
    </row>
    <row r="126" spans="2:18">
      <c r="B126" s="151">
        <v>113</v>
      </c>
      <c r="C126" s="32"/>
      <c r="D126" s="33">
        <f t="shared" si="28"/>
        <v>19458.599999999999</v>
      </c>
      <c r="E126" s="65"/>
      <c r="F126" s="35">
        <f t="shared" si="20"/>
        <v>100</v>
      </c>
      <c r="G126" s="34"/>
      <c r="H126" s="135">
        <f t="shared" si="29"/>
        <v>0</v>
      </c>
      <c r="I126" s="135">
        <f t="shared" si="30"/>
        <v>100</v>
      </c>
      <c r="J126" s="35">
        <f t="shared" si="31"/>
        <v>0</v>
      </c>
      <c r="K126" s="59"/>
      <c r="L126" s="152">
        <f t="shared" si="32"/>
        <v>1.1512925368606375E-6</v>
      </c>
      <c r="M126" s="60"/>
      <c r="N126" s="33">
        <f t="shared" si="33"/>
        <v>99.999998848707463</v>
      </c>
      <c r="O126" s="59"/>
      <c r="P126" s="60"/>
      <c r="Q126" s="33">
        <f t="shared" si="34"/>
        <v>99.999998848707463</v>
      </c>
      <c r="R126" s="36"/>
    </row>
    <row r="127" spans="2:18">
      <c r="B127" s="157">
        <v>114</v>
      </c>
      <c r="C127" s="32"/>
      <c r="D127" s="33">
        <f t="shared" si="28"/>
        <v>19630.8</v>
      </c>
      <c r="E127" s="65"/>
      <c r="F127" s="35">
        <f t="shared" si="20"/>
        <v>100</v>
      </c>
      <c r="G127" s="34"/>
      <c r="H127" s="135">
        <f t="shared" si="29"/>
        <v>0</v>
      </c>
      <c r="I127" s="135">
        <f t="shared" si="30"/>
        <v>100</v>
      </c>
      <c r="J127" s="35">
        <f t="shared" si="31"/>
        <v>0</v>
      </c>
      <c r="K127" s="59"/>
      <c r="L127" s="152">
        <f t="shared" si="32"/>
        <v>1.1512925368606375E-6</v>
      </c>
      <c r="M127" s="60"/>
      <c r="N127" s="33">
        <f t="shared" si="33"/>
        <v>99.999998848707463</v>
      </c>
      <c r="O127" s="59"/>
      <c r="P127" s="60"/>
      <c r="Q127" s="33">
        <f t="shared" si="34"/>
        <v>99.999998848707463</v>
      </c>
      <c r="R127" s="36"/>
    </row>
    <row r="128" spans="2:18">
      <c r="B128" s="158">
        <v>115</v>
      </c>
      <c r="C128" s="32"/>
      <c r="D128" s="33">
        <f t="shared" si="28"/>
        <v>19803</v>
      </c>
      <c r="E128" s="65"/>
      <c r="F128" s="35">
        <f t="shared" si="20"/>
        <v>100</v>
      </c>
      <c r="G128" s="34"/>
      <c r="H128" s="135">
        <f t="shared" si="29"/>
        <v>0</v>
      </c>
      <c r="I128" s="135">
        <f t="shared" si="30"/>
        <v>100</v>
      </c>
      <c r="J128" s="35">
        <f t="shared" si="31"/>
        <v>0</v>
      </c>
      <c r="K128" s="59"/>
      <c r="L128" s="152">
        <f t="shared" si="32"/>
        <v>1.1512925368606375E-6</v>
      </c>
      <c r="M128" s="60"/>
      <c r="N128" s="33">
        <f t="shared" si="33"/>
        <v>99.999998848707463</v>
      </c>
      <c r="O128" s="59"/>
      <c r="P128" s="60"/>
      <c r="Q128" s="33">
        <f t="shared" si="34"/>
        <v>99.999998848707463</v>
      </c>
      <c r="R128" s="36"/>
    </row>
    <row r="129" spans="2:18">
      <c r="B129" s="158">
        <v>116</v>
      </c>
      <c r="C129" s="32"/>
      <c r="D129" s="33">
        <f t="shared" si="28"/>
        <v>19975.199999999997</v>
      </c>
      <c r="E129" s="65"/>
      <c r="F129" s="35">
        <f t="shared" si="20"/>
        <v>100</v>
      </c>
      <c r="G129" s="34"/>
      <c r="H129" s="135">
        <f t="shared" si="29"/>
        <v>0</v>
      </c>
      <c r="I129" s="135">
        <f t="shared" si="30"/>
        <v>100</v>
      </c>
      <c r="J129" s="35">
        <f t="shared" si="31"/>
        <v>0</v>
      </c>
      <c r="K129" s="59"/>
      <c r="L129" s="152">
        <f t="shared" si="32"/>
        <v>1.1512925368606375E-6</v>
      </c>
      <c r="M129" s="60"/>
      <c r="N129" s="33">
        <f t="shared" si="33"/>
        <v>99.999998848707463</v>
      </c>
      <c r="O129" s="59"/>
      <c r="P129" s="60"/>
      <c r="Q129" s="33">
        <f t="shared" si="34"/>
        <v>99.999998848707463</v>
      </c>
      <c r="R129" s="36"/>
    </row>
    <row r="130" spans="2:18">
      <c r="B130" s="158">
        <v>117</v>
      </c>
      <c r="C130" s="32"/>
      <c r="D130" s="33">
        <f t="shared" si="28"/>
        <v>20147.399999999998</v>
      </c>
      <c r="E130" s="65"/>
      <c r="F130" s="35">
        <f t="shared" si="20"/>
        <v>100</v>
      </c>
      <c r="G130" s="34"/>
      <c r="H130" s="135">
        <f t="shared" si="29"/>
        <v>0</v>
      </c>
      <c r="I130" s="135">
        <f t="shared" si="30"/>
        <v>100</v>
      </c>
      <c r="J130" s="35">
        <f t="shared" si="31"/>
        <v>0</v>
      </c>
      <c r="K130" s="59"/>
      <c r="L130" s="152">
        <f t="shared" si="32"/>
        <v>1.1512925368606375E-6</v>
      </c>
      <c r="M130" s="60"/>
      <c r="N130" s="33">
        <f t="shared" si="33"/>
        <v>99.999998848707463</v>
      </c>
      <c r="O130" s="59"/>
      <c r="P130" s="60"/>
      <c r="Q130" s="33">
        <f t="shared" si="34"/>
        <v>99.999998848707463</v>
      </c>
      <c r="R130" s="36"/>
    </row>
    <row r="131" spans="2:18">
      <c r="B131" s="158">
        <v>118</v>
      </c>
      <c r="C131" s="32"/>
      <c r="D131" s="33">
        <f t="shared" si="28"/>
        <v>20319.599999999999</v>
      </c>
      <c r="E131" s="65"/>
      <c r="F131" s="35">
        <f t="shared" si="20"/>
        <v>100</v>
      </c>
      <c r="G131" s="34"/>
      <c r="H131" s="135">
        <f t="shared" si="29"/>
        <v>0</v>
      </c>
      <c r="I131" s="135">
        <f t="shared" si="30"/>
        <v>100</v>
      </c>
      <c r="J131" s="35">
        <f t="shared" si="31"/>
        <v>0</v>
      </c>
      <c r="K131" s="59"/>
      <c r="L131" s="152">
        <f t="shared" si="32"/>
        <v>1.1512925368606375E-6</v>
      </c>
      <c r="M131" s="60"/>
      <c r="N131" s="33">
        <f t="shared" si="33"/>
        <v>99.999998848707463</v>
      </c>
      <c r="O131" s="59"/>
      <c r="P131" s="60"/>
      <c r="Q131" s="33">
        <f t="shared" si="34"/>
        <v>99.999998848707463</v>
      </c>
      <c r="R131" s="36"/>
    </row>
    <row r="132" spans="2:18">
      <c r="B132" s="158">
        <v>119</v>
      </c>
      <c r="C132" s="32"/>
      <c r="D132" s="33">
        <f t="shared" si="28"/>
        <v>20491.8</v>
      </c>
      <c r="E132" s="65"/>
      <c r="F132" s="35">
        <f t="shared" si="20"/>
        <v>100</v>
      </c>
      <c r="G132" s="34"/>
      <c r="H132" s="135">
        <f t="shared" si="29"/>
        <v>0</v>
      </c>
      <c r="I132" s="135">
        <f t="shared" si="30"/>
        <v>100</v>
      </c>
      <c r="J132" s="35">
        <f t="shared" si="31"/>
        <v>0</v>
      </c>
      <c r="K132" s="59"/>
      <c r="L132" s="152">
        <f t="shared" si="32"/>
        <v>1.1512925368606375E-6</v>
      </c>
      <c r="M132" s="60"/>
      <c r="N132" s="33">
        <f t="shared" si="33"/>
        <v>99.999998848707463</v>
      </c>
      <c r="O132" s="59"/>
      <c r="P132" s="60"/>
      <c r="Q132" s="33">
        <f t="shared" si="34"/>
        <v>99.999998848707463</v>
      </c>
      <c r="R132" s="36"/>
    </row>
    <row r="133" spans="2:18">
      <c r="B133" s="158">
        <v>120</v>
      </c>
      <c r="C133" s="32"/>
      <c r="D133" s="33">
        <f t="shared" si="28"/>
        <v>20664</v>
      </c>
      <c r="E133" s="65"/>
      <c r="F133" s="35">
        <f t="shared" si="20"/>
        <v>100</v>
      </c>
      <c r="G133" s="34"/>
      <c r="H133" s="135">
        <f t="shared" si="29"/>
        <v>0</v>
      </c>
      <c r="I133" s="135">
        <f t="shared" si="30"/>
        <v>100</v>
      </c>
      <c r="J133" s="35">
        <f t="shared" si="31"/>
        <v>0</v>
      </c>
      <c r="K133" s="59"/>
      <c r="L133" s="152">
        <f t="shared" si="32"/>
        <v>1.1512925368606375E-6</v>
      </c>
      <c r="M133" s="60"/>
      <c r="N133" s="33">
        <f t="shared" si="33"/>
        <v>99.999998848707463</v>
      </c>
      <c r="O133" s="59"/>
      <c r="P133" s="60"/>
      <c r="Q133" s="33">
        <f t="shared" si="34"/>
        <v>99.999998848707463</v>
      </c>
      <c r="R133" s="36"/>
    </row>
    <row r="134" spans="2:18">
      <c r="B134" s="158">
        <v>121</v>
      </c>
      <c r="C134" s="32"/>
      <c r="D134" s="33">
        <f t="shared" si="28"/>
        <v>20836.199999999997</v>
      </c>
      <c r="E134" s="65"/>
      <c r="F134" s="35">
        <f t="shared" si="20"/>
        <v>100</v>
      </c>
      <c r="G134" s="34"/>
      <c r="H134" s="135">
        <f t="shared" si="29"/>
        <v>0</v>
      </c>
      <c r="I134" s="135">
        <f t="shared" si="30"/>
        <v>100</v>
      </c>
      <c r="J134" s="35">
        <f t="shared" si="31"/>
        <v>0</v>
      </c>
      <c r="K134" s="59"/>
      <c r="L134" s="152">
        <f t="shared" si="32"/>
        <v>1.1512925368606375E-6</v>
      </c>
      <c r="M134" s="60"/>
      <c r="N134" s="33">
        <f t="shared" si="33"/>
        <v>99.999998848707463</v>
      </c>
      <c r="O134" s="59"/>
      <c r="P134" s="60"/>
      <c r="Q134" s="33">
        <f t="shared" si="34"/>
        <v>99.999998848707463</v>
      </c>
      <c r="R134" s="36"/>
    </row>
    <row r="135" spans="2:18">
      <c r="B135" s="158">
        <v>122</v>
      </c>
      <c r="C135" s="32"/>
      <c r="D135" s="33">
        <f t="shared" si="28"/>
        <v>21008.399999999998</v>
      </c>
      <c r="E135" s="65"/>
      <c r="F135" s="35">
        <f t="shared" si="20"/>
        <v>100</v>
      </c>
      <c r="G135" s="34"/>
      <c r="H135" s="135">
        <f t="shared" si="29"/>
        <v>0</v>
      </c>
      <c r="I135" s="135">
        <f t="shared" si="30"/>
        <v>100</v>
      </c>
      <c r="J135" s="35">
        <f t="shared" si="31"/>
        <v>0</v>
      </c>
      <c r="K135" s="59"/>
      <c r="L135" s="152">
        <f t="shared" si="32"/>
        <v>1.1512925368606375E-6</v>
      </c>
      <c r="M135" s="60"/>
      <c r="N135" s="33">
        <f t="shared" si="33"/>
        <v>99.999998848707463</v>
      </c>
      <c r="O135" s="59"/>
      <c r="P135" s="60"/>
      <c r="Q135" s="33">
        <f t="shared" si="34"/>
        <v>99.999998848707463</v>
      </c>
      <c r="R135" s="36"/>
    </row>
    <row r="136" spans="2:18">
      <c r="B136" s="158">
        <v>123</v>
      </c>
      <c r="C136" s="32"/>
      <c r="D136" s="33">
        <f t="shared" si="28"/>
        <v>21180.6</v>
      </c>
      <c r="E136" s="65"/>
      <c r="F136" s="35">
        <f t="shared" si="20"/>
        <v>100</v>
      </c>
      <c r="G136" s="34"/>
      <c r="H136" s="135">
        <f t="shared" si="29"/>
        <v>0</v>
      </c>
      <c r="I136" s="135">
        <f t="shared" si="30"/>
        <v>100</v>
      </c>
      <c r="J136" s="35">
        <f t="shared" si="31"/>
        <v>0</v>
      </c>
      <c r="K136" s="59"/>
      <c r="L136" s="152">
        <f t="shared" si="32"/>
        <v>1.1512925368606375E-6</v>
      </c>
      <c r="M136" s="60"/>
      <c r="N136" s="33">
        <f t="shared" si="33"/>
        <v>99.999998848707463</v>
      </c>
      <c r="O136" s="59"/>
      <c r="P136" s="60"/>
      <c r="Q136" s="33">
        <f t="shared" si="34"/>
        <v>99.999998848707463</v>
      </c>
      <c r="R136" s="36"/>
    </row>
    <row r="137" spans="2:18">
      <c r="B137" s="158">
        <v>124</v>
      </c>
      <c r="C137" s="32"/>
      <c r="D137" s="33">
        <f t="shared" si="28"/>
        <v>21352.799999999999</v>
      </c>
      <c r="E137" s="65"/>
      <c r="F137" s="35">
        <f t="shared" si="20"/>
        <v>100</v>
      </c>
      <c r="G137" s="34"/>
      <c r="H137" s="135">
        <f t="shared" si="29"/>
        <v>0</v>
      </c>
      <c r="I137" s="135">
        <f t="shared" si="30"/>
        <v>100</v>
      </c>
      <c r="J137" s="35">
        <f t="shared" si="31"/>
        <v>0</v>
      </c>
      <c r="K137" s="59"/>
      <c r="L137" s="152">
        <f t="shared" si="32"/>
        <v>1.1512925368606375E-6</v>
      </c>
      <c r="M137" s="60"/>
      <c r="N137" s="33">
        <f t="shared" si="33"/>
        <v>99.999998848707463</v>
      </c>
      <c r="O137" s="59"/>
      <c r="P137" s="60"/>
      <c r="Q137" s="33">
        <f t="shared" si="34"/>
        <v>99.999998848707463</v>
      </c>
      <c r="R137" s="36"/>
    </row>
    <row r="138" spans="2:18">
      <c r="B138" s="158">
        <v>125</v>
      </c>
      <c r="C138" s="32"/>
      <c r="D138" s="33">
        <f t="shared" si="28"/>
        <v>21525</v>
      </c>
      <c r="E138" s="65"/>
      <c r="F138" s="35">
        <f t="shared" si="20"/>
        <v>100</v>
      </c>
      <c r="G138" s="34"/>
      <c r="H138" s="135">
        <f t="shared" si="29"/>
        <v>0</v>
      </c>
      <c r="I138" s="135">
        <f t="shared" si="30"/>
        <v>100</v>
      </c>
      <c r="J138" s="35">
        <f t="shared" si="31"/>
        <v>0</v>
      </c>
      <c r="K138" s="59"/>
      <c r="L138" s="152">
        <f t="shared" si="32"/>
        <v>1.1512925368606375E-6</v>
      </c>
      <c r="M138" s="60"/>
      <c r="N138" s="33">
        <f t="shared" si="33"/>
        <v>99.999998848707463</v>
      </c>
      <c r="O138" s="59"/>
      <c r="P138" s="60"/>
      <c r="Q138" s="33">
        <f t="shared" si="34"/>
        <v>99.999998848707463</v>
      </c>
      <c r="R138" s="36"/>
    </row>
    <row r="139" spans="2:18">
      <c r="B139" s="158">
        <v>126</v>
      </c>
      <c r="C139" s="32"/>
      <c r="D139" s="33">
        <f t="shared" si="28"/>
        <v>21697.199999999997</v>
      </c>
      <c r="E139" s="65"/>
      <c r="F139" s="35">
        <f t="shared" si="20"/>
        <v>100</v>
      </c>
      <c r="G139" s="34"/>
      <c r="H139" s="135">
        <f t="shared" si="29"/>
        <v>0</v>
      </c>
      <c r="I139" s="135">
        <f t="shared" si="30"/>
        <v>100</v>
      </c>
      <c r="J139" s="35">
        <f t="shared" si="31"/>
        <v>0</v>
      </c>
      <c r="K139" s="59"/>
      <c r="L139" s="152">
        <f t="shared" si="32"/>
        <v>1.1512925368606375E-6</v>
      </c>
      <c r="M139" s="60"/>
      <c r="N139" s="33">
        <f t="shared" si="33"/>
        <v>99.999998848707463</v>
      </c>
      <c r="O139" s="59"/>
      <c r="P139" s="60"/>
      <c r="Q139" s="33">
        <f t="shared" si="34"/>
        <v>99.999998848707463</v>
      </c>
      <c r="R139" s="36"/>
    </row>
    <row r="140" spans="2:18">
      <c r="B140" s="158">
        <v>127</v>
      </c>
      <c r="C140" s="32"/>
      <c r="D140" s="33">
        <f t="shared" si="28"/>
        <v>21869.399999999998</v>
      </c>
      <c r="E140" s="65"/>
      <c r="F140" s="35">
        <f t="shared" si="20"/>
        <v>100</v>
      </c>
      <c r="G140" s="34"/>
      <c r="H140" s="135">
        <f t="shared" si="29"/>
        <v>0</v>
      </c>
      <c r="I140" s="135">
        <f t="shared" si="30"/>
        <v>100</v>
      </c>
      <c r="J140" s="35">
        <f t="shared" si="31"/>
        <v>0</v>
      </c>
      <c r="K140" s="59"/>
      <c r="L140" s="152">
        <f t="shared" si="32"/>
        <v>1.1512925368606375E-6</v>
      </c>
      <c r="M140" s="60"/>
      <c r="N140" s="33">
        <f t="shared" si="33"/>
        <v>99.999998848707463</v>
      </c>
      <c r="O140" s="59"/>
      <c r="P140" s="60"/>
      <c r="Q140" s="33">
        <f t="shared" si="34"/>
        <v>99.999998848707463</v>
      </c>
      <c r="R140" s="36"/>
    </row>
    <row r="141" spans="2:18">
      <c r="B141" s="158">
        <v>128</v>
      </c>
      <c r="C141" s="32"/>
      <c r="D141" s="33">
        <f t="shared" si="28"/>
        <v>22041.599999999999</v>
      </c>
      <c r="E141" s="65"/>
      <c r="F141" s="35">
        <f t="shared" si="20"/>
        <v>100</v>
      </c>
      <c r="G141" s="34"/>
      <c r="H141" s="135">
        <f t="shared" si="29"/>
        <v>0</v>
      </c>
      <c r="I141" s="135">
        <f t="shared" si="30"/>
        <v>100</v>
      </c>
      <c r="J141" s="35">
        <f t="shared" si="31"/>
        <v>0</v>
      </c>
      <c r="K141" s="59"/>
      <c r="L141" s="152">
        <f t="shared" si="32"/>
        <v>1.1512925368606375E-6</v>
      </c>
      <c r="M141" s="60"/>
      <c r="N141" s="33">
        <f t="shared" si="33"/>
        <v>99.999998848707463</v>
      </c>
      <c r="O141" s="59"/>
      <c r="P141" s="60"/>
      <c r="Q141" s="33">
        <f t="shared" si="34"/>
        <v>99.999998848707463</v>
      </c>
      <c r="R141" s="36"/>
    </row>
    <row r="142" spans="2:18">
      <c r="B142" s="158">
        <v>129</v>
      </c>
      <c r="C142" s="32"/>
      <c r="D142" s="33">
        <f t="shared" si="28"/>
        <v>22213.8</v>
      </c>
      <c r="E142" s="65"/>
      <c r="F142" s="35">
        <f t="shared" si="20"/>
        <v>100</v>
      </c>
      <c r="G142" s="34"/>
      <c r="H142" s="135">
        <f t="shared" si="29"/>
        <v>0</v>
      </c>
      <c r="I142" s="135">
        <f t="shared" si="30"/>
        <v>100</v>
      </c>
      <c r="J142" s="35">
        <f t="shared" si="31"/>
        <v>0</v>
      </c>
      <c r="K142" s="59"/>
      <c r="L142" s="152">
        <f t="shared" si="32"/>
        <v>1.1512925368606375E-6</v>
      </c>
      <c r="M142" s="60"/>
      <c r="N142" s="33">
        <f t="shared" si="33"/>
        <v>99.999998848707463</v>
      </c>
      <c r="O142" s="59"/>
      <c r="P142" s="60"/>
      <c r="Q142" s="33">
        <f t="shared" si="34"/>
        <v>99.999998848707463</v>
      </c>
      <c r="R142" s="36"/>
    </row>
    <row r="143" spans="2:18">
      <c r="B143" s="158">
        <v>130</v>
      </c>
      <c r="C143" s="32"/>
      <c r="D143" s="33">
        <f t="shared" si="28"/>
        <v>22386</v>
      </c>
      <c r="E143" s="65"/>
      <c r="F143" s="35">
        <f t="shared" si="20"/>
        <v>100</v>
      </c>
      <c r="G143" s="34"/>
      <c r="H143" s="135">
        <f t="shared" si="29"/>
        <v>0</v>
      </c>
      <c r="I143" s="135">
        <f t="shared" si="30"/>
        <v>100</v>
      </c>
      <c r="J143" s="35">
        <f t="shared" si="31"/>
        <v>0</v>
      </c>
      <c r="K143" s="59"/>
      <c r="L143" s="152">
        <f t="shared" si="32"/>
        <v>1.1512925368606375E-6</v>
      </c>
      <c r="M143" s="60"/>
      <c r="N143" s="33">
        <f t="shared" si="33"/>
        <v>99.999998848707463</v>
      </c>
      <c r="O143" s="59"/>
      <c r="P143" s="60"/>
      <c r="Q143" s="33">
        <f t="shared" si="34"/>
        <v>99.999998848707463</v>
      </c>
      <c r="R143" s="36"/>
    </row>
    <row r="144" spans="2:18">
      <c r="B144" s="158">
        <v>131</v>
      </c>
      <c r="C144" s="32"/>
      <c r="D144" s="33">
        <f t="shared" si="28"/>
        <v>22558.199999999997</v>
      </c>
      <c r="E144" s="65"/>
      <c r="F144" s="35">
        <f t="shared" si="20"/>
        <v>100</v>
      </c>
      <c r="G144" s="34"/>
      <c r="H144" s="135">
        <f t="shared" si="29"/>
        <v>0</v>
      </c>
      <c r="I144" s="135">
        <f t="shared" si="30"/>
        <v>100</v>
      </c>
      <c r="J144" s="35">
        <f t="shared" si="31"/>
        <v>0</v>
      </c>
      <c r="K144" s="59"/>
      <c r="L144" s="152">
        <f t="shared" si="32"/>
        <v>1.1512925368606375E-6</v>
      </c>
      <c r="M144" s="60"/>
      <c r="N144" s="33">
        <f t="shared" si="33"/>
        <v>99.999998848707463</v>
      </c>
      <c r="O144" s="59"/>
      <c r="P144" s="60"/>
      <c r="Q144" s="33">
        <f t="shared" si="34"/>
        <v>99.999998848707463</v>
      </c>
      <c r="R144" s="36"/>
    </row>
    <row r="145" spans="2:18">
      <c r="B145" s="158">
        <v>132</v>
      </c>
      <c r="C145" s="32"/>
      <c r="D145" s="33">
        <f t="shared" si="28"/>
        <v>22730.399999999998</v>
      </c>
      <c r="E145" s="65"/>
      <c r="F145" s="35">
        <f t="shared" si="20"/>
        <v>100</v>
      </c>
      <c r="G145" s="34"/>
      <c r="H145" s="135">
        <f t="shared" si="29"/>
        <v>0</v>
      </c>
      <c r="I145" s="135">
        <f t="shared" si="30"/>
        <v>100</v>
      </c>
      <c r="J145" s="35">
        <f t="shared" si="31"/>
        <v>0</v>
      </c>
      <c r="K145" s="59"/>
      <c r="L145" s="152">
        <f t="shared" si="32"/>
        <v>1.1512925368606375E-6</v>
      </c>
      <c r="M145" s="60"/>
      <c r="N145" s="33">
        <f t="shared" si="33"/>
        <v>99.999998848707463</v>
      </c>
      <c r="O145" s="59"/>
      <c r="P145" s="60"/>
      <c r="Q145" s="33">
        <f t="shared" si="34"/>
        <v>99.999998848707463</v>
      </c>
      <c r="R145" s="36"/>
    </row>
    <row r="146" spans="2:18">
      <c r="B146" s="158">
        <v>133</v>
      </c>
      <c r="C146" s="32"/>
      <c r="D146" s="33">
        <f t="shared" si="28"/>
        <v>22902.6</v>
      </c>
      <c r="E146" s="65"/>
      <c r="F146" s="35">
        <f t="shared" si="20"/>
        <v>100</v>
      </c>
      <c r="G146" s="34"/>
      <c r="H146" s="135">
        <f t="shared" si="29"/>
        <v>0</v>
      </c>
      <c r="I146" s="135">
        <f t="shared" si="30"/>
        <v>100</v>
      </c>
      <c r="J146" s="35">
        <f t="shared" si="31"/>
        <v>0</v>
      </c>
      <c r="K146" s="59"/>
      <c r="L146" s="152">
        <f t="shared" si="32"/>
        <v>1.1512925368606375E-6</v>
      </c>
      <c r="M146" s="60"/>
      <c r="N146" s="33">
        <f t="shared" si="33"/>
        <v>99.999998848707463</v>
      </c>
      <c r="O146" s="59"/>
      <c r="P146" s="60"/>
      <c r="Q146" s="33">
        <f t="shared" si="34"/>
        <v>99.999998848707463</v>
      </c>
      <c r="R146" s="36"/>
    </row>
    <row r="147" spans="2:18">
      <c r="B147" s="158">
        <v>134</v>
      </c>
      <c r="C147" s="32"/>
      <c r="D147" s="33">
        <f t="shared" si="28"/>
        <v>23074.799999999999</v>
      </c>
      <c r="E147" s="65"/>
      <c r="F147" s="35">
        <f t="shared" si="20"/>
        <v>100</v>
      </c>
      <c r="G147" s="34"/>
      <c r="H147" s="135">
        <f t="shared" si="29"/>
        <v>0</v>
      </c>
      <c r="I147" s="135">
        <f t="shared" si="30"/>
        <v>100</v>
      </c>
      <c r="J147" s="35">
        <f t="shared" si="31"/>
        <v>0</v>
      </c>
      <c r="K147" s="59"/>
      <c r="L147" s="152">
        <f t="shared" si="32"/>
        <v>1.1512925368606375E-6</v>
      </c>
      <c r="M147" s="60"/>
      <c r="N147" s="33">
        <f t="shared" si="33"/>
        <v>99.999998848707463</v>
      </c>
      <c r="O147" s="59"/>
      <c r="P147" s="60"/>
      <c r="Q147" s="33">
        <f t="shared" si="34"/>
        <v>99.999998848707463</v>
      </c>
      <c r="R147" s="36"/>
    </row>
    <row r="148" spans="2:18">
      <c r="B148" s="158">
        <v>135</v>
      </c>
      <c r="C148" s="32"/>
      <c r="D148" s="33">
        <f t="shared" si="28"/>
        <v>23247</v>
      </c>
      <c r="E148" s="65"/>
      <c r="F148" s="35">
        <f t="shared" si="20"/>
        <v>100</v>
      </c>
      <c r="G148" s="34"/>
      <c r="H148" s="135">
        <f t="shared" si="29"/>
        <v>0</v>
      </c>
      <c r="I148" s="135">
        <f t="shared" si="30"/>
        <v>100</v>
      </c>
      <c r="J148" s="35">
        <f t="shared" si="31"/>
        <v>0</v>
      </c>
      <c r="K148" s="59"/>
      <c r="L148" s="152">
        <f t="shared" si="32"/>
        <v>1.1512925368606375E-6</v>
      </c>
      <c r="M148" s="60"/>
      <c r="N148" s="33">
        <f t="shared" si="33"/>
        <v>99.999998848707463</v>
      </c>
      <c r="O148" s="59"/>
      <c r="P148" s="60"/>
      <c r="Q148" s="33">
        <f t="shared" si="34"/>
        <v>99.999998848707463</v>
      </c>
      <c r="R148" s="36"/>
    </row>
    <row r="149" spans="2:18">
      <c r="B149" s="158">
        <v>136</v>
      </c>
      <c r="C149" s="32"/>
      <c r="D149" s="33">
        <f t="shared" si="28"/>
        <v>23419.199999999997</v>
      </c>
      <c r="E149" s="65"/>
      <c r="F149" s="35">
        <f t="shared" si="20"/>
        <v>100</v>
      </c>
      <c r="G149" s="34"/>
      <c r="H149" s="135">
        <f t="shared" si="29"/>
        <v>0</v>
      </c>
      <c r="I149" s="135">
        <f t="shared" si="30"/>
        <v>100</v>
      </c>
      <c r="J149" s="35">
        <f t="shared" si="31"/>
        <v>0</v>
      </c>
      <c r="K149" s="59"/>
      <c r="L149" s="152">
        <f t="shared" si="32"/>
        <v>1.1512925368606375E-6</v>
      </c>
      <c r="M149" s="60"/>
      <c r="N149" s="33">
        <f t="shared" si="33"/>
        <v>99.999998848707463</v>
      </c>
      <c r="O149" s="59"/>
      <c r="P149" s="60"/>
      <c r="Q149" s="33">
        <f t="shared" si="34"/>
        <v>99.999998848707463</v>
      </c>
      <c r="R149" s="36"/>
    </row>
    <row r="150" spans="2:18">
      <c r="B150" s="158">
        <v>137</v>
      </c>
      <c r="C150" s="32"/>
      <c r="D150" s="33">
        <f t="shared" si="28"/>
        <v>23591.399999999998</v>
      </c>
      <c r="E150" s="65"/>
      <c r="F150" s="35">
        <f t="shared" si="20"/>
        <v>100</v>
      </c>
      <c r="G150" s="34"/>
      <c r="H150" s="135">
        <f t="shared" si="29"/>
        <v>0</v>
      </c>
      <c r="I150" s="135">
        <f t="shared" si="30"/>
        <v>100</v>
      </c>
      <c r="J150" s="35">
        <f t="shared" si="31"/>
        <v>0</v>
      </c>
      <c r="K150" s="59"/>
      <c r="L150" s="152">
        <f t="shared" si="32"/>
        <v>1.1512925368606375E-6</v>
      </c>
      <c r="M150" s="60"/>
      <c r="N150" s="33">
        <f t="shared" si="33"/>
        <v>99.999998848707463</v>
      </c>
      <c r="O150" s="59"/>
      <c r="P150" s="60"/>
      <c r="Q150" s="33">
        <f t="shared" si="34"/>
        <v>99.999998848707463</v>
      </c>
      <c r="R150" s="36"/>
    </row>
    <row r="151" spans="2:18">
      <c r="B151" s="158">
        <v>138</v>
      </c>
      <c r="C151" s="32"/>
      <c r="D151" s="33">
        <f t="shared" si="28"/>
        <v>23763.599999999999</v>
      </c>
      <c r="E151" s="65"/>
      <c r="F151" s="35">
        <f t="shared" si="20"/>
        <v>100</v>
      </c>
      <c r="G151" s="34"/>
      <c r="H151" s="135">
        <f t="shared" si="29"/>
        <v>0</v>
      </c>
      <c r="I151" s="135">
        <f t="shared" si="30"/>
        <v>100</v>
      </c>
      <c r="J151" s="35">
        <f t="shared" si="31"/>
        <v>0</v>
      </c>
      <c r="K151" s="59"/>
      <c r="L151" s="152">
        <f t="shared" si="32"/>
        <v>1.1512925368606375E-6</v>
      </c>
      <c r="M151" s="60"/>
      <c r="N151" s="33">
        <f t="shared" si="33"/>
        <v>99.999998848707463</v>
      </c>
      <c r="O151" s="59"/>
      <c r="P151" s="60"/>
      <c r="Q151" s="33">
        <f t="shared" si="34"/>
        <v>99.999998848707463</v>
      </c>
      <c r="R151" s="36"/>
    </row>
    <row r="152" spans="2:18">
      <c r="B152" s="158">
        <v>139</v>
      </c>
      <c r="C152" s="32"/>
      <c r="D152" s="33">
        <f t="shared" si="28"/>
        <v>23935.8</v>
      </c>
      <c r="E152" s="65"/>
      <c r="F152" s="35">
        <f t="shared" si="20"/>
        <v>100</v>
      </c>
      <c r="G152" s="34"/>
      <c r="H152" s="135">
        <f t="shared" si="29"/>
        <v>0</v>
      </c>
      <c r="I152" s="135">
        <f t="shared" si="30"/>
        <v>100</v>
      </c>
      <c r="J152" s="35">
        <f t="shared" si="31"/>
        <v>0</v>
      </c>
      <c r="K152" s="59"/>
      <c r="L152" s="152">
        <f t="shared" si="32"/>
        <v>1.1512925368606375E-6</v>
      </c>
      <c r="M152" s="60"/>
      <c r="N152" s="33">
        <f t="shared" si="33"/>
        <v>99.999998848707463</v>
      </c>
      <c r="O152" s="59"/>
      <c r="P152" s="60"/>
      <c r="Q152" s="33">
        <f t="shared" si="34"/>
        <v>99.999998848707463</v>
      </c>
      <c r="R152" s="36"/>
    </row>
    <row r="153" spans="2:18">
      <c r="B153" s="159">
        <v>140</v>
      </c>
      <c r="C153" s="32"/>
      <c r="D153" s="33">
        <f t="shared" si="28"/>
        <v>24108</v>
      </c>
      <c r="E153" s="65"/>
      <c r="F153" s="35">
        <f t="shared" si="20"/>
        <v>100</v>
      </c>
      <c r="G153" s="34"/>
      <c r="H153" s="135">
        <f t="shared" si="29"/>
        <v>0</v>
      </c>
      <c r="I153" s="135">
        <f t="shared" si="30"/>
        <v>100</v>
      </c>
      <c r="J153" s="35">
        <f t="shared" si="31"/>
        <v>0</v>
      </c>
      <c r="K153" s="59"/>
      <c r="L153" s="152">
        <f t="shared" si="32"/>
        <v>1.1512925368606375E-6</v>
      </c>
      <c r="M153" s="60"/>
      <c r="N153" s="33">
        <f t="shared" si="33"/>
        <v>99.999998848707463</v>
      </c>
      <c r="O153" s="59"/>
      <c r="P153" s="60"/>
      <c r="Q153" s="33">
        <f t="shared" si="34"/>
        <v>99.999998848707463</v>
      </c>
      <c r="R153" s="36"/>
    </row>
    <row r="154" spans="2:18">
      <c r="B154" s="158">
        <v>141</v>
      </c>
      <c r="C154" s="32"/>
      <c r="D154" s="33">
        <f t="shared" si="28"/>
        <v>24280.199999999997</v>
      </c>
      <c r="E154" s="65"/>
      <c r="F154" s="35">
        <f t="shared" si="20"/>
        <v>100</v>
      </c>
      <c r="G154" s="34"/>
      <c r="H154" s="135">
        <f t="shared" si="29"/>
        <v>0</v>
      </c>
      <c r="I154" s="135">
        <f t="shared" si="30"/>
        <v>100</v>
      </c>
      <c r="J154" s="35">
        <f t="shared" si="31"/>
        <v>0</v>
      </c>
      <c r="K154" s="59"/>
      <c r="L154" s="152">
        <f t="shared" si="32"/>
        <v>1.1512925368606375E-6</v>
      </c>
      <c r="M154" s="60"/>
      <c r="N154" s="33">
        <f t="shared" si="33"/>
        <v>99.999998848707463</v>
      </c>
      <c r="O154" s="59"/>
      <c r="P154" s="60"/>
      <c r="Q154" s="33">
        <f t="shared" si="34"/>
        <v>99.999998848707463</v>
      </c>
      <c r="R154" s="36"/>
    </row>
    <row r="155" spans="2:18">
      <c r="B155" s="158">
        <v>142</v>
      </c>
      <c r="C155" s="32"/>
      <c r="D155" s="33">
        <f t="shared" si="28"/>
        <v>24452.399999999998</v>
      </c>
      <c r="E155" s="65"/>
      <c r="F155" s="35">
        <f t="shared" ref="F155:F218" si="35">F154</f>
        <v>100</v>
      </c>
      <c r="G155" s="34"/>
      <c r="H155" s="135">
        <f t="shared" si="29"/>
        <v>0</v>
      </c>
      <c r="I155" s="135">
        <f t="shared" si="30"/>
        <v>100</v>
      </c>
      <c r="J155" s="35">
        <f t="shared" si="31"/>
        <v>0</v>
      </c>
      <c r="K155" s="59"/>
      <c r="L155" s="152">
        <f t="shared" si="32"/>
        <v>1.1512925368606375E-6</v>
      </c>
      <c r="M155" s="60"/>
      <c r="N155" s="33">
        <f t="shared" si="33"/>
        <v>99.999998848707463</v>
      </c>
      <c r="O155" s="59"/>
      <c r="P155" s="60"/>
      <c r="Q155" s="33">
        <f t="shared" si="34"/>
        <v>99.999998848707463</v>
      </c>
      <c r="R155" s="36"/>
    </row>
    <row r="156" spans="2:18">
      <c r="B156" s="158">
        <v>143</v>
      </c>
      <c r="C156" s="32"/>
      <c r="D156" s="33">
        <f t="shared" si="28"/>
        <v>24624.6</v>
      </c>
      <c r="E156" s="65"/>
      <c r="F156" s="35">
        <f t="shared" si="35"/>
        <v>100</v>
      </c>
      <c r="G156" s="34"/>
      <c r="H156" s="135">
        <f t="shared" si="29"/>
        <v>0</v>
      </c>
      <c r="I156" s="135">
        <f t="shared" si="30"/>
        <v>100</v>
      </c>
      <c r="J156" s="35">
        <f t="shared" si="31"/>
        <v>0</v>
      </c>
      <c r="K156" s="59"/>
      <c r="L156" s="152">
        <f t="shared" si="32"/>
        <v>1.1512925368606375E-6</v>
      </c>
      <c r="M156" s="60"/>
      <c r="N156" s="33">
        <f t="shared" si="33"/>
        <v>99.999998848707463</v>
      </c>
      <c r="O156" s="59"/>
      <c r="P156" s="60"/>
      <c r="Q156" s="33">
        <f t="shared" si="34"/>
        <v>99.999998848707463</v>
      </c>
      <c r="R156" s="36"/>
    </row>
    <row r="157" spans="2:18">
      <c r="B157" s="158">
        <v>144</v>
      </c>
      <c r="C157" s="32"/>
      <c r="D157" s="33">
        <f t="shared" si="28"/>
        <v>24796.799999999999</v>
      </c>
      <c r="E157" s="65"/>
      <c r="F157" s="35">
        <f t="shared" si="35"/>
        <v>100</v>
      </c>
      <c r="G157" s="34"/>
      <c r="H157" s="135">
        <f t="shared" si="29"/>
        <v>0</v>
      </c>
      <c r="I157" s="135">
        <f t="shared" si="30"/>
        <v>100</v>
      </c>
      <c r="J157" s="35">
        <f t="shared" si="31"/>
        <v>0</v>
      </c>
      <c r="K157" s="59"/>
      <c r="L157" s="152">
        <f t="shared" si="32"/>
        <v>1.1512925368606375E-6</v>
      </c>
      <c r="M157" s="60"/>
      <c r="N157" s="33">
        <f t="shared" si="33"/>
        <v>99.999998848707463</v>
      </c>
      <c r="O157" s="59"/>
      <c r="P157" s="60"/>
      <c r="Q157" s="33">
        <f t="shared" si="34"/>
        <v>99.999998848707463</v>
      </c>
      <c r="R157" s="36"/>
    </row>
    <row r="158" spans="2:18">
      <c r="B158" s="158">
        <v>145</v>
      </c>
      <c r="C158" s="32"/>
      <c r="D158" s="33">
        <f t="shared" si="28"/>
        <v>24969</v>
      </c>
      <c r="E158" s="65"/>
      <c r="F158" s="35">
        <f t="shared" si="35"/>
        <v>100</v>
      </c>
      <c r="G158" s="34"/>
      <c r="H158" s="135">
        <f t="shared" si="29"/>
        <v>0</v>
      </c>
      <c r="I158" s="135">
        <f t="shared" si="30"/>
        <v>100</v>
      </c>
      <c r="J158" s="35">
        <f t="shared" si="31"/>
        <v>0</v>
      </c>
      <c r="K158" s="59"/>
      <c r="L158" s="152">
        <f t="shared" si="32"/>
        <v>1.1512925368606375E-6</v>
      </c>
      <c r="M158" s="60"/>
      <c r="N158" s="33">
        <f t="shared" si="33"/>
        <v>99.999998848707463</v>
      </c>
      <c r="O158" s="59"/>
      <c r="P158" s="60"/>
      <c r="Q158" s="33">
        <f t="shared" si="34"/>
        <v>99.999998848707463</v>
      </c>
      <c r="R158" s="36"/>
    </row>
    <row r="159" spans="2:18">
      <c r="B159" s="158">
        <v>146</v>
      </c>
      <c r="C159" s="32"/>
      <c r="D159" s="33">
        <f t="shared" si="28"/>
        <v>25141.199999999997</v>
      </c>
      <c r="E159" s="65"/>
      <c r="F159" s="35">
        <f t="shared" si="35"/>
        <v>100</v>
      </c>
      <c r="G159" s="34"/>
      <c r="H159" s="135">
        <f t="shared" si="29"/>
        <v>0</v>
      </c>
      <c r="I159" s="135">
        <f t="shared" si="30"/>
        <v>100</v>
      </c>
      <c r="J159" s="35">
        <f t="shared" si="31"/>
        <v>0</v>
      </c>
      <c r="K159" s="59"/>
      <c r="L159" s="152">
        <f t="shared" si="32"/>
        <v>1.1512925368606375E-6</v>
      </c>
      <c r="M159" s="60"/>
      <c r="N159" s="33">
        <f t="shared" si="33"/>
        <v>99.999998848707463</v>
      </c>
      <c r="O159" s="59"/>
      <c r="P159" s="60"/>
      <c r="Q159" s="33">
        <f t="shared" si="34"/>
        <v>99.999998848707463</v>
      </c>
      <c r="R159" s="36"/>
    </row>
    <row r="160" spans="2:18">
      <c r="B160" s="158">
        <v>147</v>
      </c>
      <c r="C160" s="32"/>
      <c r="D160" s="33">
        <f t="shared" si="28"/>
        <v>25313.399999999998</v>
      </c>
      <c r="E160" s="65"/>
      <c r="F160" s="35">
        <f t="shared" si="35"/>
        <v>100</v>
      </c>
      <c r="G160" s="34"/>
      <c r="H160" s="135">
        <f t="shared" si="29"/>
        <v>0</v>
      </c>
      <c r="I160" s="135">
        <f t="shared" si="30"/>
        <v>100</v>
      </c>
      <c r="J160" s="35">
        <f t="shared" si="31"/>
        <v>0</v>
      </c>
      <c r="K160" s="59"/>
      <c r="L160" s="152">
        <f t="shared" si="32"/>
        <v>1.1512925368606375E-6</v>
      </c>
      <c r="M160" s="60"/>
      <c r="N160" s="33">
        <f t="shared" si="33"/>
        <v>99.999998848707463</v>
      </c>
      <c r="O160" s="59"/>
      <c r="P160" s="60"/>
      <c r="Q160" s="33">
        <f t="shared" si="34"/>
        <v>99.999998848707463</v>
      </c>
      <c r="R160" s="36"/>
    </row>
    <row r="161" spans="2:18">
      <c r="B161" s="158">
        <v>148</v>
      </c>
      <c r="C161" s="32"/>
      <c r="D161" s="33">
        <f t="shared" si="28"/>
        <v>25485.599999999999</v>
      </c>
      <c r="E161" s="65"/>
      <c r="F161" s="35">
        <f t="shared" si="35"/>
        <v>100</v>
      </c>
      <c r="G161" s="34"/>
      <c r="H161" s="135">
        <f t="shared" si="29"/>
        <v>0</v>
      </c>
      <c r="I161" s="135">
        <f t="shared" si="30"/>
        <v>100</v>
      </c>
      <c r="J161" s="35">
        <f t="shared" si="31"/>
        <v>0</v>
      </c>
      <c r="K161" s="59"/>
      <c r="L161" s="152">
        <f t="shared" si="32"/>
        <v>1.1512925368606375E-6</v>
      </c>
      <c r="M161" s="60"/>
      <c r="N161" s="33">
        <f t="shared" si="33"/>
        <v>99.999998848707463</v>
      </c>
      <c r="O161" s="59"/>
      <c r="P161" s="60"/>
      <c r="Q161" s="33">
        <f t="shared" si="34"/>
        <v>99.999998848707463</v>
      </c>
      <c r="R161" s="36"/>
    </row>
    <row r="162" spans="2:18">
      <c r="B162" s="158">
        <v>149</v>
      </c>
      <c r="C162" s="32"/>
      <c r="D162" s="33">
        <f t="shared" si="28"/>
        <v>25657.8</v>
      </c>
      <c r="E162" s="65"/>
      <c r="F162" s="35">
        <f t="shared" si="35"/>
        <v>100</v>
      </c>
      <c r="G162" s="34"/>
      <c r="H162" s="135">
        <f t="shared" si="29"/>
        <v>0</v>
      </c>
      <c r="I162" s="135">
        <f t="shared" si="30"/>
        <v>100</v>
      </c>
      <c r="J162" s="35">
        <f t="shared" si="31"/>
        <v>0</v>
      </c>
      <c r="K162" s="59"/>
      <c r="L162" s="152">
        <f t="shared" si="32"/>
        <v>1.1512925368606375E-6</v>
      </c>
      <c r="M162" s="60"/>
      <c r="N162" s="33">
        <f t="shared" si="33"/>
        <v>99.999998848707463</v>
      </c>
      <c r="O162" s="59"/>
      <c r="P162" s="60"/>
      <c r="Q162" s="33">
        <f t="shared" si="34"/>
        <v>99.999998848707463</v>
      </c>
      <c r="R162" s="36"/>
    </row>
    <row r="163" spans="2:18">
      <c r="B163" s="158">
        <v>150</v>
      </c>
      <c r="C163" s="32"/>
      <c r="D163" s="33">
        <f t="shared" si="28"/>
        <v>25830</v>
      </c>
      <c r="E163" s="65"/>
      <c r="F163" s="35">
        <f t="shared" si="35"/>
        <v>100</v>
      </c>
      <c r="G163" s="34"/>
      <c r="H163" s="135">
        <f t="shared" si="29"/>
        <v>0</v>
      </c>
      <c r="I163" s="135">
        <f t="shared" si="30"/>
        <v>100</v>
      </c>
      <c r="J163" s="35">
        <f t="shared" si="31"/>
        <v>0</v>
      </c>
      <c r="K163" s="59"/>
      <c r="L163" s="152">
        <f t="shared" si="32"/>
        <v>1.1512925368606375E-6</v>
      </c>
      <c r="M163" s="60"/>
      <c r="N163" s="33">
        <f t="shared" si="33"/>
        <v>99.999998848707463</v>
      </c>
      <c r="O163" s="59"/>
      <c r="P163" s="60"/>
      <c r="Q163" s="33">
        <f t="shared" si="34"/>
        <v>99.999998848707463</v>
      </c>
      <c r="R163" s="36"/>
    </row>
    <row r="164" spans="2:18">
      <c r="B164" s="158">
        <v>151</v>
      </c>
      <c r="C164" s="32"/>
      <c r="D164" s="33">
        <f t="shared" si="28"/>
        <v>26002.199999999997</v>
      </c>
      <c r="E164" s="65"/>
      <c r="F164" s="35">
        <f t="shared" si="35"/>
        <v>100</v>
      </c>
      <c r="G164" s="34"/>
      <c r="H164" s="135">
        <f t="shared" si="29"/>
        <v>0</v>
      </c>
      <c r="I164" s="135">
        <f t="shared" si="30"/>
        <v>100</v>
      </c>
      <c r="J164" s="35">
        <f t="shared" si="31"/>
        <v>0</v>
      </c>
      <c r="K164" s="59"/>
      <c r="L164" s="152">
        <f t="shared" si="32"/>
        <v>1.1512925368606375E-6</v>
      </c>
      <c r="M164" s="60"/>
      <c r="N164" s="33">
        <f t="shared" si="33"/>
        <v>99.999998848707463</v>
      </c>
      <c r="O164" s="59"/>
      <c r="P164" s="60"/>
      <c r="Q164" s="33">
        <f t="shared" si="34"/>
        <v>99.999998848707463</v>
      </c>
      <c r="R164" s="36"/>
    </row>
    <row r="165" spans="2:18">
      <c r="B165" s="158">
        <v>152</v>
      </c>
      <c r="C165" s="32"/>
      <c r="D165" s="33">
        <f t="shared" si="28"/>
        <v>26174.399999999998</v>
      </c>
      <c r="E165" s="65"/>
      <c r="F165" s="35">
        <f t="shared" si="35"/>
        <v>100</v>
      </c>
      <c r="G165" s="34"/>
      <c r="H165" s="135">
        <f t="shared" si="29"/>
        <v>0</v>
      </c>
      <c r="I165" s="135">
        <f t="shared" si="30"/>
        <v>100</v>
      </c>
      <c r="J165" s="35">
        <f t="shared" si="31"/>
        <v>0</v>
      </c>
      <c r="K165" s="59"/>
      <c r="L165" s="152">
        <f t="shared" si="32"/>
        <v>1.1512925368606375E-6</v>
      </c>
      <c r="M165" s="60"/>
      <c r="N165" s="33">
        <f t="shared" si="33"/>
        <v>99.999998848707463</v>
      </c>
      <c r="O165" s="59"/>
      <c r="P165" s="60"/>
      <c r="Q165" s="33">
        <f t="shared" si="34"/>
        <v>99.999998848707463</v>
      </c>
      <c r="R165" s="36"/>
    </row>
    <row r="166" spans="2:18">
      <c r="B166" s="158">
        <v>153</v>
      </c>
      <c r="C166" s="32"/>
      <c r="D166" s="33">
        <f t="shared" si="28"/>
        <v>26346.6</v>
      </c>
      <c r="E166" s="65"/>
      <c r="F166" s="35">
        <f t="shared" si="35"/>
        <v>100</v>
      </c>
      <c r="G166" s="34"/>
      <c r="H166" s="135">
        <f t="shared" si="29"/>
        <v>0</v>
      </c>
      <c r="I166" s="135">
        <f t="shared" si="30"/>
        <v>100</v>
      </c>
      <c r="J166" s="35">
        <f t="shared" si="31"/>
        <v>0</v>
      </c>
      <c r="K166" s="59"/>
      <c r="L166" s="152">
        <f t="shared" si="32"/>
        <v>1.1512925368606375E-6</v>
      </c>
      <c r="M166" s="60"/>
      <c r="N166" s="33">
        <f t="shared" si="33"/>
        <v>99.999998848707463</v>
      </c>
      <c r="O166" s="59"/>
      <c r="P166" s="60"/>
      <c r="Q166" s="33">
        <f t="shared" si="34"/>
        <v>99.999998848707463</v>
      </c>
      <c r="R166" s="36"/>
    </row>
    <row r="167" spans="2:18">
      <c r="B167" s="158">
        <v>154</v>
      </c>
      <c r="C167" s="32"/>
      <c r="D167" s="33">
        <f t="shared" si="28"/>
        <v>26518.799999999999</v>
      </c>
      <c r="E167" s="65"/>
      <c r="F167" s="35">
        <f t="shared" si="35"/>
        <v>100</v>
      </c>
      <c r="G167" s="34"/>
      <c r="H167" s="135">
        <f t="shared" si="29"/>
        <v>0</v>
      </c>
      <c r="I167" s="135">
        <f t="shared" si="30"/>
        <v>100</v>
      </c>
      <c r="J167" s="35">
        <f t="shared" si="31"/>
        <v>0</v>
      </c>
      <c r="K167" s="59"/>
      <c r="L167" s="152">
        <f t="shared" si="32"/>
        <v>1.1512925368606375E-6</v>
      </c>
      <c r="M167" s="60"/>
      <c r="N167" s="33">
        <f t="shared" si="33"/>
        <v>99.999998848707463</v>
      </c>
      <c r="O167" s="59"/>
      <c r="P167" s="60"/>
      <c r="Q167" s="33">
        <f t="shared" si="34"/>
        <v>99.999998848707463</v>
      </c>
      <c r="R167" s="36"/>
    </row>
    <row r="168" spans="2:18">
      <c r="B168" s="158">
        <v>155</v>
      </c>
      <c r="C168" s="32"/>
      <c r="D168" s="33">
        <f t="shared" si="28"/>
        <v>26691</v>
      </c>
      <c r="E168" s="65"/>
      <c r="F168" s="35">
        <f t="shared" si="35"/>
        <v>100</v>
      </c>
      <c r="G168" s="34"/>
      <c r="H168" s="135">
        <f t="shared" si="29"/>
        <v>0</v>
      </c>
      <c r="I168" s="135">
        <f t="shared" si="30"/>
        <v>100</v>
      </c>
      <c r="J168" s="35">
        <f t="shared" si="31"/>
        <v>0</v>
      </c>
      <c r="K168" s="59"/>
      <c r="L168" s="152">
        <f t="shared" si="32"/>
        <v>1.1512925368606375E-6</v>
      </c>
      <c r="M168" s="60"/>
      <c r="N168" s="33">
        <f t="shared" si="33"/>
        <v>99.999998848707463</v>
      </c>
      <c r="O168" s="59"/>
      <c r="P168" s="60"/>
      <c r="Q168" s="33">
        <f t="shared" si="34"/>
        <v>99.999998848707463</v>
      </c>
      <c r="R168" s="36"/>
    </row>
    <row r="169" spans="2:18">
      <c r="B169" s="158">
        <v>156</v>
      </c>
      <c r="C169" s="32"/>
      <c r="D169" s="33">
        <f t="shared" si="28"/>
        <v>26863.199999999997</v>
      </c>
      <c r="E169" s="65"/>
      <c r="F169" s="35">
        <f t="shared" si="35"/>
        <v>100</v>
      </c>
      <c r="G169" s="34"/>
      <c r="H169" s="135">
        <f t="shared" si="29"/>
        <v>0</v>
      </c>
      <c r="I169" s="135">
        <f t="shared" si="30"/>
        <v>100</v>
      </c>
      <c r="J169" s="35">
        <f t="shared" si="31"/>
        <v>0</v>
      </c>
      <c r="K169" s="59"/>
      <c r="L169" s="152">
        <f t="shared" si="32"/>
        <v>1.1512925368606375E-6</v>
      </c>
      <c r="M169" s="60"/>
      <c r="N169" s="33">
        <f t="shared" si="33"/>
        <v>99.999998848707463</v>
      </c>
      <c r="O169" s="59"/>
      <c r="P169" s="60"/>
      <c r="Q169" s="33">
        <f t="shared" si="34"/>
        <v>99.999998848707463</v>
      </c>
      <c r="R169" s="36"/>
    </row>
    <row r="170" spans="2:18">
      <c r="B170" s="158">
        <v>157</v>
      </c>
      <c r="C170" s="32"/>
      <c r="D170" s="33">
        <f t="shared" si="28"/>
        <v>27035.399999999998</v>
      </c>
      <c r="E170" s="65"/>
      <c r="F170" s="35">
        <f t="shared" si="35"/>
        <v>100</v>
      </c>
      <c r="G170" s="34"/>
      <c r="H170" s="135">
        <f t="shared" si="29"/>
        <v>0</v>
      </c>
      <c r="I170" s="135">
        <f t="shared" si="30"/>
        <v>100</v>
      </c>
      <c r="J170" s="35">
        <f t="shared" si="31"/>
        <v>0</v>
      </c>
      <c r="K170" s="59"/>
      <c r="L170" s="152">
        <f t="shared" si="32"/>
        <v>1.1512925368606375E-6</v>
      </c>
      <c r="M170" s="60"/>
      <c r="N170" s="33">
        <f t="shared" si="33"/>
        <v>99.999998848707463</v>
      </c>
      <c r="O170" s="59"/>
      <c r="P170" s="60"/>
      <c r="Q170" s="33">
        <f t="shared" si="34"/>
        <v>99.999998848707463</v>
      </c>
      <c r="R170" s="36"/>
    </row>
    <row r="171" spans="2:18">
      <c r="B171" s="158">
        <v>158</v>
      </c>
      <c r="C171" s="32"/>
      <c r="D171" s="33">
        <f t="shared" si="28"/>
        <v>27207.599999999999</v>
      </c>
      <c r="E171" s="65"/>
      <c r="F171" s="35">
        <f t="shared" si="35"/>
        <v>100</v>
      </c>
      <c r="G171" s="34"/>
      <c r="H171" s="135">
        <f t="shared" si="29"/>
        <v>0</v>
      </c>
      <c r="I171" s="135">
        <f t="shared" si="30"/>
        <v>100</v>
      </c>
      <c r="J171" s="35">
        <f t="shared" si="31"/>
        <v>0</v>
      </c>
      <c r="K171" s="59"/>
      <c r="L171" s="152">
        <f t="shared" si="32"/>
        <v>1.1512925368606375E-6</v>
      </c>
      <c r="M171" s="60"/>
      <c r="N171" s="33">
        <f t="shared" si="33"/>
        <v>99.999998848707463</v>
      </c>
      <c r="O171" s="59"/>
      <c r="P171" s="60"/>
      <c r="Q171" s="33">
        <f t="shared" si="34"/>
        <v>99.999998848707463</v>
      </c>
      <c r="R171" s="36"/>
    </row>
    <row r="172" spans="2:18">
      <c r="B172" s="158">
        <v>159</v>
      </c>
      <c r="C172" s="32"/>
      <c r="D172" s="33">
        <f t="shared" si="28"/>
        <v>27379.8</v>
      </c>
      <c r="E172" s="65"/>
      <c r="F172" s="35">
        <f t="shared" si="35"/>
        <v>100</v>
      </c>
      <c r="G172" s="34"/>
      <c r="H172" s="135">
        <f t="shared" si="29"/>
        <v>0</v>
      </c>
      <c r="I172" s="135">
        <f t="shared" si="30"/>
        <v>100</v>
      </c>
      <c r="J172" s="35">
        <f t="shared" si="31"/>
        <v>0</v>
      </c>
      <c r="K172" s="59"/>
      <c r="L172" s="152">
        <f t="shared" si="32"/>
        <v>1.1512925368606375E-6</v>
      </c>
      <c r="M172" s="60"/>
      <c r="N172" s="33">
        <f t="shared" si="33"/>
        <v>99.999998848707463</v>
      </c>
      <c r="O172" s="59"/>
      <c r="P172" s="60"/>
      <c r="Q172" s="33">
        <f t="shared" si="34"/>
        <v>99.999998848707463</v>
      </c>
      <c r="R172" s="36"/>
    </row>
    <row r="173" spans="2:18">
      <c r="B173" s="158">
        <v>160</v>
      </c>
      <c r="C173" s="32"/>
      <c r="D173" s="33">
        <f t="shared" si="28"/>
        <v>27552</v>
      </c>
      <c r="E173" s="65"/>
      <c r="F173" s="35">
        <f t="shared" si="35"/>
        <v>100</v>
      </c>
      <c r="G173" s="34"/>
      <c r="H173" s="135">
        <f t="shared" si="29"/>
        <v>0</v>
      </c>
      <c r="I173" s="135">
        <f t="shared" si="30"/>
        <v>100</v>
      </c>
      <c r="J173" s="35">
        <f t="shared" si="31"/>
        <v>0</v>
      </c>
      <c r="K173" s="59"/>
      <c r="L173" s="152">
        <f t="shared" si="32"/>
        <v>1.1512925368606375E-6</v>
      </c>
      <c r="M173" s="60"/>
      <c r="N173" s="33">
        <f t="shared" si="33"/>
        <v>99.999998848707463</v>
      </c>
      <c r="O173" s="59"/>
      <c r="P173" s="60"/>
      <c r="Q173" s="33">
        <f t="shared" si="34"/>
        <v>99.999998848707463</v>
      </c>
      <c r="R173" s="36"/>
    </row>
    <row r="174" spans="2:18">
      <c r="B174" s="158">
        <v>161</v>
      </c>
      <c r="C174" s="32"/>
      <c r="D174" s="33">
        <f t="shared" si="28"/>
        <v>27724.199999999997</v>
      </c>
      <c r="E174" s="65"/>
      <c r="F174" s="35">
        <f t="shared" si="35"/>
        <v>100</v>
      </c>
      <c r="G174" s="34"/>
      <c r="H174" s="135">
        <f t="shared" si="29"/>
        <v>0</v>
      </c>
      <c r="I174" s="135">
        <f t="shared" si="30"/>
        <v>100</v>
      </c>
      <c r="J174" s="35">
        <f t="shared" si="31"/>
        <v>0</v>
      </c>
      <c r="K174" s="59"/>
      <c r="L174" s="152">
        <f t="shared" si="32"/>
        <v>1.1512925368606375E-6</v>
      </c>
      <c r="M174" s="60"/>
      <c r="N174" s="33">
        <f t="shared" si="33"/>
        <v>99.999998848707463</v>
      </c>
      <c r="O174" s="59"/>
      <c r="P174" s="60"/>
      <c r="Q174" s="33">
        <f t="shared" si="34"/>
        <v>99.999998848707463</v>
      </c>
      <c r="R174" s="36"/>
    </row>
    <row r="175" spans="2:18">
      <c r="B175" s="158">
        <v>162</v>
      </c>
      <c r="C175" s="32"/>
      <c r="D175" s="33">
        <f t="shared" si="28"/>
        <v>27896.399999999998</v>
      </c>
      <c r="E175" s="65"/>
      <c r="F175" s="35">
        <f t="shared" si="35"/>
        <v>100</v>
      </c>
      <c r="G175" s="34"/>
      <c r="H175" s="135">
        <f t="shared" si="29"/>
        <v>0</v>
      </c>
      <c r="I175" s="135">
        <f t="shared" si="30"/>
        <v>100</v>
      </c>
      <c r="J175" s="35">
        <f t="shared" si="31"/>
        <v>0</v>
      </c>
      <c r="K175" s="59"/>
      <c r="L175" s="152">
        <f t="shared" si="32"/>
        <v>1.1512925368606375E-6</v>
      </c>
      <c r="M175" s="60"/>
      <c r="N175" s="33">
        <f t="shared" si="33"/>
        <v>99.999998848707463</v>
      </c>
      <c r="O175" s="59"/>
      <c r="P175" s="60"/>
      <c r="Q175" s="33">
        <f t="shared" si="34"/>
        <v>99.999998848707463</v>
      </c>
      <c r="R175" s="36"/>
    </row>
    <row r="176" spans="2:18">
      <c r="B176" s="158">
        <v>163</v>
      </c>
      <c r="C176" s="32"/>
      <c r="D176" s="33">
        <f t="shared" si="28"/>
        <v>28068.6</v>
      </c>
      <c r="E176" s="65"/>
      <c r="F176" s="35">
        <f t="shared" si="35"/>
        <v>100</v>
      </c>
      <c r="G176" s="34"/>
      <c r="H176" s="135">
        <f t="shared" si="29"/>
        <v>0</v>
      </c>
      <c r="I176" s="135">
        <f t="shared" si="30"/>
        <v>100</v>
      </c>
      <c r="J176" s="35">
        <f t="shared" si="31"/>
        <v>0</v>
      </c>
      <c r="K176" s="59"/>
      <c r="L176" s="152">
        <f t="shared" si="32"/>
        <v>1.1512925368606375E-6</v>
      </c>
      <c r="M176" s="60"/>
      <c r="N176" s="33">
        <f t="shared" si="33"/>
        <v>99.999998848707463</v>
      </c>
      <c r="O176" s="59"/>
      <c r="P176" s="60"/>
      <c r="Q176" s="33">
        <f t="shared" si="34"/>
        <v>99.999998848707463</v>
      </c>
      <c r="R176" s="36"/>
    </row>
    <row r="177" spans="2:18">
      <c r="B177" s="158">
        <v>164</v>
      </c>
      <c r="C177" s="32"/>
      <c r="D177" s="33">
        <f t="shared" ref="D177:D240" si="36">(B177*$H$284)*2</f>
        <v>28240.799999999999</v>
      </c>
      <c r="E177" s="65"/>
      <c r="F177" s="35">
        <f t="shared" si="35"/>
        <v>100</v>
      </c>
      <c r="G177" s="34"/>
      <c r="H177" s="135">
        <f t="shared" ref="H177:H240" si="37">F177-10^(-$G$10/10)*F177</f>
        <v>0</v>
      </c>
      <c r="I177" s="135">
        <f t="shared" ref="I177:I240" si="38">IF($O$9&lt;1,"***",$I$14 +( (N176-Q176)*10^(-1*$M$4/10)))</f>
        <v>100</v>
      </c>
      <c r="J177" s="35">
        <f t="shared" ref="J177:J240" si="39">IF($O$9&lt;1,"***",(N177-Q177)*((10^(-$M$4/10))))</f>
        <v>0</v>
      </c>
      <c r="K177" s="59"/>
      <c r="L177" s="152">
        <f t="shared" ref="L177:L240" si="40">(I177-N177)+(N177-Q177)-J177</f>
        <v>1.1512925368606375E-6</v>
      </c>
      <c r="M177" s="60"/>
      <c r="N177" s="33">
        <f t="shared" ref="N177:N240" si="41">IF($O$9&lt;1,"***",I177*10^(-$M$4/10))</f>
        <v>99.999998848707463</v>
      </c>
      <c r="O177" s="59"/>
      <c r="P177" s="60"/>
      <c r="Q177" s="33">
        <f t="shared" ref="Q177:Q240" si="42">IF($O$9&lt;1,"***",N177-N177*(($O$9-1)/($O$9+1))^2)</f>
        <v>99.999998848707463</v>
      </c>
      <c r="R177" s="36"/>
    </row>
    <row r="178" spans="2:18">
      <c r="B178" s="158">
        <v>165</v>
      </c>
      <c r="C178" s="32"/>
      <c r="D178" s="33">
        <f t="shared" si="36"/>
        <v>28412.999999999996</v>
      </c>
      <c r="E178" s="65"/>
      <c r="F178" s="35">
        <f t="shared" si="35"/>
        <v>100</v>
      </c>
      <c r="G178" s="34"/>
      <c r="H178" s="135">
        <f t="shared" si="37"/>
        <v>0</v>
      </c>
      <c r="I178" s="135">
        <f t="shared" si="38"/>
        <v>100</v>
      </c>
      <c r="J178" s="35">
        <f t="shared" si="39"/>
        <v>0</v>
      </c>
      <c r="K178" s="59"/>
      <c r="L178" s="152">
        <f t="shared" si="40"/>
        <v>1.1512925368606375E-6</v>
      </c>
      <c r="M178" s="60"/>
      <c r="N178" s="33">
        <f t="shared" si="41"/>
        <v>99.999998848707463</v>
      </c>
      <c r="O178" s="59"/>
      <c r="P178" s="60"/>
      <c r="Q178" s="33">
        <f t="shared" si="42"/>
        <v>99.999998848707463</v>
      </c>
      <c r="R178" s="36"/>
    </row>
    <row r="179" spans="2:18">
      <c r="B179" s="158">
        <v>166</v>
      </c>
      <c r="C179" s="32"/>
      <c r="D179" s="33">
        <f t="shared" si="36"/>
        <v>28585.199999999997</v>
      </c>
      <c r="E179" s="65"/>
      <c r="F179" s="35">
        <f t="shared" si="35"/>
        <v>100</v>
      </c>
      <c r="G179" s="34"/>
      <c r="H179" s="135">
        <f t="shared" si="37"/>
        <v>0</v>
      </c>
      <c r="I179" s="135">
        <f t="shared" si="38"/>
        <v>100</v>
      </c>
      <c r="J179" s="35">
        <f t="shared" si="39"/>
        <v>0</v>
      </c>
      <c r="K179" s="59"/>
      <c r="L179" s="152">
        <f t="shared" si="40"/>
        <v>1.1512925368606375E-6</v>
      </c>
      <c r="M179" s="60"/>
      <c r="N179" s="33">
        <f t="shared" si="41"/>
        <v>99.999998848707463</v>
      </c>
      <c r="O179" s="59"/>
      <c r="P179" s="60"/>
      <c r="Q179" s="33">
        <f t="shared" si="42"/>
        <v>99.999998848707463</v>
      </c>
      <c r="R179" s="36"/>
    </row>
    <row r="180" spans="2:18">
      <c r="B180" s="158">
        <v>167</v>
      </c>
      <c r="C180" s="32"/>
      <c r="D180" s="33">
        <f t="shared" si="36"/>
        <v>28757.399999999998</v>
      </c>
      <c r="E180" s="65"/>
      <c r="F180" s="35">
        <f t="shared" si="35"/>
        <v>100</v>
      </c>
      <c r="G180" s="34"/>
      <c r="H180" s="135">
        <f t="shared" si="37"/>
        <v>0</v>
      </c>
      <c r="I180" s="135">
        <f t="shared" si="38"/>
        <v>100</v>
      </c>
      <c r="J180" s="35">
        <f t="shared" si="39"/>
        <v>0</v>
      </c>
      <c r="K180" s="59"/>
      <c r="L180" s="152">
        <f t="shared" si="40"/>
        <v>1.1512925368606375E-6</v>
      </c>
      <c r="M180" s="60"/>
      <c r="N180" s="33">
        <f t="shared" si="41"/>
        <v>99.999998848707463</v>
      </c>
      <c r="O180" s="59"/>
      <c r="P180" s="60"/>
      <c r="Q180" s="33">
        <f t="shared" si="42"/>
        <v>99.999998848707463</v>
      </c>
      <c r="R180" s="36"/>
    </row>
    <row r="181" spans="2:18">
      <c r="B181" s="158">
        <v>168</v>
      </c>
      <c r="C181" s="32"/>
      <c r="D181" s="33">
        <f t="shared" si="36"/>
        <v>28929.599999999999</v>
      </c>
      <c r="E181" s="65"/>
      <c r="F181" s="35">
        <f t="shared" si="35"/>
        <v>100</v>
      </c>
      <c r="G181" s="34"/>
      <c r="H181" s="135">
        <f t="shared" si="37"/>
        <v>0</v>
      </c>
      <c r="I181" s="135">
        <f t="shared" si="38"/>
        <v>100</v>
      </c>
      <c r="J181" s="35">
        <f t="shared" si="39"/>
        <v>0</v>
      </c>
      <c r="K181" s="59"/>
      <c r="L181" s="152">
        <f t="shared" si="40"/>
        <v>1.1512925368606375E-6</v>
      </c>
      <c r="M181" s="60"/>
      <c r="N181" s="33">
        <f t="shared" si="41"/>
        <v>99.999998848707463</v>
      </c>
      <c r="O181" s="59"/>
      <c r="P181" s="60"/>
      <c r="Q181" s="33">
        <f t="shared" si="42"/>
        <v>99.999998848707463</v>
      </c>
      <c r="R181" s="36"/>
    </row>
    <row r="182" spans="2:18">
      <c r="B182" s="158">
        <v>169</v>
      </c>
      <c r="C182" s="32"/>
      <c r="D182" s="33">
        <f t="shared" si="36"/>
        <v>29101.8</v>
      </c>
      <c r="E182" s="65"/>
      <c r="F182" s="35">
        <f t="shared" si="35"/>
        <v>100</v>
      </c>
      <c r="G182" s="34"/>
      <c r="H182" s="135">
        <f t="shared" si="37"/>
        <v>0</v>
      </c>
      <c r="I182" s="135">
        <f t="shared" si="38"/>
        <v>100</v>
      </c>
      <c r="J182" s="35">
        <f t="shared" si="39"/>
        <v>0</v>
      </c>
      <c r="K182" s="59"/>
      <c r="L182" s="152">
        <f t="shared" si="40"/>
        <v>1.1512925368606375E-6</v>
      </c>
      <c r="M182" s="60"/>
      <c r="N182" s="33">
        <f t="shared" si="41"/>
        <v>99.999998848707463</v>
      </c>
      <c r="O182" s="59"/>
      <c r="P182" s="60"/>
      <c r="Q182" s="33">
        <f t="shared" si="42"/>
        <v>99.999998848707463</v>
      </c>
      <c r="R182" s="36"/>
    </row>
    <row r="183" spans="2:18">
      <c r="B183" s="158">
        <v>170</v>
      </c>
      <c r="C183" s="32"/>
      <c r="D183" s="33">
        <f t="shared" si="36"/>
        <v>29273.999999999996</v>
      </c>
      <c r="E183" s="65"/>
      <c r="F183" s="35">
        <f t="shared" si="35"/>
        <v>100</v>
      </c>
      <c r="G183" s="34"/>
      <c r="H183" s="135">
        <f t="shared" si="37"/>
        <v>0</v>
      </c>
      <c r="I183" s="135">
        <f t="shared" si="38"/>
        <v>100</v>
      </c>
      <c r="J183" s="35">
        <f t="shared" si="39"/>
        <v>0</v>
      </c>
      <c r="K183" s="59"/>
      <c r="L183" s="152">
        <f t="shared" si="40"/>
        <v>1.1512925368606375E-6</v>
      </c>
      <c r="M183" s="60"/>
      <c r="N183" s="33">
        <f t="shared" si="41"/>
        <v>99.999998848707463</v>
      </c>
      <c r="O183" s="59"/>
      <c r="P183" s="60"/>
      <c r="Q183" s="33">
        <f t="shared" si="42"/>
        <v>99.999998848707463</v>
      </c>
      <c r="R183" s="36"/>
    </row>
    <row r="184" spans="2:18">
      <c r="B184" s="158">
        <v>171</v>
      </c>
      <c r="C184" s="32"/>
      <c r="D184" s="33">
        <f t="shared" si="36"/>
        <v>29446.199999999997</v>
      </c>
      <c r="E184" s="65"/>
      <c r="F184" s="35">
        <f t="shared" si="35"/>
        <v>100</v>
      </c>
      <c r="G184" s="34"/>
      <c r="H184" s="135">
        <f t="shared" si="37"/>
        <v>0</v>
      </c>
      <c r="I184" s="135">
        <f t="shared" si="38"/>
        <v>100</v>
      </c>
      <c r="J184" s="35">
        <f t="shared" si="39"/>
        <v>0</v>
      </c>
      <c r="K184" s="59"/>
      <c r="L184" s="152">
        <f t="shared" si="40"/>
        <v>1.1512925368606375E-6</v>
      </c>
      <c r="M184" s="60"/>
      <c r="N184" s="33">
        <f t="shared" si="41"/>
        <v>99.999998848707463</v>
      </c>
      <c r="O184" s="59"/>
      <c r="P184" s="60"/>
      <c r="Q184" s="33">
        <f t="shared" si="42"/>
        <v>99.999998848707463</v>
      </c>
      <c r="R184" s="36"/>
    </row>
    <row r="185" spans="2:18">
      <c r="B185" s="158">
        <v>172</v>
      </c>
      <c r="C185" s="32"/>
      <c r="D185" s="33">
        <f t="shared" si="36"/>
        <v>29618.399999999998</v>
      </c>
      <c r="E185" s="65"/>
      <c r="F185" s="35">
        <f t="shared" si="35"/>
        <v>100</v>
      </c>
      <c r="G185" s="34"/>
      <c r="H185" s="135">
        <f t="shared" si="37"/>
        <v>0</v>
      </c>
      <c r="I185" s="135">
        <f t="shared" si="38"/>
        <v>100</v>
      </c>
      <c r="J185" s="35">
        <f t="shared" si="39"/>
        <v>0</v>
      </c>
      <c r="K185" s="59"/>
      <c r="L185" s="152">
        <f t="shared" si="40"/>
        <v>1.1512925368606375E-6</v>
      </c>
      <c r="M185" s="60"/>
      <c r="N185" s="33">
        <f t="shared" si="41"/>
        <v>99.999998848707463</v>
      </c>
      <c r="O185" s="59"/>
      <c r="P185" s="60"/>
      <c r="Q185" s="33">
        <f t="shared" si="42"/>
        <v>99.999998848707463</v>
      </c>
      <c r="R185" s="36"/>
    </row>
    <row r="186" spans="2:18">
      <c r="B186" s="158">
        <v>173</v>
      </c>
      <c r="C186" s="32"/>
      <c r="D186" s="33">
        <f t="shared" si="36"/>
        <v>29790.6</v>
      </c>
      <c r="E186" s="65"/>
      <c r="F186" s="35">
        <f t="shared" si="35"/>
        <v>100</v>
      </c>
      <c r="G186" s="34"/>
      <c r="H186" s="135">
        <f t="shared" si="37"/>
        <v>0</v>
      </c>
      <c r="I186" s="135">
        <f t="shared" si="38"/>
        <v>100</v>
      </c>
      <c r="J186" s="35">
        <f t="shared" si="39"/>
        <v>0</v>
      </c>
      <c r="K186" s="59"/>
      <c r="L186" s="152">
        <f t="shared" si="40"/>
        <v>1.1512925368606375E-6</v>
      </c>
      <c r="M186" s="60"/>
      <c r="N186" s="33">
        <f t="shared" si="41"/>
        <v>99.999998848707463</v>
      </c>
      <c r="O186" s="59"/>
      <c r="P186" s="60"/>
      <c r="Q186" s="33">
        <f t="shared" si="42"/>
        <v>99.999998848707463</v>
      </c>
      <c r="R186" s="36"/>
    </row>
    <row r="187" spans="2:18">
      <c r="B187" s="158">
        <v>174</v>
      </c>
      <c r="C187" s="32"/>
      <c r="D187" s="33">
        <f t="shared" si="36"/>
        <v>29962.799999999999</v>
      </c>
      <c r="E187" s="65"/>
      <c r="F187" s="35">
        <f t="shared" si="35"/>
        <v>100</v>
      </c>
      <c r="G187" s="34"/>
      <c r="H187" s="135">
        <f t="shared" si="37"/>
        <v>0</v>
      </c>
      <c r="I187" s="135">
        <f t="shared" si="38"/>
        <v>100</v>
      </c>
      <c r="J187" s="35">
        <f t="shared" si="39"/>
        <v>0</v>
      </c>
      <c r="K187" s="59"/>
      <c r="L187" s="152">
        <f t="shared" si="40"/>
        <v>1.1512925368606375E-6</v>
      </c>
      <c r="M187" s="60"/>
      <c r="N187" s="33">
        <f t="shared" si="41"/>
        <v>99.999998848707463</v>
      </c>
      <c r="O187" s="59"/>
      <c r="P187" s="60"/>
      <c r="Q187" s="33">
        <f t="shared" si="42"/>
        <v>99.999998848707463</v>
      </c>
      <c r="R187" s="36"/>
    </row>
    <row r="188" spans="2:18">
      <c r="B188" s="158">
        <v>175</v>
      </c>
      <c r="C188" s="32"/>
      <c r="D188" s="33">
        <f t="shared" si="36"/>
        <v>30134.999999999996</v>
      </c>
      <c r="E188" s="65"/>
      <c r="F188" s="35">
        <f t="shared" si="35"/>
        <v>100</v>
      </c>
      <c r="G188" s="34"/>
      <c r="H188" s="135">
        <f t="shared" si="37"/>
        <v>0</v>
      </c>
      <c r="I188" s="135">
        <f t="shared" si="38"/>
        <v>100</v>
      </c>
      <c r="J188" s="35">
        <f t="shared" si="39"/>
        <v>0</v>
      </c>
      <c r="K188" s="59"/>
      <c r="L188" s="152">
        <f t="shared" si="40"/>
        <v>1.1512925368606375E-6</v>
      </c>
      <c r="M188" s="60"/>
      <c r="N188" s="33">
        <f t="shared" si="41"/>
        <v>99.999998848707463</v>
      </c>
      <c r="O188" s="59"/>
      <c r="P188" s="60"/>
      <c r="Q188" s="33">
        <f t="shared" si="42"/>
        <v>99.999998848707463</v>
      </c>
      <c r="R188" s="36"/>
    </row>
    <row r="189" spans="2:18">
      <c r="B189" s="158">
        <v>176</v>
      </c>
      <c r="C189" s="32"/>
      <c r="D189" s="33">
        <f t="shared" si="36"/>
        <v>30307.199999999997</v>
      </c>
      <c r="E189" s="65"/>
      <c r="F189" s="35">
        <f t="shared" si="35"/>
        <v>100</v>
      </c>
      <c r="G189" s="34"/>
      <c r="H189" s="135">
        <f t="shared" si="37"/>
        <v>0</v>
      </c>
      <c r="I189" s="135">
        <f t="shared" si="38"/>
        <v>100</v>
      </c>
      <c r="J189" s="35">
        <f t="shared" si="39"/>
        <v>0</v>
      </c>
      <c r="K189" s="59"/>
      <c r="L189" s="152">
        <f t="shared" si="40"/>
        <v>1.1512925368606375E-6</v>
      </c>
      <c r="M189" s="60"/>
      <c r="N189" s="33">
        <f t="shared" si="41"/>
        <v>99.999998848707463</v>
      </c>
      <c r="O189" s="59"/>
      <c r="P189" s="60"/>
      <c r="Q189" s="33">
        <f t="shared" si="42"/>
        <v>99.999998848707463</v>
      </c>
      <c r="R189" s="36"/>
    </row>
    <row r="190" spans="2:18">
      <c r="B190" s="158">
        <v>177</v>
      </c>
      <c r="C190" s="32"/>
      <c r="D190" s="33">
        <f t="shared" si="36"/>
        <v>30479.399999999998</v>
      </c>
      <c r="E190" s="65"/>
      <c r="F190" s="35">
        <f t="shared" si="35"/>
        <v>100</v>
      </c>
      <c r="G190" s="34"/>
      <c r="H190" s="135">
        <f t="shared" si="37"/>
        <v>0</v>
      </c>
      <c r="I190" s="135">
        <f t="shared" si="38"/>
        <v>100</v>
      </c>
      <c r="J190" s="35">
        <f t="shared" si="39"/>
        <v>0</v>
      </c>
      <c r="K190" s="59"/>
      <c r="L190" s="152">
        <f t="shared" si="40"/>
        <v>1.1512925368606375E-6</v>
      </c>
      <c r="M190" s="60"/>
      <c r="N190" s="33">
        <f t="shared" si="41"/>
        <v>99.999998848707463</v>
      </c>
      <c r="O190" s="59"/>
      <c r="P190" s="60"/>
      <c r="Q190" s="33">
        <f t="shared" si="42"/>
        <v>99.999998848707463</v>
      </c>
      <c r="R190" s="36"/>
    </row>
    <row r="191" spans="2:18">
      <c r="B191" s="158">
        <v>178</v>
      </c>
      <c r="C191" s="32"/>
      <c r="D191" s="33">
        <f t="shared" si="36"/>
        <v>30651.599999999999</v>
      </c>
      <c r="E191" s="65"/>
      <c r="F191" s="35">
        <f t="shared" si="35"/>
        <v>100</v>
      </c>
      <c r="G191" s="34"/>
      <c r="H191" s="135">
        <f t="shared" si="37"/>
        <v>0</v>
      </c>
      <c r="I191" s="135">
        <f t="shared" si="38"/>
        <v>100</v>
      </c>
      <c r="J191" s="35">
        <f t="shared" si="39"/>
        <v>0</v>
      </c>
      <c r="K191" s="59"/>
      <c r="L191" s="152">
        <f t="shared" si="40"/>
        <v>1.1512925368606375E-6</v>
      </c>
      <c r="M191" s="60"/>
      <c r="N191" s="33">
        <f t="shared" si="41"/>
        <v>99.999998848707463</v>
      </c>
      <c r="O191" s="59"/>
      <c r="P191" s="60"/>
      <c r="Q191" s="33">
        <f t="shared" si="42"/>
        <v>99.999998848707463</v>
      </c>
      <c r="R191" s="36"/>
    </row>
    <row r="192" spans="2:18">
      <c r="B192" s="158">
        <v>179</v>
      </c>
      <c r="C192" s="32"/>
      <c r="D192" s="33">
        <f t="shared" si="36"/>
        <v>30823.8</v>
      </c>
      <c r="E192" s="65"/>
      <c r="F192" s="35">
        <f t="shared" si="35"/>
        <v>100</v>
      </c>
      <c r="G192" s="34"/>
      <c r="H192" s="135">
        <f t="shared" si="37"/>
        <v>0</v>
      </c>
      <c r="I192" s="135">
        <f t="shared" si="38"/>
        <v>100</v>
      </c>
      <c r="J192" s="35">
        <f t="shared" si="39"/>
        <v>0</v>
      </c>
      <c r="K192" s="59"/>
      <c r="L192" s="152">
        <f t="shared" si="40"/>
        <v>1.1512925368606375E-6</v>
      </c>
      <c r="M192" s="60"/>
      <c r="N192" s="33">
        <f t="shared" si="41"/>
        <v>99.999998848707463</v>
      </c>
      <c r="O192" s="59"/>
      <c r="P192" s="60"/>
      <c r="Q192" s="33">
        <f t="shared" si="42"/>
        <v>99.999998848707463</v>
      </c>
      <c r="R192" s="36"/>
    </row>
    <row r="193" spans="2:18">
      <c r="B193" s="158">
        <v>180</v>
      </c>
      <c r="C193" s="32"/>
      <c r="D193" s="33">
        <f t="shared" si="36"/>
        <v>30995.999999999996</v>
      </c>
      <c r="E193" s="65"/>
      <c r="F193" s="35">
        <f t="shared" si="35"/>
        <v>100</v>
      </c>
      <c r="G193" s="34"/>
      <c r="H193" s="135">
        <f t="shared" si="37"/>
        <v>0</v>
      </c>
      <c r="I193" s="135">
        <f t="shared" si="38"/>
        <v>100</v>
      </c>
      <c r="J193" s="35">
        <f t="shared" si="39"/>
        <v>0</v>
      </c>
      <c r="K193" s="59"/>
      <c r="L193" s="152">
        <f t="shared" si="40"/>
        <v>1.1512925368606375E-6</v>
      </c>
      <c r="M193" s="60"/>
      <c r="N193" s="33">
        <f t="shared" si="41"/>
        <v>99.999998848707463</v>
      </c>
      <c r="O193" s="59"/>
      <c r="P193" s="60"/>
      <c r="Q193" s="33">
        <f t="shared" si="42"/>
        <v>99.999998848707463</v>
      </c>
      <c r="R193" s="36"/>
    </row>
    <row r="194" spans="2:18">
      <c r="B194" s="158">
        <v>181</v>
      </c>
      <c r="C194" s="32"/>
      <c r="D194" s="33">
        <f t="shared" si="36"/>
        <v>31168.199999999997</v>
      </c>
      <c r="E194" s="65"/>
      <c r="F194" s="35">
        <f t="shared" si="35"/>
        <v>100</v>
      </c>
      <c r="G194" s="34"/>
      <c r="H194" s="135">
        <f t="shared" si="37"/>
        <v>0</v>
      </c>
      <c r="I194" s="135">
        <f t="shared" si="38"/>
        <v>100</v>
      </c>
      <c r="J194" s="35">
        <f t="shared" si="39"/>
        <v>0</v>
      </c>
      <c r="K194" s="59"/>
      <c r="L194" s="152">
        <f t="shared" si="40"/>
        <v>1.1512925368606375E-6</v>
      </c>
      <c r="M194" s="60"/>
      <c r="N194" s="33">
        <f t="shared" si="41"/>
        <v>99.999998848707463</v>
      </c>
      <c r="O194" s="59"/>
      <c r="P194" s="60"/>
      <c r="Q194" s="33">
        <f t="shared" si="42"/>
        <v>99.999998848707463</v>
      </c>
      <c r="R194" s="36"/>
    </row>
    <row r="195" spans="2:18">
      <c r="B195" s="158">
        <v>182</v>
      </c>
      <c r="C195" s="32"/>
      <c r="D195" s="33">
        <f t="shared" si="36"/>
        <v>31340.399999999998</v>
      </c>
      <c r="E195" s="65"/>
      <c r="F195" s="35">
        <f t="shared" si="35"/>
        <v>100</v>
      </c>
      <c r="G195" s="34"/>
      <c r="H195" s="135">
        <f t="shared" si="37"/>
        <v>0</v>
      </c>
      <c r="I195" s="135">
        <f t="shared" si="38"/>
        <v>100</v>
      </c>
      <c r="J195" s="35">
        <f t="shared" si="39"/>
        <v>0</v>
      </c>
      <c r="K195" s="59"/>
      <c r="L195" s="152">
        <f t="shared" si="40"/>
        <v>1.1512925368606375E-6</v>
      </c>
      <c r="M195" s="60"/>
      <c r="N195" s="33">
        <f t="shared" si="41"/>
        <v>99.999998848707463</v>
      </c>
      <c r="O195" s="59"/>
      <c r="P195" s="60"/>
      <c r="Q195" s="33">
        <f t="shared" si="42"/>
        <v>99.999998848707463</v>
      </c>
      <c r="R195" s="36"/>
    </row>
    <row r="196" spans="2:18">
      <c r="B196" s="158">
        <v>183</v>
      </c>
      <c r="C196" s="32"/>
      <c r="D196" s="33">
        <f t="shared" si="36"/>
        <v>31512.6</v>
      </c>
      <c r="E196" s="65"/>
      <c r="F196" s="35">
        <f t="shared" si="35"/>
        <v>100</v>
      </c>
      <c r="G196" s="34"/>
      <c r="H196" s="135">
        <f t="shared" si="37"/>
        <v>0</v>
      </c>
      <c r="I196" s="135">
        <f t="shared" si="38"/>
        <v>100</v>
      </c>
      <c r="J196" s="35">
        <f t="shared" si="39"/>
        <v>0</v>
      </c>
      <c r="K196" s="59"/>
      <c r="L196" s="152">
        <f t="shared" si="40"/>
        <v>1.1512925368606375E-6</v>
      </c>
      <c r="M196" s="60"/>
      <c r="N196" s="33">
        <f t="shared" si="41"/>
        <v>99.999998848707463</v>
      </c>
      <c r="O196" s="59"/>
      <c r="P196" s="60"/>
      <c r="Q196" s="33">
        <f t="shared" si="42"/>
        <v>99.999998848707463</v>
      </c>
      <c r="R196" s="36"/>
    </row>
    <row r="197" spans="2:18">
      <c r="B197" s="158">
        <v>184</v>
      </c>
      <c r="C197" s="32"/>
      <c r="D197" s="33">
        <f t="shared" si="36"/>
        <v>31684.799999999999</v>
      </c>
      <c r="E197" s="65"/>
      <c r="F197" s="35">
        <f t="shared" si="35"/>
        <v>100</v>
      </c>
      <c r="G197" s="34"/>
      <c r="H197" s="135">
        <f t="shared" si="37"/>
        <v>0</v>
      </c>
      <c r="I197" s="135">
        <f t="shared" si="38"/>
        <v>100</v>
      </c>
      <c r="J197" s="35">
        <f t="shared" si="39"/>
        <v>0</v>
      </c>
      <c r="K197" s="59"/>
      <c r="L197" s="152">
        <f t="shared" si="40"/>
        <v>1.1512925368606375E-6</v>
      </c>
      <c r="M197" s="60"/>
      <c r="N197" s="33">
        <f t="shared" si="41"/>
        <v>99.999998848707463</v>
      </c>
      <c r="O197" s="59"/>
      <c r="P197" s="60"/>
      <c r="Q197" s="33">
        <f t="shared" si="42"/>
        <v>99.999998848707463</v>
      </c>
      <c r="R197" s="36"/>
    </row>
    <row r="198" spans="2:18">
      <c r="B198" s="158">
        <v>185</v>
      </c>
      <c r="C198" s="32"/>
      <c r="D198" s="33">
        <f t="shared" si="36"/>
        <v>31856.999999999996</v>
      </c>
      <c r="E198" s="65"/>
      <c r="F198" s="35">
        <f t="shared" si="35"/>
        <v>100</v>
      </c>
      <c r="G198" s="34"/>
      <c r="H198" s="135">
        <f t="shared" si="37"/>
        <v>0</v>
      </c>
      <c r="I198" s="135">
        <f t="shared" si="38"/>
        <v>100</v>
      </c>
      <c r="J198" s="35">
        <f t="shared" si="39"/>
        <v>0</v>
      </c>
      <c r="K198" s="59"/>
      <c r="L198" s="152">
        <f t="shared" si="40"/>
        <v>1.1512925368606375E-6</v>
      </c>
      <c r="M198" s="60"/>
      <c r="N198" s="33">
        <f t="shared" si="41"/>
        <v>99.999998848707463</v>
      </c>
      <c r="O198" s="59"/>
      <c r="P198" s="60"/>
      <c r="Q198" s="33">
        <f t="shared" si="42"/>
        <v>99.999998848707463</v>
      </c>
      <c r="R198" s="36"/>
    </row>
    <row r="199" spans="2:18">
      <c r="B199" s="158">
        <v>186</v>
      </c>
      <c r="C199" s="32"/>
      <c r="D199" s="33">
        <f t="shared" si="36"/>
        <v>32029.199999999997</v>
      </c>
      <c r="E199" s="65"/>
      <c r="F199" s="35">
        <f t="shared" si="35"/>
        <v>100</v>
      </c>
      <c r="G199" s="34"/>
      <c r="H199" s="135">
        <f t="shared" si="37"/>
        <v>0</v>
      </c>
      <c r="I199" s="135">
        <f t="shared" si="38"/>
        <v>100</v>
      </c>
      <c r="J199" s="35">
        <f t="shared" si="39"/>
        <v>0</v>
      </c>
      <c r="K199" s="59"/>
      <c r="L199" s="152">
        <f t="shared" si="40"/>
        <v>1.1512925368606375E-6</v>
      </c>
      <c r="M199" s="60"/>
      <c r="N199" s="33">
        <f t="shared" si="41"/>
        <v>99.999998848707463</v>
      </c>
      <c r="O199" s="59"/>
      <c r="P199" s="60"/>
      <c r="Q199" s="33">
        <f t="shared" si="42"/>
        <v>99.999998848707463</v>
      </c>
      <c r="R199" s="36"/>
    </row>
    <row r="200" spans="2:18">
      <c r="B200" s="158">
        <v>187</v>
      </c>
      <c r="C200" s="32"/>
      <c r="D200" s="33">
        <f t="shared" si="36"/>
        <v>32201.399999999998</v>
      </c>
      <c r="E200" s="65"/>
      <c r="F200" s="35">
        <f t="shared" si="35"/>
        <v>100</v>
      </c>
      <c r="G200" s="34"/>
      <c r="H200" s="135">
        <f t="shared" si="37"/>
        <v>0</v>
      </c>
      <c r="I200" s="135">
        <f t="shared" si="38"/>
        <v>100</v>
      </c>
      <c r="J200" s="35">
        <f t="shared" si="39"/>
        <v>0</v>
      </c>
      <c r="K200" s="59"/>
      <c r="L200" s="152">
        <f t="shared" si="40"/>
        <v>1.1512925368606375E-6</v>
      </c>
      <c r="M200" s="60"/>
      <c r="N200" s="33">
        <f t="shared" si="41"/>
        <v>99.999998848707463</v>
      </c>
      <c r="O200" s="59"/>
      <c r="P200" s="60"/>
      <c r="Q200" s="33">
        <f t="shared" si="42"/>
        <v>99.999998848707463</v>
      </c>
      <c r="R200" s="36"/>
    </row>
    <row r="201" spans="2:18">
      <c r="B201" s="158">
        <v>188</v>
      </c>
      <c r="C201" s="32"/>
      <c r="D201" s="33">
        <f t="shared" si="36"/>
        <v>32373.599999999999</v>
      </c>
      <c r="E201" s="65"/>
      <c r="F201" s="35">
        <f t="shared" si="35"/>
        <v>100</v>
      </c>
      <c r="G201" s="34"/>
      <c r="H201" s="135">
        <f t="shared" si="37"/>
        <v>0</v>
      </c>
      <c r="I201" s="135">
        <f t="shared" si="38"/>
        <v>100</v>
      </c>
      <c r="J201" s="35">
        <f t="shared" si="39"/>
        <v>0</v>
      </c>
      <c r="K201" s="59"/>
      <c r="L201" s="152">
        <f t="shared" si="40"/>
        <v>1.1512925368606375E-6</v>
      </c>
      <c r="M201" s="60"/>
      <c r="N201" s="33">
        <f t="shared" si="41"/>
        <v>99.999998848707463</v>
      </c>
      <c r="O201" s="59"/>
      <c r="P201" s="60"/>
      <c r="Q201" s="33">
        <f t="shared" si="42"/>
        <v>99.999998848707463</v>
      </c>
      <c r="R201" s="36"/>
    </row>
    <row r="202" spans="2:18">
      <c r="B202" s="158">
        <v>189</v>
      </c>
      <c r="C202" s="32"/>
      <c r="D202" s="33">
        <f t="shared" si="36"/>
        <v>32545.8</v>
      </c>
      <c r="E202" s="65"/>
      <c r="F202" s="35">
        <f t="shared" si="35"/>
        <v>100</v>
      </c>
      <c r="G202" s="34"/>
      <c r="H202" s="135">
        <f t="shared" si="37"/>
        <v>0</v>
      </c>
      <c r="I202" s="135">
        <f t="shared" si="38"/>
        <v>100</v>
      </c>
      <c r="J202" s="35">
        <f t="shared" si="39"/>
        <v>0</v>
      </c>
      <c r="K202" s="59"/>
      <c r="L202" s="152">
        <f t="shared" si="40"/>
        <v>1.1512925368606375E-6</v>
      </c>
      <c r="M202" s="60"/>
      <c r="N202" s="33">
        <f t="shared" si="41"/>
        <v>99.999998848707463</v>
      </c>
      <c r="O202" s="59"/>
      <c r="P202" s="60"/>
      <c r="Q202" s="33">
        <f t="shared" si="42"/>
        <v>99.999998848707463</v>
      </c>
      <c r="R202" s="36"/>
    </row>
    <row r="203" spans="2:18">
      <c r="B203" s="158">
        <v>190</v>
      </c>
      <c r="C203" s="32"/>
      <c r="D203" s="33">
        <f t="shared" si="36"/>
        <v>32717.999999999996</v>
      </c>
      <c r="E203" s="65"/>
      <c r="F203" s="35">
        <f t="shared" si="35"/>
        <v>100</v>
      </c>
      <c r="G203" s="34"/>
      <c r="H203" s="135">
        <f t="shared" si="37"/>
        <v>0</v>
      </c>
      <c r="I203" s="135">
        <f t="shared" si="38"/>
        <v>100</v>
      </c>
      <c r="J203" s="35">
        <f t="shared" si="39"/>
        <v>0</v>
      </c>
      <c r="K203" s="59"/>
      <c r="L203" s="152">
        <f t="shared" si="40"/>
        <v>1.1512925368606375E-6</v>
      </c>
      <c r="M203" s="60"/>
      <c r="N203" s="33">
        <f t="shared" si="41"/>
        <v>99.999998848707463</v>
      </c>
      <c r="O203" s="59"/>
      <c r="P203" s="60"/>
      <c r="Q203" s="33">
        <f t="shared" si="42"/>
        <v>99.999998848707463</v>
      </c>
      <c r="R203" s="36"/>
    </row>
    <row r="204" spans="2:18">
      <c r="B204" s="158">
        <v>191</v>
      </c>
      <c r="C204" s="32"/>
      <c r="D204" s="33">
        <f t="shared" si="36"/>
        <v>32890.199999999997</v>
      </c>
      <c r="E204" s="65"/>
      <c r="F204" s="35">
        <f t="shared" si="35"/>
        <v>100</v>
      </c>
      <c r="G204" s="34"/>
      <c r="H204" s="135">
        <f t="shared" si="37"/>
        <v>0</v>
      </c>
      <c r="I204" s="135">
        <f t="shared" si="38"/>
        <v>100</v>
      </c>
      <c r="J204" s="35">
        <f t="shared" si="39"/>
        <v>0</v>
      </c>
      <c r="K204" s="59"/>
      <c r="L204" s="152">
        <f t="shared" si="40"/>
        <v>1.1512925368606375E-6</v>
      </c>
      <c r="M204" s="60"/>
      <c r="N204" s="33">
        <f t="shared" si="41"/>
        <v>99.999998848707463</v>
      </c>
      <c r="O204" s="59"/>
      <c r="P204" s="60"/>
      <c r="Q204" s="33">
        <f t="shared" si="42"/>
        <v>99.999998848707463</v>
      </c>
      <c r="R204" s="36"/>
    </row>
    <row r="205" spans="2:18">
      <c r="B205" s="158">
        <v>192</v>
      </c>
      <c r="C205" s="32"/>
      <c r="D205" s="33">
        <f t="shared" si="36"/>
        <v>33062.399999999994</v>
      </c>
      <c r="E205" s="65"/>
      <c r="F205" s="35">
        <f t="shared" si="35"/>
        <v>100</v>
      </c>
      <c r="G205" s="34"/>
      <c r="H205" s="135">
        <f t="shared" si="37"/>
        <v>0</v>
      </c>
      <c r="I205" s="135">
        <f t="shared" si="38"/>
        <v>100</v>
      </c>
      <c r="J205" s="35">
        <f t="shared" si="39"/>
        <v>0</v>
      </c>
      <c r="K205" s="59"/>
      <c r="L205" s="152">
        <f t="shared" si="40"/>
        <v>1.1512925368606375E-6</v>
      </c>
      <c r="M205" s="60"/>
      <c r="N205" s="33">
        <f t="shared" si="41"/>
        <v>99.999998848707463</v>
      </c>
      <c r="O205" s="59"/>
      <c r="P205" s="60"/>
      <c r="Q205" s="33">
        <f t="shared" si="42"/>
        <v>99.999998848707463</v>
      </c>
      <c r="R205" s="36"/>
    </row>
    <row r="206" spans="2:18">
      <c r="B206" s="158">
        <v>193</v>
      </c>
      <c r="C206" s="32"/>
      <c r="D206" s="33">
        <f t="shared" si="36"/>
        <v>33234.6</v>
      </c>
      <c r="E206" s="65"/>
      <c r="F206" s="35">
        <f t="shared" si="35"/>
        <v>100</v>
      </c>
      <c r="G206" s="34"/>
      <c r="H206" s="135">
        <f t="shared" si="37"/>
        <v>0</v>
      </c>
      <c r="I206" s="135">
        <f t="shared" si="38"/>
        <v>100</v>
      </c>
      <c r="J206" s="35">
        <f t="shared" si="39"/>
        <v>0</v>
      </c>
      <c r="K206" s="59"/>
      <c r="L206" s="152">
        <f t="shared" si="40"/>
        <v>1.1512925368606375E-6</v>
      </c>
      <c r="M206" s="60"/>
      <c r="N206" s="33">
        <f t="shared" si="41"/>
        <v>99.999998848707463</v>
      </c>
      <c r="O206" s="59"/>
      <c r="P206" s="60"/>
      <c r="Q206" s="33">
        <f t="shared" si="42"/>
        <v>99.999998848707463</v>
      </c>
      <c r="R206" s="36"/>
    </row>
    <row r="207" spans="2:18">
      <c r="B207" s="158">
        <v>194</v>
      </c>
      <c r="C207" s="32"/>
      <c r="D207" s="33">
        <f t="shared" si="36"/>
        <v>33406.799999999996</v>
      </c>
      <c r="E207" s="65"/>
      <c r="F207" s="35">
        <f t="shared" si="35"/>
        <v>100</v>
      </c>
      <c r="G207" s="34"/>
      <c r="H207" s="135">
        <f t="shared" si="37"/>
        <v>0</v>
      </c>
      <c r="I207" s="135">
        <f t="shared" si="38"/>
        <v>100</v>
      </c>
      <c r="J207" s="35">
        <f t="shared" si="39"/>
        <v>0</v>
      </c>
      <c r="K207" s="59"/>
      <c r="L207" s="152">
        <f t="shared" si="40"/>
        <v>1.1512925368606375E-6</v>
      </c>
      <c r="M207" s="60"/>
      <c r="N207" s="33">
        <f t="shared" si="41"/>
        <v>99.999998848707463</v>
      </c>
      <c r="O207" s="59"/>
      <c r="P207" s="60"/>
      <c r="Q207" s="33">
        <f t="shared" si="42"/>
        <v>99.999998848707463</v>
      </c>
      <c r="R207" s="36"/>
    </row>
    <row r="208" spans="2:18">
      <c r="B208" s="158">
        <v>195</v>
      </c>
      <c r="C208" s="32"/>
      <c r="D208" s="33">
        <f t="shared" si="36"/>
        <v>33579</v>
      </c>
      <c r="E208" s="65"/>
      <c r="F208" s="35">
        <f t="shared" si="35"/>
        <v>100</v>
      </c>
      <c r="G208" s="34"/>
      <c r="H208" s="135">
        <f t="shared" si="37"/>
        <v>0</v>
      </c>
      <c r="I208" s="135">
        <f t="shared" si="38"/>
        <v>100</v>
      </c>
      <c r="J208" s="35">
        <f t="shared" si="39"/>
        <v>0</v>
      </c>
      <c r="K208" s="59"/>
      <c r="L208" s="152">
        <f t="shared" si="40"/>
        <v>1.1512925368606375E-6</v>
      </c>
      <c r="M208" s="60"/>
      <c r="N208" s="33">
        <f t="shared" si="41"/>
        <v>99.999998848707463</v>
      </c>
      <c r="O208" s="59"/>
      <c r="P208" s="60"/>
      <c r="Q208" s="33">
        <f t="shared" si="42"/>
        <v>99.999998848707463</v>
      </c>
      <c r="R208" s="36"/>
    </row>
    <row r="209" spans="2:18">
      <c r="B209" s="158">
        <v>196</v>
      </c>
      <c r="C209" s="32"/>
      <c r="D209" s="33">
        <f t="shared" si="36"/>
        <v>33751.199999999997</v>
      </c>
      <c r="E209" s="65"/>
      <c r="F209" s="35">
        <f t="shared" si="35"/>
        <v>100</v>
      </c>
      <c r="G209" s="34"/>
      <c r="H209" s="135">
        <f t="shared" si="37"/>
        <v>0</v>
      </c>
      <c r="I209" s="135">
        <f t="shared" si="38"/>
        <v>100</v>
      </c>
      <c r="J209" s="35">
        <f t="shared" si="39"/>
        <v>0</v>
      </c>
      <c r="K209" s="59"/>
      <c r="L209" s="152">
        <f t="shared" si="40"/>
        <v>1.1512925368606375E-6</v>
      </c>
      <c r="M209" s="60"/>
      <c r="N209" s="33">
        <f t="shared" si="41"/>
        <v>99.999998848707463</v>
      </c>
      <c r="O209" s="59"/>
      <c r="P209" s="60"/>
      <c r="Q209" s="33">
        <f t="shared" si="42"/>
        <v>99.999998848707463</v>
      </c>
      <c r="R209" s="36"/>
    </row>
    <row r="210" spans="2:18">
      <c r="B210" s="158">
        <v>197</v>
      </c>
      <c r="C210" s="32"/>
      <c r="D210" s="33">
        <f t="shared" si="36"/>
        <v>33923.399999999994</v>
      </c>
      <c r="E210" s="65"/>
      <c r="F210" s="35">
        <f t="shared" si="35"/>
        <v>100</v>
      </c>
      <c r="G210" s="34"/>
      <c r="H210" s="135">
        <f t="shared" si="37"/>
        <v>0</v>
      </c>
      <c r="I210" s="135">
        <f t="shared" si="38"/>
        <v>100</v>
      </c>
      <c r="J210" s="35">
        <f t="shared" si="39"/>
        <v>0</v>
      </c>
      <c r="K210" s="59"/>
      <c r="L210" s="152">
        <f t="shared" si="40"/>
        <v>1.1512925368606375E-6</v>
      </c>
      <c r="M210" s="60"/>
      <c r="N210" s="33">
        <f t="shared" si="41"/>
        <v>99.999998848707463</v>
      </c>
      <c r="O210" s="59"/>
      <c r="P210" s="60"/>
      <c r="Q210" s="33">
        <f t="shared" si="42"/>
        <v>99.999998848707463</v>
      </c>
      <c r="R210" s="36"/>
    </row>
    <row r="211" spans="2:18">
      <c r="B211" s="158">
        <v>198</v>
      </c>
      <c r="C211" s="32"/>
      <c r="D211" s="33">
        <f t="shared" si="36"/>
        <v>34095.599999999999</v>
      </c>
      <c r="E211" s="65"/>
      <c r="F211" s="35">
        <f t="shared" si="35"/>
        <v>100</v>
      </c>
      <c r="G211" s="34"/>
      <c r="H211" s="135">
        <f t="shared" si="37"/>
        <v>0</v>
      </c>
      <c r="I211" s="135">
        <f t="shared" si="38"/>
        <v>100</v>
      </c>
      <c r="J211" s="35">
        <f t="shared" si="39"/>
        <v>0</v>
      </c>
      <c r="K211" s="59"/>
      <c r="L211" s="152">
        <f t="shared" si="40"/>
        <v>1.1512925368606375E-6</v>
      </c>
      <c r="M211" s="60"/>
      <c r="N211" s="33">
        <f t="shared" si="41"/>
        <v>99.999998848707463</v>
      </c>
      <c r="O211" s="59"/>
      <c r="P211" s="60"/>
      <c r="Q211" s="33">
        <f t="shared" si="42"/>
        <v>99.999998848707463</v>
      </c>
      <c r="R211" s="36"/>
    </row>
    <row r="212" spans="2:18">
      <c r="B212" s="158">
        <v>199</v>
      </c>
      <c r="C212" s="32"/>
      <c r="D212" s="33">
        <f t="shared" si="36"/>
        <v>34267.799999999996</v>
      </c>
      <c r="E212" s="65"/>
      <c r="F212" s="35">
        <f t="shared" si="35"/>
        <v>100</v>
      </c>
      <c r="G212" s="34"/>
      <c r="H212" s="135">
        <f t="shared" si="37"/>
        <v>0</v>
      </c>
      <c r="I212" s="135">
        <f t="shared" si="38"/>
        <v>100</v>
      </c>
      <c r="J212" s="35">
        <f t="shared" si="39"/>
        <v>0</v>
      </c>
      <c r="K212" s="59"/>
      <c r="L212" s="152">
        <f t="shared" si="40"/>
        <v>1.1512925368606375E-6</v>
      </c>
      <c r="M212" s="60"/>
      <c r="N212" s="33">
        <f t="shared" si="41"/>
        <v>99.999998848707463</v>
      </c>
      <c r="O212" s="59"/>
      <c r="P212" s="60"/>
      <c r="Q212" s="33">
        <f t="shared" si="42"/>
        <v>99.999998848707463</v>
      </c>
      <c r="R212" s="36"/>
    </row>
    <row r="213" spans="2:18">
      <c r="B213" s="158">
        <v>200</v>
      </c>
      <c r="C213" s="32"/>
      <c r="D213" s="33">
        <f t="shared" si="36"/>
        <v>34440</v>
      </c>
      <c r="E213" s="65"/>
      <c r="F213" s="35">
        <f t="shared" si="35"/>
        <v>100</v>
      </c>
      <c r="G213" s="34"/>
      <c r="H213" s="135">
        <f t="shared" si="37"/>
        <v>0</v>
      </c>
      <c r="I213" s="135">
        <f t="shared" si="38"/>
        <v>100</v>
      </c>
      <c r="J213" s="35">
        <f t="shared" si="39"/>
        <v>0</v>
      </c>
      <c r="K213" s="59"/>
      <c r="L213" s="152">
        <f t="shared" si="40"/>
        <v>1.1512925368606375E-6</v>
      </c>
      <c r="M213" s="60"/>
      <c r="N213" s="33">
        <f t="shared" si="41"/>
        <v>99.999998848707463</v>
      </c>
      <c r="O213" s="59"/>
      <c r="P213" s="60"/>
      <c r="Q213" s="33">
        <f t="shared" si="42"/>
        <v>99.999998848707463</v>
      </c>
      <c r="R213" s="36"/>
    </row>
    <row r="214" spans="2:18">
      <c r="B214" s="158">
        <v>201</v>
      </c>
      <c r="C214" s="32"/>
      <c r="D214" s="33">
        <f t="shared" si="36"/>
        <v>34612.199999999997</v>
      </c>
      <c r="E214" s="65"/>
      <c r="F214" s="35">
        <f t="shared" si="35"/>
        <v>100</v>
      </c>
      <c r="G214" s="34"/>
      <c r="H214" s="135">
        <f t="shared" si="37"/>
        <v>0</v>
      </c>
      <c r="I214" s="135">
        <f t="shared" si="38"/>
        <v>100</v>
      </c>
      <c r="J214" s="35">
        <f t="shared" si="39"/>
        <v>0</v>
      </c>
      <c r="K214" s="59"/>
      <c r="L214" s="152">
        <f t="shared" si="40"/>
        <v>1.1512925368606375E-6</v>
      </c>
      <c r="M214" s="60"/>
      <c r="N214" s="33">
        <f t="shared" si="41"/>
        <v>99.999998848707463</v>
      </c>
      <c r="O214" s="59"/>
      <c r="P214" s="60"/>
      <c r="Q214" s="33">
        <f t="shared" si="42"/>
        <v>99.999998848707463</v>
      </c>
      <c r="R214" s="36"/>
    </row>
    <row r="215" spans="2:18">
      <c r="B215" s="158">
        <v>202</v>
      </c>
      <c r="C215" s="32"/>
      <c r="D215" s="33">
        <f t="shared" si="36"/>
        <v>34784.399999999994</v>
      </c>
      <c r="E215" s="65"/>
      <c r="F215" s="35">
        <f t="shared" si="35"/>
        <v>100</v>
      </c>
      <c r="G215" s="34"/>
      <c r="H215" s="135">
        <f t="shared" si="37"/>
        <v>0</v>
      </c>
      <c r="I215" s="135">
        <f t="shared" si="38"/>
        <v>100</v>
      </c>
      <c r="J215" s="35">
        <f t="shared" si="39"/>
        <v>0</v>
      </c>
      <c r="K215" s="59"/>
      <c r="L215" s="152">
        <f t="shared" si="40"/>
        <v>1.1512925368606375E-6</v>
      </c>
      <c r="M215" s="60"/>
      <c r="N215" s="33">
        <f t="shared" si="41"/>
        <v>99.999998848707463</v>
      </c>
      <c r="O215" s="59"/>
      <c r="P215" s="60"/>
      <c r="Q215" s="33">
        <f t="shared" si="42"/>
        <v>99.999998848707463</v>
      </c>
      <c r="R215" s="36"/>
    </row>
    <row r="216" spans="2:18">
      <c r="B216" s="158">
        <v>203</v>
      </c>
      <c r="C216" s="32"/>
      <c r="D216" s="33">
        <f t="shared" si="36"/>
        <v>34956.6</v>
      </c>
      <c r="E216" s="65"/>
      <c r="F216" s="35">
        <f t="shared" si="35"/>
        <v>100</v>
      </c>
      <c r="G216" s="34"/>
      <c r="H216" s="135">
        <f t="shared" si="37"/>
        <v>0</v>
      </c>
      <c r="I216" s="135">
        <f t="shared" si="38"/>
        <v>100</v>
      </c>
      <c r="J216" s="35">
        <f t="shared" si="39"/>
        <v>0</v>
      </c>
      <c r="K216" s="59"/>
      <c r="L216" s="152">
        <f t="shared" si="40"/>
        <v>1.1512925368606375E-6</v>
      </c>
      <c r="M216" s="60"/>
      <c r="N216" s="33">
        <f t="shared" si="41"/>
        <v>99.999998848707463</v>
      </c>
      <c r="O216" s="59"/>
      <c r="P216" s="60"/>
      <c r="Q216" s="33">
        <f t="shared" si="42"/>
        <v>99.999998848707463</v>
      </c>
      <c r="R216" s="36"/>
    </row>
    <row r="217" spans="2:18">
      <c r="B217" s="158">
        <v>204</v>
      </c>
      <c r="C217" s="32"/>
      <c r="D217" s="33">
        <f t="shared" si="36"/>
        <v>35128.799999999996</v>
      </c>
      <c r="E217" s="65"/>
      <c r="F217" s="35">
        <f t="shared" si="35"/>
        <v>100</v>
      </c>
      <c r="G217" s="34"/>
      <c r="H217" s="135">
        <f t="shared" si="37"/>
        <v>0</v>
      </c>
      <c r="I217" s="135">
        <f t="shared" si="38"/>
        <v>100</v>
      </c>
      <c r="J217" s="35">
        <f t="shared" si="39"/>
        <v>0</v>
      </c>
      <c r="K217" s="59"/>
      <c r="L217" s="152">
        <f t="shared" si="40"/>
        <v>1.1512925368606375E-6</v>
      </c>
      <c r="M217" s="60"/>
      <c r="N217" s="33">
        <f t="shared" si="41"/>
        <v>99.999998848707463</v>
      </c>
      <c r="O217" s="59"/>
      <c r="P217" s="60"/>
      <c r="Q217" s="33">
        <f t="shared" si="42"/>
        <v>99.999998848707463</v>
      </c>
      <c r="R217" s="36"/>
    </row>
    <row r="218" spans="2:18">
      <c r="B218" s="158">
        <v>205</v>
      </c>
      <c r="C218" s="32"/>
      <c r="D218" s="33">
        <f t="shared" si="36"/>
        <v>35301</v>
      </c>
      <c r="E218" s="65"/>
      <c r="F218" s="35">
        <f t="shared" si="35"/>
        <v>100</v>
      </c>
      <c r="G218" s="34"/>
      <c r="H218" s="135">
        <f t="shared" si="37"/>
        <v>0</v>
      </c>
      <c r="I218" s="135">
        <f t="shared" si="38"/>
        <v>100</v>
      </c>
      <c r="J218" s="35">
        <f t="shared" si="39"/>
        <v>0</v>
      </c>
      <c r="K218" s="59"/>
      <c r="L218" s="152">
        <f t="shared" si="40"/>
        <v>1.1512925368606375E-6</v>
      </c>
      <c r="M218" s="60"/>
      <c r="N218" s="33">
        <f t="shared" si="41"/>
        <v>99.999998848707463</v>
      </c>
      <c r="O218" s="59"/>
      <c r="P218" s="60"/>
      <c r="Q218" s="33">
        <f t="shared" si="42"/>
        <v>99.999998848707463</v>
      </c>
      <c r="R218" s="36"/>
    </row>
    <row r="219" spans="2:18">
      <c r="B219" s="158">
        <v>206</v>
      </c>
      <c r="C219" s="32"/>
      <c r="D219" s="33">
        <f t="shared" si="36"/>
        <v>35473.199999999997</v>
      </c>
      <c r="E219" s="65"/>
      <c r="F219" s="35">
        <f t="shared" ref="F219:F253" si="43">F218</f>
        <v>100</v>
      </c>
      <c r="G219" s="34"/>
      <c r="H219" s="135">
        <f t="shared" si="37"/>
        <v>0</v>
      </c>
      <c r="I219" s="135">
        <f t="shared" si="38"/>
        <v>100</v>
      </c>
      <c r="J219" s="35">
        <f t="shared" si="39"/>
        <v>0</v>
      </c>
      <c r="K219" s="59"/>
      <c r="L219" s="152">
        <f t="shared" si="40"/>
        <v>1.1512925368606375E-6</v>
      </c>
      <c r="M219" s="60"/>
      <c r="N219" s="33">
        <f t="shared" si="41"/>
        <v>99.999998848707463</v>
      </c>
      <c r="O219" s="59"/>
      <c r="P219" s="60"/>
      <c r="Q219" s="33">
        <f t="shared" si="42"/>
        <v>99.999998848707463</v>
      </c>
      <c r="R219" s="36"/>
    </row>
    <row r="220" spans="2:18">
      <c r="B220" s="158">
        <v>207</v>
      </c>
      <c r="C220" s="32"/>
      <c r="D220" s="33">
        <f t="shared" si="36"/>
        <v>35645.399999999994</v>
      </c>
      <c r="E220" s="65"/>
      <c r="F220" s="35">
        <f t="shared" si="43"/>
        <v>100</v>
      </c>
      <c r="G220" s="34"/>
      <c r="H220" s="135">
        <f t="shared" si="37"/>
        <v>0</v>
      </c>
      <c r="I220" s="135">
        <f t="shared" si="38"/>
        <v>100</v>
      </c>
      <c r="J220" s="35">
        <f t="shared" si="39"/>
        <v>0</v>
      </c>
      <c r="K220" s="59"/>
      <c r="L220" s="152">
        <f t="shared" si="40"/>
        <v>1.1512925368606375E-6</v>
      </c>
      <c r="M220" s="60"/>
      <c r="N220" s="33">
        <f t="shared" si="41"/>
        <v>99.999998848707463</v>
      </c>
      <c r="O220" s="59"/>
      <c r="P220" s="60"/>
      <c r="Q220" s="33">
        <f t="shared" si="42"/>
        <v>99.999998848707463</v>
      </c>
      <c r="R220" s="36"/>
    </row>
    <row r="221" spans="2:18">
      <c r="B221" s="158">
        <v>208</v>
      </c>
      <c r="C221" s="32"/>
      <c r="D221" s="33">
        <f t="shared" si="36"/>
        <v>35817.599999999999</v>
      </c>
      <c r="E221" s="65"/>
      <c r="F221" s="35">
        <f t="shared" si="43"/>
        <v>100</v>
      </c>
      <c r="G221" s="34"/>
      <c r="H221" s="135">
        <f t="shared" si="37"/>
        <v>0</v>
      </c>
      <c r="I221" s="135">
        <f t="shared" si="38"/>
        <v>100</v>
      </c>
      <c r="J221" s="35">
        <f t="shared" si="39"/>
        <v>0</v>
      </c>
      <c r="K221" s="59"/>
      <c r="L221" s="152">
        <f t="shared" si="40"/>
        <v>1.1512925368606375E-6</v>
      </c>
      <c r="M221" s="60"/>
      <c r="N221" s="33">
        <f t="shared" si="41"/>
        <v>99.999998848707463</v>
      </c>
      <c r="O221" s="59"/>
      <c r="P221" s="60"/>
      <c r="Q221" s="33">
        <f t="shared" si="42"/>
        <v>99.999998848707463</v>
      </c>
      <c r="R221" s="36"/>
    </row>
    <row r="222" spans="2:18">
      <c r="B222" s="158">
        <v>209</v>
      </c>
      <c r="C222" s="32"/>
      <c r="D222" s="33">
        <f t="shared" si="36"/>
        <v>35989.799999999996</v>
      </c>
      <c r="E222" s="65"/>
      <c r="F222" s="35">
        <f t="shared" si="43"/>
        <v>100</v>
      </c>
      <c r="G222" s="34"/>
      <c r="H222" s="135">
        <f t="shared" si="37"/>
        <v>0</v>
      </c>
      <c r="I222" s="135">
        <f t="shared" si="38"/>
        <v>100</v>
      </c>
      <c r="J222" s="35">
        <f t="shared" si="39"/>
        <v>0</v>
      </c>
      <c r="K222" s="59"/>
      <c r="L222" s="152">
        <f t="shared" si="40"/>
        <v>1.1512925368606375E-6</v>
      </c>
      <c r="M222" s="60"/>
      <c r="N222" s="33">
        <f t="shared" si="41"/>
        <v>99.999998848707463</v>
      </c>
      <c r="O222" s="59"/>
      <c r="P222" s="60"/>
      <c r="Q222" s="33">
        <f t="shared" si="42"/>
        <v>99.999998848707463</v>
      </c>
      <c r="R222" s="36"/>
    </row>
    <row r="223" spans="2:18">
      <c r="B223" s="158">
        <v>210</v>
      </c>
      <c r="C223" s="32"/>
      <c r="D223" s="33">
        <f t="shared" si="36"/>
        <v>36162</v>
      </c>
      <c r="E223" s="65"/>
      <c r="F223" s="35">
        <f t="shared" si="43"/>
        <v>100</v>
      </c>
      <c r="G223" s="34"/>
      <c r="H223" s="135">
        <f t="shared" si="37"/>
        <v>0</v>
      </c>
      <c r="I223" s="135">
        <f t="shared" si="38"/>
        <v>100</v>
      </c>
      <c r="J223" s="35">
        <f t="shared" si="39"/>
        <v>0</v>
      </c>
      <c r="K223" s="59"/>
      <c r="L223" s="152">
        <f t="shared" si="40"/>
        <v>1.1512925368606375E-6</v>
      </c>
      <c r="M223" s="60"/>
      <c r="N223" s="33">
        <f t="shared" si="41"/>
        <v>99.999998848707463</v>
      </c>
      <c r="O223" s="59"/>
      <c r="P223" s="60"/>
      <c r="Q223" s="33">
        <f t="shared" si="42"/>
        <v>99.999998848707463</v>
      </c>
      <c r="R223" s="36"/>
    </row>
    <row r="224" spans="2:18">
      <c r="B224" s="158">
        <v>211</v>
      </c>
      <c r="C224" s="32"/>
      <c r="D224" s="33">
        <f t="shared" si="36"/>
        <v>36334.199999999997</v>
      </c>
      <c r="E224" s="65"/>
      <c r="F224" s="35">
        <f t="shared" si="43"/>
        <v>100</v>
      </c>
      <c r="G224" s="34"/>
      <c r="H224" s="135">
        <f t="shared" si="37"/>
        <v>0</v>
      </c>
      <c r="I224" s="135">
        <f t="shared" si="38"/>
        <v>100</v>
      </c>
      <c r="J224" s="35">
        <f t="shared" si="39"/>
        <v>0</v>
      </c>
      <c r="K224" s="59"/>
      <c r="L224" s="152">
        <f t="shared" si="40"/>
        <v>1.1512925368606375E-6</v>
      </c>
      <c r="M224" s="60"/>
      <c r="N224" s="33">
        <f t="shared" si="41"/>
        <v>99.999998848707463</v>
      </c>
      <c r="O224" s="59"/>
      <c r="P224" s="60"/>
      <c r="Q224" s="33">
        <f t="shared" si="42"/>
        <v>99.999998848707463</v>
      </c>
      <c r="R224" s="36"/>
    </row>
    <row r="225" spans="2:18">
      <c r="B225" s="158">
        <v>212</v>
      </c>
      <c r="C225" s="32"/>
      <c r="D225" s="33">
        <f t="shared" si="36"/>
        <v>36506.399999999994</v>
      </c>
      <c r="E225" s="65"/>
      <c r="F225" s="35">
        <f t="shared" si="43"/>
        <v>100</v>
      </c>
      <c r="G225" s="34"/>
      <c r="H225" s="135">
        <f t="shared" si="37"/>
        <v>0</v>
      </c>
      <c r="I225" s="135">
        <f t="shared" si="38"/>
        <v>100</v>
      </c>
      <c r="J225" s="35">
        <f t="shared" si="39"/>
        <v>0</v>
      </c>
      <c r="K225" s="59"/>
      <c r="L225" s="152">
        <f t="shared" si="40"/>
        <v>1.1512925368606375E-6</v>
      </c>
      <c r="M225" s="60"/>
      <c r="N225" s="33">
        <f t="shared" si="41"/>
        <v>99.999998848707463</v>
      </c>
      <c r="O225" s="59"/>
      <c r="P225" s="60"/>
      <c r="Q225" s="33">
        <f t="shared" si="42"/>
        <v>99.999998848707463</v>
      </c>
      <c r="R225" s="36"/>
    </row>
    <row r="226" spans="2:18">
      <c r="B226" s="158">
        <v>213</v>
      </c>
      <c r="C226" s="32"/>
      <c r="D226" s="33">
        <f t="shared" si="36"/>
        <v>36678.6</v>
      </c>
      <c r="E226" s="65"/>
      <c r="F226" s="35">
        <f t="shared" si="43"/>
        <v>100</v>
      </c>
      <c r="G226" s="34"/>
      <c r="H226" s="135">
        <f t="shared" si="37"/>
        <v>0</v>
      </c>
      <c r="I226" s="135">
        <f t="shared" si="38"/>
        <v>100</v>
      </c>
      <c r="J226" s="35">
        <f t="shared" si="39"/>
        <v>0</v>
      </c>
      <c r="K226" s="59"/>
      <c r="L226" s="152">
        <f t="shared" si="40"/>
        <v>1.1512925368606375E-6</v>
      </c>
      <c r="M226" s="60"/>
      <c r="N226" s="33">
        <f t="shared" si="41"/>
        <v>99.999998848707463</v>
      </c>
      <c r="O226" s="59"/>
      <c r="P226" s="60"/>
      <c r="Q226" s="33">
        <f t="shared" si="42"/>
        <v>99.999998848707463</v>
      </c>
      <c r="R226" s="36"/>
    </row>
    <row r="227" spans="2:18">
      <c r="B227" s="158">
        <v>214</v>
      </c>
      <c r="C227" s="32"/>
      <c r="D227" s="33">
        <f t="shared" si="36"/>
        <v>36850.799999999996</v>
      </c>
      <c r="E227" s="65"/>
      <c r="F227" s="35">
        <f t="shared" si="43"/>
        <v>100</v>
      </c>
      <c r="G227" s="34"/>
      <c r="H227" s="135">
        <f t="shared" si="37"/>
        <v>0</v>
      </c>
      <c r="I227" s="135">
        <f t="shared" si="38"/>
        <v>100</v>
      </c>
      <c r="J227" s="35">
        <f t="shared" si="39"/>
        <v>0</v>
      </c>
      <c r="K227" s="59"/>
      <c r="L227" s="152">
        <f t="shared" si="40"/>
        <v>1.1512925368606375E-6</v>
      </c>
      <c r="M227" s="60"/>
      <c r="N227" s="33">
        <f t="shared" si="41"/>
        <v>99.999998848707463</v>
      </c>
      <c r="O227" s="59"/>
      <c r="P227" s="60"/>
      <c r="Q227" s="33">
        <f t="shared" si="42"/>
        <v>99.999998848707463</v>
      </c>
      <c r="R227" s="36"/>
    </row>
    <row r="228" spans="2:18">
      <c r="B228" s="158">
        <v>215</v>
      </c>
      <c r="C228" s="32"/>
      <c r="D228" s="33">
        <f t="shared" si="36"/>
        <v>37023</v>
      </c>
      <c r="E228" s="65"/>
      <c r="F228" s="35">
        <f t="shared" si="43"/>
        <v>100</v>
      </c>
      <c r="G228" s="34"/>
      <c r="H228" s="135">
        <f t="shared" si="37"/>
        <v>0</v>
      </c>
      <c r="I228" s="135">
        <f t="shared" si="38"/>
        <v>100</v>
      </c>
      <c r="J228" s="35">
        <f t="shared" si="39"/>
        <v>0</v>
      </c>
      <c r="K228" s="59"/>
      <c r="L228" s="152">
        <f t="shared" si="40"/>
        <v>1.1512925368606375E-6</v>
      </c>
      <c r="M228" s="60"/>
      <c r="N228" s="33">
        <f t="shared" si="41"/>
        <v>99.999998848707463</v>
      </c>
      <c r="O228" s="59"/>
      <c r="P228" s="60"/>
      <c r="Q228" s="33">
        <f t="shared" si="42"/>
        <v>99.999998848707463</v>
      </c>
      <c r="R228" s="36"/>
    </row>
    <row r="229" spans="2:18">
      <c r="B229" s="158">
        <v>216</v>
      </c>
      <c r="C229" s="32"/>
      <c r="D229" s="33">
        <f t="shared" si="36"/>
        <v>37195.199999999997</v>
      </c>
      <c r="E229" s="65"/>
      <c r="F229" s="35">
        <f t="shared" si="43"/>
        <v>100</v>
      </c>
      <c r="G229" s="34"/>
      <c r="H229" s="135">
        <f t="shared" si="37"/>
        <v>0</v>
      </c>
      <c r="I229" s="135">
        <f t="shared" si="38"/>
        <v>100</v>
      </c>
      <c r="J229" s="35">
        <f t="shared" si="39"/>
        <v>0</v>
      </c>
      <c r="K229" s="59"/>
      <c r="L229" s="152">
        <f t="shared" si="40"/>
        <v>1.1512925368606375E-6</v>
      </c>
      <c r="M229" s="60"/>
      <c r="N229" s="33">
        <f t="shared" si="41"/>
        <v>99.999998848707463</v>
      </c>
      <c r="O229" s="59"/>
      <c r="P229" s="60"/>
      <c r="Q229" s="33">
        <f t="shared" si="42"/>
        <v>99.999998848707463</v>
      </c>
      <c r="R229" s="36"/>
    </row>
    <row r="230" spans="2:18">
      <c r="B230" s="158">
        <v>217</v>
      </c>
      <c r="C230" s="32"/>
      <c r="D230" s="33">
        <f t="shared" si="36"/>
        <v>37367.399999999994</v>
      </c>
      <c r="E230" s="65"/>
      <c r="F230" s="35">
        <f t="shared" si="43"/>
        <v>100</v>
      </c>
      <c r="G230" s="34"/>
      <c r="H230" s="135">
        <f t="shared" si="37"/>
        <v>0</v>
      </c>
      <c r="I230" s="135">
        <f t="shared" si="38"/>
        <v>100</v>
      </c>
      <c r="J230" s="35">
        <f t="shared" si="39"/>
        <v>0</v>
      </c>
      <c r="K230" s="59"/>
      <c r="L230" s="152">
        <f t="shared" si="40"/>
        <v>1.1512925368606375E-6</v>
      </c>
      <c r="M230" s="60"/>
      <c r="N230" s="33">
        <f t="shared" si="41"/>
        <v>99.999998848707463</v>
      </c>
      <c r="O230" s="59"/>
      <c r="P230" s="60"/>
      <c r="Q230" s="33">
        <f t="shared" si="42"/>
        <v>99.999998848707463</v>
      </c>
      <c r="R230" s="36"/>
    </row>
    <row r="231" spans="2:18">
      <c r="B231" s="158">
        <v>218</v>
      </c>
      <c r="C231" s="32"/>
      <c r="D231" s="33">
        <f t="shared" si="36"/>
        <v>37539.599999999999</v>
      </c>
      <c r="E231" s="65"/>
      <c r="F231" s="35">
        <f t="shared" si="43"/>
        <v>100</v>
      </c>
      <c r="G231" s="34"/>
      <c r="H231" s="135">
        <f t="shared" si="37"/>
        <v>0</v>
      </c>
      <c r="I231" s="135">
        <f t="shared" si="38"/>
        <v>100</v>
      </c>
      <c r="J231" s="35">
        <f t="shared" si="39"/>
        <v>0</v>
      </c>
      <c r="K231" s="59"/>
      <c r="L231" s="152">
        <f t="shared" si="40"/>
        <v>1.1512925368606375E-6</v>
      </c>
      <c r="M231" s="60"/>
      <c r="N231" s="33">
        <f t="shared" si="41"/>
        <v>99.999998848707463</v>
      </c>
      <c r="O231" s="59"/>
      <c r="P231" s="60"/>
      <c r="Q231" s="33">
        <f t="shared" si="42"/>
        <v>99.999998848707463</v>
      </c>
      <c r="R231" s="36"/>
    </row>
    <row r="232" spans="2:18">
      <c r="B232" s="158">
        <v>219</v>
      </c>
      <c r="C232" s="32"/>
      <c r="D232" s="33">
        <f t="shared" si="36"/>
        <v>37711.799999999996</v>
      </c>
      <c r="E232" s="65"/>
      <c r="F232" s="35">
        <f t="shared" si="43"/>
        <v>100</v>
      </c>
      <c r="G232" s="34"/>
      <c r="H232" s="135">
        <f t="shared" si="37"/>
        <v>0</v>
      </c>
      <c r="I232" s="135">
        <f t="shared" si="38"/>
        <v>100</v>
      </c>
      <c r="J232" s="35">
        <f t="shared" si="39"/>
        <v>0</v>
      </c>
      <c r="K232" s="59"/>
      <c r="L232" s="152">
        <f t="shared" si="40"/>
        <v>1.1512925368606375E-6</v>
      </c>
      <c r="M232" s="60"/>
      <c r="N232" s="33">
        <f t="shared" si="41"/>
        <v>99.999998848707463</v>
      </c>
      <c r="O232" s="59"/>
      <c r="P232" s="60"/>
      <c r="Q232" s="33">
        <f t="shared" si="42"/>
        <v>99.999998848707463</v>
      </c>
      <c r="R232" s="36"/>
    </row>
    <row r="233" spans="2:18">
      <c r="B233" s="158">
        <v>220</v>
      </c>
      <c r="C233" s="32"/>
      <c r="D233" s="33">
        <f t="shared" si="36"/>
        <v>37884</v>
      </c>
      <c r="E233" s="65"/>
      <c r="F233" s="35">
        <f t="shared" si="43"/>
        <v>100</v>
      </c>
      <c r="G233" s="34"/>
      <c r="H233" s="135">
        <f t="shared" si="37"/>
        <v>0</v>
      </c>
      <c r="I233" s="135">
        <f t="shared" si="38"/>
        <v>100</v>
      </c>
      <c r="J233" s="35">
        <f t="shared" si="39"/>
        <v>0</v>
      </c>
      <c r="K233" s="59"/>
      <c r="L233" s="152">
        <f t="shared" si="40"/>
        <v>1.1512925368606375E-6</v>
      </c>
      <c r="M233" s="60"/>
      <c r="N233" s="33">
        <f t="shared" si="41"/>
        <v>99.999998848707463</v>
      </c>
      <c r="O233" s="59"/>
      <c r="P233" s="60"/>
      <c r="Q233" s="33">
        <f t="shared" si="42"/>
        <v>99.999998848707463</v>
      </c>
      <c r="R233" s="36"/>
    </row>
    <row r="234" spans="2:18">
      <c r="B234" s="158">
        <v>221</v>
      </c>
      <c r="C234" s="32"/>
      <c r="D234" s="33">
        <f t="shared" si="36"/>
        <v>38056.199999999997</v>
      </c>
      <c r="E234" s="65"/>
      <c r="F234" s="35">
        <f t="shared" si="43"/>
        <v>100</v>
      </c>
      <c r="G234" s="34"/>
      <c r="H234" s="135">
        <f t="shared" si="37"/>
        <v>0</v>
      </c>
      <c r="I234" s="135">
        <f t="shared" si="38"/>
        <v>100</v>
      </c>
      <c r="J234" s="35">
        <f t="shared" si="39"/>
        <v>0</v>
      </c>
      <c r="K234" s="59"/>
      <c r="L234" s="152">
        <f t="shared" si="40"/>
        <v>1.1512925368606375E-6</v>
      </c>
      <c r="M234" s="60"/>
      <c r="N234" s="33">
        <f t="shared" si="41"/>
        <v>99.999998848707463</v>
      </c>
      <c r="O234" s="59"/>
      <c r="P234" s="60"/>
      <c r="Q234" s="33">
        <f t="shared" si="42"/>
        <v>99.999998848707463</v>
      </c>
      <c r="R234" s="36"/>
    </row>
    <row r="235" spans="2:18">
      <c r="B235" s="158">
        <v>222</v>
      </c>
      <c r="C235" s="32"/>
      <c r="D235" s="33">
        <f t="shared" si="36"/>
        <v>38228.399999999994</v>
      </c>
      <c r="E235" s="65"/>
      <c r="F235" s="35">
        <f t="shared" si="43"/>
        <v>100</v>
      </c>
      <c r="G235" s="34"/>
      <c r="H235" s="135">
        <f t="shared" si="37"/>
        <v>0</v>
      </c>
      <c r="I235" s="135">
        <f t="shared" si="38"/>
        <v>100</v>
      </c>
      <c r="J235" s="35">
        <f t="shared" si="39"/>
        <v>0</v>
      </c>
      <c r="K235" s="59"/>
      <c r="L235" s="152">
        <f t="shared" si="40"/>
        <v>1.1512925368606375E-6</v>
      </c>
      <c r="M235" s="60"/>
      <c r="N235" s="33">
        <f t="shared" si="41"/>
        <v>99.999998848707463</v>
      </c>
      <c r="O235" s="59"/>
      <c r="P235" s="60"/>
      <c r="Q235" s="33">
        <f t="shared" si="42"/>
        <v>99.999998848707463</v>
      </c>
      <c r="R235" s="36"/>
    </row>
    <row r="236" spans="2:18">
      <c r="B236" s="158">
        <v>223</v>
      </c>
      <c r="C236" s="32"/>
      <c r="D236" s="33">
        <f t="shared" si="36"/>
        <v>38400.6</v>
      </c>
      <c r="E236" s="65"/>
      <c r="F236" s="35">
        <f t="shared" si="43"/>
        <v>100</v>
      </c>
      <c r="G236" s="34"/>
      <c r="H236" s="135">
        <f t="shared" si="37"/>
        <v>0</v>
      </c>
      <c r="I236" s="135">
        <f t="shared" si="38"/>
        <v>100</v>
      </c>
      <c r="J236" s="35">
        <f t="shared" si="39"/>
        <v>0</v>
      </c>
      <c r="K236" s="59"/>
      <c r="L236" s="152">
        <f t="shared" si="40"/>
        <v>1.1512925368606375E-6</v>
      </c>
      <c r="M236" s="60"/>
      <c r="N236" s="33">
        <f t="shared" si="41"/>
        <v>99.999998848707463</v>
      </c>
      <c r="O236" s="59"/>
      <c r="P236" s="60"/>
      <c r="Q236" s="33">
        <f t="shared" si="42"/>
        <v>99.999998848707463</v>
      </c>
      <c r="R236" s="36"/>
    </row>
    <row r="237" spans="2:18">
      <c r="B237" s="158">
        <v>224</v>
      </c>
      <c r="C237" s="32"/>
      <c r="D237" s="33">
        <f t="shared" si="36"/>
        <v>38572.799999999996</v>
      </c>
      <c r="E237" s="65"/>
      <c r="F237" s="35">
        <f t="shared" si="43"/>
        <v>100</v>
      </c>
      <c r="G237" s="34"/>
      <c r="H237" s="135">
        <f t="shared" si="37"/>
        <v>0</v>
      </c>
      <c r="I237" s="135">
        <f t="shared" si="38"/>
        <v>100</v>
      </c>
      <c r="J237" s="35">
        <f t="shared" si="39"/>
        <v>0</v>
      </c>
      <c r="K237" s="59"/>
      <c r="L237" s="152">
        <f t="shared" si="40"/>
        <v>1.1512925368606375E-6</v>
      </c>
      <c r="M237" s="60"/>
      <c r="N237" s="33">
        <f t="shared" si="41"/>
        <v>99.999998848707463</v>
      </c>
      <c r="O237" s="59"/>
      <c r="P237" s="60"/>
      <c r="Q237" s="33">
        <f t="shared" si="42"/>
        <v>99.999998848707463</v>
      </c>
      <c r="R237" s="36"/>
    </row>
    <row r="238" spans="2:18">
      <c r="B238" s="158">
        <v>225</v>
      </c>
      <c r="C238" s="32"/>
      <c r="D238" s="33">
        <f t="shared" si="36"/>
        <v>38745</v>
      </c>
      <c r="E238" s="65"/>
      <c r="F238" s="35">
        <f t="shared" si="43"/>
        <v>100</v>
      </c>
      <c r="G238" s="34"/>
      <c r="H238" s="135">
        <f t="shared" si="37"/>
        <v>0</v>
      </c>
      <c r="I238" s="135">
        <f t="shared" si="38"/>
        <v>100</v>
      </c>
      <c r="J238" s="35">
        <f t="shared" si="39"/>
        <v>0</v>
      </c>
      <c r="K238" s="59"/>
      <c r="L238" s="152">
        <f t="shared" si="40"/>
        <v>1.1512925368606375E-6</v>
      </c>
      <c r="M238" s="60"/>
      <c r="N238" s="33">
        <f t="shared" si="41"/>
        <v>99.999998848707463</v>
      </c>
      <c r="O238" s="59"/>
      <c r="P238" s="60"/>
      <c r="Q238" s="33">
        <f t="shared" si="42"/>
        <v>99.999998848707463</v>
      </c>
      <c r="R238" s="36"/>
    </row>
    <row r="239" spans="2:18">
      <c r="B239" s="158">
        <v>226</v>
      </c>
      <c r="C239" s="32"/>
      <c r="D239" s="33">
        <f t="shared" si="36"/>
        <v>38917.199999999997</v>
      </c>
      <c r="E239" s="65"/>
      <c r="F239" s="35">
        <f t="shared" si="43"/>
        <v>100</v>
      </c>
      <c r="G239" s="34"/>
      <c r="H239" s="135">
        <f t="shared" si="37"/>
        <v>0</v>
      </c>
      <c r="I239" s="135">
        <f t="shared" si="38"/>
        <v>100</v>
      </c>
      <c r="J239" s="35">
        <f t="shared" si="39"/>
        <v>0</v>
      </c>
      <c r="K239" s="59"/>
      <c r="L239" s="152">
        <f t="shared" si="40"/>
        <v>1.1512925368606375E-6</v>
      </c>
      <c r="M239" s="60"/>
      <c r="N239" s="33">
        <f t="shared" si="41"/>
        <v>99.999998848707463</v>
      </c>
      <c r="O239" s="59"/>
      <c r="P239" s="60"/>
      <c r="Q239" s="33">
        <f t="shared" si="42"/>
        <v>99.999998848707463</v>
      </c>
      <c r="R239" s="36"/>
    </row>
    <row r="240" spans="2:18">
      <c r="B240" s="158">
        <v>227</v>
      </c>
      <c r="C240" s="32"/>
      <c r="D240" s="33">
        <f t="shared" si="36"/>
        <v>39089.399999999994</v>
      </c>
      <c r="E240" s="65"/>
      <c r="F240" s="35">
        <f t="shared" si="43"/>
        <v>100</v>
      </c>
      <c r="G240" s="34"/>
      <c r="H240" s="135">
        <f t="shared" si="37"/>
        <v>0</v>
      </c>
      <c r="I240" s="135">
        <f t="shared" si="38"/>
        <v>100</v>
      </c>
      <c r="J240" s="35">
        <f t="shared" si="39"/>
        <v>0</v>
      </c>
      <c r="K240" s="59"/>
      <c r="L240" s="152">
        <f t="shared" si="40"/>
        <v>1.1512925368606375E-6</v>
      </c>
      <c r="M240" s="60"/>
      <c r="N240" s="33">
        <f t="shared" si="41"/>
        <v>99.999998848707463</v>
      </c>
      <c r="O240" s="59"/>
      <c r="P240" s="60"/>
      <c r="Q240" s="33">
        <f t="shared" si="42"/>
        <v>99.999998848707463</v>
      </c>
      <c r="R240" s="36"/>
    </row>
    <row r="241" spans="2:18">
      <c r="B241" s="158">
        <v>228</v>
      </c>
      <c r="C241" s="32"/>
      <c r="D241" s="33">
        <f t="shared" ref="D241:D253" si="44">(B241*$H$284)*2</f>
        <v>39261.599999999999</v>
      </c>
      <c r="E241" s="65"/>
      <c r="F241" s="35">
        <f t="shared" si="43"/>
        <v>100</v>
      </c>
      <c r="G241" s="34"/>
      <c r="H241" s="135">
        <f t="shared" ref="H241:H253" si="45">F241-10^(-$G$10/10)*F241</f>
        <v>0</v>
      </c>
      <c r="I241" s="135">
        <f t="shared" ref="I241:I253" si="46">IF($O$9&lt;1,"***",$I$14 +( (N240-Q240)*10^(-1*$M$4/10)))</f>
        <v>100</v>
      </c>
      <c r="J241" s="35">
        <f t="shared" ref="J241:J253" si="47">IF($O$9&lt;1,"***",(N241-Q241)*((10^(-$M$4/10))))</f>
        <v>0</v>
      </c>
      <c r="K241" s="59"/>
      <c r="L241" s="152">
        <f t="shared" ref="L241:L253" si="48">(I241-N241)+(N241-Q241)-J241</f>
        <v>1.1512925368606375E-6</v>
      </c>
      <c r="M241" s="60"/>
      <c r="N241" s="33">
        <f t="shared" ref="N241:N253" si="49">IF($O$9&lt;1,"***",I241*10^(-$M$4/10))</f>
        <v>99.999998848707463</v>
      </c>
      <c r="O241" s="59"/>
      <c r="P241" s="60"/>
      <c r="Q241" s="33">
        <f t="shared" ref="Q241:Q253" si="50">IF($O$9&lt;1,"***",N241-N241*(($O$9-1)/($O$9+1))^2)</f>
        <v>99.999998848707463</v>
      </c>
      <c r="R241" s="36"/>
    </row>
    <row r="242" spans="2:18">
      <c r="B242" s="158">
        <v>229</v>
      </c>
      <c r="C242" s="32"/>
      <c r="D242" s="33">
        <f t="shared" si="44"/>
        <v>39433.799999999996</v>
      </c>
      <c r="E242" s="65"/>
      <c r="F242" s="35">
        <f t="shared" si="43"/>
        <v>100</v>
      </c>
      <c r="G242" s="34"/>
      <c r="H242" s="135">
        <f t="shared" si="45"/>
        <v>0</v>
      </c>
      <c r="I242" s="135">
        <f t="shared" si="46"/>
        <v>100</v>
      </c>
      <c r="J242" s="35">
        <f t="shared" si="47"/>
        <v>0</v>
      </c>
      <c r="K242" s="59"/>
      <c r="L242" s="152">
        <f t="shared" si="48"/>
        <v>1.1512925368606375E-6</v>
      </c>
      <c r="M242" s="60"/>
      <c r="N242" s="33">
        <f t="shared" si="49"/>
        <v>99.999998848707463</v>
      </c>
      <c r="O242" s="59"/>
      <c r="P242" s="60"/>
      <c r="Q242" s="33">
        <f t="shared" si="50"/>
        <v>99.999998848707463</v>
      </c>
      <c r="R242" s="36"/>
    </row>
    <row r="243" spans="2:18">
      <c r="B243" s="158">
        <v>230</v>
      </c>
      <c r="C243" s="32"/>
      <c r="D243" s="33">
        <f t="shared" si="44"/>
        <v>39606</v>
      </c>
      <c r="E243" s="65"/>
      <c r="F243" s="35">
        <f t="shared" si="43"/>
        <v>100</v>
      </c>
      <c r="G243" s="34"/>
      <c r="H243" s="135">
        <f t="shared" si="45"/>
        <v>0</v>
      </c>
      <c r="I243" s="135">
        <f t="shared" si="46"/>
        <v>100</v>
      </c>
      <c r="J243" s="35">
        <f t="shared" si="47"/>
        <v>0</v>
      </c>
      <c r="K243" s="59"/>
      <c r="L243" s="152">
        <f t="shared" si="48"/>
        <v>1.1512925368606375E-6</v>
      </c>
      <c r="M243" s="60"/>
      <c r="N243" s="33">
        <f t="shared" si="49"/>
        <v>99.999998848707463</v>
      </c>
      <c r="O243" s="59"/>
      <c r="P243" s="60"/>
      <c r="Q243" s="33">
        <f t="shared" si="50"/>
        <v>99.999998848707463</v>
      </c>
      <c r="R243" s="36"/>
    </row>
    <row r="244" spans="2:18">
      <c r="B244" s="158">
        <v>231</v>
      </c>
      <c r="C244" s="32"/>
      <c r="D244" s="33">
        <f t="shared" si="44"/>
        <v>39778.199999999997</v>
      </c>
      <c r="E244" s="65"/>
      <c r="F244" s="35">
        <f t="shared" si="43"/>
        <v>100</v>
      </c>
      <c r="G244" s="34"/>
      <c r="H244" s="135">
        <f t="shared" si="45"/>
        <v>0</v>
      </c>
      <c r="I244" s="135">
        <f t="shared" si="46"/>
        <v>100</v>
      </c>
      <c r="J244" s="35">
        <f t="shared" si="47"/>
        <v>0</v>
      </c>
      <c r="K244" s="59"/>
      <c r="L244" s="152">
        <f t="shared" si="48"/>
        <v>1.1512925368606375E-6</v>
      </c>
      <c r="M244" s="60"/>
      <c r="N244" s="33">
        <f t="shared" si="49"/>
        <v>99.999998848707463</v>
      </c>
      <c r="O244" s="59"/>
      <c r="P244" s="60"/>
      <c r="Q244" s="33">
        <f t="shared" si="50"/>
        <v>99.999998848707463</v>
      </c>
      <c r="R244" s="36"/>
    </row>
    <row r="245" spans="2:18">
      <c r="B245" s="158">
        <v>232</v>
      </c>
      <c r="C245" s="32"/>
      <c r="D245" s="33">
        <f t="shared" si="44"/>
        <v>39950.399999999994</v>
      </c>
      <c r="E245" s="65"/>
      <c r="F245" s="35">
        <f t="shared" si="43"/>
        <v>100</v>
      </c>
      <c r="G245" s="34"/>
      <c r="H245" s="135">
        <f t="shared" si="45"/>
        <v>0</v>
      </c>
      <c r="I245" s="135">
        <f t="shared" si="46"/>
        <v>100</v>
      </c>
      <c r="J245" s="35">
        <f t="shared" si="47"/>
        <v>0</v>
      </c>
      <c r="K245" s="59"/>
      <c r="L245" s="152">
        <f t="shared" si="48"/>
        <v>1.1512925368606375E-6</v>
      </c>
      <c r="M245" s="60"/>
      <c r="N245" s="33">
        <f t="shared" si="49"/>
        <v>99.999998848707463</v>
      </c>
      <c r="O245" s="59"/>
      <c r="P245" s="60"/>
      <c r="Q245" s="33">
        <f t="shared" si="50"/>
        <v>99.999998848707463</v>
      </c>
      <c r="R245" s="36"/>
    </row>
    <row r="246" spans="2:18">
      <c r="B246" s="158">
        <v>233</v>
      </c>
      <c r="C246" s="32"/>
      <c r="D246" s="33">
        <f t="shared" si="44"/>
        <v>40122.6</v>
      </c>
      <c r="E246" s="65"/>
      <c r="F246" s="35">
        <f t="shared" si="43"/>
        <v>100</v>
      </c>
      <c r="G246" s="34"/>
      <c r="H246" s="135">
        <f t="shared" si="45"/>
        <v>0</v>
      </c>
      <c r="I246" s="135">
        <f t="shared" si="46"/>
        <v>100</v>
      </c>
      <c r="J246" s="35">
        <f t="shared" si="47"/>
        <v>0</v>
      </c>
      <c r="K246" s="59"/>
      <c r="L246" s="152">
        <f t="shared" si="48"/>
        <v>1.1512925368606375E-6</v>
      </c>
      <c r="M246" s="60"/>
      <c r="N246" s="33">
        <f t="shared" si="49"/>
        <v>99.999998848707463</v>
      </c>
      <c r="O246" s="59"/>
      <c r="P246" s="60"/>
      <c r="Q246" s="33">
        <f t="shared" si="50"/>
        <v>99.999998848707463</v>
      </c>
      <c r="R246" s="36"/>
    </row>
    <row r="247" spans="2:18">
      <c r="B247" s="158">
        <v>234</v>
      </c>
      <c r="C247" s="32"/>
      <c r="D247" s="33">
        <f t="shared" si="44"/>
        <v>40294.799999999996</v>
      </c>
      <c r="E247" s="65"/>
      <c r="F247" s="35">
        <f t="shared" si="43"/>
        <v>100</v>
      </c>
      <c r="G247" s="34"/>
      <c r="H247" s="135">
        <f t="shared" si="45"/>
        <v>0</v>
      </c>
      <c r="I247" s="135">
        <f t="shared" si="46"/>
        <v>100</v>
      </c>
      <c r="J247" s="35">
        <f t="shared" si="47"/>
        <v>0</v>
      </c>
      <c r="K247" s="59"/>
      <c r="L247" s="152">
        <f t="shared" si="48"/>
        <v>1.1512925368606375E-6</v>
      </c>
      <c r="M247" s="60"/>
      <c r="N247" s="33">
        <f t="shared" si="49"/>
        <v>99.999998848707463</v>
      </c>
      <c r="O247" s="59"/>
      <c r="P247" s="60"/>
      <c r="Q247" s="33">
        <f t="shared" si="50"/>
        <v>99.999998848707463</v>
      </c>
      <c r="R247" s="36"/>
    </row>
    <row r="248" spans="2:18">
      <c r="B248" s="158">
        <v>235</v>
      </c>
      <c r="C248" s="32"/>
      <c r="D248" s="33">
        <f t="shared" si="44"/>
        <v>40467</v>
      </c>
      <c r="E248" s="65"/>
      <c r="F248" s="35">
        <f t="shared" si="43"/>
        <v>100</v>
      </c>
      <c r="G248" s="34"/>
      <c r="H248" s="135">
        <f t="shared" si="45"/>
        <v>0</v>
      </c>
      <c r="I248" s="135">
        <f t="shared" si="46"/>
        <v>100</v>
      </c>
      <c r="J248" s="35">
        <f t="shared" si="47"/>
        <v>0</v>
      </c>
      <c r="K248" s="59"/>
      <c r="L248" s="152">
        <f t="shared" si="48"/>
        <v>1.1512925368606375E-6</v>
      </c>
      <c r="M248" s="60"/>
      <c r="N248" s="33">
        <f t="shared" si="49"/>
        <v>99.999998848707463</v>
      </c>
      <c r="O248" s="59"/>
      <c r="P248" s="60"/>
      <c r="Q248" s="33">
        <f t="shared" si="50"/>
        <v>99.999998848707463</v>
      </c>
      <c r="R248" s="36"/>
    </row>
    <row r="249" spans="2:18">
      <c r="B249" s="158">
        <v>236</v>
      </c>
      <c r="C249" s="32"/>
      <c r="D249" s="33">
        <f t="shared" si="44"/>
        <v>40639.199999999997</v>
      </c>
      <c r="E249" s="65"/>
      <c r="F249" s="35">
        <f t="shared" si="43"/>
        <v>100</v>
      </c>
      <c r="G249" s="34"/>
      <c r="H249" s="135">
        <f t="shared" si="45"/>
        <v>0</v>
      </c>
      <c r="I249" s="135">
        <f t="shared" si="46"/>
        <v>100</v>
      </c>
      <c r="J249" s="35">
        <f t="shared" si="47"/>
        <v>0</v>
      </c>
      <c r="K249" s="59"/>
      <c r="L249" s="152">
        <f t="shared" si="48"/>
        <v>1.1512925368606375E-6</v>
      </c>
      <c r="M249" s="60"/>
      <c r="N249" s="33">
        <f t="shared" si="49"/>
        <v>99.999998848707463</v>
      </c>
      <c r="O249" s="59"/>
      <c r="P249" s="60"/>
      <c r="Q249" s="33">
        <f t="shared" si="50"/>
        <v>99.999998848707463</v>
      </c>
      <c r="R249" s="36"/>
    </row>
    <row r="250" spans="2:18">
      <c r="B250" s="158">
        <v>237</v>
      </c>
      <c r="C250" s="32"/>
      <c r="D250" s="33">
        <f t="shared" si="44"/>
        <v>40811.399999999994</v>
      </c>
      <c r="E250" s="65"/>
      <c r="F250" s="35">
        <f t="shared" si="43"/>
        <v>100</v>
      </c>
      <c r="G250" s="34"/>
      <c r="H250" s="135">
        <f t="shared" si="45"/>
        <v>0</v>
      </c>
      <c r="I250" s="135">
        <f t="shared" si="46"/>
        <v>100</v>
      </c>
      <c r="J250" s="35">
        <f t="shared" si="47"/>
        <v>0</v>
      </c>
      <c r="K250" s="59"/>
      <c r="L250" s="152">
        <f t="shared" si="48"/>
        <v>1.1512925368606375E-6</v>
      </c>
      <c r="M250" s="60"/>
      <c r="N250" s="33">
        <f t="shared" si="49"/>
        <v>99.999998848707463</v>
      </c>
      <c r="O250" s="59"/>
      <c r="P250" s="60"/>
      <c r="Q250" s="33">
        <f t="shared" si="50"/>
        <v>99.999998848707463</v>
      </c>
      <c r="R250" s="36"/>
    </row>
    <row r="251" spans="2:18">
      <c r="B251" s="158">
        <v>238</v>
      </c>
      <c r="C251" s="32"/>
      <c r="D251" s="33">
        <f t="shared" si="44"/>
        <v>40983.599999999999</v>
      </c>
      <c r="E251" s="65"/>
      <c r="F251" s="35">
        <f t="shared" si="43"/>
        <v>100</v>
      </c>
      <c r="G251" s="34"/>
      <c r="H251" s="135">
        <f t="shared" si="45"/>
        <v>0</v>
      </c>
      <c r="I251" s="135">
        <f t="shared" si="46"/>
        <v>100</v>
      </c>
      <c r="J251" s="35">
        <f t="shared" si="47"/>
        <v>0</v>
      </c>
      <c r="K251" s="59"/>
      <c r="L251" s="152">
        <f t="shared" si="48"/>
        <v>1.1512925368606375E-6</v>
      </c>
      <c r="M251" s="60"/>
      <c r="N251" s="33">
        <f t="shared" si="49"/>
        <v>99.999998848707463</v>
      </c>
      <c r="O251" s="59"/>
      <c r="P251" s="60"/>
      <c r="Q251" s="33">
        <f t="shared" si="50"/>
        <v>99.999998848707463</v>
      </c>
      <c r="R251" s="36"/>
    </row>
    <row r="252" spans="2:18">
      <c r="B252" s="158">
        <v>239</v>
      </c>
      <c r="C252" s="32"/>
      <c r="D252" s="33">
        <f t="shared" si="44"/>
        <v>41155.799999999996</v>
      </c>
      <c r="E252" s="65"/>
      <c r="F252" s="35">
        <f t="shared" si="43"/>
        <v>100</v>
      </c>
      <c r="G252" s="34"/>
      <c r="H252" s="135">
        <f t="shared" si="45"/>
        <v>0</v>
      </c>
      <c r="I252" s="135">
        <f t="shared" si="46"/>
        <v>100</v>
      </c>
      <c r="J252" s="35">
        <f t="shared" si="47"/>
        <v>0</v>
      </c>
      <c r="K252" s="59"/>
      <c r="L252" s="152">
        <f t="shared" si="48"/>
        <v>1.1512925368606375E-6</v>
      </c>
      <c r="M252" s="60"/>
      <c r="N252" s="33">
        <f t="shared" si="49"/>
        <v>99.999998848707463</v>
      </c>
      <c r="O252" s="59"/>
      <c r="P252" s="60"/>
      <c r="Q252" s="33">
        <f t="shared" si="50"/>
        <v>99.999998848707463</v>
      </c>
      <c r="R252" s="36"/>
    </row>
    <row r="253" spans="2:18">
      <c r="B253" s="156">
        <v>240</v>
      </c>
      <c r="C253" s="66"/>
      <c r="D253" s="67">
        <f t="shared" si="44"/>
        <v>41328</v>
      </c>
      <c r="E253" s="68"/>
      <c r="F253" s="160">
        <f t="shared" si="43"/>
        <v>100</v>
      </c>
      <c r="G253" s="161"/>
      <c r="H253" s="136">
        <f t="shared" si="45"/>
        <v>0</v>
      </c>
      <c r="I253" s="136">
        <f t="shared" si="46"/>
        <v>100</v>
      </c>
      <c r="J253" s="160">
        <f t="shared" si="47"/>
        <v>0</v>
      </c>
      <c r="K253" s="162"/>
      <c r="L253" s="126">
        <f t="shared" si="48"/>
        <v>1.1512925368606375E-6</v>
      </c>
      <c r="M253" s="163"/>
      <c r="N253" s="67">
        <f t="shared" si="49"/>
        <v>99.999998848707463</v>
      </c>
      <c r="O253" s="162"/>
      <c r="P253" s="163"/>
      <c r="Q253" s="67">
        <f t="shared" si="50"/>
        <v>99.999998848707463</v>
      </c>
      <c r="R253" s="164"/>
    </row>
    <row r="284" spans="8:8">
      <c r="H284" s="26">
        <f>ROUND(0.001*(((((300000000*M10)/((M8+0.0001)/3.281)))^-1)*1000000000000),2)</f>
        <v>86.1</v>
      </c>
    </row>
    <row r="285" spans="8:8">
      <c r="H285">
        <f>M9+0.0000001</f>
        <v>9.9999999999999995E-8</v>
      </c>
    </row>
  </sheetData>
  <sheetProtection sheet="1" objects="1" scenarios="1"/>
  <phoneticPr fontId="1" type="noConversion"/>
  <pageMargins left="0.75" right="0.75" top="1" bottom="1" header="0.5" footer="0.5"/>
  <pageSetup orientation="portrait" horizontalDpi="4294967293" verticalDpi="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W15" sqref="W15"/>
    </sheetView>
  </sheetViews>
  <sheetFormatPr defaultRowHeight="13.2"/>
  <sheetData/>
  <sheetProtection sheet="1" objects="1" scenarios="1"/>
  <phoneticPr fontId="1" type="noConversion"/>
  <pageMargins left="0.75" right="0.75" top="1" bottom="1" header="0.5" footer="0.5"/>
  <headerFooter alignWithMargins="0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Metro North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Kozma</dc:creator>
  <cp:lastModifiedBy>dmkozma@optonline.net</cp:lastModifiedBy>
  <dcterms:created xsi:type="dcterms:W3CDTF">2007-06-14T13:42:58Z</dcterms:created>
  <dcterms:modified xsi:type="dcterms:W3CDTF">2019-11-17T14:17:05Z</dcterms:modified>
</cp:coreProperties>
</file>