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tephencropper/Documents/GitHub/"/>
    </mc:Choice>
  </mc:AlternateContent>
  <xr:revisionPtr revIDLastSave="0" documentId="8_{F54924AA-9F9A-6E44-809E-46C048CC9FCB}" xr6:coauthVersionLast="47" xr6:coauthVersionMax="47" xr10:uidLastSave="{00000000-0000-0000-0000-000000000000}"/>
  <bookViews>
    <workbookView xWindow="0" yWindow="760" windowWidth="30240" windowHeight="17100" activeTab="1" xr2:uid="{00000000-000D-0000-FFFF-FFFF00000000}"/>
  </bookViews>
  <sheets>
    <sheet name="Revised Cropper 23 (cox)" sheetId="2" r:id="rId1"/>
    <sheet name="Revised Cropper 23 (nijsse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pW9b0UCdovB5/Bj2+ntKAFeAi+ZLHQsJaEWkb9iY4gA="/>
    </ext>
  </extLst>
</workbook>
</file>

<file path=xl/calcChain.xml><?xml version="1.0" encoding="utf-8"?>
<calcChain xmlns="http://schemas.openxmlformats.org/spreadsheetml/2006/main">
  <c r="B39" i="3" l="1"/>
  <c r="B38" i="3"/>
  <c r="B40" i="3" s="1"/>
  <c r="B31" i="3"/>
  <c r="B30" i="3"/>
  <c r="B28" i="3"/>
  <c r="B21" i="3"/>
  <c r="B20" i="3"/>
  <c r="B12" i="3"/>
  <c r="B11" i="3"/>
  <c r="B39" i="2"/>
  <c r="B38" i="2"/>
  <c r="B31" i="2"/>
  <c r="B28" i="2"/>
  <c r="B20" i="2"/>
  <c r="B21" i="2" s="1"/>
  <c r="B12" i="2"/>
  <c r="B11" i="2"/>
  <c r="B19" i="2" s="1"/>
  <c r="B40" i="2" l="1"/>
  <c r="B19" i="3"/>
  <c r="B30" i="2"/>
  <c r="B23" i="2"/>
  <c r="B17" i="2"/>
  <c r="B16" i="2"/>
  <c r="B17" i="3"/>
  <c r="B16" i="3"/>
  <c r="B23" i="3"/>
  <c r="B29" i="2"/>
  <c r="B24" i="2" s="1"/>
  <c r="B25" i="2" s="1"/>
  <c r="B29" i="3"/>
  <c r="B24" i="3" s="1"/>
  <c r="B25" i="3" s="1"/>
  <c r="B35" i="3" l="1"/>
  <c r="B34" i="3"/>
  <c r="B43" i="3"/>
  <c r="B35" i="2"/>
  <c r="B34" i="2"/>
  <c r="B36" i="3" l="1"/>
  <c r="B41" i="3" s="1"/>
  <c r="B44" i="3"/>
  <c r="B36" i="2"/>
  <c r="B41" i="2" s="1"/>
  <c r="B43" i="2"/>
  <c r="B44" i="2" s="1"/>
</calcChain>
</file>

<file path=xl/sharedStrings.xml><?xml version="1.0" encoding="utf-8"?>
<sst xmlns="http://schemas.openxmlformats.org/spreadsheetml/2006/main" count="98" uniqueCount="50">
  <si>
    <t>Bowman et al 2018 approach</t>
  </si>
  <si>
    <t>Must provide</t>
  </si>
  <si>
    <t>Calculated</t>
  </si>
  <si>
    <t>zt</t>
  </si>
  <si>
    <t>future climate</t>
  </si>
  <si>
    <t>p (correlation)</t>
  </si>
  <si>
    <t>xt</t>
  </si>
  <si>
    <t>current climate</t>
  </si>
  <si>
    <t>slope</t>
  </si>
  <si>
    <t>yt</t>
  </si>
  <si>
    <t>observations</t>
  </si>
  <si>
    <t>intercept</t>
  </si>
  <si>
    <t>zscore</t>
  </si>
  <si>
    <t>ux (mean)</t>
  </si>
  <si>
    <t>sigmaX (stdev)</t>
  </si>
  <si>
    <t>sigmaX^2</t>
  </si>
  <si>
    <t>% of mean</t>
  </si>
  <si>
    <t>uy</t>
  </si>
  <si>
    <t>sigmaY</t>
  </si>
  <si>
    <t>one-stdev-range</t>
  </si>
  <si>
    <t>-0.92 to -0.83'</t>
  </si>
  <si>
    <t>u xt|yt</t>
  </si>
  <si>
    <t xml:space="preserve">Eq. 8 </t>
  </si>
  <si>
    <t>sigma xt|yt</t>
  </si>
  <si>
    <t>Eq. 9</t>
  </si>
  <si>
    <t>K xt|yt</t>
  </si>
  <si>
    <t>nt (Obs uncer)</t>
  </si>
  <si>
    <t>nt ^2</t>
  </si>
  <si>
    <t>u zt+r |yt</t>
  </si>
  <si>
    <t>Eq. 16 or 17</t>
  </si>
  <si>
    <t>variance zt+r |yt</t>
  </si>
  <si>
    <t>Eq. 23</t>
  </si>
  <si>
    <t>sigma zt+r |yt</t>
  </si>
  <si>
    <t>uzt</t>
  </si>
  <si>
    <t>sigmaZT</t>
  </si>
  <si>
    <t>sigma^2ZT</t>
  </si>
  <si>
    <t>SNR</t>
  </si>
  <si>
    <t>Eq. 19</t>
  </si>
  <si>
    <t>sqrt_SNR</t>
  </si>
  <si>
    <t>kzt,xt</t>
  </si>
  <si>
    <t>Spread</t>
  </si>
  <si>
    <t>Spread reduction</t>
  </si>
  <si>
    <t>Revised Cropper 23 (cox)</t>
  </si>
  <si>
    <t>Cox</t>
  </si>
  <si>
    <t>66% prediction interval</t>
  </si>
  <si>
    <t>Original 66% intervals</t>
  </si>
  <si>
    <t>Cropper 23, nijsse metric</t>
  </si>
  <si>
    <t>Mean Estimate</t>
  </si>
  <si>
    <t>plus or minus</t>
  </si>
  <si>
    <t>for 66% confidence interval, 0.95 is the right 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</si>
</sst>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2"/>
      <color rgb="FF000000"/>
      <name val="Calibri"/>
    </font>
    <font>
      <b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E598"/>
        <bgColor rgb="FFFFE598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164" fontId="3" fillId="0" borderId="0" xfId="0" applyNumberFormat="1" applyFont="1"/>
    <xf numFmtId="0" fontId="3" fillId="0" borderId="0" xfId="0" quotePrefix="1" applyFont="1"/>
    <xf numFmtId="165" fontId="3" fillId="0" borderId="0" xfId="0" applyNumberFormat="1" applyFont="1"/>
    <xf numFmtId="166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2" fillId="3" borderId="1" xfId="0" applyFont="1" applyFill="1" applyBorder="1"/>
    <xf numFmtId="2" fontId="2" fillId="0" borderId="0" xfId="0" applyNumberFormat="1" applyFont="1"/>
    <xf numFmtId="9" fontId="2" fillId="0" borderId="0" xfId="0" applyNumberFormat="1" applyFont="1"/>
    <xf numFmtId="9" fontId="3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4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9"/>
  <sheetViews>
    <sheetView topLeftCell="A28" zoomScale="200" workbookViewId="0">
      <selection activeCell="D39" sqref="D39"/>
    </sheetView>
  </sheetViews>
  <sheetFormatPr baseColWidth="10" defaultColWidth="11.1640625" defaultRowHeight="15" customHeight="1" x14ac:dyDescent="0.2"/>
  <cols>
    <col min="1" max="1" width="14.5" customWidth="1"/>
    <col min="2" max="2" width="14" customWidth="1"/>
    <col min="3" max="3" width="11" customWidth="1"/>
    <col min="4" max="4" width="12" customWidth="1"/>
    <col min="5" max="26" width="11" customWidth="1"/>
  </cols>
  <sheetData>
    <row r="1" spans="1:10" ht="15.75" customHeight="1" x14ac:dyDescent="0.2">
      <c r="A1" s="1" t="s">
        <v>42</v>
      </c>
      <c r="D1" s="2" t="s">
        <v>1</v>
      </c>
      <c r="E1" s="3" t="s">
        <v>2</v>
      </c>
    </row>
    <row r="2" spans="1:10" ht="15.75" customHeight="1" x14ac:dyDescent="0.2"/>
    <row r="3" spans="1:10" ht="15.75" customHeight="1" x14ac:dyDescent="0.2">
      <c r="B3" s="4" t="s">
        <v>43</v>
      </c>
      <c r="H3" s="4" t="s">
        <v>3</v>
      </c>
      <c r="I3" s="4" t="s">
        <v>4</v>
      </c>
    </row>
    <row r="4" spans="1:10" ht="15.75" customHeight="1" x14ac:dyDescent="0.2">
      <c r="A4" s="2" t="s">
        <v>5</v>
      </c>
      <c r="B4" s="4">
        <v>0.61898778571115598</v>
      </c>
      <c r="H4" s="4" t="s">
        <v>6</v>
      </c>
      <c r="I4" s="4" t="s">
        <v>7</v>
      </c>
    </row>
    <row r="5" spans="1:10" ht="15.75" customHeight="1" x14ac:dyDescent="0.2">
      <c r="A5" s="2" t="s">
        <v>8</v>
      </c>
      <c r="B5" s="4">
        <v>14.159658009788901</v>
      </c>
      <c r="H5" s="4" t="s">
        <v>9</v>
      </c>
      <c r="I5" s="4" t="s">
        <v>10</v>
      </c>
    </row>
    <row r="6" spans="1:10" ht="15.75" customHeight="1" x14ac:dyDescent="0.2">
      <c r="A6" s="2" t="s">
        <v>11</v>
      </c>
      <c r="B6" s="4">
        <v>0.61898778571115598</v>
      </c>
      <c r="H6" s="4" t="s">
        <v>12</v>
      </c>
      <c r="I6" s="4">
        <v>0.95416500000000004</v>
      </c>
      <c r="J6" s="20" t="s">
        <v>49</v>
      </c>
    </row>
    <row r="7" spans="1:10" ht="15.75" customHeight="1" x14ac:dyDescent="0.2">
      <c r="A7" s="4" t="s">
        <v>6</v>
      </c>
      <c r="I7" s="4">
        <v>1</v>
      </c>
    </row>
    <row r="8" spans="1:10" ht="15.75" customHeight="1" x14ac:dyDescent="0.2">
      <c r="A8" s="4" t="s">
        <v>3</v>
      </c>
    </row>
    <row r="9" spans="1:10" ht="15.75" customHeight="1" x14ac:dyDescent="0.2">
      <c r="A9" s="2" t="s">
        <v>13</v>
      </c>
      <c r="B9" s="4">
        <v>0.157252679615943</v>
      </c>
    </row>
    <row r="10" spans="1:10" ht="15.75" customHeight="1" x14ac:dyDescent="0.2">
      <c r="A10" s="2" t="s">
        <v>14</v>
      </c>
      <c r="B10" s="4">
        <v>4.2990945379214197E-2</v>
      </c>
    </row>
    <row r="11" spans="1:10" ht="15.75" customHeight="1" x14ac:dyDescent="0.2">
      <c r="A11" s="3" t="s">
        <v>15</v>
      </c>
      <c r="B11" s="5">
        <f>B10^2</f>
        <v>1.8482213845985786E-3</v>
      </c>
    </row>
    <row r="12" spans="1:10" ht="15.75" customHeight="1" x14ac:dyDescent="0.2">
      <c r="A12" s="3" t="s">
        <v>16</v>
      </c>
      <c r="B12" s="5">
        <f>B10/B9</f>
        <v>0.27338768079635051</v>
      </c>
      <c r="C12" s="5"/>
    </row>
    <row r="13" spans="1:10" ht="15.75" customHeight="1" x14ac:dyDescent="0.2">
      <c r="A13" s="2" t="s">
        <v>17</v>
      </c>
      <c r="B13" s="4">
        <v>9.6161941094298806E-2</v>
      </c>
    </row>
    <row r="14" spans="1:10" ht="15.75" customHeight="1" x14ac:dyDescent="0.2">
      <c r="A14" s="2" t="s">
        <v>18</v>
      </c>
      <c r="B14" s="4">
        <v>1.91641297478892E-2</v>
      </c>
    </row>
    <row r="15" spans="1:10" ht="15.75" customHeight="1" x14ac:dyDescent="0.2">
      <c r="A15" s="4" t="s">
        <v>19</v>
      </c>
      <c r="B15" s="6" t="s">
        <v>20</v>
      </c>
    </row>
    <row r="16" spans="1:10" ht="15.75" customHeight="1" x14ac:dyDescent="0.2">
      <c r="A16" s="3" t="s">
        <v>21</v>
      </c>
      <c r="B16" s="7">
        <f>B9 + B19*(B13-B9)</f>
        <v>0.10628903219218538</v>
      </c>
      <c r="C16" s="7"/>
      <c r="D16" s="4" t="s">
        <v>22</v>
      </c>
    </row>
    <row r="17" spans="1:4" ht="15.75" customHeight="1" x14ac:dyDescent="0.2">
      <c r="A17" s="3" t="s">
        <v>23</v>
      </c>
      <c r="B17" s="8">
        <f>(1-B19)*B10</f>
        <v>7.1266648722099982E-3</v>
      </c>
      <c r="D17" s="4" t="s">
        <v>24</v>
      </c>
    </row>
    <row r="18" spans="1:4" ht="15.75" customHeight="1" x14ac:dyDescent="0.2"/>
    <row r="19" spans="1:4" ht="15.75" customHeight="1" x14ac:dyDescent="0.2">
      <c r="A19" s="3" t="s">
        <v>25</v>
      </c>
      <c r="B19" s="9">
        <f>B11/(B11+B21)</f>
        <v>0.83422870073344124</v>
      </c>
    </row>
    <row r="20" spans="1:4" ht="15.75" customHeight="1" x14ac:dyDescent="0.2">
      <c r="A20" s="3" t="s">
        <v>26</v>
      </c>
      <c r="B20" s="4">
        <f>B14</f>
        <v>1.91641297478892E-2</v>
      </c>
    </row>
    <row r="21" spans="1:4" ht="15.75" customHeight="1" x14ac:dyDescent="0.2">
      <c r="A21" s="3" t="s">
        <v>27</v>
      </c>
      <c r="B21" s="4">
        <f>B20^2</f>
        <v>3.6726386899393177E-4</v>
      </c>
    </row>
    <row r="22" spans="1:4" ht="15.75" customHeight="1" x14ac:dyDescent="0.2"/>
    <row r="23" spans="1:4" ht="15.75" customHeight="1" x14ac:dyDescent="0.2">
      <c r="A23" s="3" t="s">
        <v>28</v>
      </c>
      <c r="B23" s="7">
        <f>B26+B31*B19*(B13-B9)</f>
        <v>2.5611499593259026</v>
      </c>
      <c r="C23" s="7"/>
      <c r="D23" s="4" t="s">
        <v>29</v>
      </c>
    </row>
    <row r="24" spans="1:4" ht="15.75" customHeight="1" x14ac:dyDescent="0.2">
      <c r="A24" s="3" t="s">
        <v>30</v>
      </c>
      <c r="B24" s="7">
        <f>(1-(B4^2/(1+(B29)^-1)))*B28</f>
        <v>0.65802090901555899</v>
      </c>
      <c r="C24" s="7"/>
      <c r="D24" s="4" t="s">
        <v>31</v>
      </c>
    </row>
    <row r="25" spans="1:4" ht="15.75" customHeight="1" x14ac:dyDescent="0.2">
      <c r="A25" s="3" t="s">
        <v>32</v>
      </c>
      <c r="B25" s="10">
        <f>SQRT(B24)</f>
        <v>0.8111848796763651</v>
      </c>
      <c r="C25" s="10"/>
    </row>
    <row r="26" spans="1:4" ht="15.75" customHeight="1" x14ac:dyDescent="0.2">
      <c r="A26" s="2" t="s">
        <v>33</v>
      </c>
      <c r="B26" s="4">
        <v>3.28277777777777</v>
      </c>
    </row>
    <row r="27" spans="1:4" ht="15.75" customHeight="1" x14ac:dyDescent="0.2">
      <c r="A27" s="2" t="s">
        <v>34</v>
      </c>
      <c r="B27" s="4">
        <v>0.98343957367076096</v>
      </c>
    </row>
    <row r="28" spans="1:4" ht="15.75" customHeight="1" x14ac:dyDescent="0.2">
      <c r="A28" s="3" t="s">
        <v>35</v>
      </c>
      <c r="B28" s="5">
        <f>B27^2</f>
        <v>0.96715339506172804</v>
      </c>
    </row>
    <row r="29" spans="1:4" ht="15.75" customHeight="1" x14ac:dyDescent="0.2">
      <c r="A29" s="3" t="s">
        <v>36</v>
      </c>
      <c r="B29" s="4">
        <f>B11/B21</f>
        <v>5.0324073251788253</v>
      </c>
      <c r="D29" s="4" t="s">
        <v>37</v>
      </c>
    </row>
    <row r="30" spans="1:4" ht="15.75" customHeight="1" x14ac:dyDescent="0.2">
      <c r="A30" s="3" t="s">
        <v>38</v>
      </c>
      <c r="B30" s="4">
        <f>B10/B20</f>
        <v>2.2433027716246472</v>
      </c>
    </row>
    <row r="31" spans="1:4" ht="15.75" customHeight="1" x14ac:dyDescent="0.2">
      <c r="A31" s="3" t="s">
        <v>39</v>
      </c>
      <c r="B31" s="7">
        <f>B4*B27/B10</f>
        <v>14.159658009788906</v>
      </c>
    </row>
    <row r="32" spans="1:4" ht="15.75" customHeight="1" x14ac:dyDescent="0.2"/>
    <row r="33" spans="1:4" ht="15.75" customHeight="1" x14ac:dyDescent="0.2">
      <c r="A33" s="11" t="s">
        <v>44</v>
      </c>
    </row>
    <row r="34" spans="1:4" ht="15.75" customHeight="1" x14ac:dyDescent="0.2">
      <c r="B34" s="12">
        <f>B23+($I$6*B25)</f>
        <v>3.3351541800423017</v>
      </c>
      <c r="C34" s="10"/>
    </row>
    <row r="35" spans="1:4" ht="15.75" customHeight="1" x14ac:dyDescent="0.2">
      <c r="B35" s="12">
        <f>B23-($I$6*B25)</f>
        <v>1.7871457386095035</v>
      </c>
      <c r="C35" s="10"/>
    </row>
    <row r="36" spans="1:4" ht="15.75" customHeight="1" x14ac:dyDescent="0.2">
      <c r="A36" s="3" t="s">
        <v>40</v>
      </c>
      <c r="B36" s="10">
        <f>B34-B35</f>
        <v>1.5480084414327981</v>
      </c>
      <c r="C36" s="10"/>
      <c r="D36" s="10"/>
    </row>
    <row r="37" spans="1:4" ht="15.75" customHeight="1" x14ac:dyDescent="0.2">
      <c r="A37" s="11" t="s">
        <v>45</v>
      </c>
      <c r="D37" s="10"/>
    </row>
    <row r="38" spans="1:4" ht="15.75" customHeight="1" x14ac:dyDescent="0.2">
      <c r="B38" s="12">
        <f>B26+($I$6*B27)</f>
        <v>4.2211413985893316</v>
      </c>
      <c r="C38" s="10"/>
    </row>
    <row r="39" spans="1:4" ht="15.75" customHeight="1" x14ac:dyDescent="0.2">
      <c r="B39" s="12">
        <f>B26-($I$6*B27)</f>
        <v>2.3444141569662085</v>
      </c>
      <c r="C39" s="10"/>
    </row>
    <row r="40" spans="1:4" ht="15.75" customHeight="1" x14ac:dyDescent="0.2">
      <c r="A40" s="3" t="s">
        <v>40</v>
      </c>
      <c r="B40" s="10">
        <f>B38-B39</f>
        <v>1.8767272416231231</v>
      </c>
      <c r="C40" s="10"/>
    </row>
    <row r="41" spans="1:4" ht="15.75" customHeight="1" x14ac:dyDescent="0.2">
      <c r="A41" s="3" t="s">
        <v>41</v>
      </c>
      <c r="B41" s="13">
        <f>1-(B36/B40)</f>
        <v>0.17515534111713871</v>
      </c>
      <c r="C41" s="14"/>
    </row>
    <row r="42" spans="1:4" ht="15.75" customHeight="1" x14ac:dyDescent="0.2"/>
    <row r="43" spans="1:4" ht="15.75" customHeight="1" x14ac:dyDescent="0.2">
      <c r="B43" s="15">
        <f>AVERAGE(B34:B35)</f>
        <v>2.5611499593259026</v>
      </c>
    </row>
    <row r="44" spans="1:4" ht="15.75" customHeight="1" x14ac:dyDescent="0.2">
      <c r="B44" s="15">
        <f>B43-B35</f>
        <v>0.77400422071639907</v>
      </c>
    </row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4"/>
  <sheetViews>
    <sheetView tabSelected="1" topLeftCell="A11" zoomScale="184" workbookViewId="0">
      <selection activeCell="H19" sqref="H19"/>
    </sheetView>
  </sheetViews>
  <sheetFormatPr baseColWidth="10" defaultColWidth="11.1640625" defaultRowHeight="15" customHeight="1" x14ac:dyDescent="0.2"/>
  <sheetData>
    <row r="1" spans="1:9" x14ac:dyDescent="0.2">
      <c r="A1" s="1" t="s">
        <v>0</v>
      </c>
      <c r="D1" s="2" t="s">
        <v>1</v>
      </c>
      <c r="E1" s="3" t="s">
        <v>2</v>
      </c>
    </row>
    <row r="2" spans="1:9" x14ac:dyDescent="0.2">
      <c r="A2" s="4" t="s">
        <v>46</v>
      </c>
    </row>
    <row r="3" spans="1:9" x14ac:dyDescent="0.2">
      <c r="H3" s="4" t="s">
        <v>3</v>
      </c>
      <c r="I3" s="4" t="s">
        <v>4</v>
      </c>
    </row>
    <row r="4" spans="1:9" ht="16" x14ac:dyDescent="0.2">
      <c r="A4" s="2" t="s">
        <v>5</v>
      </c>
      <c r="B4" s="16">
        <v>0.58862668758691605</v>
      </c>
      <c r="H4" s="4" t="s">
        <v>6</v>
      </c>
      <c r="I4" s="4" t="s">
        <v>7</v>
      </c>
    </row>
    <row r="5" spans="1:9" ht="16" x14ac:dyDescent="0.2">
      <c r="A5" s="2" t="s">
        <v>8</v>
      </c>
      <c r="B5" s="16">
        <v>11.1850329888304</v>
      </c>
      <c r="H5" s="4" t="s">
        <v>9</v>
      </c>
      <c r="I5" s="4" t="s">
        <v>10</v>
      </c>
    </row>
    <row r="6" spans="1:9" ht="16" x14ac:dyDescent="0.2">
      <c r="A6" s="2" t="s">
        <v>11</v>
      </c>
      <c r="B6" s="16">
        <v>0.92896999626278998</v>
      </c>
      <c r="H6" s="4" t="s">
        <v>12</v>
      </c>
      <c r="I6" s="4">
        <v>0.95416500000000004</v>
      </c>
    </row>
    <row r="7" spans="1:9" x14ac:dyDescent="0.2">
      <c r="A7" s="4" t="s">
        <v>6</v>
      </c>
      <c r="I7" s="4">
        <v>1</v>
      </c>
    </row>
    <row r="8" spans="1:9" x14ac:dyDescent="0.2">
      <c r="A8" s="4" t="s">
        <v>3</v>
      </c>
    </row>
    <row r="9" spans="1:9" ht="16" x14ac:dyDescent="0.2">
      <c r="A9" s="2" t="s">
        <v>13</v>
      </c>
      <c r="B9" s="16">
        <v>0.21044263203027999</v>
      </c>
    </row>
    <row r="10" spans="1:9" ht="16" x14ac:dyDescent="0.2">
      <c r="A10" s="2" t="s">
        <v>14</v>
      </c>
      <c r="B10" s="16">
        <v>5.1754767220605201E-2</v>
      </c>
    </row>
    <row r="11" spans="1:9" ht="16" x14ac:dyDescent="0.2">
      <c r="A11" s="3" t="s">
        <v>15</v>
      </c>
      <c r="B11" s="5">
        <f>B10^2</f>
        <v>2.6785559300590307E-3</v>
      </c>
      <c r="C11" s="5"/>
    </row>
    <row r="12" spans="1:9" x14ac:dyDescent="0.2">
      <c r="A12" s="3" t="s">
        <v>16</v>
      </c>
      <c r="B12" s="5">
        <f>B10/B9</f>
        <v>0.24593290209922083</v>
      </c>
      <c r="C12" s="5"/>
    </row>
    <row r="13" spans="1:9" x14ac:dyDescent="0.2">
      <c r="A13" s="2" t="s">
        <v>17</v>
      </c>
      <c r="B13" s="16">
        <v>0.148731971268873</v>
      </c>
    </row>
    <row r="14" spans="1:9" x14ac:dyDescent="0.2">
      <c r="A14" s="2" t="s">
        <v>18</v>
      </c>
      <c r="B14" s="16">
        <v>3.4638026746437803E-2</v>
      </c>
    </row>
    <row r="15" spans="1:9" x14ac:dyDescent="0.2">
      <c r="A15" s="4" t="s">
        <v>19</v>
      </c>
      <c r="B15" s="17"/>
    </row>
    <row r="16" spans="1:9" x14ac:dyDescent="0.2">
      <c r="A16" s="3" t="s">
        <v>21</v>
      </c>
      <c r="B16" s="7">
        <f>B9 + B19*(B13-B9)</f>
        <v>0.16782257290050576</v>
      </c>
      <c r="C16" s="7"/>
      <c r="D16" s="4" t="s">
        <v>22</v>
      </c>
    </row>
    <row r="17" spans="1:4" x14ac:dyDescent="0.2">
      <c r="A17" s="3" t="s">
        <v>23</v>
      </c>
      <c r="B17" s="8">
        <f>(1-B19)*B10</f>
        <v>1.6010680024420663E-2</v>
      </c>
      <c r="C17" s="8"/>
      <c r="D17" s="4" t="s">
        <v>24</v>
      </c>
    </row>
    <row r="19" spans="1:4" x14ac:dyDescent="0.2">
      <c r="A19" s="3" t="s">
        <v>25</v>
      </c>
      <c r="B19" s="9">
        <f>B11/(B11+B21)</f>
        <v>0.69064337675068688</v>
      </c>
      <c r="C19" s="9"/>
    </row>
    <row r="20" spans="1:4" x14ac:dyDescent="0.2">
      <c r="A20" s="3" t="s">
        <v>26</v>
      </c>
      <c r="B20" s="4">
        <f>B14</f>
        <v>3.4638026746437803E-2</v>
      </c>
    </row>
    <row r="21" spans="1:4" x14ac:dyDescent="0.2">
      <c r="A21" s="3" t="s">
        <v>27</v>
      </c>
      <c r="B21" s="4">
        <f>B20^2</f>
        <v>1.1997928968869407E-3</v>
      </c>
    </row>
    <row r="23" spans="1:4" x14ac:dyDescent="0.2">
      <c r="A23" s="3" t="s">
        <v>28</v>
      </c>
      <c r="B23" s="7">
        <f>B26+B31*B19*(B13-B9)</f>
        <v>2.8060710104253417</v>
      </c>
      <c r="C23" s="7"/>
      <c r="D23" s="4" t="s">
        <v>29</v>
      </c>
    </row>
    <row r="24" spans="1:4" x14ac:dyDescent="0.2">
      <c r="A24" s="3" t="s">
        <v>30</v>
      </c>
      <c r="B24" s="7">
        <f>(1-(B4^2/(1+(B29)^-1)))*B28</f>
        <v>0.73571835721101464</v>
      </c>
      <c r="C24" s="7"/>
      <c r="D24" s="4" t="s">
        <v>31</v>
      </c>
    </row>
    <row r="25" spans="1:4" ht="16" x14ac:dyDescent="0.2">
      <c r="A25" s="3" t="s">
        <v>32</v>
      </c>
      <c r="B25" s="10">
        <f>SQRT(B24)</f>
        <v>0.85774026209046217</v>
      </c>
      <c r="C25" s="10"/>
    </row>
    <row r="26" spans="1:4" ht="16" x14ac:dyDescent="0.2">
      <c r="A26" s="2" t="s">
        <v>33</v>
      </c>
      <c r="B26" s="16">
        <v>3.28277777777777</v>
      </c>
    </row>
    <row r="27" spans="1:4" ht="16" x14ac:dyDescent="0.2">
      <c r="A27" s="2" t="s">
        <v>34</v>
      </c>
      <c r="B27" s="16">
        <v>0.98343957367076096</v>
      </c>
    </row>
    <row r="28" spans="1:4" ht="16" x14ac:dyDescent="0.2">
      <c r="A28" s="3" t="s">
        <v>35</v>
      </c>
      <c r="B28" s="5">
        <f>B27^2</f>
        <v>0.96715339506172804</v>
      </c>
      <c r="C28" s="5"/>
    </row>
    <row r="29" spans="1:4" x14ac:dyDescent="0.2">
      <c r="A29" s="3" t="s">
        <v>36</v>
      </c>
      <c r="B29" s="4">
        <f>B11/B21</f>
        <v>2.2325152424297419</v>
      </c>
      <c r="D29" s="4" t="s">
        <v>37</v>
      </c>
    </row>
    <row r="30" spans="1:4" x14ac:dyDescent="0.2">
      <c r="A30" s="3" t="s">
        <v>38</v>
      </c>
      <c r="B30" s="4">
        <f>B10/B20</f>
        <v>1.4941603804243178</v>
      </c>
    </row>
    <row r="31" spans="1:4" x14ac:dyDescent="0.2">
      <c r="A31" s="3" t="s">
        <v>39</v>
      </c>
      <c r="B31" s="7">
        <f>B4*B27/B10</f>
        <v>11.185032988830429</v>
      </c>
      <c r="C31" s="7"/>
    </row>
    <row r="33" spans="1:4" x14ac:dyDescent="0.2">
      <c r="A33" s="11" t="s">
        <v>44</v>
      </c>
    </row>
    <row r="34" spans="1:4" x14ac:dyDescent="0.2">
      <c r="B34" s="12">
        <f>B23+($I$6*B25)</f>
        <v>3.6244967476028878</v>
      </c>
      <c r="C34" s="12"/>
    </row>
    <row r="35" spans="1:4" x14ac:dyDescent="0.2">
      <c r="B35" s="12">
        <f>B23-($I$6*B25)</f>
        <v>1.9876452732477958</v>
      </c>
      <c r="C35" s="12"/>
    </row>
    <row r="36" spans="1:4" x14ac:dyDescent="0.2">
      <c r="A36" s="3" t="s">
        <v>40</v>
      </c>
      <c r="B36" s="10">
        <f>B34-B35</f>
        <v>1.6368514743550919</v>
      </c>
      <c r="C36" s="10"/>
      <c r="D36" s="10"/>
    </row>
    <row r="37" spans="1:4" x14ac:dyDescent="0.2">
      <c r="A37" s="11" t="s">
        <v>45</v>
      </c>
      <c r="D37" s="10"/>
    </row>
    <row r="38" spans="1:4" x14ac:dyDescent="0.2">
      <c r="B38" s="12">
        <f>B26+($I$6*B27)</f>
        <v>4.2211413985893316</v>
      </c>
      <c r="C38" s="12"/>
    </row>
    <row r="39" spans="1:4" x14ac:dyDescent="0.2">
      <c r="B39" s="12">
        <f>B26-($I$6*B27)</f>
        <v>2.3444141569662085</v>
      </c>
      <c r="C39" s="12"/>
    </row>
    <row r="40" spans="1:4" x14ac:dyDescent="0.2">
      <c r="A40" s="3" t="s">
        <v>40</v>
      </c>
      <c r="B40" s="10">
        <f>B38-B39</f>
        <v>1.8767272416231231</v>
      </c>
      <c r="C40" s="10"/>
    </row>
    <row r="41" spans="1:4" x14ac:dyDescent="0.2">
      <c r="A41" s="3" t="s">
        <v>41</v>
      </c>
      <c r="B41" s="13">
        <f>1-(B36/B40)</f>
        <v>0.12781599901569607</v>
      </c>
      <c r="C41" s="13"/>
    </row>
    <row r="43" spans="1:4" x14ac:dyDescent="0.2">
      <c r="A43" s="18" t="s">
        <v>47</v>
      </c>
      <c r="B43" s="15">
        <f>B23</f>
        <v>2.8060710104253417</v>
      </c>
      <c r="C43" s="15"/>
    </row>
    <row r="44" spans="1:4" x14ac:dyDescent="0.2">
      <c r="A44" s="4" t="s">
        <v>48</v>
      </c>
      <c r="B44" s="15">
        <f>B43-B35</f>
        <v>0.81842573717754585</v>
      </c>
      <c r="C4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Cropper 23 (cox)</vt:lpstr>
      <vt:lpstr>Revised Cropper 23 (nijsse)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Thackeray</dc:creator>
  <cp:lastModifiedBy>Stephen Cropper</cp:lastModifiedBy>
  <dcterms:created xsi:type="dcterms:W3CDTF">2019-08-29T17:53:41Z</dcterms:created>
  <dcterms:modified xsi:type="dcterms:W3CDTF">2023-08-07T21:41:16Z</dcterms:modified>
</cp:coreProperties>
</file>