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oneomnicom-my.sharepoint.com/personal/cristiane_bicca_mgomd_com/Documents/Documents/mgomd/mgomd/mg-starling/"/>
    </mc:Choice>
  </mc:AlternateContent>
  <xr:revisionPtr revIDLastSave="46" documentId="13_ncr:1_{AA4A59F1-BF1D-441A-B2D0-2FD49A6E5B82}" xr6:coauthVersionLast="47" xr6:coauthVersionMax="47" xr10:uidLastSave="{A3FF5695-8A71-489B-9AED-B8CEE76B3547}"/>
  <bookViews>
    <workbookView xWindow="-120" yWindow="-120" windowWidth="29040" windowHeight="15720" xr2:uid="{7B818ABA-32A2-4C86-BAC6-09585158FFD0}"/>
  </bookViews>
  <sheets>
    <sheet name="USE THIS - IMPACT MEDIA SPE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M4" i="1"/>
  <c r="S4" i="1" s="1"/>
  <c r="M3" i="1"/>
  <c r="M5" i="1"/>
  <c r="M6" i="1"/>
  <c r="O3" i="1"/>
  <c r="K6" i="1"/>
  <c r="M7" i="1"/>
  <c r="S7" i="1"/>
  <c r="K3" i="1"/>
  <c r="H3" i="1"/>
  <c r="H4" i="1"/>
  <c r="H5" i="1"/>
  <c r="L3" i="1"/>
  <c r="J3" i="1"/>
  <c r="E5" i="1"/>
  <c r="G4" i="1"/>
  <c r="E4" i="1"/>
  <c r="J4" i="1"/>
  <c r="G5" i="1"/>
  <c r="F4" i="1"/>
  <c r="D4" i="1"/>
  <c r="D3" i="1"/>
  <c r="G7" i="1"/>
  <c r="E6" i="1"/>
  <c r="F6" i="1" s="1"/>
  <c r="G6" i="1" s="1"/>
  <c r="H6" i="1" s="1"/>
  <c r="Q6" i="1"/>
  <c r="F7" i="1"/>
  <c r="J6" i="1"/>
  <c r="D6" i="1"/>
  <c r="J5" i="1"/>
  <c r="D5" i="1"/>
  <c r="O7" i="1" l="1"/>
  <c r="H7" i="1"/>
  <c r="E3" i="1" l="1"/>
  <c r="F3" i="1" s="1"/>
  <c r="G3" i="1" s="1"/>
  <c r="F5" i="1"/>
  <c r="L6" i="1"/>
  <c r="O6" i="1" s="1"/>
  <c r="Q5" i="1"/>
  <c r="S6" i="1" l="1"/>
  <c r="T6" i="1" s="1"/>
  <c r="L5" i="1" l="1"/>
  <c r="K5" i="1"/>
  <c r="Q4" i="1" s="1"/>
  <c r="L4" i="1"/>
  <c r="O4" i="1" s="1"/>
  <c r="K4" i="1"/>
  <c r="Q3" i="1" l="1"/>
  <c r="O5" i="1"/>
  <c r="S5" i="1" s="1"/>
  <c r="S3" i="1" l="1"/>
  <c r="T5" i="1" l="1"/>
  <c r="T4" i="1" s="1"/>
  <c r="T3" i="1" s="1"/>
</calcChain>
</file>

<file path=xl/sharedStrings.xml><?xml version="1.0" encoding="utf-8"?>
<sst xmlns="http://schemas.openxmlformats.org/spreadsheetml/2006/main" count="28" uniqueCount="28">
  <si>
    <t xml:space="preserve">Incremental impact of media </t>
  </si>
  <si>
    <t>Actuals or Target</t>
  </si>
  <si>
    <t xml:space="preserve">Year ending March </t>
  </si>
  <si>
    <t xml:space="preserve">Media Spend </t>
  </si>
  <si>
    <t xml:space="preserve">Spend difference </t>
  </si>
  <si>
    <t>Budget upweight</t>
  </si>
  <si>
    <t>Effectiveness</t>
  </si>
  <si>
    <t>Natural growth</t>
  </si>
  <si>
    <t>Improvement</t>
  </si>
  <si>
    <t>Brand</t>
  </si>
  <si>
    <t>Performance</t>
  </si>
  <si>
    <t>Brand Effectiveness</t>
  </si>
  <si>
    <t>Performance Effectiveness</t>
  </si>
  <si>
    <t xml:space="preserve">Base </t>
  </si>
  <si>
    <t xml:space="preserve">Base contribution </t>
  </si>
  <si>
    <t xml:space="preserve">Media </t>
  </si>
  <si>
    <t xml:space="preserve">Media contribution </t>
  </si>
  <si>
    <t xml:space="preserve">Long term media impact </t>
  </si>
  <si>
    <t xml:space="preserve">LT media contribution </t>
  </si>
  <si>
    <t xml:space="preserve">Totals </t>
  </si>
  <si>
    <t>Cumulative Total</t>
  </si>
  <si>
    <t>2028 -29</t>
  </si>
  <si>
    <t>2027 -28</t>
  </si>
  <si>
    <t>2026 -27</t>
  </si>
  <si>
    <t>2025-26</t>
  </si>
  <si>
    <t>Actual</t>
  </si>
  <si>
    <t>Upweight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</si>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</sst>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9" fontId="0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3" fontId="2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3" fontId="6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/>
    <xf numFmtId="10" fontId="0" fillId="4" borderId="1" xfId="0" applyNumberFormat="1" applyFill="1" applyBorder="1"/>
    <xf numFmtId="3" fontId="2" fillId="4" borderId="1" xfId="0" applyNumberFormat="1" applyFont="1" applyFill="1" applyBorder="1"/>
    <xf numFmtId="9" fontId="0" fillId="4" borderId="1" xfId="0" applyNumberFormat="1" applyFill="1" applyBorder="1"/>
    <xf numFmtId="9" fontId="0" fillId="4" borderId="1" xfId="1" applyFont="1" applyFill="1" applyBorder="1"/>
    <xf numFmtId="0" fontId="2" fillId="5" borderId="2" xfId="0" applyFont="1" applyFill="1" applyBorder="1" applyAlignment="1">
      <alignment horizontal="center" vertical="center" wrapText="1"/>
    </xf>
    <xf numFmtId="3" fontId="2" fillId="0" borderId="0" xfId="0" applyNumberFormat="1" applyFont="1"/>
    <xf numFmtId="9" fontId="7" fillId="6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867B-5BD4-4959-9D36-2B4D5550FC37}">
  <dimension ref="A1:U16"/>
  <sheetViews>
    <sheetView tabSelected="1" workbookViewId="0">
      <selection activeCell="C5" sqref="C5"/>
    </sheetView>
  </sheetViews>
  <sheetFormatPr defaultRowHeight="15" x14ac:dyDescent="0.25"/>
  <cols>
    <col min="1" max="1" width="35.42578125" customWidth="1"/>
    <col min="2" max="2" width="12.140625" customWidth="1"/>
    <col min="3" max="3" width="10.85546875" bestFit="1" customWidth="1"/>
    <col min="4" max="4" width="10.85546875" customWidth="1"/>
    <col min="5" max="5" width="14.85546875" bestFit="1" customWidth="1"/>
    <col min="6" max="12" width="14.85546875" customWidth="1"/>
    <col min="13" max="13" width="10.28515625" bestFit="1" customWidth="1"/>
    <col min="14" max="14" width="13.42578125" customWidth="1"/>
    <col min="16" max="16" width="13" customWidth="1"/>
    <col min="19" max="19" width="10.42578125" bestFit="1" customWidth="1"/>
    <col min="20" max="20" width="12.28515625" customWidth="1"/>
    <col min="21" max="21" width="10.42578125" customWidth="1"/>
  </cols>
  <sheetData>
    <row r="1" spans="1:21" x14ac:dyDescent="0.25">
      <c r="A1" t="s">
        <v>0</v>
      </c>
    </row>
    <row r="2" spans="1:21" ht="6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  <c r="K2" s="18" t="s">
        <v>11</v>
      </c>
      <c r="L2" s="19" t="s">
        <v>12</v>
      </c>
      <c r="M2" s="18" t="s">
        <v>13</v>
      </c>
      <c r="N2" s="1" t="s">
        <v>14</v>
      </c>
      <c r="O2" s="19" t="s">
        <v>15</v>
      </c>
      <c r="P2" s="1" t="s">
        <v>16</v>
      </c>
      <c r="Q2" s="18" t="s">
        <v>17</v>
      </c>
      <c r="R2" s="1" t="s">
        <v>18</v>
      </c>
      <c r="S2" s="1" t="s">
        <v>19</v>
      </c>
      <c r="T2" s="1" t="s">
        <v>20</v>
      </c>
    </row>
    <row r="3" spans="1:21" x14ac:dyDescent="0.25">
      <c r="A3" s="1"/>
      <c r="B3" s="3" t="s">
        <v>21</v>
      </c>
      <c r="C3" s="4">
        <v>32000000</v>
      </c>
      <c r="D3" s="5">
        <f>(C3-C4)/C4*100</f>
        <v>0</v>
      </c>
      <c r="E3" s="6">
        <f>E4*$E$9</f>
        <v>1610612.736</v>
      </c>
      <c r="F3" s="6">
        <f>E3*$F$9</f>
        <v>3543348.0192000004</v>
      </c>
      <c r="G3" s="6">
        <f>F3*$G$9</f>
        <v>3720515.4201600007</v>
      </c>
      <c r="H3" s="6">
        <f>G3-E6</f>
        <v>2952515.4201600007</v>
      </c>
      <c r="I3" s="7">
        <v>0.6</v>
      </c>
      <c r="J3" s="7">
        <f>1-I3</f>
        <v>0.4</v>
      </c>
      <c r="K3" s="6">
        <f>H3*I3</f>
        <v>1771509.2520960004</v>
      </c>
      <c r="L3" s="6">
        <f>H3*J3</f>
        <v>1181006.1680640003</v>
      </c>
      <c r="M3" s="14">
        <f>($E$7+K4)*N3</f>
        <v>793596.6412800001</v>
      </c>
      <c r="N3" s="7">
        <v>0.4</v>
      </c>
      <c r="O3" s="14">
        <f>($E$7+(L3*2))*P3</f>
        <v>888603.70083840017</v>
      </c>
      <c r="P3" s="8">
        <v>0.3</v>
      </c>
      <c r="Q3" s="14">
        <f>($E$7+K4)*R3</f>
        <v>595197.48095999996</v>
      </c>
      <c r="R3" s="9">
        <v>0.3</v>
      </c>
      <c r="S3" s="14">
        <f>SUM(M3,O3,Q3)</f>
        <v>2277397.8230784</v>
      </c>
      <c r="T3" s="14">
        <f>T4+S3</f>
        <v>10808630.048358399</v>
      </c>
    </row>
    <row r="4" spans="1:21" x14ac:dyDescent="0.25">
      <c r="A4" s="21"/>
      <c r="B4" s="22" t="s">
        <v>22</v>
      </c>
      <c r="C4" s="23">
        <v>32000000</v>
      </c>
      <c r="D4" s="24">
        <f>(C4-C5)/C5*100</f>
        <v>1180</v>
      </c>
      <c r="E4" s="25">
        <f>E5*$E$9</f>
        <v>1258291.2</v>
      </c>
      <c r="F4" s="25">
        <f>E4*$F$9</f>
        <v>2768240.6400000001</v>
      </c>
      <c r="G4" s="25">
        <f>F4*$G$9</f>
        <v>2906652.6720000003</v>
      </c>
      <c r="H4" s="25">
        <f>G4-E7</f>
        <v>2306652.6720000003</v>
      </c>
      <c r="I4" s="26">
        <v>0.6</v>
      </c>
      <c r="J4" s="26">
        <f>1-I4</f>
        <v>0.4</v>
      </c>
      <c r="K4" s="25">
        <f>H4*I4</f>
        <v>1383991.6032</v>
      </c>
      <c r="L4" s="25">
        <f>H4*J4</f>
        <v>922661.06880000012</v>
      </c>
      <c r="M4" s="27">
        <f>($E$7+K5)*N4</f>
        <v>640997.37600000005</v>
      </c>
      <c r="N4" s="26">
        <v>0.4</v>
      </c>
      <c r="O4" s="27">
        <f t="shared" ref="O4:O5" si="0">($E$7+(L4*2))*P4</f>
        <v>733596.64127999998</v>
      </c>
      <c r="P4" s="28">
        <v>0.3</v>
      </c>
      <c r="Q4" s="27">
        <f>($E$7+K5)*R4</f>
        <v>480748.03199999995</v>
      </c>
      <c r="R4" s="29">
        <v>0.3</v>
      </c>
      <c r="S4" s="27">
        <f>SUM(M4,O4,Q4)</f>
        <v>1855342.0492799999</v>
      </c>
      <c r="T4" s="27">
        <f>T5+S4</f>
        <v>8531232.2252799999</v>
      </c>
    </row>
    <row r="5" spans="1:21" x14ac:dyDescent="0.25">
      <c r="A5" s="2"/>
      <c r="B5" s="3" t="s">
        <v>23</v>
      </c>
      <c r="C5" s="4">
        <v>2500000</v>
      </c>
      <c r="D5" s="5">
        <f>(C5-C6)/C6*100</f>
        <v>-92.1875</v>
      </c>
      <c r="E5" s="6">
        <f>E6*$E$9</f>
        <v>983040</v>
      </c>
      <c r="F5" s="6">
        <f t="shared" ref="F5" si="1">E5*$F$9</f>
        <v>2162688</v>
      </c>
      <c r="G5" s="6">
        <f>F5*$G$9</f>
        <v>2270822.3999999999</v>
      </c>
      <c r="H5" s="6">
        <f>G5-E7</f>
        <v>1670822.4</v>
      </c>
      <c r="I5" s="7">
        <v>0.6</v>
      </c>
      <c r="J5" s="7">
        <f t="shared" ref="J5:J6" si="2">1-I5</f>
        <v>0.4</v>
      </c>
      <c r="K5" s="6">
        <f t="shared" ref="K5:K6" si="3">H5*I5</f>
        <v>1002493.4399999999</v>
      </c>
      <c r="L5" s="6">
        <f t="shared" ref="L5:L6" si="4">H5*J5</f>
        <v>668328.95999999996</v>
      </c>
      <c r="M5" s="14">
        <f>($E$7+K6)*N5</f>
        <v>521779.20000000001</v>
      </c>
      <c r="N5" s="7">
        <v>0.4</v>
      </c>
      <c r="O5" s="14">
        <f t="shared" si="0"/>
        <v>580997.37599999993</v>
      </c>
      <c r="P5" s="8">
        <v>0.3</v>
      </c>
      <c r="Q5" s="14">
        <f>($E$7+K6)*R5</f>
        <v>391334.39999999997</v>
      </c>
      <c r="R5" s="9">
        <v>0.3</v>
      </c>
      <c r="S5" s="14">
        <f t="shared" ref="S5" si="5">SUM(M5,O5,Q5)</f>
        <v>1494110.9759999998</v>
      </c>
      <c r="T5" s="14">
        <f>T6+S5</f>
        <v>6675890.176</v>
      </c>
    </row>
    <row r="6" spans="1:21" x14ac:dyDescent="0.25">
      <c r="A6" s="2"/>
      <c r="B6" s="3" t="s">
        <v>24</v>
      </c>
      <c r="C6" s="4">
        <v>32000000</v>
      </c>
      <c r="D6" s="5">
        <f>(C6-C7)/C7*100</f>
        <v>28.000000000000004</v>
      </c>
      <c r="E6" s="6">
        <f>E7*$E$9</f>
        <v>768000</v>
      </c>
      <c r="F6" s="6">
        <f>E6*$F$9</f>
        <v>1689600.0000000002</v>
      </c>
      <c r="G6" s="6">
        <f>F6*$G$9</f>
        <v>1774080.0000000002</v>
      </c>
      <c r="H6" s="6">
        <f>G6-E7</f>
        <v>1174080.0000000002</v>
      </c>
      <c r="I6" s="7">
        <v>0.6</v>
      </c>
      <c r="J6" s="7">
        <f t="shared" si="2"/>
        <v>0.4</v>
      </c>
      <c r="K6" s="6">
        <f>H6*I6</f>
        <v>704448.00000000012</v>
      </c>
      <c r="L6" s="6">
        <f t="shared" si="4"/>
        <v>469632.00000000012</v>
      </c>
      <c r="M6" s="14">
        <f>($E$7+K7)*N6</f>
        <v>240000</v>
      </c>
      <c r="N6" s="7">
        <v>0.4</v>
      </c>
      <c r="O6" s="14">
        <f>($E$7+(L6*2))*P6</f>
        <v>461779.20000000007</v>
      </c>
      <c r="P6" s="8">
        <v>0.3</v>
      </c>
      <c r="Q6" s="14">
        <f>($E$7+K7)*R6</f>
        <v>180000</v>
      </c>
      <c r="R6" s="9">
        <v>0.3</v>
      </c>
      <c r="S6" s="14">
        <f>SUM(M6,O6,Q6)</f>
        <v>881779.20000000007</v>
      </c>
      <c r="T6" s="14">
        <f>T7+S6</f>
        <v>5181779.2</v>
      </c>
    </row>
    <row r="7" spans="1:21" x14ac:dyDescent="0.25">
      <c r="A7" s="10" t="s">
        <v>25</v>
      </c>
      <c r="B7" s="11">
        <v>2024</v>
      </c>
      <c r="C7" s="4">
        <v>25000000</v>
      </c>
      <c r="D7" s="11"/>
      <c r="E7" s="17">
        <v>600000</v>
      </c>
      <c r="F7" s="6">
        <f>E7</f>
        <v>600000</v>
      </c>
      <c r="G7" s="6">
        <f>E7</f>
        <v>600000</v>
      </c>
      <c r="H7" s="6">
        <f>F7-E7</f>
        <v>0</v>
      </c>
      <c r="I7" s="6"/>
      <c r="J7" s="6"/>
      <c r="K7" s="6"/>
      <c r="L7" s="6"/>
      <c r="M7" s="14">
        <f>(E7+L7)*N7</f>
        <v>240000</v>
      </c>
      <c r="N7" s="7">
        <v>0.4</v>
      </c>
      <c r="O7" s="14">
        <f>F7*P7</f>
        <v>180000</v>
      </c>
      <c r="P7" s="8">
        <v>0.3</v>
      </c>
      <c r="Q7" s="14">
        <f>F7*R7</f>
        <v>180000</v>
      </c>
      <c r="R7" s="9">
        <v>0.3</v>
      </c>
      <c r="S7" s="14">
        <f>SUM(M7,O7,Q7)</f>
        <v>600000</v>
      </c>
      <c r="T7" s="14">
        <v>4300000</v>
      </c>
    </row>
    <row r="9" spans="1:21" x14ac:dyDescent="0.25">
      <c r="A9" t="s">
        <v>26</v>
      </c>
      <c r="B9" s="15" t="s">
        <v>27</v>
      </c>
      <c r="C9" s="16"/>
      <c r="D9" s="16"/>
      <c r="E9" s="32">
        <v>1.28</v>
      </c>
      <c r="F9" s="32">
        <v>2.2000000000000002</v>
      </c>
      <c r="G9" s="32">
        <v>1.05</v>
      </c>
      <c r="H9" s="12"/>
      <c r="I9" s="12"/>
      <c r="J9" s="12"/>
      <c r="K9" s="12"/>
      <c r="L9" s="12"/>
    </row>
    <row r="10" spans="1:21" x14ac:dyDescent="0.25">
      <c r="T10" s="20"/>
    </row>
    <row r="11" spans="1:21" x14ac:dyDescent="0.25">
      <c r="T11" s="20"/>
      <c r="U11" s="13"/>
    </row>
    <row r="12" spans="1:21" x14ac:dyDescent="0.25">
      <c r="T12" s="31"/>
    </row>
    <row r="13" spans="1:21" x14ac:dyDescent="0.25">
      <c r="T13" s="31"/>
    </row>
    <row r="14" spans="1:21" x14ac:dyDescent="0.25">
      <c r="T14" s="31"/>
    </row>
    <row r="15" spans="1:21" x14ac:dyDescent="0.25">
      <c r="T15" s="31"/>
    </row>
    <row r="16" spans="1:21" x14ac:dyDescent="0.25">
      <c r="T16" s="31"/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 - IMPACT MEDIA SPEND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Beevers (MGOMD)</dc:creator>
  <cp:keywords/>
  <dc:description/>
  <cp:lastModifiedBy>Cristiane Bicca (MGOMD)</cp:lastModifiedBy>
  <cp:revision/>
  <dcterms:created xsi:type="dcterms:W3CDTF">2025-04-03T17:03:09Z</dcterms:created>
  <dcterms:modified xsi:type="dcterms:W3CDTF">2025-04-07T19:45:19Z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2025-04-03T17:03:53Z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b5e3b67c-3bf9-45eb-9168-11f5ee2704f3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