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oneomnicom-my.sharepoint.com/personal/cristiane_bicca_mgomd_com/Documents/Documents/mgomd/mgomd/mg-starling/"/>
    </mc:Choice>
  </mc:AlternateContent>
  <xr:revisionPtr revIDLastSave="63" documentId="8_{BBF11CD9-21F0-434A-A49F-50DF3514E55E}" xr6:coauthVersionLast="47" xr6:coauthVersionMax="47" xr10:uidLastSave="{4224DFC2-3125-449B-95A4-6F30BD5E2655}"/>
  <bookViews>
    <workbookView xWindow="-120" yWindow="-120" windowWidth="29040" windowHeight="15720" xr2:uid="{7B818ABA-32A2-4C86-BAC6-09585158FFD0}"/>
  </bookViews>
  <sheets>
    <sheet name="USE THIS - IMPACT MEDIA SPE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G6" i="1"/>
  <c r="G5" i="1"/>
  <c r="E5" i="1"/>
  <c r="F5" i="1" s="1"/>
  <c r="F6" i="1"/>
  <c r="Q6" i="1" s="1"/>
  <c r="J3" i="1"/>
  <c r="D3" i="1"/>
  <c r="D2" i="1"/>
  <c r="Q5" i="1"/>
  <c r="M5" i="1"/>
  <c r="M6" i="1"/>
  <c r="J5" i="1"/>
  <c r="D5" i="1"/>
  <c r="J4" i="1"/>
  <c r="D4" i="1"/>
  <c r="E4" i="1" l="1"/>
  <c r="H5" i="1"/>
  <c r="O6" i="1"/>
  <c r="H6" i="1"/>
  <c r="E3" i="1" l="1"/>
  <c r="E2" i="1" s="1"/>
  <c r="F2" i="1" s="1"/>
  <c r="G2" i="1" s="1"/>
  <c r="H2" i="1" s="1"/>
  <c r="F4" i="1"/>
  <c r="G4" i="1" s="1"/>
  <c r="L5" i="1"/>
  <c r="K5" i="1"/>
  <c r="Q4" i="1" s="1"/>
  <c r="S6" i="1"/>
  <c r="F3" i="1" l="1"/>
  <c r="H4" i="1"/>
  <c r="O5" i="1"/>
  <c r="S5" i="1" s="1"/>
  <c r="M4" i="1"/>
  <c r="G3" i="1" l="1"/>
  <c r="H3" i="1" s="1"/>
  <c r="L4" i="1"/>
  <c r="K4" i="1"/>
  <c r="Q3" i="1" s="1"/>
  <c r="L3" i="1" l="1"/>
  <c r="O3" i="1" s="1"/>
  <c r="K3" i="1"/>
  <c r="Q2" i="1" s="1"/>
  <c r="K2" i="1"/>
  <c r="L2" i="1"/>
  <c r="O2" i="1" s="1"/>
  <c r="M2" i="1"/>
  <c r="O4" i="1"/>
  <c r="S4" i="1" s="1"/>
  <c r="M3" i="1"/>
  <c r="S3" i="1" s="1"/>
  <c r="T5" i="1"/>
  <c r="S2" i="1" l="1"/>
  <c r="T4" i="1" l="1"/>
  <c r="T3" i="1" s="1"/>
  <c r="T2" i="1" s="1"/>
</calcChain>
</file>

<file path=xl/sharedStrings.xml><?xml version="1.0" encoding="utf-8"?>
<sst xmlns="http://schemas.openxmlformats.org/spreadsheetml/2006/main" count="29" uniqueCount="26">
  <si>
    <t>Actuals or Target</t>
  </si>
  <si>
    <t xml:space="preserve">Media Spend </t>
  </si>
  <si>
    <t xml:space="preserve">Spend difference </t>
  </si>
  <si>
    <t>Budget upweight</t>
  </si>
  <si>
    <t>Effectiveness</t>
  </si>
  <si>
    <t>Natural growth</t>
  </si>
  <si>
    <t>Improvement</t>
  </si>
  <si>
    <t>Brand</t>
  </si>
  <si>
    <t>Performance</t>
  </si>
  <si>
    <t>Brand Effectiveness</t>
  </si>
  <si>
    <t>Performance Effectiveness</t>
  </si>
  <si>
    <t xml:space="preserve">Base </t>
  </si>
  <si>
    <t xml:space="preserve">Base contribution </t>
  </si>
  <si>
    <t xml:space="preserve">Media </t>
  </si>
  <si>
    <t xml:space="preserve">Media contribution </t>
  </si>
  <si>
    <t xml:space="preserve">Long term media impact </t>
  </si>
  <si>
    <t xml:space="preserve">LT media contribution </t>
  </si>
  <si>
    <t xml:space="preserve">Totals </t>
  </si>
  <si>
    <t>Cumulative Total</t>
  </si>
  <si>
    <t>2028 -29</t>
  </si>
  <si>
    <t>2027 -28</t>
  </si>
  <si>
    <t>2026 -27</t>
  </si>
  <si>
    <t>2025-26</t>
  </si>
  <si>
    <t>Actual</t>
  </si>
  <si>
    <t>Target</t>
  </si>
  <si>
    <t>Year (ending march)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</si>
</sst>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b/>
      <i/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/>
    <xf numFmtId="10" fontId="0" fillId="0" borderId="1" xfId="0" applyNumberFormat="1" applyBorder="1"/>
    <xf numFmtId="9" fontId="0" fillId="0" borderId="1" xfId="0" applyNumberFormat="1" applyBorder="1"/>
    <xf numFmtId="9" fontId="0" fillId="0" borderId="1" xfId="1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0" fontId="0" fillId="0" borderId="0" xfId="0" applyNumberFormat="1"/>
    <xf numFmtId="3" fontId="2" fillId="0" borderId="1" xfId="0" applyNumberFormat="1" applyFont="1" applyBorder="1"/>
    <xf numFmtId="0" fontId="4" fillId="0" borderId="0" xfId="0" applyFont="1" applyAlignment="1">
      <alignment horizontal="center" vertical="center"/>
    </xf>
    <xf numFmtId="0" fontId="5" fillId="0" borderId="0" xfId="0" applyFont="1"/>
    <xf numFmtId="9" fontId="5" fillId="0" borderId="0" xfId="0" applyNumberFormat="1" applyFont="1"/>
    <xf numFmtId="3" fontId="6" fillId="0" borderId="1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 wrapText="1"/>
    </xf>
    <xf numFmtId="3" fontId="0" fillId="4" borderId="1" xfId="0" applyNumberFormat="1" applyFill="1" applyBorder="1"/>
    <xf numFmtId="10" fontId="0" fillId="4" borderId="1" xfId="0" applyNumberFormat="1" applyFill="1" applyBorder="1"/>
    <xf numFmtId="3" fontId="2" fillId="4" borderId="1" xfId="0" applyNumberFormat="1" applyFont="1" applyFill="1" applyBorder="1"/>
    <xf numFmtId="9" fontId="0" fillId="4" borderId="1" xfId="0" applyNumberFormat="1" applyFill="1" applyBorder="1"/>
    <xf numFmtId="9" fontId="0" fillId="4" borderId="1" xfId="1" applyFont="1" applyFill="1" applyBorder="1"/>
    <xf numFmtId="0" fontId="2" fillId="5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867B-5BD4-4959-9D36-2B4D5550FC37}">
  <dimension ref="A1:T8"/>
  <sheetViews>
    <sheetView tabSelected="1" workbookViewId="0">
      <selection activeCell="F2" sqref="F2"/>
    </sheetView>
  </sheetViews>
  <sheetFormatPr defaultRowHeight="15" x14ac:dyDescent="0.25"/>
  <cols>
    <col min="1" max="1" width="17.85546875" customWidth="1"/>
    <col min="2" max="2" width="12.140625" customWidth="1"/>
    <col min="3" max="3" width="11.140625" bestFit="1" customWidth="1"/>
    <col min="4" max="4" width="10.85546875" customWidth="1"/>
    <col min="5" max="5" width="14.85546875" bestFit="1" customWidth="1"/>
    <col min="6" max="12" width="14.85546875" customWidth="1"/>
    <col min="13" max="13" width="10.28515625" bestFit="1" customWidth="1"/>
    <col min="14" max="14" width="13.42578125" customWidth="1"/>
    <col min="16" max="16" width="13" customWidth="1"/>
    <col min="17" max="17" width="12.85546875" customWidth="1"/>
    <col min="18" max="18" width="12.140625" customWidth="1"/>
    <col min="19" max="19" width="11.85546875" customWidth="1"/>
    <col min="20" max="20" width="12.28515625" customWidth="1"/>
    <col min="21" max="21" width="10.42578125" customWidth="1"/>
  </cols>
  <sheetData>
    <row r="1" spans="1:20" ht="45" x14ac:dyDescent="0.25">
      <c r="A1" s="1" t="s">
        <v>0</v>
      </c>
      <c r="B1" s="1" t="s">
        <v>25</v>
      </c>
      <c r="C1" s="1" t="s">
        <v>1</v>
      </c>
      <c r="D1" s="1" t="s">
        <v>2</v>
      </c>
      <c r="E1" s="29" t="s">
        <v>3</v>
      </c>
      <c r="F1" s="29" t="s">
        <v>4</v>
      </c>
      <c r="G1" s="29" t="s">
        <v>5</v>
      </c>
      <c r="H1" s="1" t="s">
        <v>6</v>
      </c>
      <c r="I1" s="28" t="s">
        <v>7</v>
      </c>
      <c r="J1" s="28" t="s">
        <v>8</v>
      </c>
      <c r="K1" s="18" t="s">
        <v>9</v>
      </c>
      <c r="L1" s="19" t="s">
        <v>10</v>
      </c>
      <c r="M1" s="18" t="s">
        <v>11</v>
      </c>
      <c r="N1" s="1" t="s">
        <v>12</v>
      </c>
      <c r="O1" s="19" t="s">
        <v>13</v>
      </c>
      <c r="P1" s="1" t="s">
        <v>14</v>
      </c>
      <c r="Q1" s="18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 t="s">
        <v>24</v>
      </c>
      <c r="B2" s="3" t="s">
        <v>19</v>
      </c>
      <c r="C2" s="4">
        <v>32000000</v>
      </c>
      <c r="D2" s="5">
        <f>(C2-C3)/C3*100</f>
        <v>0</v>
      </c>
      <c r="E2" s="6">
        <f>E3*1.28</f>
        <v>1610612.736</v>
      </c>
      <c r="F2" s="6">
        <f>E2*2.2</f>
        <v>3543348.0192000004</v>
      </c>
      <c r="G2" s="6">
        <f>F2*1.05</f>
        <v>3720515.4201600007</v>
      </c>
      <c r="H2" s="6">
        <f>G2-E5</f>
        <v>2952515.4201600007</v>
      </c>
      <c r="I2" s="7">
        <v>0.6</v>
      </c>
      <c r="J2" s="7">
        <f>1-I2</f>
        <v>0.4</v>
      </c>
      <c r="K2" s="6">
        <f>H2*I2</f>
        <v>1771509.2520960004</v>
      </c>
      <c r="L2" s="6">
        <f>H2*J2</f>
        <v>1181006.1680640003</v>
      </c>
      <c r="M2" s="13">
        <f>($E$6+K3)*N2</f>
        <v>793596.6412800001</v>
      </c>
      <c r="N2" s="7">
        <v>0.4</v>
      </c>
      <c r="O2" s="13">
        <f>($E$6+(L2*2))*P2</f>
        <v>888603.70083840017</v>
      </c>
      <c r="P2" s="8">
        <v>0.3</v>
      </c>
      <c r="Q2" s="13">
        <f>($E$6+K3)*R2</f>
        <v>595197.48095999996</v>
      </c>
      <c r="R2" s="9">
        <v>0.3</v>
      </c>
      <c r="S2" s="13">
        <f>SUM(M2,O2,Q2)</f>
        <v>2277397.8230784</v>
      </c>
      <c r="T2" s="13">
        <f>T3+S2</f>
        <v>10820370.8483584</v>
      </c>
    </row>
    <row r="3" spans="1:20" x14ac:dyDescent="0.25">
      <c r="A3" s="2" t="s">
        <v>24</v>
      </c>
      <c r="B3" s="20" t="s">
        <v>20</v>
      </c>
      <c r="C3" s="21">
        <v>32000000</v>
      </c>
      <c r="D3" s="22">
        <f>(C3-C4)/C4*100</f>
        <v>60</v>
      </c>
      <c r="E3" s="6">
        <f t="shared" ref="E3:E5" si="0">E4*1.28</f>
        <v>1258291.2</v>
      </c>
      <c r="F3" s="6">
        <f t="shared" ref="F3:F5" si="1">E3*2.2</f>
        <v>2768240.6400000001</v>
      </c>
      <c r="G3" s="6">
        <f t="shared" ref="G3:G5" si="2">F3*1.05</f>
        <v>2906652.6720000003</v>
      </c>
      <c r="H3" s="23">
        <f>G3-E6</f>
        <v>2306652.6720000003</v>
      </c>
      <c r="I3" s="24">
        <v>0.6</v>
      </c>
      <c r="J3" s="24">
        <f>1-I3</f>
        <v>0.4</v>
      </c>
      <c r="K3" s="23">
        <f>H3*I3</f>
        <v>1383991.6032</v>
      </c>
      <c r="L3" s="23">
        <f>H3*J3</f>
        <v>922661.06880000012</v>
      </c>
      <c r="M3" s="25">
        <f t="shared" ref="M3:M4" si="3">($E$6+K4)*N3</f>
        <v>640997.37600000005</v>
      </c>
      <c r="N3" s="24">
        <v>0.4</v>
      </c>
      <c r="O3" s="25">
        <f t="shared" ref="O3:O4" si="4">($E$6+(L3*2))*P3</f>
        <v>733596.64127999998</v>
      </c>
      <c r="P3" s="26">
        <v>0.3</v>
      </c>
      <c r="Q3" s="25">
        <f>($E$6+K4)*R3</f>
        <v>480748.03199999995</v>
      </c>
      <c r="R3" s="27">
        <v>0.3</v>
      </c>
      <c r="S3" s="25">
        <f>SUM(M3,O3,Q3)</f>
        <v>1855342.0492799999</v>
      </c>
      <c r="T3" s="25">
        <f>T4+S3</f>
        <v>8542973.0252800006</v>
      </c>
    </row>
    <row r="4" spans="1:20" x14ac:dyDescent="0.25">
      <c r="A4" s="2" t="s">
        <v>24</v>
      </c>
      <c r="B4" s="3" t="s">
        <v>21</v>
      </c>
      <c r="C4" s="4">
        <v>20000000</v>
      </c>
      <c r="D4" s="5">
        <f>(C4-C5)/C5*100</f>
        <v>-37.5</v>
      </c>
      <c r="E4" s="6">
        <f t="shared" si="0"/>
        <v>983040</v>
      </c>
      <c r="F4" s="6">
        <f t="shared" si="1"/>
        <v>2162688</v>
      </c>
      <c r="G4" s="6">
        <f t="shared" si="2"/>
        <v>2270822.3999999999</v>
      </c>
      <c r="H4" s="6">
        <f>G4-E6</f>
        <v>1670822.4</v>
      </c>
      <c r="I4" s="7">
        <v>0.6</v>
      </c>
      <c r="J4" s="7">
        <f t="shared" ref="J4:J5" si="5">1-I4</f>
        <v>0.4</v>
      </c>
      <c r="K4" s="6">
        <f t="shared" ref="K4:K5" si="6">H4*I4</f>
        <v>1002493.4399999999</v>
      </c>
      <c r="L4" s="6">
        <f t="shared" ref="L4:L5" si="7">H4*J4</f>
        <v>668328.95999999996</v>
      </c>
      <c r="M4" s="13">
        <f t="shared" si="3"/>
        <v>568742.40000000002</v>
      </c>
      <c r="N4" s="7">
        <v>0.4</v>
      </c>
      <c r="O4" s="13">
        <f t="shared" si="4"/>
        <v>580997.37599999993</v>
      </c>
      <c r="P4" s="8">
        <v>0.3</v>
      </c>
      <c r="Q4" s="13">
        <f>($E$6+K5)*R4</f>
        <v>426556.8</v>
      </c>
      <c r="R4" s="9">
        <v>0.3</v>
      </c>
      <c r="S4" s="13">
        <f t="shared" ref="S4" si="8">SUM(M4,O4,Q4)</f>
        <v>1576296.5760000001</v>
      </c>
      <c r="T4" s="13">
        <f>T5+S4</f>
        <v>6687630.9760000007</v>
      </c>
    </row>
    <row r="5" spans="1:20" x14ac:dyDescent="0.25">
      <c r="A5" s="2" t="s">
        <v>24</v>
      </c>
      <c r="B5" s="3" t="s">
        <v>22</v>
      </c>
      <c r="C5" s="4">
        <v>32000000</v>
      </c>
      <c r="D5" s="5">
        <f>(C5-C6)/C6*100</f>
        <v>28.000000000000004</v>
      </c>
      <c r="E5" s="6">
        <f t="shared" si="0"/>
        <v>768000</v>
      </c>
      <c r="F5" s="6">
        <f t="shared" si="1"/>
        <v>1689600.0000000002</v>
      </c>
      <c r="G5" s="6">
        <f t="shared" si="2"/>
        <v>1774080.0000000002</v>
      </c>
      <c r="H5" s="6">
        <f>G5-E6</f>
        <v>1174080.0000000002</v>
      </c>
      <c r="I5" s="7">
        <v>0.7</v>
      </c>
      <c r="J5" s="7">
        <f t="shared" si="5"/>
        <v>0.30000000000000004</v>
      </c>
      <c r="K5" s="6">
        <f t="shared" si="6"/>
        <v>821856.00000000012</v>
      </c>
      <c r="L5" s="6">
        <f t="shared" si="7"/>
        <v>352224.00000000012</v>
      </c>
      <c r="M5" s="13">
        <f>($E$6+K6)*N5</f>
        <v>240000</v>
      </c>
      <c r="N5" s="7">
        <v>0.4</v>
      </c>
      <c r="O5" s="13">
        <f>($E$6+(L5*2))*P5</f>
        <v>391334.40000000008</v>
      </c>
      <c r="P5" s="8">
        <v>0.3</v>
      </c>
      <c r="Q5" s="13">
        <f>($E$6+K6)*R5</f>
        <v>180000</v>
      </c>
      <c r="R5" s="9">
        <v>0.3</v>
      </c>
      <c r="S5" s="13">
        <f>SUM(M5,O5,Q5)</f>
        <v>811334.40000000014</v>
      </c>
      <c r="T5" s="13">
        <f>T6+S5</f>
        <v>5111334.4000000004</v>
      </c>
    </row>
    <row r="6" spans="1:20" x14ac:dyDescent="0.25">
      <c r="A6" s="10" t="s">
        <v>23</v>
      </c>
      <c r="B6" s="11">
        <v>2024</v>
      </c>
      <c r="C6" s="4">
        <v>25000000</v>
      </c>
      <c r="D6" s="11"/>
      <c r="E6" s="17">
        <v>600000</v>
      </c>
      <c r="F6" s="6">
        <f>E6</f>
        <v>600000</v>
      </c>
      <c r="G6" s="6">
        <f>E6</f>
        <v>600000</v>
      </c>
      <c r="H6" s="6">
        <f>F6-E6</f>
        <v>0</v>
      </c>
      <c r="I6" s="6"/>
      <c r="J6" s="6"/>
      <c r="K6" s="6"/>
      <c r="L6" s="6"/>
      <c r="M6" s="13">
        <f>(E6+L6)*N6</f>
        <v>240000</v>
      </c>
      <c r="N6" s="7">
        <v>0.4</v>
      </c>
      <c r="O6" s="13">
        <f>F6*P6</f>
        <v>180000</v>
      </c>
      <c r="P6" s="8">
        <v>0.3</v>
      </c>
      <c r="Q6" s="13">
        <f>F6*R6</f>
        <v>180000</v>
      </c>
      <c r="R6" s="9">
        <v>0.3</v>
      </c>
      <c r="S6" s="13">
        <f>SUM(M6,O6,Q6)</f>
        <v>600000</v>
      </c>
      <c r="T6" s="13">
        <v>4300000</v>
      </c>
    </row>
    <row r="8" spans="1:20" x14ac:dyDescent="0.25">
      <c r="B8" s="14"/>
      <c r="C8" s="15"/>
      <c r="D8" s="15"/>
      <c r="E8" s="16"/>
      <c r="F8" s="16"/>
      <c r="G8" s="16"/>
      <c r="H8" s="12"/>
      <c r="I8" s="12"/>
      <c r="J8" s="12"/>
      <c r="K8" s="12"/>
      <c r="L8" s="12"/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THIS - IMPACT MEDIA SPEND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Beevers (MGOMD)</dc:creator>
  <cp:keywords/>
  <dc:description/>
  <cp:lastModifiedBy>Cristiane Bicca (MGOMD)</cp:lastModifiedBy>
  <cp:revision/>
  <dcterms:created xsi:type="dcterms:W3CDTF">2025-04-03T17:03:09Z</dcterms:created>
  <dcterms:modified xsi:type="dcterms:W3CDTF">2025-04-07T17:41:43Z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2025-04-03T17:03:53Z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b5e3b67c-3bf9-45eb-9168-11f5ee2704f3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