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 tabRatio="28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F43" i="1" l="1"/>
  <c r="AF31" i="1"/>
  <c r="AF32" i="1"/>
  <c r="AF33" i="1"/>
  <c r="AF34" i="1"/>
  <c r="AF30" i="1"/>
  <c r="V43" i="1"/>
  <c r="AI30" i="1"/>
  <c r="AH42" i="1" l="1"/>
  <c r="AH41" i="1"/>
  <c r="AH40" i="1"/>
  <c r="AH37" i="1"/>
  <c r="AH36" i="1"/>
  <c r="AH32" i="1"/>
  <c r="AH33" i="1"/>
  <c r="AH34" i="1"/>
  <c r="AH31" i="1"/>
  <c r="AH30" i="1"/>
  <c r="T21" i="1"/>
  <c r="U43" i="1"/>
  <c r="M30" i="1" l="1"/>
  <c r="M31" i="1"/>
  <c r="M32" i="1"/>
  <c r="M33" i="1"/>
  <c r="M34" i="1"/>
  <c r="M35" i="1"/>
  <c r="M36" i="1"/>
  <c r="M37" i="1"/>
  <c r="M38" i="1"/>
  <c r="M39" i="1"/>
  <c r="M40" i="1"/>
  <c r="M41" i="1"/>
  <c r="M42" i="1"/>
  <c r="L31" i="1"/>
  <c r="L32" i="1"/>
  <c r="L33" i="1"/>
  <c r="L34" i="1"/>
  <c r="L35" i="1"/>
  <c r="L36" i="1"/>
  <c r="L37" i="1"/>
  <c r="L38" i="1"/>
  <c r="L39" i="1"/>
  <c r="L40" i="1"/>
  <c r="L41" i="1"/>
  <c r="L42" i="1"/>
  <c r="L30" i="1"/>
  <c r="T30" i="1" l="1"/>
  <c r="T34" i="1"/>
  <c r="AI34" i="1" s="1"/>
  <c r="T37" i="1"/>
  <c r="AI37" i="1" s="1"/>
  <c r="T40" i="1"/>
  <c r="AI40" i="1" s="1"/>
  <c r="T32" i="1"/>
  <c r="AI32" i="1" s="1"/>
  <c r="T39" i="1"/>
  <c r="AI39" i="1" s="1"/>
  <c r="T31" i="1"/>
  <c r="AI31" i="1" s="1"/>
  <c r="T38" i="1"/>
  <c r="AI38" i="1" s="1"/>
  <c r="T36" i="1"/>
  <c r="AI36" i="1" s="1"/>
  <c r="T35" i="1"/>
  <c r="AI35" i="1" s="1"/>
  <c r="T42" i="1"/>
  <c r="AI42" i="1" s="1"/>
  <c r="T41" i="1"/>
  <c r="AI41" i="1" s="1"/>
  <c r="T33" i="1"/>
  <c r="C45" i="1"/>
  <c r="C49" i="1"/>
  <c r="C47" i="1"/>
  <c r="X33" i="1" l="1"/>
  <c r="Y33" i="1" s="1"/>
  <c r="Z33" i="1" s="1"/>
  <c r="AI33" i="1"/>
  <c r="X38" i="1"/>
  <c r="Y38" i="1" s="1"/>
  <c r="Z38" i="1" s="1"/>
  <c r="W38" i="1"/>
  <c r="X39" i="1"/>
  <c r="Y39" i="1" s="1"/>
  <c r="Z39" i="1" s="1"/>
  <c r="W39" i="1"/>
  <c r="X32" i="1"/>
  <c r="Y32" i="1" s="1"/>
  <c r="Z32" i="1" s="1"/>
  <c r="X41" i="1"/>
  <c r="Y41" i="1" s="1"/>
  <c r="Z41" i="1" s="1"/>
  <c r="X40" i="1"/>
  <c r="Y40" i="1" s="1"/>
  <c r="Z40" i="1" s="1"/>
  <c r="W40" i="1"/>
  <c r="X42" i="1"/>
  <c r="Y42" i="1" s="1"/>
  <c r="Z42" i="1" s="1"/>
  <c r="W42" i="1"/>
  <c r="X37" i="1"/>
  <c r="Y37" i="1" s="1"/>
  <c r="Z37" i="1" s="1"/>
  <c r="X35" i="1"/>
  <c r="Y35" i="1" s="1"/>
  <c r="Z35" i="1" s="1"/>
  <c r="X34" i="1"/>
  <c r="Y34" i="1" s="1"/>
  <c r="Z34" i="1" s="1"/>
  <c r="X36" i="1"/>
  <c r="Y36" i="1" s="1"/>
  <c r="Z36" i="1" s="1"/>
  <c r="W36" i="1"/>
  <c r="X31" i="1"/>
  <c r="Y31" i="1" s="1"/>
  <c r="Z31" i="1" s="1"/>
  <c r="W31" i="1"/>
  <c r="X30" i="1"/>
  <c r="Y30" i="1" s="1"/>
  <c r="T43" i="1"/>
  <c r="W37" i="1" s="1"/>
  <c r="W30" i="1"/>
  <c r="AC34" i="1"/>
  <c r="AC32" i="1"/>
  <c r="AC40" i="1"/>
  <c r="AC33" i="1" l="1"/>
  <c r="AC39" i="1"/>
  <c r="AC42" i="1"/>
  <c r="W34" i="1"/>
  <c r="AC31" i="1"/>
  <c r="AC38" i="1"/>
  <c r="W32" i="1"/>
  <c r="AC36" i="1"/>
  <c r="AC35" i="1"/>
  <c r="AC41" i="1"/>
  <c r="W33" i="1"/>
  <c r="X43" i="1"/>
  <c r="W35" i="1"/>
  <c r="AH35" i="1" s="1"/>
  <c r="AH43" i="1" s="1"/>
  <c r="W41" i="1"/>
  <c r="AC30" i="1"/>
  <c r="Z30" i="1"/>
  <c r="Z43" i="1" s="1"/>
  <c r="AA36" i="1" s="1"/>
  <c r="AC37" i="1"/>
  <c r="AA30" i="1"/>
  <c r="AA39" i="1"/>
  <c r="AA33" i="1"/>
  <c r="AA38" i="1"/>
  <c r="AA37" i="1"/>
  <c r="AA41" i="1"/>
  <c r="AA40" i="1"/>
  <c r="AA31" i="1"/>
  <c r="AA43" i="1" l="1"/>
  <c r="AA42" i="1"/>
  <c r="AC43" i="1"/>
  <c r="AD40" i="1" s="1"/>
  <c r="AE40" i="1" s="1"/>
  <c r="W43" i="1"/>
  <c r="AA35" i="1"/>
  <c r="AA32" i="1"/>
  <c r="AA34" i="1"/>
  <c r="AD30" i="1" l="1"/>
  <c r="AD36" i="1"/>
  <c r="AE36" i="1" s="1"/>
  <c r="AD37" i="1"/>
  <c r="AE37" i="1" s="1"/>
  <c r="AD38" i="1"/>
  <c r="AE38" i="1" s="1"/>
  <c r="AD42" i="1"/>
  <c r="AE42" i="1" s="1"/>
  <c r="AD39" i="1"/>
  <c r="AE39" i="1" s="1"/>
  <c r="AD33" i="1"/>
  <c r="AE33" i="1" s="1"/>
  <c r="AD35" i="1"/>
  <c r="AE35" i="1" s="1"/>
  <c r="AD31" i="1"/>
  <c r="AE31" i="1" s="1"/>
  <c r="AD41" i="1"/>
  <c r="AE41" i="1" s="1"/>
  <c r="AD32" i="1"/>
  <c r="AE32" i="1" s="1"/>
  <c r="AD34" i="1"/>
  <c r="AE34" i="1" s="1"/>
  <c r="AE30" i="1" l="1"/>
  <c r="AD43" i="1"/>
</calcChain>
</file>

<file path=xl/sharedStrings.xml><?xml version="1.0" encoding="utf-8"?>
<sst xmlns="http://schemas.openxmlformats.org/spreadsheetml/2006/main" count="214" uniqueCount="109">
  <si>
    <t>Item #</t>
  </si>
  <si>
    <t>Quantity</t>
  </si>
  <si>
    <t>Material</t>
  </si>
  <si>
    <t>Finish</t>
  </si>
  <si>
    <t>bed</t>
  </si>
  <si>
    <t>crane</t>
  </si>
  <si>
    <t>drawer</t>
  </si>
  <si>
    <t>drawer_pcb</t>
  </si>
  <si>
    <t>frame_face</t>
  </si>
  <si>
    <t>reservoir</t>
  </si>
  <si>
    <t>Aluminum</t>
  </si>
  <si>
    <t>carrier</t>
  </si>
  <si>
    <t>frame_inner</t>
  </si>
  <si>
    <t>frame_lower</t>
  </si>
  <si>
    <t>Steel</t>
  </si>
  <si>
    <t>drawer_support</t>
  </si>
  <si>
    <t>laserholder</t>
  </si>
  <si>
    <t>subframe</t>
  </si>
  <si>
    <t>Aluminum or Steel</t>
  </si>
  <si>
    <t>Name</t>
  </si>
  <si>
    <t>Part number</t>
  </si>
  <si>
    <t>SM01A</t>
  </si>
  <si>
    <t>SM02A</t>
  </si>
  <si>
    <t>SM03A</t>
  </si>
  <si>
    <t>SM04A</t>
  </si>
  <si>
    <t>SM05A</t>
  </si>
  <si>
    <t>SM06A</t>
  </si>
  <si>
    <t>SM07A</t>
  </si>
  <si>
    <t>SM08A</t>
  </si>
  <si>
    <t>SM09A</t>
  </si>
  <si>
    <t>SM10A</t>
  </si>
  <si>
    <t>SM11A</t>
  </si>
  <si>
    <t>SM12A</t>
  </si>
  <si>
    <t>X dimension (mm)</t>
  </si>
  <si>
    <t>Y dimension (mm)</t>
  </si>
  <si>
    <t>2D raw material dimensions</t>
  </si>
  <si>
    <t>frame_feet</t>
  </si>
  <si>
    <t>SM13A</t>
  </si>
  <si>
    <t>X dimension (in)</t>
  </si>
  <si>
    <t>Y dimension (in)</t>
  </si>
  <si>
    <t>File structure</t>
  </si>
  <si>
    <t>printer</t>
  </si>
  <si>
    <t>aluminum sharing</t>
  </si>
  <si>
    <t>steel sharing</t>
  </si>
  <si>
    <t>aluminum folder:</t>
  </si>
  <si>
    <t>top folder:</t>
  </si>
  <si>
    <t>2D layout of raw aluminum, to show scrap area is big enough to contain smaller parts. For reference only.</t>
  </si>
  <si>
    <t>Assembly drawing of the entire printer. For reference only.</t>
  </si>
  <si>
    <t>2D layout of raw steel, to show all the steel parts together. For reference only.</t>
  </si>
  <si>
    <t>Raw</t>
  </si>
  <si>
    <t>Material Details</t>
  </si>
  <si>
    <t>Color</t>
  </si>
  <si>
    <t>None</t>
  </si>
  <si>
    <t>Thickness (in)</t>
  </si>
  <si>
    <t>1/16</t>
  </si>
  <si>
    <t>steel folder:</t>
  </si>
  <si>
    <t>aluminum or steel folder:</t>
  </si>
  <si>
    <t>Contains CAD files for actual components. See table below for details.</t>
  </si>
  <si>
    <t>The idea is to use scrap area for these components to reduce cost. The material will be updated once this is determined to be manufacturable.</t>
  </si>
  <si>
    <t>Total Aluminum Area</t>
  </si>
  <si>
    <t>Total Steel Area</t>
  </si>
  <si>
    <t>Total scrap reuse area</t>
  </si>
  <si>
    <t>square inch</t>
  </si>
  <si>
    <t>Revision</t>
  </si>
  <si>
    <t>1.0</t>
  </si>
  <si>
    <t>edit</t>
  </si>
  <si>
    <t>no change</t>
  </si>
  <si>
    <t>Replaced welds with rivets</t>
  </si>
  <si>
    <t>Remove welds</t>
  </si>
  <si>
    <t>Replace circular with normal bends</t>
  </si>
  <si>
    <t>1.1</t>
  </si>
  <si>
    <t>Full seam weld for watertight seam</t>
  </si>
  <si>
    <t>Tools</t>
  </si>
  <si>
    <t>usage</t>
  </si>
  <si>
    <t>M3 screw</t>
  </si>
  <si>
    <t>1/8" rivet</t>
  </si>
  <si>
    <t>M3 press nut</t>
  </si>
  <si>
    <t>M5 press nut</t>
  </si>
  <si>
    <t>M5 screw</t>
  </si>
  <si>
    <t>8mm linear bearing</t>
  </si>
  <si>
    <t>Welding</t>
  </si>
  <si>
    <t>Round</t>
  </si>
  <si>
    <t>Diameter (mm)</t>
  </si>
  <si>
    <t>Alternative (in)</t>
  </si>
  <si>
    <t>Obround</t>
  </si>
  <si>
    <t>0.120 x 0.238</t>
  </si>
  <si>
    <t>0.156 x 0.276</t>
  </si>
  <si>
    <t>M3 screw slot</t>
  </si>
  <si>
    <t>M4 screw slot</t>
  </si>
  <si>
    <t>Preplate</t>
  </si>
  <si>
    <t>TBD, clear anodize</t>
  </si>
  <si>
    <t>1k</t>
  </si>
  <si>
    <t>bends</t>
  </si>
  <si>
    <t>per bend</t>
  </si>
  <si>
    <t>al per sqin</t>
  </si>
  <si>
    <t>labor</t>
  </si>
  <si>
    <t>cutting and welding</t>
  </si>
  <si>
    <t>bend cost</t>
  </si>
  <si>
    <t>sqin</t>
  </si>
  <si>
    <t>cutting per in</t>
  </si>
  <si>
    <t>cutting cost</t>
  </si>
  <si>
    <t>sm material</t>
  </si>
  <si>
    <t>thermalform total</t>
  </si>
  <si>
    <t>thermalform</t>
  </si>
  <si>
    <t>quantity</t>
  </si>
  <si>
    <t>sparqtron</t>
  </si>
  <si>
    <t>anodizing</t>
  </si>
  <si>
    <t>finishing</t>
  </si>
  <si>
    <t>RFMI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</si>
</sst>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J71"/>
  <sheetViews>
    <sheetView tabSelected="1" topLeftCell="C23" zoomScale="85" zoomScaleNormal="85" workbookViewId="0">
      <pane xSplit="3825" topLeftCell="S1" activePane="topRight"/>
      <selection activeCell="C29" sqref="C29:D42"/>
      <selection pane="topRight" activeCell="AB44" sqref="AB44"/>
    </sheetView>
  </sheetViews>
  <sheetFormatPr defaultRowHeight="15" x14ac:dyDescent="0.25"/>
  <cols>
    <col min="3" max="3" width="12.7109375" bestFit="1" customWidth="1"/>
    <col min="4" max="4" width="16.140625" customWidth="1"/>
    <col min="5" max="5" width="14.85546875" customWidth="1"/>
    <col min="6" max="6" width="22.140625" style="1" customWidth="1"/>
    <col min="7" max="7" width="12" style="1" customWidth="1"/>
    <col min="8" max="8" width="18.85546875" customWidth="1"/>
    <col min="9" max="13" width="18.85546875" style="1" customWidth="1"/>
    <col min="14" max="14" width="16" style="1" customWidth="1"/>
    <col min="15" max="15" width="21.28515625" customWidth="1"/>
    <col min="16" max="16" width="18.85546875" customWidth="1"/>
    <col min="17" max="17" width="35" customWidth="1"/>
    <col min="18" max="18" width="41.85546875" customWidth="1"/>
    <col min="19" max="19" width="12" style="1" customWidth="1"/>
    <col min="20" max="20" width="11.7109375" customWidth="1"/>
    <col min="21" max="21" width="12.28515625" style="1" bestFit="1" customWidth="1"/>
    <col min="22" max="22" width="12.28515625" style="1" customWidth="1"/>
    <col min="23" max="23" width="13.140625" style="1" bestFit="1" customWidth="1"/>
    <col min="24" max="24" width="12.28515625" style="1" bestFit="1" customWidth="1"/>
    <col min="25" max="25" width="9.140625" style="1"/>
    <col min="26" max="26" width="13.42578125" style="1" customWidth="1"/>
    <col min="27" max="27" width="11.5703125" style="1" bestFit="1" customWidth="1"/>
    <col min="28" max="28" width="8" style="1" customWidth="1"/>
    <col min="29" max="29" width="9.42578125" style="1" bestFit="1" customWidth="1"/>
    <col min="30" max="30" width="10" style="1" bestFit="1" customWidth="1"/>
    <col min="31" max="31" width="19.5703125" style="1" bestFit="1" customWidth="1"/>
    <col min="32" max="32" width="19.5703125" style="1" customWidth="1"/>
    <col min="33" max="33" width="8.7109375" style="1" bestFit="1" customWidth="1"/>
    <col min="34" max="34" width="13.140625" style="1" bestFit="1" customWidth="1"/>
    <col min="35" max="35" width="14.28515625" customWidth="1"/>
    <col min="36" max="36" width="19.5703125" style="1" bestFit="1" customWidth="1"/>
  </cols>
  <sheetData>
    <row r="1" spans="3:13" s="1" customFormat="1" x14ac:dyDescent="0.25"/>
    <row r="2" spans="3:13" s="1" customFormat="1" x14ac:dyDescent="0.25"/>
    <row r="3" spans="3:13" s="1" customFormat="1" x14ac:dyDescent="0.25">
      <c r="C3" s="1" t="s">
        <v>40</v>
      </c>
    </row>
    <row r="4" spans="3:13" s="1" customFormat="1" x14ac:dyDescent="0.25">
      <c r="C4" s="1" t="s">
        <v>45</v>
      </c>
    </row>
    <row r="5" spans="3:13" s="1" customFormat="1" x14ac:dyDescent="0.25">
      <c r="D5" s="1" t="s">
        <v>41</v>
      </c>
      <c r="F5" s="14" t="s">
        <v>47</v>
      </c>
      <c r="G5" s="14"/>
      <c r="H5" s="14"/>
      <c r="I5" s="14"/>
      <c r="J5" s="14"/>
      <c r="K5" s="14"/>
      <c r="L5" s="14"/>
      <c r="M5" s="14"/>
    </row>
    <row r="6" spans="3:13" s="1" customFormat="1" x14ac:dyDescent="0.25">
      <c r="D6" s="1" t="s">
        <v>42</v>
      </c>
      <c r="F6" s="14" t="s">
        <v>46</v>
      </c>
      <c r="G6" s="14"/>
      <c r="H6" s="14"/>
      <c r="I6" s="14"/>
      <c r="J6" s="14"/>
      <c r="K6" s="14"/>
      <c r="L6" s="14"/>
      <c r="M6" s="14"/>
    </row>
    <row r="7" spans="3:13" s="1" customFormat="1" x14ac:dyDescent="0.25">
      <c r="D7" s="1" t="s">
        <v>43</v>
      </c>
      <c r="F7" s="14" t="s">
        <v>48</v>
      </c>
      <c r="G7" s="14"/>
      <c r="H7" s="14"/>
      <c r="I7" s="14"/>
      <c r="J7" s="14"/>
      <c r="K7" s="14"/>
      <c r="L7" s="14"/>
      <c r="M7" s="14"/>
    </row>
    <row r="8" spans="3:13" s="1" customFormat="1" x14ac:dyDescent="0.25">
      <c r="D8" s="1" t="s">
        <v>44</v>
      </c>
      <c r="F8" s="14" t="s">
        <v>57</v>
      </c>
      <c r="G8" s="14"/>
      <c r="H8" s="14"/>
      <c r="I8" s="14"/>
      <c r="J8" s="14"/>
      <c r="K8" s="14"/>
      <c r="L8" s="14"/>
      <c r="M8" s="14"/>
    </row>
    <row r="9" spans="3:13" s="1" customFormat="1" x14ac:dyDescent="0.25">
      <c r="E9" s="1" t="s">
        <v>4</v>
      </c>
    </row>
    <row r="10" spans="3:13" s="1" customFormat="1" x14ac:dyDescent="0.25">
      <c r="E10" s="1" t="s">
        <v>5</v>
      </c>
    </row>
    <row r="11" spans="3:13" s="1" customFormat="1" x14ac:dyDescent="0.25">
      <c r="E11" s="1" t="s">
        <v>6</v>
      </c>
    </row>
    <row r="12" spans="3:13" s="1" customFormat="1" x14ac:dyDescent="0.25">
      <c r="E12" s="1" t="s">
        <v>7</v>
      </c>
    </row>
    <row r="13" spans="3:13" s="1" customFormat="1" x14ac:dyDescent="0.25">
      <c r="E13" s="1" t="s">
        <v>8</v>
      </c>
    </row>
    <row r="14" spans="3:13" s="1" customFormat="1" x14ac:dyDescent="0.25">
      <c r="E14" s="1" t="s">
        <v>9</v>
      </c>
    </row>
    <row r="15" spans="3:13" s="1" customFormat="1" x14ac:dyDescent="0.25">
      <c r="E15" s="1" t="s">
        <v>36</v>
      </c>
    </row>
    <row r="16" spans="3:13" s="1" customFormat="1" x14ac:dyDescent="0.25">
      <c r="D16" s="1" t="s">
        <v>55</v>
      </c>
      <c r="F16" s="14" t="s">
        <v>57</v>
      </c>
      <c r="G16" s="14"/>
      <c r="H16" s="14"/>
      <c r="I16" s="14"/>
      <c r="J16" s="14"/>
      <c r="K16" s="14"/>
      <c r="L16" s="14"/>
      <c r="M16" s="14"/>
    </row>
    <row r="17" spans="3:35" s="1" customFormat="1" x14ac:dyDescent="0.25">
      <c r="E17" s="1" t="s">
        <v>11</v>
      </c>
    </row>
    <row r="18" spans="3:35" s="1" customFormat="1" x14ac:dyDescent="0.25">
      <c r="E18" s="1" t="s">
        <v>12</v>
      </c>
    </row>
    <row r="19" spans="3:35" s="1" customFormat="1" x14ac:dyDescent="0.25">
      <c r="E19" s="1" t="s">
        <v>13</v>
      </c>
    </row>
    <row r="20" spans="3:35" s="1" customFormat="1" x14ac:dyDescent="0.25">
      <c r="D20" s="1" t="s">
        <v>56</v>
      </c>
      <c r="F20" s="7" t="s">
        <v>58</v>
      </c>
      <c r="G20" s="7"/>
      <c r="H20" s="7"/>
      <c r="I20" s="7"/>
      <c r="J20" s="7"/>
      <c r="K20" s="7"/>
      <c r="L20" s="7"/>
      <c r="M20" s="7"/>
      <c r="T20" s="1" t="s">
        <v>94</v>
      </c>
    </row>
    <row r="21" spans="3:35" s="1" customFormat="1" x14ac:dyDescent="0.25">
      <c r="E21" s="1" t="s">
        <v>15</v>
      </c>
      <c r="T21" s="12">
        <f>129/4/10/12/12</f>
        <v>2.2395833333333334E-2</v>
      </c>
    </row>
    <row r="22" spans="3:35" s="1" customFormat="1" x14ac:dyDescent="0.25">
      <c r="E22" s="1" t="s">
        <v>16</v>
      </c>
    </row>
    <row r="23" spans="3:35" s="1" customFormat="1" x14ac:dyDescent="0.25">
      <c r="E23" s="1" t="s">
        <v>17</v>
      </c>
      <c r="T23" s="1" t="s">
        <v>102</v>
      </c>
    </row>
    <row r="24" spans="3:35" s="1" customFormat="1" x14ac:dyDescent="0.25">
      <c r="T24" s="1">
        <v>200</v>
      </c>
    </row>
    <row r="25" spans="3:35" s="1" customFormat="1" x14ac:dyDescent="0.25"/>
    <row r="28" spans="3:35" x14ac:dyDescent="0.25">
      <c r="J28" s="13" t="s">
        <v>35</v>
      </c>
      <c r="K28" s="13"/>
      <c r="L28" s="13" t="s">
        <v>35</v>
      </c>
      <c r="M28" s="13"/>
    </row>
    <row r="29" spans="3:35" x14ac:dyDescent="0.25">
      <c r="C29" s="1" t="s">
        <v>0</v>
      </c>
      <c r="D29" s="1" t="s">
        <v>19</v>
      </c>
      <c r="E29" s="1" t="s">
        <v>1</v>
      </c>
      <c r="F29" s="1" t="s">
        <v>20</v>
      </c>
      <c r="G29" s="1" t="s">
        <v>63</v>
      </c>
      <c r="H29" s="1" t="s">
        <v>2</v>
      </c>
      <c r="I29" s="1" t="s">
        <v>50</v>
      </c>
      <c r="J29" s="1" t="s">
        <v>33</v>
      </c>
      <c r="K29" s="1" t="s">
        <v>34</v>
      </c>
      <c r="L29" s="1" t="s">
        <v>38</v>
      </c>
      <c r="M29" s="1" t="s">
        <v>39</v>
      </c>
      <c r="N29" s="1" t="s">
        <v>53</v>
      </c>
      <c r="O29" s="1" t="s">
        <v>3</v>
      </c>
      <c r="P29" t="s">
        <v>51</v>
      </c>
      <c r="Q29" t="s">
        <v>80</v>
      </c>
      <c r="R29" t="s">
        <v>65</v>
      </c>
      <c r="T29" s="1" t="s">
        <v>98</v>
      </c>
      <c r="U29" t="s">
        <v>108</v>
      </c>
      <c r="V29" s="1" t="s">
        <v>105</v>
      </c>
      <c r="W29" s="1" t="s">
        <v>103</v>
      </c>
      <c r="X29" s="1" t="s">
        <v>101</v>
      </c>
      <c r="Y29" s="1" t="s">
        <v>95</v>
      </c>
      <c r="Z29" s="1" t="s">
        <v>99</v>
      </c>
      <c r="AA29" s="1" t="s">
        <v>100</v>
      </c>
      <c r="AB29" s="1" t="s">
        <v>92</v>
      </c>
      <c r="AC29" s="1" t="s">
        <v>93</v>
      </c>
      <c r="AD29" s="1" t="s">
        <v>97</v>
      </c>
      <c r="AE29" s="1" t="s">
        <v>96</v>
      </c>
      <c r="AF29" s="1" t="s">
        <v>107</v>
      </c>
      <c r="AG29" s="1" t="s">
        <v>104</v>
      </c>
      <c r="AH29" t="s">
        <v>91</v>
      </c>
      <c r="AI29" t="s">
        <v>106</v>
      </c>
    </row>
    <row r="30" spans="3:35" x14ac:dyDescent="0.25">
      <c r="C30" s="4">
        <v>1</v>
      </c>
      <c r="D30" t="s">
        <v>4</v>
      </c>
      <c r="E30" s="4">
        <v>1</v>
      </c>
      <c r="F30" s="2" t="s">
        <v>21</v>
      </c>
      <c r="G30" s="2" t="s">
        <v>70</v>
      </c>
      <c r="H30" t="s">
        <v>10</v>
      </c>
      <c r="I30" s="1" t="s">
        <v>49</v>
      </c>
      <c r="J30" s="3">
        <v>194.48</v>
      </c>
      <c r="K30" s="3">
        <v>294.48</v>
      </c>
      <c r="L30" s="5">
        <f>J30/25.4</f>
        <v>7.656692913385827</v>
      </c>
      <c r="M30" s="5">
        <f>K30/25.4</f>
        <v>11.593700787401577</v>
      </c>
      <c r="N30" s="6" t="s">
        <v>54</v>
      </c>
      <c r="O30" t="s">
        <v>52</v>
      </c>
      <c r="P30" t="s">
        <v>90</v>
      </c>
      <c r="Q30" s="1" t="s">
        <v>52</v>
      </c>
      <c r="R30" t="s">
        <v>67</v>
      </c>
      <c r="T30" s="8">
        <f t="shared" ref="T30:T42" si="0">L30*M30</f>
        <v>88.769406658813338</v>
      </c>
      <c r="U30" s="10">
        <v>9.1</v>
      </c>
      <c r="V30" s="1">
        <v>17</v>
      </c>
      <c r="W30" s="10">
        <f t="shared" ref="W30:W42" si="1">T30/$T$43*$T$24</f>
        <v>5.5380383505622843</v>
      </c>
      <c r="X30" s="10">
        <f t="shared" ref="X30:X43" si="2">T30*$T$21</f>
        <v>1.9880648366296738</v>
      </c>
      <c r="Y30" s="10">
        <f t="shared" ref="Y30:Y42" si="3">U30-X30</f>
        <v>7.1119351633703261</v>
      </c>
      <c r="Z30" s="10">
        <f>Y30/((L30+M30)*2)</f>
        <v>0.18472181073053648</v>
      </c>
      <c r="AA30" s="10">
        <f>(L30+M30)*2*$Z$43</f>
        <v>2.6338407722565127</v>
      </c>
      <c r="AB30" s="8">
        <v>12</v>
      </c>
      <c r="AC30" s="10">
        <f t="shared" ref="AC30:AC42" si="4">Y30/AB30</f>
        <v>0.5926612636141938</v>
      </c>
      <c r="AD30" s="10">
        <f t="shared" ref="AD30:AD42" si="5">AB30*$AC$43</f>
        <v>4.9019776973928941</v>
      </c>
      <c r="AE30" s="10">
        <f t="shared" ref="AE30:AE42" si="6">Y30-AD30</f>
        <v>2.2099574659774319</v>
      </c>
      <c r="AF30" s="10">
        <f>(V30-U30)/T30</f>
        <v>8.8994624357057822E-2</v>
      </c>
      <c r="AG30" s="8">
        <v>1</v>
      </c>
      <c r="AH30" s="10">
        <f>U30</f>
        <v>9.1</v>
      </c>
      <c r="AI30" s="15">
        <f>0.5*T30</f>
        <v>44.384703329406669</v>
      </c>
    </row>
    <row r="31" spans="3:35" x14ac:dyDescent="0.25">
      <c r="C31" s="4">
        <v>2</v>
      </c>
      <c r="D31" t="s">
        <v>5</v>
      </c>
      <c r="E31" s="4">
        <v>1</v>
      </c>
      <c r="F31" s="2" t="s">
        <v>22</v>
      </c>
      <c r="G31" s="2" t="s">
        <v>70</v>
      </c>
      <c r="H31" s="1" t="s">
        <v>10</v>
      </c>
      <c r="I31" s="1" t="s">
        <v>49</v>
      </c>
      <c r="J31" s="3">
        <v>464.48</v>
      </c>
      <c r="K31" s="3">
        <v>206.72</v>
      </c>
      <c r="L31" s="5">
        <f t="shared" ref="L31:M42" si="7">J31/25.4</f>
        <v>18.286614173228347</v>
      </c>
      <c r="M31" s="5">
        <f t="shared" si="7"/>
        <v>8.1385826771653544</v>
      </c>
      <c r="N31" s="6" t="s">
        <v>54</v>
      </c>
      <c r="O31" s="1" t="s">
        <v>52</v>
      </c>
      <c r="P31" s="1" t="s">
        <v>90</v>
      </c>
      <c r="Q31" s="1" t="s">
        <v>52</v>
      </c>
      <c r="R31" s="1" t="s">
        <v>67</v>
      </c>
      <c r="T31" s="8">
        <f t="shared" si="0"/>
        <v>148.82712133424269</v>
      </c>
      <c r="U31" s="10">
        <v>9.67</v>
      </c>
      <c r="V31" s="1">
        <v>18</v>
      </c>
      <c r="W31" s="10">
        <f t="shared" si="1"/>
        <v>9.284846396694844</v>
      </c>
      <c r="X31" s="10">
        <f t="shared" si="2"/>
        <v>3.3331074048814768</v>
      </c>
      <c r="Y31" s="10">
        <f t="shared" si="3"/>
        <v>6.3368925951185231</v>
      </c>
      <c r="Z31" s="10">
        <f t="shared" ref="Z31:Z42" si="8">Y31/((L31+M31)*2)</f>
        <v>0.11990246716031769</v>
      </c>
      <c r="AA31" s="10">
        <f t="shared" ref="AA31:AA42" si="9">(L31+M31)*2*$Z$43</f>
        <v>3.6154980496125884</v>
      </c>
      <c r="AB31" s="8">
        <v>7</v>
      </c>
      <c r="AC31" s="10">
        <f t="shared" si="4"/>
        <v>0.90527037073121763</v>
      </c>
      <c r="AD31" s="10">
        <f t="shared" si="5"/>
        <v>2.8594869901458551</v>
      </c>
      <c r="AE31" s="10">
        <f t="shared" si="6"/>
        <v>3.477405604972668</v>
      </c>
      <c r="AF31" s="10">
        <f t="shared" ref="AF31:AF42" si="10">(V31-U31)/T31</f>
        <v>5.5970981131134752E-2</v>
      </c>
      <c r="AG31" s="8">
        <v>1</v>
      </c>
      <c r="AH31" s="10">
        <f>U31</f>
        <v>9.67</v>
      </c>
      <c r="AI31" s="15">
        <f t="shared" ref="AI31:AI42" si="11">0.5*T31</f>
        <v>74.413560667121345</v>
      </c>
    </row>
    <row r="32" spans="3:35" x14ac:dyDescent="0.25">
      <c r="C32" s="4">
        <v>3</v>
      </c>
      <c r="D32" t="s">
        <v>6</v>
      </c>
      <c r="E32" s="4">
        <v>1</v>
      </c>
      <c r="F32" s="2" t="s">
        <v>23</v>
      </c>
      <c r="G32" s="2" t="s">
        <v>70</v>
      </c>
      <c r="H32" s="1" t="s">
        <v>10</v>
      </c>
      <c r="I32" s="1" t="s">
        <v>49</v>
      </c>
      <c r="J32" s="3">
        <v>360.65</v>
      </c>
      <c r="K32" s="3">
        <v>425.43</v>
      </c>
      <c r="L32" s="5">
        <f t="shared" si="7"/>
        <v>14.198818897637794</v>
      </c>
      <c r="M32" s="5">
        <f t="shared" si="7"/>
        <v>16.749212598425199</v>
      </c>
      <c r="N32" s="6" t="s">
        <v>54</v>
      </c>
      <c r="O32" s="1" t="s">
        <v>52</v>
      </c>
      <c r="P32" s="1" t="s">
        <v>90</v>
      </c>
      <c r="Q32" s="1" t="s">
        <v>52</v>
      </c>
      <c r="R32" s="1" t="s">
        <v>67</v>
      </c>
      <c r="T32" s="8">
        <f t="shared" si="0"/>
        <v>237.81903636307274</v>
      </c>
      <c r="U32" s="10">
        <v>11.26</v>
      </c>
      <c r="V32" s="1">
        <v>29</v>
      </c>
      <c r="W32" s="10">
        <f t="shared" si="1"/>
        <v>14.836766330258014</v>
      </c>
      <c r="X32" s="10">
        <f t="shared" si="2"/>
        <v>5.3261555018813169</v>
      </c>
      <c r="Y32" s="10">
        <f t="shared" si="3"/>
        <v>5.9338444981186829</v>
      </c>
      <c r="Z32" s="10">
        <f t="shared" si="8"/>
        <v>9.5867882564252063E-2</v>
      </c>
      <c r="AA32" s="10">
        <f t="shared" si="9"/>
        <v>4.2343127336702375</v>
      </c>
      <c r="AB32" s="8">
        <v>5</v>
      </c>
      <c r="AC32" s="10">
        <f t="shared" si="4"/>
        <v>1.1867688996237367</v>
      </c>
      <c r="AD32" s="10">
        <f t="shared" si="5"/>
        <v>2.0424907072470395</v>
      </c>
      <c r="AE32" s="10">
        <f t="shared" si="6"/>
        <v>3.8913537908716433</v>
      </c>
      <c r="AF32" s="10">
        <f t="shared" si="10"/>
        <v>7.4594533184958164E-2</v>
      </c>
      <c r="AG32" s="8">
        <v>1</v>
      </c>
      <c r="AH32" s="10">
        <f t="shared" ref="AH32:AH37" si="12">U32</f>
        <v>11.26</v>
      </c>
      <c r="AI32" s="15">
        <f t="shared" si="11"/>
        <v>118.90951818153637</v>
      </c>
    </row>
    <row r="33" spans="3:35" x14ac:dyDescent="0.25">
      <c r="C33" s="4">
        <v>4</v>
      </c>
      <c r="D33" t="s">
        <v>7</v>
      </c>
      <c r="E33" s="4">
        <v>1</v>
      </c>
      <c r="F33" s="2" t="s">
        <v>24</v>
      </c>
      <c r="G33" s="2" t="s">
        <v>70</v>
      </c>
      <c r="H33" s="1" t="s">
        <v>10</v>
      </c>
      <c r="I33" s="1" t="s">
        <v>49</v>
      </c>
      <c r="J33" s="9">
        <v>360.65</v>
      </c>
      <c r="K33" s="9">
        <v>425.43</v>
      </c>
      <c r="L33" s="5">
        <f t="shared" si="7"/>
        <v>14.198818897637794</v>
      </c>
      <c r="M33" s="5">
        <f t="shared" si="7"/>
        <v>16.749212598425199</v>
      </c>
      <c r="N33" s="6" t="s">
        <v>54</v>
      </c>
      <c r="O33" s="1" t="s">
        <v>52</v>
      </c>
      <c r="P33" s="1" t="s">
        <v>90</v>
      </c>
      <c r="Q33" s="1" t="s">
        <v>52</v>
      </c>
      <c r="R33" s="1" t="s">
        <v>67</v>
      </c>
      <c r="T33" s="8">
        <f t="shared" si="0"/>
        <v>237.81903636307274</v>
      </c>
      <c r="U33" s="10">
        <v>11.31</v>
      </c>
      <c r="V33" s="1">
        <v>26</v>
      </c>
      <c r="W33" s="10">
        <f t="shared" si="1"/>
        <v>14.836766330258014</v>
      </c>
      <c r="X33" s="10">
        <f t="shared" si="2"/>
        <v>5.3261555018813169</v>
      </c>
      <c r="Y33" s="10">
        <f t="shared" si="3"/>
        <v>5.9838444981186836</v>
      </c>
      <c r="Z33" s="10">
        <f t="shared" si="8"/>
        <v>9.6675688385542538E-2</v>
      </c>
      <c r="AA33" s="10">
        <f t="shared" si="9"/>
        <v>4.2343127336702375</v>
      </c>
      <c r="AB33" s="8">
        <v>5</v>
      </c>
      <c r="AC33" s="10">
        <f t="shared" si="4"/>
        <v>1.1967688996237367</v>
      </c>
      <c r="AD33" s="10">
        <f t="shared" si="5"/>
        <v>2.0424907072470395</v>
      </c>
      <c r="AE33" s="10">
        <f t="shared" si="6"/>
        <v>3.9413537908716441</v>
      </c>
      <c r="AF33" s="10">
        <f t="shared" si="10"/>
        <v>6.1769655720802438E-2</v>
      </c>
      <c r="AG33" s="8">
        <v>1</v>
      </c>
      <c r="AH33" s="10">
        <f t="shared" si="12"/>
        <v>11.31</v>
      </c>
      <c r="AI33" s="15">
        <f t="shared" si="11"/>
        <v>118.90951818153637</v>
      </c>
    </row>
    <row r="34" spans="3:35" x14ac:dyDescent="0.25">
      <c r="C34" s="4">
        <v>5</v>
      </c>
      <c r="D34" t="s">
        <v>8</v>
      </c>
      <c r="E34" s="4">
        <v>2</v>
      </c>
      <c r="F34" s="2" t="s">
        <v>25</v>
      </c>
      <c r="G34" s="2" t="s">
        <v>70</v>
      </c>
      <c r="H34" s="1" t="s">
        <v>10</v>
      </c>
      <c r="I34" s="1" t="s">
        <v>49</v>
      </c>
      <c r="J34" s="3">
        <v>704.42</v>
      </c>
      <c r="K34" s="3">
        <v>437.86</v>
      </c>
      <c r="L34" s="5">
        <f t="shared" si="7"/>
        <v>27.73307086614173</v>
      </c>
      <c r="M34" s="5">
        <f t="shared" si="7"/>
        <v>17.238582677165354</v>
      </c>
      <c r="N34" s="6" t="s">
        <v>54</v>
      </c>
      <c r="O34" s="1" t="s">
        <v>52</v>
      </c>
      <c r="P34" s="1" t="s">
        <v>90</v>
      </c>
      <c r="Q34" s="1" t="s">
        <v>52</v>
      </c>
      <c r="R34" t="s">
        <v>68</v>
      </c>
      <c r="T34" s="8">
        <f t="shared" si="0"/>
        <v>478.07883501766997</v>
      </c>
      <c r="U34" s="10">
        <v>16.86</v>
      </c>
      <c r="V34" s="1">
        <v>37</v>
      </c>
      <c r="W34" s="10">
        <f t="shared" si="1"/>
        <v>29.825803985557346</v>
      </c>
      <c r="X34" s="10">
        <f t="shared" si="2"/>
        <v>10.7069739092499</v>
      </c>
      <c r="Y34" s="10">
        <f t="shared" si="3"/>
        <v>6.1530260907500995</v>
      </c>
      <c r="Z34" s="10">
        <f t="shared" si="8"/>
        <v>6.8410049508462259E-2</v>
      </c>
      <c r="AA34" s="10">
        <f t="shared" si="9"/>
        <v>6.1530260907500995</v>
      </c>
      <c r="AB34" s="8">
        <v>3</v>
      </c>
      <c r="AC34" s="10">
        <f t="shared" si="4"/>
        <v>2.0510086969166998</v>
      </c>
      <c r="AD34" s="10">
        <f t="shared" si="5"/>
        <v>1.2254944243482235</v>
      </c>
      <c r="AE34" s="10">
        <f t="shared" si="6"/>
        <v>4.927531666401876</v>
      </c>
      <c r="AF34" s="10">
        <f t="shared" si="10"/>
        <v>4.2126943350787781E-2</v>
      </c>
      <c r="AG34" s="8">
        <v>2</v>
      </c>
      <c r="AH34" s="10">
        <f t="shared" si="12"/>
        <v>16.86</v>
      </c>
      <c r="AI34" s="15">
        <f t="shared" si="11"/>
        <v>239.03941750883499</v>
      </c>
    </row>
    <row r="35" spans="3:35" x14ac:dyDescent="0.25">
      <c r="C35" s="4">
        <v>6</v>
      </c>
      <c r="D35" t="s">
        <v>9</v>
      </c>
      <c r="E35" s="4">
        <v>2</v>
      </c>
      <c r="F35" s="2" t="s">
        <v>26</v>
      </c>
      <c r="G35" s="2" t="s">
        <v>70</v>
      </c>
      <c r="H35" s="1" t="s">
        <v>10</v>
      </c>
      <c r="I35" s="1" t="s">
        <v>49</v>
      </c>
      <c r="J35" s="3">
        <v>323.14</v>
      </c>
      <c r="K35" s="3">
        <v>323.14</v>
      </c>
      <c r="L35" s="5">
        <f t="shared" si="7"/>
        <v>12.722047244094489</v>
      </c>
      <c r="M35" s="5">
        <f t="shared" si="7"/>
        <v>12.722047244094489</v>
      </c>
      <c r="N35" s="6" t="s">
        <v>54</v>
      </c>
      <c r="O35" s="1" t="s">
        <v>52</v>
      </c>
      <c r="P35" s="1" t="s">
        <v>90</v>
      </c>
      <c r="Q35" t="s">
        <v>71</v>
      </c>
      <c r="T35" s="8">
        <f t="shared" si="0"/>
        <v>161.85048608097216</v>
      </c>
      <c r="U35" s="10">
        <v>38.57</v>
      </c>
      <c r="V35" s="1">
        <v>23</v>
      </c>
      <c r="W35" s="10">
        <f t="shared" si="1"/>
        <v>10.097332321017378</v>
      </c>
      <c r="X35" s="10">
        <f t="shared" si="2"/>
        <v>3.6247765111884389</v>
      </c>
      <c r="Y35" s="10">
        <f t="shared" si="3"/>
        <v>34.945223488811564</v>
      </c>
      <c r="Z35" s="10">
        <f t="shared" si="8"/>
        <v>0.68670597621449969</v>
      </c>
      <c r="AA35" s="10">
        <f t="shared" si="9"/>
        <v>3.481263527269999</v>
      </c>
      <c r="AB35" s="8">
        <v>8</v>
      </c>
      <c r="AC35" s="10">
        <f t="shared" si="4"/>
        <v>4.3681529361014455</v>
      </c>
      <c r="AD35" s="10">
        <f t="shared" si="5"/>
        <v>3.267985131595263</v>
      </c>
      <c r="AE35" s="10">
        <f t="shared" si="6"/>
        <v>31.6772383572163</v>
      </c>
      <c r="AF35" s="10"/>
      <c r="AG35" s="8">
        <v>2</v>
      </c>
      <c r="AH35" s="10">
        <f>MIN(U35:W35)</f>
        <v>10.097332321017378</v>
      </c>
      <c r="AI35" s="15">
        <f t="shared" si="11"/>
        <v>80.92524304048608</v>
      </c>
    </row>
    <row r="36" spans="3:35" s="1" customFormat="1" x14ac:dyDescent="0.25">
      <c r="C36" s="4">
        <v>7</v>
      </c>
      <c r="D36" s="1" t="s">
        <v>36</v>
      </c>
      <c r="E36" s="4">
        <v>1</v>
      </c>
      <c r="F36" s="2" t="s">
        <v>27</v>
      </c>
      <c r="G36" s="2" t="s">
        <v>70</v>
      </c>
      <c r="H36" s="1" t="s">
        <v>10</v>
      </c>
      <c r="I36" s="1" t="s">
        <v>49</v>
      </c>
      <c r="J36" s="3">
        <v>251</v>
      </c>
      <c r="K36" s="3">
        <v>295.10000000000002</v>
      </c>
      <c r="L36" s="5">
        <f t="shared" si="7"/>
        <v>9.8818897637795278</v>
      </c>
      <c r="M36" s="5">
        <f t="shared" si="7"/>
        <v>11.618110236220474</v>
      </c>
      <c r="N36" s="6" t="s">
        <v>54</v>
      </c>
      <c r="O36" s="1" t="s">
        <v>52</v>
      </c>
      <c r="P36" s="1" t="s">
        <v>90</v>
      </c>
      <c r="Q36" s="1" t="s">
        <v>52</v>
      </c>
      <c r="R36" s="1" t="s">
        <v>66</v>
      </c>
      <c r="T36" s="8">
        <f t="shared" si="0"/>
        <v>114.80888461776925</v>
      </c>
      <c r="U36" s="10">
        <v>6.13</v>
      </c>
      <c r="V36" s="1">
        <v>12</v>
      </c>
      <c r="W36" s="10">
        <f t="shared" si="1"/>
        <v>7.1625577992455849</v>
      </c>
      <c r="X36" s="10">
        <f t="shared" si="2"/>
        <v>2.571240645085457</v>
      </c>
      <c r="Y36" s="10">
        <f t="shared" si="3"/>
        <v>3.5587593549145429</v>
      </c>
      <c r="Z36" s="10">
        <f t="shared" si="8"/>
        <v>8.2761845463128911E-2</v>
      </c>
      <c r="AA36" s="10">
        <f t="shared" si="9"/>
        <v>2.9416321288638771</v>
      </c>
      <c r="AB36" s="8">
        <v>6</v>
      </c>
      <c r="AC36" s="10">
        <f t="shared" si="4"/>
        <v>0.59312655915242385</v>
      </c>
      <c r="AD36" s="10">
        <f t="shared" si="5"/>
        <v>2.4509888486964471</v>
      </c>
      <c r="AE36" s="10">
        <f t="shared" si="6"/>
        <v>1.1077705062180958</v>
      </c>
      <c r="AF36" s="10"/>
      <c r="AG36" s="8">
        <v>1</v>
      </c>
      <c r="AH36" s="10">
        <f t="shared" si="12"/>
        <v>6.13</v>
      </c>
      <c r="AI36" s="15">
        <f t="shared" si="11"/>
        <v>57.404442308884626</v>
      </c>
    </row>
    <row r="37" spans="3:35" x14ac:dyDescent="0.25">
      <c r="C37" s="4">
        <v>8</v>
      </c>
      <c r="D37" t="s">
        <v>11</v>
      </c>
      <c r="E37" s="4">
        <v>1</v>
      </c>
      <c r="F37" s="2" t="s">
        <v>28</v>
      </c>
      <c r="G37" s="2" t="s">
        <v>70</v>
      </c>
      <c r="H37" t="s">
        <v>14</v>
      </c>
      <c r="I37" s="1" t="s">
        <v>89</v>
      </c>
      <c r="J37" s="3">
        <v>350</v>
      </c>
      <c r="K37" s="3">
        <v>269.48</v>
      </c>
      <c r="L37" s="5">
        <f t="shared" si="7"/>
        <v>13.779527559055119</v>
      </c>
      <c r="M37" s="5">
        <f t="shared" si="7"/>
        <v>10.60944881889764</v>
      </c>
      <c r="N37" s="6" t="s">
        <v>54</v>
      </c>
      <c r="O37" s="1" t="s">
        <v>52</v>
      </c>
      <c r="P37" t="s">
        <v>52</v>
      </c>
      <c r="Q37" s="1" t="s">
        <v>52</v>
      </c>
      <c r="R37" s="1" t="s">
        <v>67</v>
      </c>
      <c r="T37" s="8">
        <f t="shared" si="0"/>
        <v>146.19319238638479</v>
      </c>
      <c r="U37" s="10">
        <v>12.37</v>
      </c>
      <c r="V37" s="1">
        <v>30</v>
      </c>
      <c r="W37" s="10">
        <f t="shared" si="1"/>
        <v>9.1205240239886969</v>
      </c>
      <c r="X37" s="10">
        <f t="shared" si="2"/>
        <v>3.2741183711534094</v>
      </c>
      <c r="Y37" s="10">
        <f t="shared" si="3"/>
        <v>9.0958816288465894</v>
      </c>
      <c r="Z37" s="10">
        <f t="shared" si="8"/>
        <v>0.18647526423185845</v>
      </c>
      <c r="AA37" s="10">
        <f t="shared" si="9"/>
        <v>3.3369021629529296</v>
      </c>
      <c r="AB37" s="8">
        <v>13</v>
      </c>
      <c r="AC37" s="10">
        <f t="shared" si="4"/>
        <v>0.6996832022189684</v>
      </c>
      <c r="AD37" s="10">
        <f t="shared" si="5"/>
        <v>5.3104758388423026</v>
      </c>
      <c r="AE37" s="10">
        <f t="shared" si="6"/>
        <v>3.7854057900042868</v>
      </c>
      <c r="AF37" s="10"/>
      <c r="AG37" s="8">
        <v>1</v>
      </c>
      <c r="AH37" s="10">
        <f t="shared" si="12"/>
        <v>12.37</v>
      </c>
      <c r="AI37" s="15">
        <f t="shared" si="11"/>
        <v>73.096596193192397</v>
      </c>
    </row>
    <row r="38" spans="3:35" x14ac:dyDescent="0.25">
      <c r="C38" s="4">
        <v>9</v>
      </c>
      <c r="D38" t="s">
        <v>12</v>
      </c>
      <c r="E38" s="4">
        <v>1</v>
      </c>
      <c r="F38" s="2" t="s">
        <v>29</v>
      </c>
      <c r="G38" s="2" t="s">
        <v>70</v>
      </c>
      <c r="H38" s="1" t="s">
        <v>14</v>
      </c>
      <c r="I38" s="1" t="s">
        <v>89</v>
      </c>
      <c r="J38" s="3">
        <v>1201.6600000000001</v>
      </c>
      <c r="K38" s="3">
        <v>208.01</v>
      </c>
      <c r="L38" s="5">
        <f t="shared" si="7"/>
        <v>47.309448818897643</v>
      </c>
      <c r="M38" s="5">
        <f t="shared" si="7"/>
        <v>8.1893700787401578</v>
      </c>
      <c r="N38" s="6" t="s">
        <v>54</v>
      </c>
      <c r="O38" s="1" t="s">
        <v>52</v>
      </c>
      <c r="P38" s="1" t="s">
        <v>52</v>
      </c>
      <c r="Q38" s="1" t="s">
        <v>52</v>
      </c>
      <c r="R38" s="1" t="s">
        <v>67</v>
      </c>
      <c r="T38" s="8">
        <f t="shared" si="0"/>
        <v>387.43458459916923</v>
      </c>
      <c r="U38" s="10">
        <v>21.55</v>
      </c>
      <c r="V38" s="1">
        <v>19</v>
      </c>
      <c r="W38" s="10">
        <f t="shared" si="1"/>
        <v>24.170800150677156</v>
      </c>
      <c r="X38" s="10">
        <f t="shared" si="2"/>
        <v>8.6769203842522273</v>
      </c>
      <c r="Y38" s="10">
        <f t="shared" si="3"/>
        <v>12.873079615747773</v>
      </c>
      <c r="Z38" s="10">
        <f t="shared" si="8"/>
        <v>0.11597615833492711</v>
      </c>
      <c r="AA38" s="10">
        <f t="shared" si="9"/>
        <v>7.5933538968971659</v>
      </c>
      <c r="AB38" s="8">
        <v>16</v>
      </c>
      <c r="AC38" s="10">
        <f t="shared" si="4"/>
        <v>0.80456747598423584</v>
      </c>
      <c r="AD38" s="10">
        <f t="shared" si="5"/>
        <v>6.5359702631905261</v>
      </c>
      <c r="AE38" s="10">
        <f t="shared" si="6"/>
        <v>6.3371093525572473</v>
      </c>
      <c r="AF38" s="10"/>
      <c r="AG38" s="8">
        <v>0</v>
      </c>
      <c r="AH38" s="10"/>
      <c r="AI38" s="15">
        <f t="shared" si="11"/>
        <v>193.71729229958461</v>
      </c>
    </row>
    <row r="39" spans="3:35" x14ac:dyDescent="0.25">
      <c r="C39" s="4">
        <v>10</v>
      </c>
      <c r="D39" t="s">
        <v>13</v>
      </c>
      <c r="E39" s="4">
        <v>1</v>
      </c>
      <c r="F39" s="2" t="s">
        <v>30</v>
      </c>
      <c r="G39" s="2" t="s">
        <v>70</v>
      </c>
      <c r="H39" s="1" t="s">
        <v>14</v>
      </c>
      <c r="I39" s="1" t="s">
        <v>89</v>
      </c>
      <c r="J39" s="3">
        <v>981.66</v>
      </c>
      <c r="K39" s="3">
        <v>211.01</v>
      </c>
      <c r="L39" s="5">
        <f t="shared" si="7"/>
        <v>38.648031496062991</v>
      </c>
      <c r="M39" s="5">
        <f t="shared" si="7"/>
        <v>8.30748031496063</v>
      </c>
      <c r="N39" s="6" t="s">
        <v>54</v>
      </c>
      <c r="O39" s="1" t="s">
        <v>52</v>
      </c>
      <c r="P39" s="1" t="s">
        <v>52</v>
      </c>
      <c r="Q39" s="1" t="s">
        <v>52</v>
      </c>
      <c r="R39" s="1" t="s">
        <v>67</v>
      </c>
      <c r="T39" s="8">
        <f t="shared" si="0"/>
        <v>321.06776086552173</v>
      </c>
      <c r="U39" s="10">
        <v>22.24</v>
      </c>
      <c r="V39" s="1">
        <v>26</v>
      </c>
      <c r="W39" s="10">
        <f t="shared" si="1"/>
        <v>20.030387041298145</v>
      </c>
      <c r="X39" s="10">
        <f t="shared" si="2"/>
        <v>7.1905800610507473</v>
      </c>
      <c r="Y39" s="10">
        <f t="shared" si="3"/>
        <v>15.049419938949251</v>
      </c>
      <c r="Z39" s="10">
        <f t="shared" si="8"/>
        <v>0.16025189970792886</v>
      </c>
      <c r="AA39" s="10">
        <f t="shared" si="9"/>
        <v>6.4244577753746199</v>
      </c>
      <c r="AB39" s="8">
        <v>18</v>
      </c>
      <c r="AC39" s="10">
        <f t="shared" si="4"/>
        <v>0.83607888549718057</v>
      </c>
      <c r="AD39" s="10">
        <f t="shared" si="5"/>
        <v>7.3529665460893421</v>
      </c>
      <c r="AE39" s="10">
        <f t="shared" si="6"/>
        <v>7.696453392859909</v>
      </c>
      <c r="AF39" s="10"/>
      <c r="AG39" s="8">
        <v>0</v>
      </c>
      <c r="AH39" s="10"/>
      <c r="AI39" s="15">
        <f t="shared" si="11"/>
        <v>160.53388043276087</v>
      </c>
    </row>
    <row r="40" spans="3:35" x14ac:dyDescent="0.25">
      <c r="C40" s="4">
        <v>11</v>
      </c>
      <c r="D40" t="s">
        <v>15</v>
      </c>
      <c r="E40" s="4">
        <v>2</v>
      </c>
      <c r="F40" s="2" t="s">
        <v>31</v>
      </c>
      <c r="G40" s="2" t="s">
        <v>70</v>
      </c>
      <c r="H40" t="s">
        <v>18</v>
      </c>
      <c r="J40" s="3">
        <v>331.78</v>
      </c>
      <c r="K40" s="3">
        <v>216.31</v>
      </c>
      <c r="L40" s="5">
        <f t="shared" si="7"/>
        <v>13.062204724409449</v>
      </c>
      <c r="M40" s="5">
        <f t="shared" si="7"/>
        <v>8.5161417322834652</v>
      </c>
      <c r="N40" s="6" t="s">
        <v>54</v>
      </c>
      <c r="O40" s="1" t="s">
        <v>52</v>
      </c>
      <c r="P40" s="1" t="s">
        <v>52</v>
      </c>
      <c r="Q40" s="1" t="s">
        <v>52</v>
      </c>
      <c r="R40" t="s">
        <v>66</v>
      </c>
      <c r="T40" s="8">
        <f t="shared" si="0"/>
        <v>111.23958676917356</v>
      </c>
      <c r="U40" s="10">
        <v>6.55</v>
      </c>
      <c r="V40" s="1">
        <v>9</v>
      </c>
      <c r="W40" s="10">
        <f t="shared" si="1"/>
        <v>6.9398807631572756</v>
      </c>
      <c r="X40" s="10">
        <f t="shared" si="2"/>
        <v>2.4913032453512827</v>
      </c>
      <c r="Y40" s="10">
        <f t="shared" si="3"/>
        <v>4.0586967546487172</v>
      </c>
      <c r="Z40" s="10">
        <f t="shared" si="8"/>
        <v>9.4045592483056994E-2</v>
      </c>
      <c r="AA40" s="10">
        <f t="shared" si="9"/>
        <v>2.9523514988262267</v>
      </c>
      <c r="AB40" s="8">
        <v>7</v>
      </c>
      <c r="AC40" s="10">
        <f t="shared" si="4"/>
        <v>0.57981382209267385</v>
      </c>
      <c r="AD40" s="10">
        <f t="shared" si="5"/>
        <v>2.8594869901458551</v>
      </c>
      <c r="AE40" s="10">
        <f t="shared" si="6"/>
        <v>1.1992097645028621</v>
      </c>
      <c r="AF40" s="10"/>
      <c r="AG40" s="8">
        <v>1</v>
      </c>
      <c r="AH40" s="10">
        <f t="shared" ref="AH40:AH42" si="13">U40</f>
        <v>6.55</v>
      </c>
      <c r="AI40" s="15">
        <f t="shared" si="11"/>
        <v>55.619793384586778</v>
      </c>
    </row>
    <row r="41" spans="3:35" x14ac:dyDescent="0.25">
      <c r="C41" s="4">
        <v>12</v>
      </c>
      <c r="D41" t="s">
        <v>16</v>
      </c>
      <c r="E41" s="4">
        <v>2</v>
      </c>
      <c r="F41" s="2" t="s">
        <v>32</v>
      </c>
      <c r="G41" s="2" t="s">
        <v>70</v>
      </c>
      <c r="H41" s="1" t="s">
        <v>18</v>
      </c>
      <c r="J41" s="3">
        <v>30</v>
      </c>
      <c r="K41" s="3">
        <v>92.19</v>
      </c>
      <c r="L41" s="5">
        <f t="shared" si="7"/>
        <v>1.1811023622047245</v>
      </c>
      <c r="M41" s="5">
        <f t="shared" si="7"/>
        <v>3.6295275590551181</v>
      </c>
      <c r="N41" s="6" t="s">
        <v>54</v>
      </c>
      <c r="O41" s="1" t="s">
        <v>52</v>
      </c>
      <c r="P41" s="1" t="s">
        <v>52</v>
      </c>
      <c r="Q41" s="1" t="s">
        <v>52</v>
      </c>
      <c r="R41" t="s">
        <v>69</v>
      </c>
      <c r="T41" s="8">
        <f t="shared" si="0"/>
        <v>4.2868435736871477</v>
      </c>
      <c r="U41" s="10">
        <v>1.73</v>
      </c>
      <c r="V41" s="1">
        <v>2</v>
      </c>
      <c r="W41" s="10">
        <f t="shared" si="1"/>
        <v>0.26744241070787694</v>
      </c>
      <c r="X41" s="10">
        <f t="shared" si="2"/>
        <v>9.6007434202368416E-2</v>
      </c>
      <c r="Y41" s="10">
        <f t="shared" si="3"/>
        <v>1.6339925657976315</v>
      </c>
      <c r="Z41" s="10">
        <f t="shared" si="8"/>
        <v>0.16983145581168607</v>
      </c>
      <c r="AA41" s="10">
        <f t="shared" si="9"/>
        <v>0.65819086216055145</v>
      </c>
      <c r="AB41" s="8">
        <v>4</v>
      </c>
      <c r="AC41" s="10">
        <f t="shared" si="4"/>
        <v>0.40849814144940788</v>
      </c>
      <c r="AD41" s="10">
        <f t="shared" si="5"/>
        <v>1.6339925657976315</v>
      </c>
      <c r="AE41" s="10">
        <f t="shared" si="6"/>
        <v>0</v>
      </c>
      <c r="AF41" s="10"/>
      <c r="AG41" s="8">
        <v>1</v>
      </c>
      <c r="AH41" s="10">
        <f t="shared" si="13"/>
        <v>1.73</v>
      </c>
      <c r="AI41" s="15">
        <f t="shared" si="11"/>
        <v>2.1434217868435739</v>
      </c>
    </row>
    <row r="42" spans="3:35" x14ac:dyDescent="0.25">
      <c r="C42" s="4">
        <v>13</v>
      </c>
      <c r="D42" t="s">
        <v>17</v>
      </c>
      <c r="E42" s="4">
        <v>1</v>
      </c>
      <c r="F42" s="2" t="s">
        <v>37</v>
      </c>
      <c r="G42" s="2" t="s">
        <v>64</v>
      </c>
      <c r="H42" s="1" t="s">
        <v>18</v>
      </c>
      <c r="J42" s="3">
        <v>66</v>
      </c>
      <c r="K42" s="3">
        <v>118.83</v>
      </c>
      <c r="L42" s="5">
        <f t="shared" si="7"/>
        <v>2.598425196850394</v>
      </c>
      <c r="M42" s="5">
        <f t="shared" si="7"/>
        <v>4.6783464566929132</v>
      </c>
      <c r="N42" s="6" t="s">
        <v>54</v>
      </c>
      <c r="O42" s="1" t="s">
        <v>52</v>
      </c>
      <c r="P42" s="1" t="s">
        <v>52</v>
      </c>
      <c r="Q42" s="1" t="s">
        <v>52</v>
      </c>
      <c r="R42" t="s">
        <v>66</v>
      </c>
      <c r="T42" s="8">
        <f t="shared" si="0"/>
        <v>12.156333312666627</v>
      </c>
      <c r="U42" s="10">
        <v>1.45</v>
      </c>
      <c r="V42" s="1">
        <v>2</v>
      </c>
      <c r="W42" s="10">
        <f t="shared" si="1"/>
        <v>0.75839461613751413</v>
      </c>
      <c r="X42" s="10">
        <f t="shared" si="2"/>
        <v>0.27225121481492964</v>
      </c>
      <c r="Y42" s="10">
        <f t="shared" si="3"/>
        <v>1.1777487851850703</v>
      </c>
      <c r="Z42" s="10">
        <f t="shared" si="8"/>
        <v>8.0925226271981787E-2</v>
      </c>
      <c r="AA42" s="10">
        <f t="shared" si="9"/>
        <v>0.99560861816134483</v>
      </c>
      <c r="AB42" s="8">
        <v>1</v>
      </c>
      <c r="AC42" s="10">
        <f t="shared" si="4"/>
        <v>1.1777487851850703</v>
      </c>
      <c r="AD42" s="10">
        <f t="shared" si="5"/>
        <v>0.40849814144940788</v>
      </c>
      <c r="AE42" s="10">
        <f t="shared" si="6"/>
        <v>0.76925064373566243</v>
      </c>
      <c r="AF42" s="10"/>
      <c r="AG42" s="8">
        <v>1</v>
      </c>
      <c r="AH42" s="10">
        <f t="shared" si="13"/>
        <v>1.45</v>
      </c>
      <c r="AI42" s="15">
        <f t="shared" si="11"/>
        <v>6.0781666563333134</v>
      </c>
    </row>
    <row r="43" spans="3:35" x14ac:dyDescent="0.25">
      <c r="C43" s="1"/>
      <c r="T43" s="10">
        <f>SUMPRODUCT(E30:E42,T30:T42)</f>
        <v>3205.8068593837188</v>
      </c>
      <c r="U43" s="10">
        <f>SUMPRODUCT(E30:E42,U30:U42)</f>
        <v>232.5</v>
      </c>
      <c r="V43" s="10">
        <f>SUMPRODUCT(E30:E42,V30:V42)</f>
        <v>321</v>
      </c>
      <c r="W43" s="10">
        <f>SUMPRODUCT(E30:E42,W30:W42)</f>
        <v>200.00000000000003</v>
      </c>
      <c r="X43" s="10">
        <f t="shared" si="2"/>
        <v>71.796716121614537</v>
      </c>
      <c r="Y43" s="10"/>
      <c r="Z43" s="10">
        <f>MIN(Z30:Z42)</f>
        <v>6.8410049508462259E-2</v>
      </c>
      <c r="AA43" s="10">
        <f>SUMPRODUCT(AA30:AA42,E30:E42)</f>
        <v>62.499582829473269</v>
      </c>
      <c r="AB43" s="10"/>
      <c r="AC43" s="10">
        <f>MIN(AC30:AC42)</f>
        <v>0.40849814144940788</v>
      </c>
      <c r="AD43" s="10">
        <f>SUMPRODUCT(AD30:AD42,E30:E42)</f>
        <v>51.879263964074795</v>
      </c>
      <c r="AE43" s="10"/>
      <c r="AF43" s="10">
        <f>MIN(AF30:AF34)</f>
        <v>4.2126943350787781E-2</v>
      </c>
      <c r="AG43" s="10"/>
      <c r="AH43" s="10">
        <f>SUMPRODUCT(AG30:AG42,AH30:AH42)</f>
        <v>123.48466464203476</v>
      </c>
    </row>
    <row r="44" spans="3:35" x14ac:dyDescent="0.25">
      <c r="C44" s="1" t="s">
        <v>59</v>
      </c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</row>
    <row r="45" spans="3:35" x14ac:dyDescent="0.25">
      <c r="C45" s="8">
        <f>SUMPRODUCT(L30:L36,M30:M36,E30:E36)</f>
        <v>2107.9021275342552</v>
      </c>
      <c r="D45" t="s">
        <v>62</v>
      </c>
    </row>
    <row r="46" spans="3:35" x14ac:dyDescent="0.25">
      <c r="C46" s="1" t="s">
        <v>60</v>
      </c>
    </row>
    <row r="47" spans="3:35" x14ac:dyDescent="0.25">
      <c r="C47" s="8">
        <f>SUMPRODUCT(M37:M39,L37:L39,E37:E39)</f>
        <v>854.69553785107564</v>
      </c>
      <c r="D47" s="1" t="s">
        <v>62</v>
      </c>
    </row>
    <row r="48" spans="3:35" x14ac:dyDescent="0.25">
      <c r="C48" t="s">
        <v>61</v>
      </c>
      <c r="T48" s="1"/>
    </row>
    <row r="49" spans="3:23" x14ac:dyDescent="0.25">
      <c r="C49" s="8">
        <f>SUMPRODUCT(E40:E42,L40:L42,M40:M42)</f>
        <v>243.20919399838803</v>
      </c>
      <c r="D49" s="1" t="s">
        <v>62</v>
      </c>
      <c r="T49" s="11"/>
      <c r="W49" s="10"/>
    </row>
    <row r="50" spans="3:23" x14ac:dyDescent="0.25">
      <c r="T50" s="11"/>
      <c r="W50" s="10"/>
    </row>
    <row r="51" spans="3:23" x14ac:dyDescent="0.25">
      <c r="T51" s="11"/>
      <c r="W51" s="10"/>
    </row>
    <row r="52" spans="3:23" x14ac:dyDescent="0.25">
      <c r="T52" s="11"/>
      <c r="W52" s="10"/>
    </row>
    <row r="53" spans="3:23" x14ac:dyDescent="0.25">
      <c r="C53" t="s">
        <v>72</v>
      </c>
      <c r="T53" s="11"/>
      <c r="W53" s="10"/>
    </row>
    <row r="54" spans="3:23" x14ac:dyDescent="0.25">
      <c r="C54" t="s">
        <v>81</v>
      </c>
      <c r="D54" t="s">
        <v>82</v>
      </c>
      <c r="E54" t="s">
        <v>83</v>
      </c>
      <c r="F54" s="1" t="s">
        <v>73</v>
      </c>
      <c r="T54" s="11"/>
      <c r="W54" s="10"/>
    </row>
    <row r="55" spans="3:23" x14ac:dyDescent="0.25">
      <c r="C55">
        <v>1</v>
      </c>
      <c r="D55">
        <v>3</v>
      </c>
      <c r="E55">
        <v>0.11799999999999999</v>
      </c>
      <c r="F55" s="1" t="s">
        <v>74</v>
      </c>
      <c r="T55" s="11"/>
      <c r="W55" s="10"/>
    </row>
    <row r="56" spans="3:23" x14ac:dyDescent="0.25">
      <c r="C56">
        <v>2</v>
      </c>
      <c r="D56">
        <v>3.3</v>
      </c>
      <c r="E56">
        <v>0.13</v>
      </c>
      <c r="F56" s="1" t="s">
        <v>75</v>
      </c>
      <c r="T56" s="11"/>
      <c r="W56" s="10"/>
    </row>
    <row r="57" spans="3:23" x14ac:dyDescent="0.25">
      <c r="C57" s="1">
        <v>3</v>
      </c>
      <c r="D57">
        <v>4.5</v>
      </c>
      <c r="E57">
        <v>0.11700000000000001</v>
      </c>
      <c r="F57" s="1" t="s">
        <v>76</v>
      </c>
      <c r="T57" s="11"/>
      <c r="W57" s="10"/>
    </row>
    <row r="58" spans="3:23" x14ac:dyDescent="0.25">
      <c r="C58" s="1">
        <v>4</v>
      </c>
      <c r="D58">
        <v>5</v>
      </c>
      <c r="E58">
        <v>0.19600000000000001</v>
      </c>
      <c r="F58" s="1" t="s">
        <v>78</v>
      </c>
      <c r="T58" s="11"/>
      <c r="W58" s="10"/>
    </row>
    <row r="59" spans="3:23" x14ac:dyDescent="0.25">
      <c r="C59" s="1">
        <v>5</v>
      </c>
      <c r="D59">
        <v>6.5</v>
      </c>
      <c r="E59">
        <v>0.25700000000000001</v>
      </c>
      <c r="F59" s="1" t="s">
        <v>77</v>
      </c>
      <c r="T59" s="11"/>
      <c r="W59" s="10"/>
    </row>
    <row r="60" spans="3:23" x14ac:dyDescent="0.25">
      <c r="C60" s="1">
        <v>6</v>
      </c>
      <c r="D60">
        <v>8</v>
      </c>
      <c r="E60">
        <v>0.315</v>
      </c>
      <c r="F60" s="1" t="s">
        <v>79</v>
      </c>
      <c r="T60" s="11"/>
      <c r="W60" s="10"/>
    </row>
    <row r="61" spans="3:23" x14ac:dyDescent="0.25">
      <c r="C61" s="1">
        <v>7</v>
      </c>
      <c r="D61">
        <v>10.3</v>
      </c>
      <c r="E61">
        <v>0.40600000000000003</v>
      </c>
      <c r="T61" s="11"/>
      <c r="W61" s="10"/>
    </row>
    <row r="62" spans="3:23" x14ac:dyDescent="0.25">
      <c r="C62" s="1">
        <v>8</v>
      </c>
      <c r="D62">
        <v>12.7</v>
      </c>
      <c r="E62">
        <v>0.5</v>
      </c>
      <c r="T62" s="1"/>
      <c r="W62" s="10"/>
    </row>
    <row r="63" spans="3:23" x14ac:dyDescent="0.25">
      <c r="C63" s="1">
        <v>9</v>
      </c>
      <c r="D63">
        <v>23</v>
      </c>
      <c r="E63">
        <v>0.94499999999999995</v>
      </c>
    </row>
    <row r="64" spans="3:23" x14ac:dyDescent="0.25">
      <c r="C64" s="1">
        <v>10</v>
      </c>
      <c r="D64">
        <v>25.4</v>
      </c>
      <c r="E64">
        <v>1</v>
      </c>
    </row>
    <row r="65" spans="3:6" x14ac:dyDescent="0.25">
      <c r="C65" s="1" t="s">
        <v>84</v>
      </c>
      <c r="D65" s="1" t="s">
        <v>82</v>
      </c>
      <c r="E65" s="1" t="s">
        <v>83</v>
      </c>
      <c r="F65" s="1" t="s">
        <v>73</v>
      </c>
    </row>
    <row r="66" spans="3:6" x14ac:dyDescent="0.25">
      <c r="C66" s="1">
        <v>1</v>
      </c>
      <c r="D66">
        <v>3</v>
      </c>
      <c r="E66" t="s">
        <v>85</v>
      </c>
      <c r="F66" s="1" t="s">
        <v>87</v>
      </c>
    </row>
    <row r="67" spans="3:6" x14ac:dyDescent="0.25">
      <c r="C67" s="1">
        <v>2</v>
      </c>
      <c r="D67">
        <v>4</v>
      </c>
      <c r="E67" t="s">
        <v>86</v>
      </c>
      <c r="F67" s="1" t="s">
        <v>88</v>
      </c>
    </row>
    <row r="68" spans="3:6" x14ac:dyDescent="0.25">
      <c r="C68" s="1"/>
    </row>
    <row r="69" spans="3:6" x14ac:dyDescent="0.25">
      <c r="C69" s="1"/>
    </row>
    <row r="70" spans="3:6" x14ac:dyDescent="0.25">
      <c r="C70" s="1"/>
    </row>
    <row r="71" spans="3:6" x14ac:dyDescent="0.25">
      <c r="C71" s="1"/>
    </row>
  </sheetData>
  <mergeCells count="7">
    <mergeCell ref="J28:K28"/>
    <mergeCell ref="L28:M28"/>
    <mergeCell ref="F5:M5"/>
    <mergeCell ref="F6:M6"/>
    <mergeCell ref="F7:M7"/>
    <mergeCell ref="F8:M8"/>
    <mergeCell ref="F16:M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cruiser</dc:creator>
  <cp:lastModifiedBy>cruiser</cp:lastModifiedBy>
  <dcterms:created xsi:type="dcterms:W3CDTF">2016-06-03T05:55:04Z</dcterms:created>
  <dcterms:modified xsi:type="dcterms:W3CDTF">2016-06-24T23:05:36Z</dcterms:modified>
</cp:coreProperties>
</file>