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4" i="1" l="1"/>
  <c r="B115" i="1"/>
  <c r="B113" i="1" l="1"/>
  <c r="B86" i="1"/>
  <c r="B94" i="1"/>
  <c r="B2" i="1"/>
  <c r="B61" i="1"/>
  <c r="B38" i="1"/>
  <c r="B39" i="1" s="1"/>
  <c r="B40" i="1"/>
  <c r="B37" i="1"/>
  <c r="B5" i="1" l="1"/>
  <c r="B117" i="1" l="1"/>
  <c r="B124" i="1"/>
  <c r="B60" i="1" l="1"/>
  <c r="B78" i="1" s="1"/>
  <c r="B82" i="1" s="1"/>
  <c r="B59" i="1"/>
  <c r="B77" i="1" s="1"/>
  <c r="B81" i="1" s="1"/>
  <c r="B73" i="1"/>
  <c r="B95" i="1"/>
  <c r="B103" i="1" s="1"/>
  <c r="B17" i="1"/>
  <c r="B16" i="1"/>
  <c r="B15" i="1"/>
  <c r="B75" i="1" s="1"/>
  <c r="B4" i="1"/>
  <c r="B11" i="1" s="1"/>
  <c r="B12" i="1"/>
  <c r="B6" i="1"/>
  <c r="B7" i="1"/>
  <c r="B14" i="1" s="1"/>
  <c r="B13" i="1" l="1"/>
  <c r="B58" i="1"/>
  <c r="B69" i="1"/>
  <c r="B67" i="1" s="1"/>
  <c r="B84" i="1"/>
  <c r="B85" i="1"/>
  <c r="B88" i="1"/>
  <c r="B79" i="1"/>
  <c r="B87" i="1" s="1"/>
  <c r="B104" i="1"/>
  <c r="B106" i="1" s="1"/>
  <c r="B111" i="1" s="1"/>
  <c r="B3" i="1"/>
  <c r="B109" i="1" l="1"/>
  <c r="B92" i="1" s="1"/>
  <c r="B110" i="1"/>
  <c r="B108" i="1"/>
  <c r="B91" i="1" s="1"/>
  <c r="B10" i="1"/>
  <c r="B98" i="1" l="1"/>
  <c r="B89" i="1"/>
  <c r="B107" i="1" s="1"/>
  <c r="B9" i="1"/>
  <c r="B93" i="1" l="1"/>
  <c r="B102" i="1" s="1"/>
  <c r="B100" i="1"/>
  <c r="B101" i="1"/>
  <c r="B21" i="1" l="1"/>
  <c r="B121" i="1" s="1"/>
  <c r="B99" i="1"/>
  <c r="B70" i="1" l="1"/>
</calcChain>
</file>

<file path=xl/sharedStrings.xml><?xml version="1.0" encoding="utf-8"?>
<sst xmlns="http://schemas.openxmlformats.org/spreadsheetml/2006/main" count="127" uniqueCount="127">
  <si>
    <t>m3_diameter</t>
  </si>
  <si>
    <t>m5_diameter</t>
  </si>
  <si>
    <t>laser_body_length</t>
  </si>
  <si>
    <t>laser_body_diameter</t>
  </si>
  <si>
    <t>reservoir_y</t>
  </si>
  <si>
    <t>reservoir_x</t>
  </si>
  <si>
    <t>linear_bearing_spacing</t>
  </si>
  <si>
    <t>brass_insert_drill</t>
  </si>
  <si>
    <t>crane_x</t>
  </si>
  <si>
    <t>crane_y</t>
  </si>
  <si>
    <t>crane_z</t>
  </si>
  <si>
    <t>frame_border</t>
  </si>
  <si>
    <t>m4_diameter</t>
  </si>
  <si>
    <t>drawer_x</t>
  </si>
  <si>
    <t>drawer_y</t>
  </si>
  <si>
    <t>drawer_z</t>
  </si>
  <si>
    <t>m5_brass_insert_drill</t>
  </si>
  <si>
    <t>reservoir_z</t>
  </si>
  <si>
    <t>nema17_l</t>
  </si>
  <si>
    <t>nema17_x</t>
  </si>
  <si>
    <t>m3_press_nut_drill</t>
  </si>
  <si>
    <t>m3_head</t>
  </si>
  <si>
    <t>m5_head</t>
  </si>
  <si>
    <t>m5_press_nut_drill</t>
  </si>
  <si>
    <t>switch_spacing</t>
  </si>
  <si>
    <t>bend_factor</t>
  </si>
  <si>
    <t>st1_thickness</t>
  </si>
  <si>
    <t>st2_thickness</t>
  </si>
  <si>
    <t>st3_thickness</t>
  </si>
  <si>
    <t>al1_thickness</t>
  </si>
  <si>
    <t>al2_thickness</t>
  </si>
  <si>
    <t>al3_thickness</t>
  </si>
  <si>
    <t>st1_bend</t>
  </si>
  <si>
    <t>st2_bend</t>
  </si>
  <si>
    <t>st3_bend</t>
  </si>
  <si>
    <t>al1_bend</t>
  </si>
  <si>
    <t>al2_bend</t>
  </si>
  <si>
    <t>al3_bend</t>
  </si>
  <si>
    <t>acrylic2_thickness</t>
  </si>
  <si>
    <t>acrylic1_thickness</t>
  </si>
  <si>
    <t>acrylic3_thickness</t>
  </si>
  <si>
    <t>linear_bearing_length</t>
  </si>
  <si>
    <t>threaded_rod_length</t>
  </si>
  <si>
    <t>print_x</t>
  </si>
  <si>
    <t>print_y</t>
  </si>
  <si>
    <t>frame_front_x</t>
  </si>
  <si>
    <t>frame_front_y</t>
  </si>
  <si>
    <t>frame_front_z</t>
  </si>
  <si>
    <t>frame_back_x</t>
  </si>
  <si>
    <t>frame_back_y</t>
  </si>
  <si>
    <t>frame_back_z</t>
  </si>
  <si>
    <t>foot_x</t>
  </si>
  <si>
    <t>foot_y</t>
  </si>
  <si>
    <t>foot_z</t>
  </si>
  <si>
    <t>platform_x</t>
  </si>
  <si>
    <t>platform_y</t>
  </si>
  <si>
    <t>platform_z</t>
  </si>
  <si>
    <t>reservoir_drawer_overlap</t>
  </si>
  <si>
    <t>drawer_fold</t>
  </si>
  <si>
    <t>platform_fold_z</t>
  </si>
  <si>
    <t>platform_fold_x</t>
  </si>
  <si>
    <t>platform_t</t>
  </si>
  <si>
    <t>crane_t</t>
  </si>
  <si>
    <t>reservoir_t</t>
  </si>
  <si>
    <t>frame_front_t</t>
  </si>
  <si>
    <t>frame_back_t</t>
  </si>
  <si>
    <t>drawer_t</t>
  </si>
  <si>
    <t>foot_t</t>
  </si>
  <si>
    <t>reservoir_upper_y</t>
  </si>
  <si>
    <t>crane_platform_overlap</t>
  </si>
  <si>
    <t>frame_gap</t>
  </si>
  <si>
    <t>frame_opening_z</t>
  </si>
  <si>
    <t>frame_opening_x</t>
  </si>
  <si>
    <t>frame_drawer_overlap_y</t>
  </si>
  <si>
    <t>frame_drawer_overlap_z</t>
  </si>
  <si>
    <t>platform_fold_x2</t>
  </si>
  <si>
    <t>platform_upper_y</t>
  </si>
  <si>
    <t>platform_crane_gap</t>
  </si>
  <si>
    <t>laserresin</t>
  </si>
  <si>
    <t>crane_gap</t>
  </si>
  <si>
    <t>reservoir_tray_overlap</t>
  </si>
  <si>
    <t>tray_t</t>
  </si>
  <si>
    <t>tray_x</t>
  </si>
  <si>
    <t>tray_y</t>
  </si>
  <si>
    <t>reservoir_opening_x</t>
  </si>
  <si>
    <t>reservoir_opening_y</t>
  </si>
  <si>
    <t>reservoir_flap_y</t>
  </si>
  <si>
    <t>drawer_window_gap</t>
  </si>
  <si>
    <t>drawer_seal_y</t>
  </si>
  <si>
    <t>nema17_shaft</t>
  </si>
  <si>
    <t>drawer_gap</t>
  </si>
  <si>
    <t>tray_to_platform_oversize</t>
  </si>
  <si>
    <t>lmk8uu_x</t>
  </si>
  <si>
    <t>lmk8uu_shaft</t>
  </si>
  <si>
    <t>lmk8uu_z</t>
  </si>
  <si>
    <t>drawer_reservoir_overlap_x</t>
  </si>
  <si>
    <t>frame_front_fold</t>
  </si>
  <si>
    <t>shf8_x</t>
  </si>
  <si>
    <t>shf8_y</t>
  </si>
  <si>
    <t>acme_nut_d</t>
  </si>
  <si>
    <t>acme_nut_upper_d</t>
  </si>
  <si>
    <t>handle_spacing</t>
  </si>
  <si>
    <t>handle_hole_d</t>
  </si>
  <si>
    <t>handle_projection</t>
  </si>
  <si>
    <t>handle_d</t>
  </si>
  <si>
    <t>laser_holder_x</t>
  </si>
  <si>
    <t>laser_holder_y</t>
  </si>
  <si>
    <t>laser_holder_z</t>
  </si>
  <si>
    <t>laser_offset_z</t>
  </si>
  <si>
    <t>laser_offset_x</t>
  </si>
  <si>
    <t>laser_holder_t</t>
  </si>
  <si>
    <t>subframe_x</t>
  </si>
  <si>
    <t>subframe_y</t>
  </si>
  <si>
    <t>subframe_z</t>
  </si>
  <si>
    <t>subframe_t</t>
  </si>
  <si>
    <t>laser_offset_y</t>
  </si>
  <si>
    <t>galvo_y_out_offset</t>
  </si>
  <si>
    <t>galvo_y_in_offset</t>
  </si>
  <si>
    <t>thumb_screw_4_40_diameter</t>
  </si>
  <si>
    <t>laser_diameter</t>
  </si>
  <si>
    <t>corner_small_r</t>
  </si>
  <si>
    <t>corner_big_r</t>
  </si>
  <si>
    <t>rivet1_diameter</t>
  </si>
  <si>
    <t>rivet2_diameter</t>
  </si>
  <si>
    <t>platform_gap</t>
  </si>
  <si>
    <t>platform_arch_diameter</t>
  </si>
  <si>
    <t>shf8_z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</si>
</sst>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abSelected="1" topLeftCell="A7" zoomScaleNormal="100" workbookViewId="0">
      <selection activeCell="B23" sqref="B23"/>
    </sheetView>
  </sheetViews>
  <sheetFormatPr defaultRowHeight="15" x14ac:dyDescent="0.25"/>
  <cols>
    <col min="1" max="1" width="39.5703125" customWidth="1"/>
  </cols>
  <sheetData>
    <row r="1" spans="1:2" x14ac:dyDescent="0.25">
      <c r="A1" t="s">
        <v>78</v>
      </c>
      <c r="B1">
        <v>5</v>
      </c>
    </row>
    <row r="2" spans="1:2" x14ac:dyDescent="0.25">
      <c r="A2" t="s">
        <v>26</v>
      </c>
      <c r="B2">
        <f>25.4*0.0359</f>
        <v>0.91186</v>
      </c>
    </row>
    <row r="3" spans="1:2" x14ac:dyDescent="0.25">
      <c r="A3" t="s">
        <v>27</v>
      </c>
      <c r="B3">
        <f>25.4/16</f>
        <v>1.5874999999999999</v>
      </c>
    </row>
    <row r="4" spans="1:2" x14ac:dyDescent="0.25">
      <c r="A4" t="s">
        <v>28</v>
      </c>
      <c r="B4">
        <f t="shared" ref="B4:B7" si="0">25.4/16</f>
        <v>1.5874999999999999</v>
      </c>
    </row>
    <row r="5" spans="1:2" x14ac:dyDescent="0.25">
      <c r="A5" t="s">
        <v>29</v>
      </c>
      <c r="B5">
        <f>25.4/32</f>
        <v>0.79374999999999996</v>
      </c>
    </row>
    <row r="6" spans="1:2" x14ac:dyDescent="0.25">
      <c r="A6" t="s">
        <v>30</v>
      </c>
      <c r="B6">
        <f t="shared" si="0"/>
        <v>1.5874999999999999</v>
      </c>
    </row>
    <row r="7" spans="1:2" x14ac:dyDescent="0.25">
      <c r="A7" t="s">
        <v>31</v>
      </c>
      <c r="B7">
        <f t="shared" si="0"/>
        <v>1.5874999999999999</v>
      </c>
    </row>
    <row r="8" spans="1:2" x14ac:dyDescent="0.25">
      <c r="A8" t="s">
        <v>25</v>
      </c>
      <c r="B8">
        <v>2.2620472440944801</v>
      </c>
    </row>
    <row r="9" spans="1:2" x14ac:dyDescent="0.25">
      <c r="A9" t="s">
        <v>32</v>
      </c>
      <c r="B9">
        <f>B2*B$8</f>
        <v>2.0626703999999925</v>
      </c>
    </row>
    <row r="10" spans="1:2" x14ac:dyDescent="0.25">
      <c r="A10" t="s">
        <v>33</v>
      </c>
      <c r="B10">
        <f t="shared" ref="B10:B14" si="1">B3*B$8</f>
        <v>3.5909999999999869</v>
      </c>
    </row>
    <row r="11" spans="1:2" x14ac:dyDescent="0.25">
      <c r="A11" t="s">
        <v>34</v>
      </c>
      <c r="B11">
        <f t="shared" si="1"/>
        <v>3.5909999999999869</v>
      </c>
    </row>
    <row r="12" spans="1:2" x14ac:dyDescent="0.25">
      <c r="A12" t="s">
        <v>35</v>
      </c>
      <c r="B12">
        <f t="shared" si="1"/>
        <v>1.7954999999999934</v>
      </c>
    </row>
    <row r="13" spans="1:2" x14ac:dyDescent="0.25">
      <c r="A13" t="s">
        <v>36</v>
      </c>
      <c r="B13">
        <f t="shared" si="1"/>
        <v>3.5909999999999869</v>
      </c>
    </row>
    <row r="14" spans="1:2" x14ac:dyDescent="0.25">
      <c r="A14" t="s">
        <v>37</v>
      </c>
      <c r="B14">
        <f t="shared" si="1"/>
        <v>3.5909999999999869</v>
      </c>
    </row>
    <row r="15" spans="1:2" x14ac:dyDescent="0.25">
      <c r="A15" t="s">
        <v>39</v>
      </c>
      <c r="B15">
        <f>5.6*1.05</f>
        <v>5.88</v>
      </c>
    </row>
    <row r="16" spans="1:2" x14ac:dyDescent="0.25">
      <c r="A16" t="s">
        <v>38</v>
      </c>
      <c r="B16">
        <f>3*1.05</f>
        <v>3.1500000000000004</v>
      </c>
    </row>
    <row r="17" spans="1:2" x14ac:dyDescent="0.25">
      <c r="A17" t="s">
        <v>40</v>
      </c>
      <c r="B17">
        <f>3*1.05</f>
        <v>3.1500000000000004</v>
      </c>
    </row>
    <row r="18" spans="1:2" x14ac:dyDescent="0.25">
      <c r="A18" t="s">
        <v>120</v>
      </c>
      <c r="B18">
        <v>1</v>
      </c>
    </row>
    <row r="19" spans="1:2" x14ac:dyDescent="0.25">
      <c r="A19" t="s">
        <v>121</v>
      </c>
      <c r="B19">
        <v>5</v>
      </c>
    </row>
    <row r="20" spans="1:2" x14ac:dyDescent="0.25">
      <c r="A20" t="s">
        <v>41</v>
      </c>
      <c r="B20">
        <v>500</v>
      </c>
    </row>
    <row r="21" spans="1:2" x14ac:dyDescent="0.25">
      <c r="A21" t="s">
        <v>6</v>
      </c>
      <c r="B21">
        <f>CEILING(B102+8,1)</f>
        <v>209</v>
      </c>
    </row>
    <row r="22" spans="1:2" x14ac:dyDescent="0.25">
      <c r="A22" t="s">
        <v>42</v>
      </c>
      <c r="B22">
        <v>230</v>
      </c>
    </row>
    <row r="23" spans="1:2" x14ac:dyDescent="0.25">
      <c r="A23" t="s">
        <v>116</v>
      </c>
      <c r="B23">
        <v>27</v>
      </c>
    </row>
    <row r="24" spans="1:2" x14ac:dyDescent="0.25">
      <c r="A24" t="s">
        <v>117</v>
      </c>
      <c r="B24">
        <v>17.5</v>
      </c>
    </row>
    <row r="25" spans="1:2" x14ac:dyDescent="0.25">
      <c r="A25" t="s">
        <v>119</v>
      </c>
      <c r="B25">
        <v>13</v>
      </c>
    </row>
    <row r="26" spans="1:2" x14ac:dyDescent="0.25">
      <c r="A26" t="s">
        <v>18</v>
      </c>
      <c r="B26">
        <v>50</v>
      </c>
    </row>
    <row r="27" spans="1:2" x14ac:dyDescent="0.25">
      <c r="A27" t="s">
        <v>19</v>
      </c>
      <c r="B27">
        <v>43</v>
      </c>
    </row>
    <row r="28" spans="1:2" x14ac:dyDescent="0.25">
      <c r="A28" t="s">
        <v>89</v>
      </c>
      <c r="B28">
        <v>24</v>
      </c>
    </row>
    <row r="29" spans="1:2" x14ac:dyDescent="0.25">
      <c r="A29" t="s">
        <v>92</v>
      </c>
      <c r="B29">
        <v>25</v>
      </c>
    </row>
    <row r="30" spans="1:2" x14ac:dyDescent="0.25">
      <c r="A30" t="s">
        <v>93</v>
      </c>
      <c r="B30">
        <v>15</v>
      </c>
    </row>
    <row r="31" spans="1:2" x14ac:dyDescent="0.25">
      <c r="A31" t="s">
        <v>94</v>
      </c>
      <c r="B31">
        <v>24</v>
      </c>
    </row>
    <row r="32" spans="1:2" x14ac:dyDescent="0.25">
      <c r="A32" t="s">
        <v>97</v>
      </c>
      <c r="B32">
        <v>30</v>
      </c>
    </row>
    <row r="33" spans="1:2" x14ac:dyDescent="0.25">
      <c r="A33" t="s">
        <v>98</v>
      </c>
      <c r="B33">
        <v>43</v>
      </c>
    </row>
    <row r="34" spans="1:2" x14ac:dyDescent="0.25">
      <c r="A34" t="s">
        <v>126</v>
      </c>
      <c r="B34">
        <v>10</v>
      </c>
    </row>
    <row r="35" spans="1:2" x14ac:dyDescent="0.25">
      <c r="A35" t="s">
        <v>99</v>
      </c>
      <c r="B35">
        <v>19.100000000000001</v>
      </c>
    </row>
    <row r="36" spans="1:2" x14ac:dyDescent="0.25">
      <c r="A36" t="s">
        <v>100</v>
      </c>
      <c r="B36">
        <v>12.7</v>
      </c>
    </row>
    <row r="37" spans="1:2" x14ac:dyDescent="0.25">
      <c r="A37" t="s">
        <v>101</v>
      </c>
      <c r="B37">
        <f>2*25.4</f>
        <v>50.8</v>
      </c>
    </row>
    <row r="38" spans="1:2" x14ac:dyDescent="0.25">
      <c r="A38" t="s">
        <v>104</v>
      </c>
      <c r="B38">
        <f>3/16*25.4</f>
        <v>4.7624999999999993</v>
      </c>
    </row>
    <row r="39" spans="1:2" x14ac:dyDescent="0.25">
      <c r="A39" t="s">
        <v>102</v>
      </c>
      <c r="B39">
        <f>B38+0.3</f>
        <v>5.0624999999999991</v>
      </c>
    </row>
    <row r="40" spans="1:2" x14ac:dyDescent="0.25">
      <c r="A40" t="s">
        <v>103</v>
      </c>
      <c r="B40">
        <f>(1-3/16)*25.4</f>
        <v>20.637499999999999</v>
      </c>
    </row>
    <row r="41" spans="1:2" x14ac:dyDescent="0.25">
      <c r="A41" t="s">
        <v>24</v>
      </c>
      <c r="B41">
        <v>19</v>
      </c>
    </row>
    <row r="42" spans="1:2" x14ac:dyDescent="0.25">
      <c r="A42" t="s">
        <v>2</v>
      </c>
      <c r="B42">
        <v>40</v>
      </c>
    </row>
    <row r="43" spans="1:2" x14ac:dyDescent="0.25">
      <c r="A43" t="s">
        <v>3</v>
      </c>
      <c r="B43">
        <v>12</v>
      </c>
    </row>
    <row r="44" spans="1:2" x14ac:dyDescent="0.25">
      <c r="A44" t="s">
        <v>0</v>
      </c>
      <c r="B44">
        <v>3</v>
      </c>
    </row>
    <row r="45" spans="1:2" x14ac:dyDescent="0.25">
      <c r="A45" t="s">
        <v>21</v>
      </c>
      <c r="B45">
        <v>6</v>
      </c>
    </row>
    <row r="46" spans="1:2" x14ac:dyDescent="0.25">
      <c r="A46" t="s">
        <v>12</v>
      </c>
      <c r="B46">
        <v>4</v>
      </c>
    </row>
    <row r="47" spans="1:2" x14ac:dyDescent="0.25">
      <c r="A47" t="s">
        <v>1</v>
      </c>
      <c r="B47">
        <v>5</v>
      </c>
    </row>
    <row r="48" spans="1:2" x14ac:dyDescent="0.25">
      <c r="A48" t="s">
        <v>22</v>
      </c>
      <c r="B48">
        <v>10.3</v>
      </c>
    </row>
    <row r="49" spans="1:2" x14ac:dyDescent="0.25">
      <c r="A49" t="s">
        <v>122</v>
      </c>
      <c r="B49">
        <v>3.26</v>
      </c>
    </row>
    <row r="50" spans="1:2" x14ac:dyDescent="0.25">
      <c r="A50" t="s">
        <v>123</v>
      </c>
      <c r="B50">
        <v>3.26</v>
      </c>
    </row>
    <row r="51" spans="1:2" x14ac:dyDescent="0.25">
      <c r="A51" t="s">
        <v>7</v>
      </c>
      <c r="B51">
        <v>4</v>
      </c>
    </row>
    <row r="52" spans="1:2" x14ac:dyDescent="0.25">
      <c r="A52" t="s">
        <v>16</v>
      </c>
      <c r="B52">
        <v>6.7</v>
      </c>
    </row>
    <row r="53" spans="1:2" x14ac:dyDescent="0.25">
      <c r="A53" t="s">
        <v>20</v>
      </c>
      <c r="B53">
        <v>4.5</v>
      </c>
    </row>
    <row r="54" spans="1:2" x14ac:dyDescent="0.25">
      <c r="A54" t="s">
        <v>23</v>
      </c>
      <c r="B54">
        <v>6.5</v>
      </c>
    </row>
    <row r="55" spans="1:2" x14ac:dyDescent="0.25">
      <c r="A55" t="s">
        <v>118</v>
      </c>
      <c r="B55">
        <v>10</v>
      </c>
    </row>
    <row r="56" spans="1:2" x14ac:dyDescent="0.25">
      <c r="A56" t="s">
        <v>43</v>
      </c>
      <c r="B56">
        <v>100</v>
      </c>
    </row>
    <row r="57" spans="1:2" x14ac:dyDescent="0.25">
      <c r="A57" t="s">
        <v>44</v>
      </c>
      <c r="B57">
        <v>100</v>
      </c>
    </row>
    <row r="58" spans="1:2" x14ac:dyDescent="0.25">
      <c r="A58" t="s">
        <v>61</v>
      </c>
      <c r="B58">
        <f>B6</f>
        <v>1.5874999999999999</v>
      </c>
    </row>
    <row r="59" spans="1:2" x14ac:dyDescent="0.25">
      <c r="A59" t="s">
        <v>54</v>
      </c>
      <c r="B59">
        <f>B56+10</f>
        <v>110</v>
      </c>
    </row>
    <row r="60" spans="1:2" x14ac:dyDescent="0.25">
      <c r="A60" t="s">
        <v>55</v>
      </c>
      <c r="B60">
        <f>B57+10</f>
        <v>110</v>
      </c>
    </row>
    <row r="61" spans="1:2" x14ac:dyDescent="0.25">
      <c r="A61" t="s">
        <v>56</v>
      </c>
      <c r="B61">
        <f>B62+10+B83</f>
        <v>65</v>
      </c>
    </row>
    <row r="62" spans="1:2" x14ac:dyDescent="0.25">
      <c r="A62" t="s">
        <v>59</v>
      </c>
      <c r="B62">
        <v>20</v>
      </c>
    </row>
    <row r="63" spans="1:2" x14ac:dyDescent="0.25">
      <c r="A63" t="s">
        <v>60</v>
      </c>
      <c r="B63">
        <v>15</v>
      </c>
    </row>
    <row r="64" spans="1:2" x14ac:dyDescent="0.25">
      <c r="A64" t="s">
        <v>75</v>
      </c>
      <c r="B64">
        <v>20</v>
      </c>
    </row>
    <row r="65" spans="1:2" x14ac:dyDescent="0.25">
      <c r="A65" t="s">
        <v>77</v>
      </c>
      <c r="B65">
        <v>0.1</v>
      </c>
    </row>
    <row r="66" spans="1:2" x14ac:dyDescent="0.25">
      <c r="A66" t="s">
        <v>124</v>
      </c>
      <c r="B66">
        <v>0.1</v>
      </c>
    </row>
    <row r="67" spans="1:2" x14ac:dyDescent="0.25">
      <c r="A67" t="s">
        <v>76</v>
      </c>
      <c r="B67">
        <f>B71-2*B69-2*B65</f>
        <v>46.625</v>
      </c>
    </row>
    <row r="68" spans="1:2" x14ac:dyDescent="0.25">
      <c r="A68" t="s">
        <v>125</v>
      </c>
      <c r="B68">
        <v>10</v>
      </c>
    </row>
    <row r="69" spans="1:2" x14ac:dyDescent="0.25">
      <c r="A69" t="s">
        <v>62</v>
      </c>
      <c r="B69">
        <f>B6</f>
        <v>1.5874999999999999</v>
      </c>
    </row>
    <row r="70" spans="1:2" x14ac:dyDescent="0.25">
      <c r="A70" t="s">
        <v>8</v>
      </c>
      <c r="B70">
        <f>B21+B29</f>
        <v>234</v>
      </c>
    </row>
    <row r="71" spans="1:2" x14ac:dyDescent="0.25">
      <c r="A71" t="s">
        <v>9</v>
      </c>
      <c r="B71">
        <v>50</v>
      </c>
    </row>
    <row r="72" spans="1:2" x14ac:dyDescent="0.25">
      <c r="A72" t="s">
        <v>79</v>
      </c>
      <c r="B72">
        <v>0.1</v>
      </c>
    </row>
    <row r="73" spans="1:2" x14ac:dyDescent="0.25">
      <c r="A73" t="s">
        <v>10</v>
      </c>
      <c r="B73">
        <f>B26</f>
        <v>50</v>
      </c>
    </row>
    <row r="74" spans="1:2" x14ac:dyDescent="0.25">
      <c r="A74" t="s">
        <v>69</v>
      </c>
      <c r="B74">
        <v>20</v>
      </c>
    </row>
    <row r="75" spans="1:2" x14ac:dyDescent="0.25">
      <c r="A75" t="s">
        <v>81</v>
      </c>
      <c r="B75">
        <f>B15</f>
        <v>5.88</v>
      </c>
    </row>
    <row r="76" spans="1:2" x14ac:dyDescent="0.25">
      <c r="A76" t="s">
        <v>91</v>
      </c>
      <c r="B76">
        <v>0</v>
      </c>
    </row>
    <row r="77" spans="1:2" x14ac:dyDescent="0.25">
      <c r="A77" t="s">
        <v>82</v>
      </c>
      <c r="B77">
        <f>B59+B80*2+B76*2</f>
        <v>150</v>
      </c>
    </row>
    <row r="78" spans="1:2" x14ac:dyDescent="0.25">
      <c r="A78" t="s">
        <v>83</v>
      </c>
      <c r="B78">
        <f>B60+B80*2+B76*2</f>
        <v>150</v>
      </c>
    </row>
    <row r="79" spans="1:2" x14ac:dyDescent="0.25">
      <c r="A79" t="s">
        <v>63</v>
      </c>
      <c r="B79">
        <f>B5</f>
        <v>0.79374999999999996</v>
      </c>
    </row>
    <row r="80" spans="1:2" x14ac:dyDescent="0.25">
      <c r="A80" t="s">
        <v>80</v>
      </c>
      <c r="B80">
        <v>20</v>
      </c>
    </row>
    <row r="81" spans="1:2" x14ac:dyDescent="0.25">
      <c r="A81" t="s">
        <v>5</v>
      </c>
      <c r="B81">
        <f>B77</f>
        <v>150</v>
      </c>
    </row>
    <row r="82" spans="1:2" x14ac:dyDescent="0.25">
      <c r="A82" t="s">
        <v>4</v>
      </c>
      <c r="B82">
        <f>B78</f>
        <v>150</v>
      </c>
    </row>
    <row r="83" spans="1:2" x14ac:dyDescent="0.25">
      <c r="A83" t="s">
        <v>17</v>
      </c>
      <c r="B83">
        <v>35</v>
      </c>
    </row>
    <row r="84" spans="1:2" x14ac:dyDescent="0.25">
      <c r="A84" t="s">
        <v>84</v>
      </c>
      <c r="B84">
        <f>B59+10</f>
        <v>120</v>
      </c>
    </row>
    <row r="85" spans="1:2" x14ac:dyDescent="0.25">
      <c r="A85" t="s">
        <v>85</v>
      </c>
      <c r="B85">
        <f>B60+10</f>
        <v>120</v>
      </c>
    </row>
    <row r="86" spans="1:2" x14ac:dyDescent="0.25">
      <c r="A86" t="s">
        <v>57</v>
      </c>
      <c r="B86">
        <f>20</f>
        <v>20</v>
      </c>
    </row>
    <row r="87" spans="1:2" x14ac:dyDescent="0.25">
      <c r="A87" t="s">
        <v>86</v>
      </c>
      <c r="B87">
        <f>B86+B79</f>
        <v>20.793749999999999</v>
      </c>
    </row>
    <row r="88" spans="1:2" x14ac:dyDescent="0.25">
      <c r="A88" t="s">
        <v>68</v>
      </c>
      <c r="B88">
        <f>B86*2+B82</f>
        <v>190</v>
      </c>
    </row>
    <row r="89" spans="1:2" x14ac:dyDescent="0.25">
      <c r="A89" t="s">
        <v>64</v>
      </c>
      <c r="B89">
        <f>B2</f>
        <v>0.91186</v>
      </c>
    </row>
    <row r="90" spans="1:2" x14ac:dyDescent="0.25">
      <c r="A90" t="s">
        <v>11</v>
      </c>
      <c r="B90">
        <v>40</v>
      </c>
    </row>
    <row r="91" spans="1:2" x14ac:dyDescent="0.25">
      <c r="A91" t="s">
        <v>73</v>
      </c>
      <c r="B91">
        <f>MIN(30, B108-B104)</f>
        <v>30</v>
      </c>
    </row>
    <row r="92" spans="1:2" x14ac:dyDescent="0.25">
      <c r="A92" t="s">
        <v>74</v>
      </c>
      <c r="B92">
        <f>FLOOR(B109-B90*2,1)</f>
        <v>120</v>
      </c>
    </row>
    <row r="93" spans="1:2" x14ac:dyDescent="0.25">
      <c r="A93" t="s">
        <v>45</v>
      </c>
      <c r="B93">
        <f>B107-B105*2+B90*2-B104*2</f>
        <v>280.23622</v>
      </c>
    </row>
    <row r="94" spans="1:2" x14ac:dyDescent="0.25">
      <c r="A94" t="s">
        <v>46</v>
      </c>
      <c r="B94">
        <f>B71+6</f>
        <v>56</v>
      </c>
    </row>
    <row r="95" spans="1:2" x14ac:dyDescent="0.25">
      <c r="A95" t="s">
        <v>47</v>
      </c>
      <c r="B95">
        <f>B20</f>
        <v>500</v>
      </c>
    </row>
    <row r="96" spans="1:2" x14ac:dyDescent="0.25">
      <c r="A96" t="s">
        <v>96</v>
      </c>
      <c r="B96">
        <v>15</v>
      </c>
    </row>
    <row r="97" spans="1:2" x14ac:dyDescent="0.25">
      <c r="A97" t="s">
        <v>70</v>
      </c>
      <c r="B97">
        <v>0.1</v>
      </c>
    </row>
    <row r="98" spans="1:2" x14ac:dyDescent="0.25">
      <c r="A98" t="s">
        <v>65</v>
      </c>
      <c r="B98">
        <f>B2</f>
        <v>0.91186</v>
      </c>
    </row>
    <row r="99" spans="1:2" x14ac:dyDescent="0.25">
      <c r="A99" t="s">
        <v>48</v>
      </c>
      <c r="B99">
        <f>B93-2*B89-2*B97</f>
        <v>278.21250000000003</v>
      </c>
    </row>
    <row r="100" spans="1:2" x14ac:dyDescent="0.25">
      <c r="A100" t="s">
        <v>49</v>
      </c>
      <c r="B100">
        <f>B94-2*B89-2*B97</f>
        <v>53.976279999999996</v>
      </c>
    </row>
    <row r="101" spans="1:2" x14ac:dyDescent="0.25">
      <c r="A101" t="s">
        <v>50</v>
      </c>
      <c r="B101">
        <f>B95-2*B89-2*B97</f>
        <v>497.97628000000003</v>
      </c>
    </row>
    <row r="102" spans="1:2" x14ac:dyDescent="0.25">
      <c r="A102" t="s">
        <v>72</v>
      </c>
      <c r="B102">
        <f>B93-2*B90</f>
        <v>200.23622</v>
      </c>
    </row>
    <row r="103" spans="1:2" x14ac:dyDescent="0.25">
      <c r="A103" t="s">
        <v>71</v>
      </c>
      <c r="B103">
        <f>B95-2*B90</f>
        <v>420</v>
      </c>
    </row>
    <row r="104" spans="1:2" x14ac:dyDescent="0.25">
      <c r="A104" t="s">
        <v>66</v>
      </c>
      <c r="B104">
        <f>B5</f>
        <v>0.79374999999999996</v>
      </c>
    </row>
    <row r="105" spans="1:2" x14ac:dyDescent="0.25">
      <c r="A105" t="s">
        <v>90</v>
      </c>
      <c r="B105">
        <v>0.1</v>
      </c>
    </row>
    <row r="106" spans="1:2" x14ac:dyDescent="0.25">
      <c r="A106" t="s">
        <v>95</v>
      </c>
      <c r="B106">
        <f>25-B104</f>
        <v>24.206250000000001</v>
      </c>
    </row>
    <row r="107" spans="1:2" x14ac:dyDescent="0.25">
      <c r="A107" t="s">
        <v>13</v>
      </c>
      <c r="B107">
        <f>B81+B106*2+B105*2+B104*2+B89*2</f>
        <v>202.02372</v>
      </c>
    </row>
    <row r="108" spans="1:2" x14ac:dyDescent="0.25">
      <c r="A108" t="s">
        <v>14</v>
      </c>
      <c r="B108">
        <f>(B88-B94)/2+B112</f>
        <v>72</v>
      </c>
    </row>
    <row r="109" spans="1:2" x14ac:dyDescent="0.25">
      <c r="A109" t="s">
        <v>15</v>
      </c>
      <c r="B109">
        <f>CEILING(B20-B22-B73-B28+B104,5)</f>
        <v>200</v>
      </c>
    </row>
    <row r="110" spans="1:2" x14ac:dyDescent="0.25">
      <c r="A110" t="s">
        <v>88</v>
      </c>
      <c r="B110">
        <f>B88/2+B112</f>
        <v>100</v>
      </c>
    </row>
    <row r="111" spans="1:2" x14ac:dyDescent="0.25">
      <c r="A111" t="s">
        <v>58</v>
      </c>
      <c r="B111">
        <f>CEILING(B106-5,1)</f>
        <v>20</v>
      </c>
    </row>
    <row r="112" spans="1:2" x14ac:dyDescent="0.25">
      <c r="A112" t="s">
        <v>87</v>
      </c>
      <c r="B112">
        <v>5</v>
      </c>
    </row>
    <row r="113" spans="1:2" x14ac:dyDescent="0.25">
      <c r="A113" t="s">
        <v>67</v>
      </c>
      <c r="B113">
        <f>B6</f>
        <v>1.5874999999999999</v>
      </c>
    </row>
    <row r="114" spans="1:2" x14ac:dyDescent="0.25">
      <c r="A114" t="s">
        <v>51</v>
      </c>
      <c r="B114">
        <f>FLOOR(B107-10,1)</f>
        <v>192</v>
      </c>
    </row>
    <row r="115" spans="1:2" x14ac:dyDescent="0.25">
      <c r="A115" t="s">
        <v>52</v>
      </c>
      <c r="B115">
        <f>B110*2-6</f>
        <v>194</v>
      </c>
    </row>
    <row r="116" spans="1:2" x14ac:dyDescent="0.25">
      <c r="A116" t="s">
        <v>53</v>
      </c>
      <c r="B116">
        <v>10</v>
      </c>
    </row>
    <row r="117" spans="1:2" x14ac:dyDescent="0.25">
      <c r="A117" t="s">
        <v>110</v>
      </c>
      <c r="B117">
        <f>B5</f>
        <v>0.79374999999999996</v>
      </c>
    </row>
    <row r="118" spans="1:2" x14ac:dyDescent="0.25">
      <c r="A118" t="s">
        <v>105</v>
      </c>
      <c r="B118">
        <v>30</v>
      </c>
    </row>
    <row r="119" spans="1:2" x14ac:dyDescent="0.25">
      <c r="A119" t="s">
        <v>106</v>
      </c>
      <c r="B119">
        <v>20</v>
      </c>
    </row>
    <row r="120" spans="1:2" x14ac:dyDescent="0.25">
      <c r="A120" t="s">
        <v>107</v>
      </c>
      <c r="B120">
        <v>75</v>
      </c>
    </row>
    <row r="121" spans="1:2" x14ac:dyDescent="0.25">
      <c r="A121" t="s">
        <v>109</v>
      </c>
      <c r="B121">
        <f>B21/2-B32/2-B118</f>
        <v>59.5</v>
      </c>
    </row>
    <row r="122" spans="1:2" x14ac:dyDescent="0.25">
      <c r="A122" t="s">
        <v>115</v>
      </c>
      <c r="B122">
        <v>8.5</v>
      </c>
    </row>
    <row r="123" spans="1:2" x14ac:dyDescent="0.25">
      <c r="A123" t="s">
        <v>108</v>
      </c>
      <c r="B123">
        <v>50</v>
      </c>
    </row>
    <row r="124" spans="1:2" x14ac:dyDescent="0.25">
      <c r="A124" t="s">
        <v>114</v>
      </c>
      <c r="B124">
        <f>B5</f>
        <v>0.79374999999999996</v>
      </c>
    </row>
    <row r="125" spans="1:2" x14ac:dyDescent="0.25">
      <c r="A125" t="s">
        <v>111</v>
      </c>
      <c r="B125">
        <v>66</v>
      </c>
    </row>
    <row r="126" spans="1:2" x14ac:dyDescent="0.25">
      <c r="A126" t="s">
        <v>112</v>
      </c>
      <c r="B126">
        <v>55</v>
      </c>
    </row>
    <row r="127" spans="1:2" x14ac:dyDescent="0.25">
      <c r="A127" t="s">
        <v>113</v>
      </c>
      <c r="B127">
        <v>70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2016-09-27T05:58:28Z</dcterms:modified>
</cp:coreProperties>
</file>