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730"/>
  </bookViews>
  <sheets>
    <sheet name="1、产品与技术矩阵" sheetId="1" r:id="rId1"/>
    <sheet name="2、产品开发权重分析" sheetId="2" r:id="rId2"/>
    <sheet name="3、产品开发进度" sheetId="3" r:id="rId3"/>
    <sheet name="4、产品销售进度" sheetId="4" r:id="rId4"/>
    <sheet name="5、年度损益预测" sheetId="5" r:id="rId5"/>
  </sheets>
  <calcPr calcId="144525"/>
</workbook>
</file>

<file path=xl/sharedStrings.xml><?xml version="1.0" encoding="utf-8"?>
<sst xmlns="http://schemas.openxmlformats.org/spreadsheetml/2006/main" count="602" uniqueCount="272">
  <si>
    <t>史记智能 产品与技术矩阵</t>
  </si>
  <si>
    <t>序号</t>
  </si>
  <si>
    <t>类别</t>
  </si>
  <si>
    <t>当前的痛点</t>
  </si>
  <si>
    <t>核心物联网感知装备与技术</t>
  </si>
  <si>
    <t>核心自动化装备</t>
  </si>
  <si>
    <t>核心算法和模型</t>
  </si>
  <si>
    <t>对应的管理中台/模块</t>
  </si>
  <si>
    <t>智能饲喂与精准营养</t>
  </si>
  <si>
    <t>1、数据采集困难
2、培训与执行困难
3、人力成本高
4、维护困难，进出场耗时
5、场内维修人员水平不足</t>
  </si>
  <si>
    <t xml:space="preserve">1、基于机器视觉的AI目标识别，包括空料检测、AI猪只体况识别、料槽识别
2、环境传感器、压力传感器、红外测温sensor
3、声纹采集与分析系统
4、RFID
5、下料电机控制、下料量计量控制
</t>
  </si>
  <si>
    <t>1、具备前端算力（1T+）可见光摄像头+红外测温镜头
2、声纹采集与分析终端
3、边缘控制网关
4、精准饲喂器
5、背膘检测及眼肌测定仪
6、电子耳标
7、电子耳标阅读器
8、仔猪秤
9、仔猪阅读通道
10、栏内盘点系统
11、肥猪销售通道
12、料塔称重</t>
  </si>
  <si>
    <t>1、背膘算法
2、估重算法
3、基于个体的营养-环控-膘情-疾病一体化饲喂曲线
4、料槽余料识别
5、猪只行为分析，包括活跃度分析、躺卧姿势分析</t>
  </si>
  <si>
    <t>智能饲喂管理系统</t>
  </si>
  <si>
    <t>智能环境控制</t>
  </si>
  <si>
    <t>1、环控器品牌较杂，无统一平台，无法集中分析和控制
2、环控数据不能与其它养殖数据一起联合分析
3、环控数据未与环境温湿度、猪只品种、动舍布局结合
4、不同产地环境数据差异较大，模型不统一
5、传感器稳定性、准确性存疑
6、离散型信息数据缺乏采集与自动化录入手段
7、环控器维护维修困难、场内无相应的维修力量</t>
  </si>
  <si>
    <t>1、温湿度传感器
2、氨气、二氧化碳气体传感器
3、负压传感器
4、风速传感器
5、角度传感器</t>
  </si>
  <si>
    <t>1、自动除湿机
2、风机
3、开窗机-自动推杆
4、智能取暖设备
5、智能照明控制
6、智能喷淋系统
7、智能湿帘管理系统
8、室外环境监测</t>
  </si>
  <si>
    <t>1、猪的体感温度量化计算公式
2、基于猪只最佳舒适度的环境控制算法，集成季节、天气、营养、防疫、环境、猪行为</t>
  </si>
  <si>
    <t>智能环控管理系统</t>
  </si>
  <si>
    <t>猪只生理、行为、性状表型采集监测、分析预警、干预控制系统</t>
  </si>
  <si>
    <t>1、人工观察效率低下，出错率高
2、无法实现精准疫情防控
3、仔猪容易被母猪压死
4、维护困难，进出场耗时
5、场内维修人员水平不足</t>
  </si>
  <si>
    <t>1、具备前端算力（1T+）可见光摄像头+红外测温镜头
2、声纹采集与分析终端
3、可穿戴生理信息采集传感器
4、深度相机
5、咳嗽、打架、仔猪被压等声音/视觉监测</t>
  </si>
  <si>
    <t xml:space="preserve">1、轨道式视觉机器人
2、诱情机器人
3、二维码&amp;RFID耳标
4、PAD、UHF耳标识读杆
5、仔猪防压装置
6、赶猪机器人
</t>
  </si>
  <si>
    <t xml:space="preserve">1、猪只立卧-侧躺图像识别算法
2、猪只体积与轮廓算法
3、猪只打堆算法
4、猪只估重算法
5、基于体核温度的健康状态算法
</t>
  </si>
  <si>
    <t>猪只生理、行为、形状表型采集监控系统</t>
  </si>
  <si>
    <t>生猪育种</t>
  </si>
  <si>
    <t>1、生物安全保障
2、测定站、CT等技术成本高
3、遗传评估系统的搭建，不同公司体系较难取得公信力</t>
  </si>
  <si>
    <t>1、智能AB超仪
2、发情监测仪
3、精子分析仪
4、自动化测定站</t>
  </si>
  <si>
    <t xml:space="preserve">
1、CT机</t>
  </si>
  <si>
    <t>1、CT图像分析算法，骨率、肌率、脂肪占比、器官大小计算
2、Blup等遗传育种算法
3、精子活力分析算法
4、近交计算</t>
  </si>
  <si>
    <t>智能育种管理中台</t>
  </si>
  <si>
    <t>猪场安防与疫病防护</t>
  </si>
  <si>
    <t>1、生物安全管理执行标准，靠人为操作和监控，可靠性差
2、现场监管缺乏同步手段
3、纠错不及时</t>
  </si>
  <si>
    <t>1、光学摄像头
2、超声波雷达
3、人体定位称重
4、红外摄像头</t>
  </si>
  <si>
    <t>1、自动化消杀设备
2、消杀机器人
3、清扫机器人
4、冲栏机器人
5、智能泡澡桶
6、物资浸泡池</t>
  </si>
  <si>
    <t>1、人脸识别算法
2、运动物体识别算法
3、红外热成像算法
4、违规行为识别算法
5、洗消行为的非视频判别
6、洗消、蘸脚等必做行为识别</t>
  </si>
  <si>
    <t>智能安防与生物安全系统</t>
  </si>
  <si>
    <t>智能疾病诊断与主动防控</t>
  </si>
  <si>
    <t xml:space="preserve">1、对疾病的判断和治疗强烈依靠兽医的经验
2、实时性比较差，有时会耽误诊断
3、对发病源和传染路径的追踪性较差
</t>
  </si>
  <si>
    <t>1、可穿戴体核温度计
2、心跳监控
3、呼吸次数监控
4、粪便检测
5、异常行为检测</t>
  </si>
  <si>
    <t>1、智能疫苗枪
2、可穿戴有源温度计
3、视觉机器人
4、声音检测装置
5、智能报警装置</t>
  </si>
  <si>
    <t>1、疾病诊断
建立猪病大数据库，将病猪的照片上传到数据库，系统自动识别照片，给出初步的诊疗方案
2、专家系统
3、声纹识别</t>
  </si>
  <si>
    <t>智能疾病诊断与主动防控系统</t>
  </si>
  <si>
    <t>畜场工程+热能工程+设备管理</t>
  </si>
  <si>
    <t>1.通风与生物安全的矛盾
2.热能利用与换气的矛盾
3.建设成本高</t>
  </si>
  <si>
    <t xml:space="preserve">1、红外猪舍热围护感知装置
</t>
  </si>
  <si>
    <t>1、太阳能发电与利用
2、PDI智能供热系统
3、热能回收与利用装置</t>
  </si>
  <si>
    <t>1、PID热能供热算法
2、热量平衡+水汽平衡+气体平衡算法</t>
  </si>
  <si>
    <t>智能能源管理系统+智能设备管理系统</t>
  </si>
  <si>
    <t>粪污尾气处理与应用</t>
  </si>
  <si>
    <t>1、外排扰民，易被投诉
2、处理成本高</t>
  </si>
  <si>
    <t>1、猪场粪污排放监测仪
2、猪场尾气排放检测仪</t>
  </si>
  <si>
    <t>1、清粪机器人
2、PP网格过滤帘+水循环喷淋除臭系统</t>
  </si>
  <si>
    <t>气体浓度-温湿度-风速一体化健康状态算法</t>
  </si>
  <si>
    <t>智能环保管理系统</t>
  </si>
  <si>
    <t>猪场物流</t>
  </si>
  <si>
    <t xml:space="preserve">1、运猪车辆来源多，定位设备不统一，数据难集中
2、饲料车运输到场后下料量难计量
</t>
  </si>
  <si>
    <t>1、GPS
2、超声波定位装置
3、RFID
4、NFC近场通讯</t>
  </si>
  <si>
    <t>1、自动转运装置
2、自动捡死猪装置
3、料塔称重与动舍耗料统计</t>
  </si>
  <si>
    <t>1、死猪自动识别算法
2、合格猪自动识别算法</t>
  </si>
  <si>
    <t>智能猪场物流转运系统</t>
  </si>
  <si>
    <t>全过程可视化与数字孪生</t>
  </si>
  <si>
    <t>1、管理信息系统无法做到所见即所得
2、设备、车辆状态和信息无法可视化呈现
3、猪只、人员等生物体状态和运动轨迹无法可视化呈现
4、风速场、温湿度场、气体浓度场等无法可视化呈现</t>
  </si>
  <si>
    <t>所有的传感器</t>
  </si>
  <si>
    <t>1、3D激光扫描设备
2、VR设备
3、AR设备
4、深度相机</t>
  </si>
  <si>
    <t>1、CFD计算机仿真算法
2、AR/MR算法</t>
  </si>
  <si>
    <t>数字孪生可视化系统</t>
  </si>
  <si>
    <t>史记智能 产品开发权重分析</t>
  </si>
  <si>
    <t>技术重要程度</t>
  </si>
  <si>
    <t>经济性能</t>
  </si>
  <si>
    <t>技术开发难度</t>
  </si>
  <si>
    <t>集团内部紧急程度</t>
  </si>
  <si>
    <t>产品列表</t>
  </si>
  <si>
    <t>描述</t>
  </si>
  <si>
    <t>研发成本</t>
  </si>
  <si>
    <t>单套成本</t>
  </si>
  <si>
    <t>市场价格</t>
  </si>
  <si>
    <t>研发周期(月)</t>
  </si>
  <si>
    <t>测试周期(月)</t>
  </si>
  <si>
    <t>开始时间</t>
  </si>
  <si>
    <t>完成时间</t>
  </si>
  <si>
    <t>备         注</t>
  </si>
  <si>
    <t>轨道机器人</t>
  </si>
  <si>
    <t>初步估重、观察食槽剩料、监控人、点数、测温</t>
  </si>
  <si>
    <t>1.5-3.0万元</t>
  </si>
  <si>
    <t>借助牧原和拉塞特的经验教训</t>
  </si>
  <si>
    <t>声音采集</t>
  </si>
  <si>
    <t>通过采集猪舍内异常声音，及时发现猪只情况，如发热咳嗽、发情、异常损伤</t>
  </si>
  <si>
    <t>边缘网关</t>
  </si>
  <si>
    <t>设置规则，收集传输数据</t>
  </si>
  <si>
    <t>可以先行借助市面现有产品改造</t>
  </si>
  <si>
    <t>精准饲喂器</t>
  </si>
  <si>
    <t>根据猪只特性，个体制定饲喂标准，减少饲料浪费，提高猪只采食量。设备可以存储一周的执行数据，支持断网。</t>
  </si>
  <si>
    <t>1500元，（直接成本380-500元）</t>
  </si>
  <si>
    <t>借助已有从业经验，先做分娩舍</t>
  </si>
  <si>
    <t>背膘检测仪及眼肌测定仪</t>
  </si>
  <si>
    <t>采用智能化手段代替人工操作</t>
  </si>
  <si>
    <t>电子耳标系统</t>
  </si>
  <si>
    <t>生产过程可监控，公司资产可监控，食品安全可追溯。需配套PDA及软件</t>
  </si>
  <si>
    <t>耳标1.5元/个。PDA4000元/个，耳标钳2500元/把</t>
  </si>
  <si>
    <t>在现有基础上进行软硬件优化</t>
  </si>
  <si>
    <t>电子耳标识读器</t>
  </si>
  <si>
    <t>可以从母猪背后读取耳标，减少母猪应激，符合生物安全要求，可以将数据自动上传到PDA</t>
  </si>
  <si>
    <t>需要APP支持</t>
  </si>
  <si>
    <t>仔猪秤</t>
  </si>
  <si>
    <t>称量出生仔猪单重及窝重，断奶仔猪单重及窝重</t>
  </si>
  <si>
    <t>1.5万元/台</t>
  </si>
  <si>
    <t>可以考虑直接采购</t>
  </si>
  <si>
    <t>仔猪阅读通道</t>
  </si>
  <si>
    <t>仔猪出栏时自动读取RFID信息</t>
  </si>
  <si>
    <t>栏内盘点系统</t>
  </si>
  <si>
    <t>栏内读卡器认读UHF电子耳标及栏位信息</t>
  </si>
  <si>
    <t>育肥猪出栏点数系统</t>
  </si>
  <si>
    <t>点数、估重、以后需要添加读耳标的功能</t>
  </si>
  <si>
    <t>小蓬系统2.23万元/套</t>
  </si>
  <si>
    <t>建议与现有供应商合作，直接采购，数据打通</t>
  </si>
  <si>
    <t>料塔称重</t>
  </si>
  <si>
    <t>实时称量料塔物料，得到进料和出料数据</t>
  </si>
  <si>
    <t>行业广泛应用</t>
  </si>
  <si>
    <t>环控器</t>
  </si>
  <si>
    <t>猪舍环控控制核心</t>
  </si>
  <si>
    <t>现有主板抄板+基础研究，未来升级为养猪大脑</t>
  </si>
  <si>
    <t>自动除湿机</t>
  </si>
  <si>
    <t>风机</t>
  </si>
  <si>
    <t>开窗机</t>
  </si>
  <si>
    <t>智能取暖设备</t>
  </si>
  <si>
    <t>智能照明控制</t>
  </si>
  <si>
    <t>智能喷淋系统</t>
  </si>
  <si>
    <t>根据猪舍温度进行自动喷淋，实现猪舍内温度自动化控制</t>
  </si>
  <si>
    <t>智能湿帘管理系统</t>
  </si>
  <si>
    <t>自主研发</t>
  </si>
  <si>
    <t>室外环境监测</t>
  </si>
  <si>
    <t>查情机器人</t>
  </si>
  <si>
    <t>模拟公猪动作、气味诱情母猪，并根据母猪反馈判定发情</t>
  </si>
  <si>
    <t>准确度不高，研发前景需再探讨</t>
  </si>
  <si>
    <t>猪只估重与背膘测定系统</t>
  </si>
  <si>
    <t>视觉方式进行估重，视觉或超声波方式进行背膘测定</t>
  </si>
  <si>
    <t>与精准饲喂配套的技术</t>
  </si>
  <si>
    <t>赶猪机器人</t>
  </si>
  <si>
    <t>仔猪出栏时代替人工进行赶猪</t>
  </si>
  <si>
    <t>母猪起卧行为控制</t>
  </si>
  <si>
    <t>延迟母猪下趴动作，为仔猪逃离争取时间</t>
  </si>
  <si>
    <t>行业痛点，应用前景广阔</t>
  </si>
  <si>
    <t>CT图像分析软件</t>
  </si>
  <si>
    <t>合作开发</t>
  </si>
  <si>
    <t>消毒机器人</t>
  </si>
  <si>
    <t>代替人工进行消毒动作执行</t>
  </si>
  <si>
    <t>冲栏机器人</t>
  </si>
  <si>
    <t>代替人工执行冲栏执行动作</t>
  </si>
  <si>
    <t>配种机器人</t>
  </si>
  <si>
    <t>辅助人工进行配种，替代重复机械的动作</t>
  </si>
  <si>
    <t>智能泡澡桶</t>
  </si>
  <si>
    <t>AB门，一码通，先泡10分钟后洗澡，液位检测，红外监测。</t>
  </si>
  <si>
    <t>需要人员一码通系统</t>
  </si>
  <si>
    <t>物资浸泡池</t>
  </si>
  <si>
    <t>物资进场消毒实现智能化管控</t>
  </si>
  <si>
    <t>智能疫苗枪</t>
  </si>
  <si>
    <t>代替人工执行打疫苗动作</t>
  </si>
  <si>
    <t>可节约大量人力</t>
  </si>
  <si>
    <t>穿戴体温实时检测系统</t>
  </si>
  <si>
    <t>使用设备固定在猪耳内，实时上传体温数据</t>
  </si>
  <si>
    <t>180元/套</t>
  </si>
  <si>
    <t>PDI智能供热系统</t>
  </si>
  <si>
    <t>清粪机器人</t>
  </si>
  <si>
    <t>自动清理粪便</t>
  </si>
  <si>
    <t>需要猪舍基础设施改造</t>
  </si>
  <si>
    <t>除臭系统</t>
  </si>
  <si>
    <t>降低臭味，减少大气污染</t>
  </si>
  <si>
    <t>已经部份应用，但无自动化检测</t>
  </si>
  <si>
    <t>拉猪车辆监控</t>
  </si>
  <si>
    <t>含车辆轨迹、箱车温度、司机行为识别</t>
  </si>
  <si>
    <t>半自动捡死猪</t>
  </si>
  <si>
    <t>辅助人工处理死狸</t>
  </si>
  <si>
    <t>3D激光扫描</t>
  </si>
  <si>
    <t>VR设备</t>
  </si>
  <si>
    <t>AR设备</t>
  </si>
  <si>
    <t>深度相机</t>
  </si>
  <si>
    <t>专项控制系统</t>
  </si>
  <si>
    <t>防偷猪系统</t>
  </si>
  <si>
    <t>包括防偷重、防偷只数、防偷料三个功能</t>
  </si>
  <si>
    <t>自主研发，分为集团内部和中小养猪户两种方案</t>
  </si>
  <si>
    <t>仔猪保温灯集控系统</t>
  </si>
  <si>
    <t>根据猪舍环境温度自动调节保温灯功率</t>
  </si>
  <si>
    <t>供料系统数据管理平台</t>
  </si>
  <si>
    <t>猪场料塔饲料使用情况，精准饲喂器耗料情况进行数据实时管理</t>
  </si>
  <si>
    <t>环控系统数据管理平台</t>
  </si>
  <si>
    <t>猪场温度，湿度，等环境因素进行数据化实时管理</t>
  </si>
  <si>
    <t>猪舍避雷保护装置</t>
  </si>
  <si>
    <t>用于猪场电气设备保护</t>
  </si>
  <si>
    <t>猪舍通讯保护装置</t>
  </si>
  <si>
    <t>用于猪舍通信保护</t>
  </si>
  <si>
    <t>集中综合报警系统</t>
  </si>
  <si>
    <t>整合猪场所有报警系统，统一报警，统一推送</t>
  </si>
  <si>
    <t>电表数据采集系统</t>
  </si>
  <si>
    <t>采集用点数据</t>
  </si>
  <si>
    <t>水表数据采集系统</t>
  </si>
  <si>
    <t>采集用水数据</t>
  </si>
  <si>
    <t>环保处理及数据采集系统</t>
  </si>
  <si>
    <t>污水处理及污水各理化指标采集分析系统</t>
  </si>
  <si>
    <t>饲料车控制系统</t>
  </si>
  <si>
    <t>料车定位、自动开盖控制、打料电机监控</t>
  </si>
  <si>
    <t>育种数据分析系统</t>
  </si>
  <si>
    <t>考虑与浙江大学合作开发</t>
  </si>
  <si>
    <t>AI视频识别算法</t>
  </si>
  <si>
    <t>产品识别：精液活力、猪只异常
生物安全：人脸门禁、车辆识别、洗澡后判定、蘸脚识别
生产安全：工作识别、串岗睡岗、消防监控</t>
  </si>
  <si>
    <t>全是软件，开发以2个月为一个迭代周期</t>
  </si>
  <si>
    <t>产品开发进度（季度）</t>
  </si>
  <si>
    <t>产品线</t>
  </si>
  <si>
    <t>2022-3</t>
  </si>
  <si>
    <t>2022-4</t>
  </si>
  <si>
    <t>2023-1</t>
  </si>
  <si>
    <t>2023-2</t>
  </si>
  <si>
    <t>2023-3</t>
  </si>
  <si>
    <t>2023-4</t>
  </si>
  <si>
    <t>2024-1</t>
  </si>
  <si>
    <t>2024-2</t>
  </si>
  <si>
    <t>2024-3</t>
  </si>
  <si>
    <t>2024-4</t>
  </si>
  <si>
    <t>2025-1</t>
  </si>
  <si>
    <t>2025-2</t>
  </si>
  <si>
    <t>2025-3</t>
  </si>
  <si>
    <t>2025-4</t>
  </si>
  <si>
    <t>轨道机器人（一代）</t>
  </si>
  <si>
    <t>研发</t>
  </si>
  <si>
    <t>内部测试</t>
  </si>
  <si>
    <t>外部测试</t>
  </si>
  <si>
    <t>投放市场</t>
  </si>
  <si>
    <t>持续迭代</t>
  </si>
  <si>
    <t>轨道机器人（二代）</t>
  </si>
  <si>
    <t>料塔称重系统</t>
  </si>
  <si>
    <t>智能环控器-精灵</t>
  </si>
  <si>
    <t>智能环控器-卫士</t>
  </si>
  <si>
    <t>智能环控器-大师</t>
  </si>
  <si>
    <t>育种专业软件</t>
  </si>
  <si>
    <t>内部使用</t>
  </si>
  <si>
    <t>管理控制系统</t>
  </si>
  <si>
    <t>产品销售进度</t>
  </si>
  <si>
    <t>销售进度</t>
  </si>
  <si>
    <t>预计总量</t>
  </si>
  <si>
    <t>名称</t>
  </si>
  <si>
    <t>平均售价</t>
  </si>
  <si>
    <t>年销售额</t>
  </si>
  <si>
    <t>累计数量</t>
  </si>
  <si>
    <t>累计销售额</t>
  </si>
  <si>
    <t>背膘仪及眼肌测定仪</t>
  </si>
  <si>
    <t>生物育种</t>
  </si>
  <si>
    <t>智能除臭控制系统</t>
  </si>
  <si>
    <t>VR设备与配套虚拟现实教学系统</t>
  </si>
  <si>
    <t>AR设备与配套虚拟现实系统</t>
  </si>
  <si>
    <t>年度累计（万元）</t>
  </si>
  <si>
    <t>年度损益预测</t>
  </si>
  <si>
    <t>明细</t>
  </si>
  <si>
    <t>金额（万元）</t>
  </si>
  <si>
    <t>2022年</t>
  </si>
  <si>
    <t>2023年</t>
  </si>
  <si>
    <t>2024年</t>
  </si>
  <si>
    <t>2025年</t>
  </si>
  <si>
    <t>累计</t>
  </si>
  <si>
    <t>年度销售总额</t>
  </si>
  <si>
    <t>产品平均毛利率</t>
  </si>
  <si>
    <t>年度平均员工人数</t>
  </si>
  <si>
    <t>年度固定资产总额（不含折旧）</t>
  </si>
  <si>
    <t>年度人工成本</t>
  </si>
  <si>
    <t>年度研发费用</t>
  </si>
  <si>
    <t>年度管理费用</t>
  </si>
  <si>
    <t>年度销售费用</t>
  </si>
  <si>
    <t>年度财务费用</t>
  </si>
  <si>
    <t>所得税增值税</t>
  </si>
  <si>
    <t>年度现金流</t>
  </si>
  <si>
    <t>年度利润</t>
  </si>
  <si>
    <t>注1：产品平均毛利率设定为40%，是比较低的，按照这个毛利率，售价应该低于市场同类产品价格，因考虑到主要是内部销售。外部实际销售定价，可以按照市场化定价原则；
注2：财务费用按照占用资金的6%计息，固定资产折旧按照6年计算
注3：净现金流值是指在不做贷款或融资的前提下，实际运行时可以从第二年开始融资贷款，不占用公司母公司现金流。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</si>
</sst>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8">
    <font>
      <sz val="11"/>
      <color theme="1"/>
      <name val="等线"/>
      <charset val="134"/>
      <scheme val="minor"/>
    </font>
    <font>
      <sz val="11"/>
      <color theme="1"/>
      <name val="楷体"/>
      <charset val="134"/>
    </font>
    <font>
      <sz val="12"/>
      <color theme="1"/>
      <name val="微软雅黑"/>
      <charset val="134"/>
    </font>
    <font>
      <sz val="18"/>
      <color theme="1"/>
      <name val="微软雅黑"/>
      <charset val="134"/>
    </font>
    <font>
      <sz val="12"/>
      <color rgb="FF000000"/>
      <name val="微软雅黑"/>
      <charset val="134"/>
    </font>
    <font>
      <sz val="14"/>
      <color theme="1"/>
      <name val="微软雅黑"/>
      <charset val="134"/>
    </font>
    <font>
      <sz val="12"/>
      <name val="微软雅黑"/>
      <charset val="134"/>
    </font>
    <font>
      <sz val="16"/>
      <color theme="1"/>
      <name val="微软雅黑"/>
      <charset val="134"/>
    </font>
    <font>
      <sz val="12"/>
      <color rgb="FFFF0000"/>
      <name val="微软雅黑"/>
      <charset val="134"/>
    </font>
    <font>
      <sz val="18"/>
      <color theme="1"/>
      <name val="等线"/>
      <charset val="134"/>
      <scheme val="minor"/>
    </font>
    <font>
      <sz val="12"/>
      <color theme="1"/>
      <name val="楷体"/>
      <charset val="134"/>
    </font>
    <font>
      <sz val="12"/>
      <color rgb="FF000000"/>
      <name val="楷体"/>
      <charset val="134"/>
    </font>
    <font>
      <sz val="16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theme="1"/>
      <name val="楷体"/>
      <charset val="134"/>
    </font>
    <font>
      <sz val="10"/>
      <color rgb="FF000000"/>
      <name val="楷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theme="1"/>
      <name val="等线"/>
      <charset val="134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2" borderId="30" applyNumberFormat="0" applyFon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0" fillId="26" borderId="33" applyNumberFormat="0" applyAlignment="0" applyProtection="0">
      <alignment vertical="center"/>
    </xf>
    <xf numFmtId="0" fontId="31" fillId="26" borderId="29" applyNumberFormat="0" applyAlignment="0" applyProtection="0">
      <alignment vertical="center"/>
    </xf>
    <xf numFmtId="0" fontId="32" fillId="27" borderId="34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3" fillId="0" borderId="35" applyNumberFormat="0" applyFill="0" applyAlignment="0" applyProtection="0">
      <alignment vertical="center"/>
    </xf>
    <xf numFmtId="0" fontId="34" fillId="0" borderId="36" applyNumberFormat="0" applyFill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37" fillId="0" borderId="0">
      <alignment vertical="center"/>
    </xf>
  </cellStyleXfs>
  <cellXfs count="25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4" borderId="7" xfId="0" applyFill="1" applyBorder="1">
      <alignment vertical="center"/>
    </xf>
    <xf numFmtId="176" fontId="0" fillId="4" borderId="7" xfId="0" applyNumberFormat="1" applyFill="1" applyBorder="1">
      <alignment vertical="center"/>
    </xf>
    <xf numFmtId="176" fontId="0" fillId="4" borderId="8" xfId="0" applyNumberFormat="1" applyFill="1" applyBorder="1">
      <alignment vertical="center"/>
    </xf>
    <xf numFmtId="9" fontId="0" fillId="4" borderId="7" xfId="0" applyNumberFormat="1" applyFill="1" applyBorder="1" applyAlignment="1">
      <alignment vertical="center"/>
    </xf>
    <xf numFmtId="9" fontId="0" fillId="4" borderId="10" xfId="0" applyNumberFormat="1" applyFill="1" applyBorder="1" applyAlignment="1">
      <alignment vertical="center"/>
    </xf>
    <xf numFmtId="9" fontId="0" fillId="4" borderId="8" xfId="0" applyNumberFormat="1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176" fontId="0" fillId="0" borderId="7" xfId="0" applyNumberFormat="1" applyBorder="1" applyAlignment="1">
      <alignment vertical="center"/>
    </xf>
    <xf numFmtId="0" fontId="0" fillId="5" borderId="7" xfId="0" applyFill="1" applyBorder="1">
      <alignment vertical="center"/>
    </xf>
    <xf numFmtId="176" fontId="0" fillId="5" borderId="7" xfId="0" applyNumberFormat="1" applyFill="1" applyBorder="1" applyAlignment="1">
      <alignment vertical="center"/>
    </xf>
    <xf numFmtId="176" fontId="0" fillId="5" borderId="8" xfId="0" applyNumberFormat="1" applyFill="1" applyBorder="1" applyAlignment="1">
      <alignment vertical="center"/>
    </xf>
    <xf numFmtId="0" fontId="0" fillId="6" borderId="7" xfId="0" applyFill="1" applyBorder="1">
      <alignment vertical="center"/>
    </xf>
    <xf numFmtId="0" fontId="0" fillId="6" borderId="7" xfId="0" applyFill="1" applyBorder="1" applyAlignment="1">
      <alignment vertical="center"/>
    </xf>
    <xf numFmtId="176" fontId="0" fillId="6" borderId="7" xfId="0" applyNumberFormat="1" applyFill="1" applyBorder="1" applyAlignment="1">
      <alignment vertical="center"/>
    </xf>
    <xf numFmtId="0" fontId="0" fillId="0" borderId="10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3" fontId="0" fillId="0" borderId="0" xfId="0" applyNumberFormat="1">
      <alignment vertical="center"/>
    </xf>
    <xf numFmtId="0" fontId="2" fillId="0" borderId="0" xfId="0" applyFont="1" applyAlignment="1">
      <alignment vertical="center"/>
    </xf>
    <xf numFmtId="0" fontId="2" fillId="0" borderId="0" xfId="49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vertical="center"/>
    </xf>
    <xf numFmtId="49" fontId="2" fillId="3" borderId="12" xfId="0" applyNumberFormat="1" applyFont="1" applyFill="1" applyBorder="1" applyAlignment="1">
      <alignment vertical="center"/>
    </xf>
    <xf numFmtId="49" fontId="2" fillId="3" borderId="12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49" applyFont="1" applyFill="1" applyBorder="1" applyAlignment="1">
      <alignment wrapText="1"/>
    </xf>
    <xf numFmtId="0" fontId="2" fillId="0" borderId="2" xfId="0" applyFont="1" applyBorder="1">
      <alignment vertical="center"/>
    </xf>
    <xf numFmtId="0" fontId="2" fillId="4" borderId="2" xfId="0" applyFont="1" applyFill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7" xfId="49" applyFont="1" applyBorder="1" applyAlignment="1">
      <alignment wrapText="1"/>
    </xf>
    <xf numFmtId="0" fontId="2" fillId="0" borderId="7" xfId="0" applyFont="1" applyBorder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7" xfId="0" applyFont="1" applyFill="1" applyBorder="1">
      <alignment vertical="center"/>
    </xf>
    <xf numFmtId="0" fontId="4" fillId="0" borderId="7" xfId="49" applyFont="1" applyFill="1" applyBorder="1" applyAlignment="1">
      <alignment wrapText="1"/>
    </xf>
    <xf numFmtId="0" fontId="2" fillId="7" borderId="7" xfId="0" applyFont="1" applyFill="1" applyBorder="1">
      <alignment vertical="center"/>
    </xf>
    <xf numFmtId="0" fontId="4" fillId="0" borderId="7" xfId="49" applyFont="1" applyBorder="1" applyAlignment="1"/>
    <xf numFmtId="0" fontId="4" fillId="0" borderId="7" xfId="49" applyFont="1" applyFill="1" applyBorder="1" applyAlignment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14" xfId="49" applyFont="1" applyFill="1" applyBorder="1" applyAlignment="1"/>
    <xf numFmtId="0" fontId="2" fillId="0" borderId="14" xfId="0" applyFont="1" applyBorder="1">
      <alignment vertical="center"/>
    </xf>
    <xf numFmtId="0" fontId="2" fillId="7" borderId="14" xfId="0" applyFont="1" applyFill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>
      <alignment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4" fillId="0" borderId="16" xfId="49" applyFont="1" applyBorder="1" applyAlignment="1"/>
    <xf numFmtId="0" fontId="2" fillId="0" borderId="16" xfId="0" applyFont="1" applyBorder="1">
      <alignment vertical="center"/>
    </xf>
    <xf numFmtId="0" fontId="2" fillId="4" borderId="16" xfId="0" applyFont="1" applyFill="1" applyBorder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4" fillId="0" borderId="12" xfId="49" applyFont="1" applyBorder="1" applyAlignment="1"/>
    <xf numFmtId="0" fontId="2" fillId="0" borderId="12" xfId="0" applyFont="1" applyBorder="1">
      <alignment vertical="center"/>
    </xf>
    <xf numFmtId="0" fontId="2" fillId="4" borderId="12" xfId="0" applyFont="1" applyFill="1" applyBorder="1" applyAlignment="1">
      <alignment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4" fillId="0" borderId="18" xfId="49" applyFont="1" applyBorder="1" applyAlignment="1"/>
    <xf numFmtId="0" fontId="2" fillId="0" borderId="18" xfId="0" applyFont="1" applyBorder="1">
      <alignment vertical="center"/>
    </xf>
    <xf numFmtId="0" fontId="2" fillId="4" borderId="18" xfId="0" applyFont="1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2" xfId="49" applyFont="1" applyBorder="1" applyAlignment="1"/>
    <xf numFmtId="0" fontId="4" fillId="0" borderId="14" xfId="49" applyFont="1" applyBorder="1" applyAlignment="1"/>
    <xf numFmtId="0" fontId="2" fillId="0" borderId="19" xfId="0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/>
    </xf>
    <xf numFmtId="0" fontId="4" fillId="0" borderId="20" xfId="49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4" borderId="20" xfId="0" applyFont="1" applyFill="1" applyBorder="1" applyAlignment="1">
      <alignment vertical="center"/>
    </xf>
    <xf numFmtId="0" fontId="4" fillId="0" borderId="2" xfId="49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4" fillId="0" borderId="14" xfId="49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4" fillId="0" borderId="16" xfId="49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4" fillId="0" borderId="12" xfId="49" applyFont="1" applyBorder="1" applyAlignment="1">
      <alignment vertical="center"/>
    </xf>
    <xf numFmtId="0" fontId="2" fillId="0" borderId="1" xfId="49" applyFont="1" applyBorder="1" applyAlignment="1">
      <alignment horizontal="center" vertical="center"/>
    </xf>
    <xf numFmtId="0" fontId="2" fillId="0" borderId="2" xfId="49" applyFont="1" applyBorder="1" applyAlignment="1">
      <alignment horizontal="center" vertical="center"/>
    </xf>
    <xf numFmtId="0" fontId="4" fillId="0" borderId="2" xfId="49" applyFont="1" applyBorder="1" applyAlignment="1">
      <alignment horizontal="left" vertical="center"/>
    </xf>
    <xf numFmtId="0" fontId="2" fillId="0" borderId="6" xfId="49" applyFont="1" applyBorder="1" applyAlignment="1">
      <alignment horizontal="center" vertical="center"/>
    </xf>
    <xf numFmtId="0" fontId="2" fillId="0" borderId="7" xfId="49" applyFont="1" applyBorder="1" applyAlignment="1">
      <alignment horizontal="center" vertical="center"/>
    </xf>
    <xf numFmtId="0" fontId="4" fillId="0" borderId="7" xfId="49" applyFont="1" applyBorder="1" applyAlignment="1">
      <alignment horizontal="left" vertical="center"/>
    </xf>
    <xf numFmtId="0" fontId="2" fillId="0" borderId="13" xfId="49" applyFont="1" applyBorder="1" applyAlignment="1">
      <alignment horizontal="center" vertical="center"/>
    </xf>
    <xf numFmtId="0" fontId="2" fillId="0" borderId="14" xfId="49" applyFont="1" applyBorder="1" applyAlignment="1">
      <alignment horizontal="center" vertical="center"/>
    </xf>
    <xf numFmtId="0" fontId="4" fillId="0" borderId="14" xfId="49" applyFont="1" applyBorder="1" applyAlignment="1">
      <alignment horizontal="left" vertical="center"/>
    </xf>
    <xf numFmtId="0" fontId="5" fillId="6" borderId="0" xfId="0" applyFont="1" applyFill="1">
      <alignment vertical="center"/>
    </xf>
    <xf numFmtId="0" fontId="5" fillId="6" borderId="0" xfId="0" applyFont="1" applyFill="1" applyAlignment="1">
      <alignment horizontal="center" vertical="center"/>
    </xf>
    <xf numFmtId="0" fontId="2" fillId="7" borderId="2" xfId="0" applyFont="1" applyFill="1" applyBorder="1">
      <alignment vertical="center"/>
    </xf>
    <xf numFmtId="0" fontId="6" fillId="4" borderId="7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4" borderId="16" xfId="0" applyFont="1" applyFill="1" applyBorder="1">
      <alignment vertical="center"/>
    </xf>
    <xf numFmtId="0" fontId="2" fillId="7" borderId="12" xfId="0" applyFont="1" applyFill="1" applyBorder="1">
      <alignment vertical="center"/>
    </xf>
    <xf numFmtId="0" fontId="2" fillId="4" borderId="12" xfId="0" applyFont="1" applyFill="1" applyBorder="1">
      <alignment vertical="center"/>
    </xf>
    <xf numFmtId="0" fontId="4" fillId="4" borderId="12" xfId="49" applyFont="1" applyFill="1" applyBorder="1" applyAlignment="1"/>
    <xf numFmtId="0" fontId="2" fillId="7" borderId="18" xfId="0" applyFont="1" applyFill="1" applyBorder="1">
      <alignment vertical="center"/>
    </xf>
    <xf numFmtId="0" fontId="2" fillId="4" borderId="18" xfId="0" applyFont="1" applyFill="1" applyBorder="1">
      <alignment vertical="center"/>
    </xf>
    <xf numFmtId="0" fontId="2" fillId="7" borderId="16" xfId="0" applyFont="1" applyFill="1" applyBorder="1">
      <alignment vertical="center"/>
    </xf>
    <xf numFmtId="0" fontId="2" fillId="0" borderId="2" xfId="49" applyFont="1" applyBorder="1">
      <alignment vertical="center"/>
    </xf>
    <xf numFmtId="0" fontId="2" fillId="0" borderId="20" xfId="0" applyFont="1" applyBorder="1">
      <alignment vertical="center"/>
    </xf>
    <xf numFmtId="0" fontId="2" fillId="7" borderId="20" xfId="0" applyFont="1" applyFill="1" applyBorder="1">
      <alignment vertical="center"/>
    </xf>
    <xf numFmtId="14" fontId="2" fillId="0" borderId="2" xfId="49" applyNumberFormat="1" applyFont="1" applyBorder="1" applyAlignment="1">
      <alignment horizontal="center" vertical="center"/>
    </xf>
    <xf numFmtId="0" fontId="2" fillId="0" borderId="2" xfId="49" applyFont="1" applyBorder="1" applyAlignment="1">
      <alignment horizontal="left" vertical="center"/>
    </xf>
    <xf numFmtId="14" fontId="2" fillId="0" borderId="7" xfId="49" applyNumberFormat="1" applyFont="1" applyBorder="1" applyAlignment="1">
      <alignment horizontal="center" vertical="center"/>
    </xf>
    <xf numFmtId="0" fontId="2" fillId="0" borderId="7" xfId="49" applyFont="1" applyBorder="1" applyAlignment="1">
      <alignment horizontal="left" vertical="center"/>
    </xf>
    <xf numFmtId="14" fontId="2" fillId="0" borderId="14" xfId="49" applyNumberFormat="1" applyFont="1" applyBorder="1" applyAlignment="1">
      <alignment horizontal="center" vertical="center"/>
    </xf>
    <xf numFmtId="0" fontId="2" fillId="0" borderId="14" xfId="49" applyFont="1" applyBorder="1" applyAlignment="1">
      <alignment horizontal="left" vertical="center"/>
    </xf>
    <xf numFmtId="0" fontId="2" fillId="3" borderId="2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0" borderId="2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23" xfId="0" applyFont="1" applyBorder="1">
      <alignment vertical="center"/>
    </xf>
    <xf numFmtId="0" fontId="2" fillId="0" borderId="24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26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1" xfId="49" applyFont="1" applyBorder="1" applyAlignment="1">
      <alignment horizontal="left" vertical="center"/>
    </xf>
    <xf numFmtId="0" fontId="2" fillId="0" borderId="8" xfId="49" applyFont="1" applyBorder="1" applyAlignment="1">
      <alignment horizontal="left" vertical="center"/>
    </xf>
    <xf numFmtId="0" fontId="2" fillId="0" borderId="23" xfId="49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49" fontId="2" fillId="3" borderId="7" xfId="0" applyNumberFormat="1" applyFont="1" applyFill="1" applyBorder="1">
      <alignment vertical="center"/>
    </xf>
    <xf numFmtId="0" fontId="2" fillId="8" borderId="7" xfId="0" applyFont="1" applyFill="1" applyBorder="1" applyAlignment="1">
      <alignment horizontal="center" vertical="center"/>
    </xf>
    <xf numFmtId="0" fontId="2" fillId="9" borderId="7" xfId="0" applyFont="1" applyFill="1" applyBorder="1">
      <alignment vertical="center"/>
    </xf>
    <xf numFmtId="0" fontId="2" fillId="10" borderId="7" xfId="0" applyFont="1" applyFill="1" applyBorder="1">
      <alignment vertical="center"/>
    </xf>
    <xf numFmtId="0" fontId="2" fillId="8" borderId="7" xfId="0" applyFont="1" applyFill="1" applyBorder="1">
      <alignment vertical="center"/>
    </xf>
    <xf numFmtId="0" fontId="8" fillId="4" borderId="7" xfId="0" applyFont="1" applyFill="1" applyBorder="1" applyAlignment="1">
      <alignment horizontal="center" vertical="center"/>
    </xf>
    <xf numFmtId="0" fontId="6" fillId="11" borderId="7" xfId="0" applyFont="1" applyFill="1" applyBorder="1">
      <alignment vertical="center"/>
    </xf>
    <xf numFmtId="0" fontId="2" fillId="9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vertical="center" wrapText="1"/>
    </xf>
    <xf numFmtId="0" fontId="2" fillId="8" borderId="7" xfId="0" applyFont="1" applyFill="1" applyBorder="1" applyAlignment="1">
      <alignment vertical="center"/>
    </xf>
    <xf numFmtId="0" fontId="2" fillId="8" borderId="14" xfId="0" applyFont="1" applyFill="1" applyBorder="1">
      <alignment vertical="center"/>
    </xf>
    <xf numFmtId="0" fontId="2" fillId="9" borderId="14" xfId="0" applyFont="1" applyFill="1" applyBorder="1">
      <alignment vertical="center"/>
    </xf>
    <xf numFmtId="0" fontId="2" fillId="10" borderId="14" xfId="0" applyFont="1" applyFill="1" applyBorder="1">
      <alignment vertical="center"/>
    </xf>
    <xf numFmtId="0" fontId="2" fillId="12" borderId="7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49" fontId="2" fillId="3" borderId="8" xfId="0" applyNumberFormat="1" applyFont="1" applyFill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0" fontId="2" fillId="0" borderId="8" xfId="49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7" borderId="8" xfId="0" applyFont="1" applyFill="1" applyBorder="1">
      <alignment vertical="center"/>
    </xf>
    <xf numFmtId="14" fontId="2" fillId="0" borderId="8" xfId="49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4" borderId="0" xfId="49" applyFont="1" applyFill="1" applyAlignment="1">
      <alignment horizontal="center" vertical="center"/>
    </xf>
    <xf numFmtId="0" fontId="2" fillId="4" borderId="0" xfId="49" applyFont="1" applyFill="1" applyAlignment="1">
      <alignment horizontal="left" vertical="center"/>
    </xf>
    <xf numFmtId="0" fontId="2" fillId="0" borderId="0" xfId="49" applyFont="1" applyAlignment="1">
      <alignment horizontal="center" vertical="center"/>
    </xf>
    <xf numFmtId="0" fontId="4" fillId="0" borderId="0" xfId="49" applyFont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2" fillId="3" borderId="6" xfId="49" applyFont="1" applyFill="1" applyBorder="1" applyAlignment="1">
      <alignment horizontal="center" vertical="center" wrapText="1"/>
    </xf>
    <xf numFmtId="0" fontId="2" fillId="3" borderId="7" xfId="49" applyFont="1" applyFill="1" applyBorder="1" applyAlignment="1">
      <alignment horizontal="center" vertical="center" wrapText="1"/>
    </xf>
    <xf numFmtId="0" fontId="4" fillId="3" borderId="7" xfId="49" applyFont="1" applyFill="1" applyBorder="1" applyAlignment="1">
      <alignment horizontal="center" vertical="center" wrapText="1"/>
    </xf>
    <xf numFmtId="0" fontId="4" fillId="3" borderId="7" xfId="49" applyFont="1" applyFill="1" applyBorder="1" applyAlignment="1">
      <alignment horizontal="center" vertical="center"/>
    </xf>
    <xf numFmtId="0" fontId="2" fillId="4" borderId="6" xfId="49" applyFont="1" applyFill="1" applyBorder="1" applyAlignment="1">
      <alignment horizontal="center" vertical="center"/>
    </xf>
    <xf numFmtId="0" fontId="10" fillId="4" borderId="7" xfId="49" applyFont="1" applyFill="1" applyBorder="1" applyAlignment="1">
      <alignment horizontal="center" vertical="center"/>
    </xf>
    <xf numFmtId="0" fontId="10" fillId="13" borderId="7" xfId="49" applyFont="1" applyFill="1" applyBorder="1" applyAlignment="1">
      <alignment horizontal="center" vertical="center"/>
    </xf>
    <xf numFmtId="0" fontId="11" fillId="4" borderId="7" xfId="49" applyFont="1" applyFill="1" applyBorder="1" applyAlignment="1">
      <alignment horizontal="left" vertical="center" wrapText="1"/>
    </xf>
    <xf numFmtId="0" fontId="11" fillId="4" borderId="7" xfId="49" applyFont="1" applyFill="1" applyBorder="1" applyAlignment="1">
      <alignment horizontal="left" vertical="center"/>
    </xf>
    <xf numFmtId="0" fontId="10" fillId="4" borderId="7" xfId="49" applyFont="1" applyFill="1" applyBorder="1" applyAlignment="1">
      <alignment horizontal="center" vertical="center" wrapText="1"/>
    </xf>
    <xf numFmtId="0" fontId="10" fillId="13" borderId="7" xfId="49" applyFont="1" applyFill="1" applyBorder="1" applyAlignment="1">
      <alignment horizontal="center" vertical="center" wrapText="1"/>
    </xf>
    <xf numFmtId="0" fontId="11" fillId="4" borderId="7" xfId="49" applyFont="1" applyFill="1" applyBorder="1" applyAlignment="1">
      <alignment horizontal="center" vertical="center" wrapText="1"/>
    </xf>
    <xf numFmtId="0" fontId="10" fillId="5" borderId="7" xfId="49" applyFont="1" applyFill="1" applyBorder="1" applyAlignment="1">
      <alignment horizontal="center" vertical="center"/>
    </xf>
    <xf numFmtId="0" fontId="10" fillId="14" borderId="7" xfId="49" applyFont="1" applyFill="1" applyBorder="1" applyAlignment="1">
      <alignment horizontal="center" vertical="center"/>
    </xf>
    <xf numFmtId="0" fontId="10" fillId="15" borderId="7" xfId="49" applyFont="1" applyFill="1" applyBorder="1" applyAlignment="1">
      <alignment horizontal="center" vertical="center"/>
    </xf>
    <xf numFmtId="0" fontId="11" fillId="0" borderId="7" xfId="49" applyFont="1" applyFill="1" applyBorder="1" applyAlignment="1">
      <alignment horizontal="left" vertical="center"/>
    </xf>
    <xf numFmtId="0" fontId="11" fillId="0" borderId="7" xfId="49" applyFont="1" applyBorder="1" applyAlignment="1">
      <alignment horizontal="left" vertical="center" wrapText="1"/>
    </xf>
    <xf numFmtId="0" fontId="11" fillId="0" borderId="7" xfId="49" applyFont="1" applyBorder="1" applyAlignment="1">
      <alignment horizontal="left" vertical="center"/>
    </xf>
    <xf numFmtId="0" fontId="10" fillId="0" borderId="7" xfId="49" applyFont="1" applyBorder="1" applyAlignment="1">
      <alignment horizontal="center" vertical="center"/>
    </xf>
    <xf numFmtId="0" fontId="11" fillId="0" borderId="7" xfId="49" applyFont="1" applyFill="1" applyBorder="1" applyAlignment="1">
      <alignment horizontal="left" vertical="center" wrapText="1"/>
    </xf>
    <xf numFmtId="0" fontId="10" fillId="0" borderId="7" xfId="49" applyFont="1" applyFill="1" applyBorder="1" applyAlignment="1">
      <alignment horizontal="center" vertical="center"/>
    </xf>
    <xf numFmtId="0" fontId="10" fillId="16" borderId="7" xfId="49" applyFont="1" applyFill="1" applyBorder="1" applyAlignment="1">
      <alignment horizontal="center" vertical="center"/>
    </xf>
    <xf numFmtId="0" fontId="10" fillId="0" borderId="7" xfId="49" applyFont="1" applyFill="1" applyBorder="1" applyAlignment="1">
      <alignment horizontal="center" vertical="center"/>
    </xf>
    <xf numFmtId="0" fontId="2" fillId="0" borderId="6" xfId="49" applyFont="1" applyBorder="1" applyAlignment="1">
      <alignment horizontal="center" vertical="center" wrapText="1"/>
    </xf>
    <xf numFmtId="0" fontId="10" fillId="0" borderId="7" xfId="49" applyFont="1" applyBorder="1" applyAlignment="1">
      <alignment horizontal="left" vertical="center"/>
    </xf>
    <xf numFmtId="0" fontId="10" fillId="6" borderId="7" xfId="49" applyFont="1" applyFill="1" applyBorder="1" applyAlignment="1">
      <alignment horizontal="left" vertical="center"/>
    </xf>
    <xf numFmtId="0" fontId="10" fillId="5" borderId="14" xfId="49" applyFont="1" applyFill="1" applyBorder="1" applyAlignment="1">
      <alignment horizontal="center" vertical="center"/>
    </xf>
    <xf numFmtId="0" fontId="10" fillId="0" borderId="14" xfId="49" applyFont="1" applyBorder="1" applyAlignment="1">
      <alignment horizontal="center" vertical="center"/>
    </xf>
    <xf numFmtId="0" fontId="10" fillId="0" borderId="14" xfId="49" applyFont="1" applyFill="1" applyBorder="1" applyAlignment="1">
      <alignment horizontal="center" vertical="center"/>
    </xf>
    <xf numFmtId="0" fontId="11" fillId="0" borderId="14" xfId="49" applyFont="1" applyBorder="1" applyAlignment="1">
      <alignment horizontal="left" vertical="center"/>
    </xf>
    <xf numFmtId="0" fontId="11" fillId="0" borderId="14" xfId="49" applyFont="1" applyBorder="1" applyAlignment="1">
      <alignment horizontal="left" vertical="center" wrapText="1"/>
    </xf>
    <xf numFmtId="0" fontId="9" fillId="2" borderId="21" xfId="0" applyFont="1" applyFill="1" applyBorder="1" applyAlignment="1">
      <alignment horizontal="center" vertical="center"/>
    </xf>
    <xf numFmtId="0" fontId="4" fillId="3" borderId="8" xfId="49" applyFont="1" applyFill="1" applyBorder="1" applyAlignment="1">
      <alignment horizontal="center" vertical="center"/>
    </xf>
    <xf numFmtId="14" fontId="10" fillId="4" borderId="7" xfId="49" applyNumberFormat="1" applyFont="1" applyFill="1" applyBorder="1" applyAlignment="1">
      <alignment horizontal="center" vertical="center"/>
    </xf>
    <xf numFmtId="0" fontId="10" fillId="4" borderId="8" xfId="49" applyFont="1" applyFill="1" applyBorder="1" applyAlignment="1">
      <alignment horizontal="left" vertical="center"/>
    </xf>
    <xf numFmtId="0" fontId="11" fillId="4" borderId="7" xfId="49" applyFont="1" applyFill="1" applyBorder="1" applyAlignment="1">
      <alignment horizontal="center" vertical="center"/>
    </xf>
    <xf numFmtId="0" fontId="11" fillId="4" borderId="8" xfId="49" applyFont="1" applyFill="1" applyBorder="1" applyAlignment="1">
      <alignment horizontal="left" vertical="center"/>
    </xf>
    <xf numFmtId="14" fontId="10" fillId="0" borderId="7" xfId="49" applyNumberFormat="1" applyFont="1" applyBorder="1" applyAlignment="1">
      <alignment horizontal="center" vertical="center"/>
    </xf>
    <xf numFmtId="0" fontId="10" fillId="0" borderId="8" xfId="49" applyFont="1" applyBorder="1" applyAlignment="1">
      <alignment horizontal="left" vertical="center"/>
    </xf>
    <xf numFmtId="0" fontId="10" fillId="0" borderId="8" xfId="49" applyFont="1" applyBorder="1" applyAlignment="1">
      <alignment horizontal="left" vertical="center" wrapText="1"/>
    </xf>
    <xf numFmtId="0" fontId="10" fillId="0" borderId="23" xfId="49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right" vertical="center"/>
    </xf>
    <xf numFmtId="0" fontId="13" fillId="3" borderId="7" xfId="0" applyFont="1" applyFill="1" applyBorder="1" applyAlignment="1">
      <alignment horizontal="center" vertical="center" wrapText="1"/>
    </xf>
    <xf numFmtId="0" fontId="14" fillId="3" borderId="27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5" fillId="0" borderId="6" xfId="0" applyFont="1" applyBorder="1">
      <alignment vertical="center"/>
    </xf>
    <xf numFmtId="0" fontId="15" fillId="0" borderId="7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7" fillId="0" borderId="2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5" fillId="0" borderId="7" xfId="0" applyFont="1" applyBorder="1" applyAlignment="1">
      <alignment vertical="center" wrapText="1"/>
    </xf>
    <xf numFmtId="0" fontId="15" fillId="0" borderId="7" xfId="0" applyFont="1" applyFill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 wrapText="1"/>
    </xf>
    <xf numFmtId="0" fontId="15" fillId="0" borderId="13" xfId="0" applyFont="1" applyBorder="1">
      <alignment vertical="center"/>
    </xf>
    <xf numFmtId="0" fontId="15" fillId="0" borderId="14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23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23"/>
  <sheetViews>
    <sheetView tabSelected="1" zoomScale="70" zoomScaleNormal="70" workbookViewId="0">
      <selection activeCell="I4" sqref="I4"/>
    </sheetView>
  </sheetViews>
  <sheetFormatPr defaultColWidth="9" defaultRowHeight="14" outlineLevelCol="6"/>
  <cols>
    <col min="1" max="1" width="3.75" customWidth="1"/>
    <col min="2" max="2" width="24.8333333333333" customWidth="1"/>
    <col min="3" max="3" width="32.3333333333333" customWidth="1"/>
    <col min="4" max="4" width="30.8333333333333" customWidth="1"/>
    <col min="5" max="5" width="33.0833333333333" customWidth="1"/>
    <col min="6" max="6" width="30.0833333333333" customWidth="1"/>
    <col min="7" max="7" width="18.5833333333333" customWidth="1"/>
  </cols>
  <sheetData>
    <row r="1" ht="33" customHeight="1" spans="1:7">
      <c r="A1" s="235" t="s">
        <v>0</v>
      </c>
      <c r="B1" s="236"/>
      <c r="C1" s="236"/>
      <c r="D1" s="236"/>
      <c r="E1" s="236"/>
      <c r="F1" s="236"/>
      <c r="G1" s="237"/>
    </row>
    <row r="2" ht="24" customHeight="1" spans="1:7">
      <c r="A2" s="238" t="s">
        <v>1</v>
      </c>
      <c r="B2" s="239" t="s">
        <v>2</v>
      </c>
      <c r="C2" s="239" t="s">
        <v>3</v>
      </c>
      <c r="D2" s="239" t="s">
        <v>4</v>
      </c>
      <c r="E2" s="239" t="s">
        <v>5</v>
      </c>
      <c r="F2" s="240" t="s">
        <v>6</v>
      </c>
      <c r="G2" s="241" t="s">
        <v>7</v>
      </c>
    </row>
    <row r="3" ht="174" customHeight="1" spans="1:7">
      <c r="A3" s="242">
        <v>1</v>
      </c>
      <c r="B3" s="243" t="s">
        <v>8</v>
      </c>
      <c r="C3" s="244" t="s">
        <v>9</v>
      </c>
      <c r="D3" s="245" t="s">
        <v>10</v>
      </c>
      <c r="E3" s="245" t="s">
        <v>11</v>
      </c>
      <c r="F3" s="244" t="s">
        <v>12</v>
      </c>
      <c r="G3" s="246" t="s">
        <v>13</v>
      </c>
    </row>
    <row r="4" ht="151.5" customHeight="1" spans="1:7">
      <c r="A4" s="242">
        <v>2</v>
      </c>
      <c r="B4" s="243" t="s">
        <v>14</v>
      </c>
      <c r="C4" s="245" t="s">
        <v>15</v>
      </c>
      <c r="D4" s="244" t="s">
        <v>16</v>
      </c>
      <c r="E4" s="244" t="s">
        <v>17</v>
      </c>
      <c r="F4" s="244" t="s">
        <v>18</v>
      </c>
      <c r="G4" s="246" t="s">
        <v>19</v>
      </c>
    </row>
    <row r="5" ht="120" customHeight="1" spans="1:7">
      <c r="A5" s="242">
        <v>3</v>
      </c>
      <c r="B5" s="243" t="s">
        <v>20</v>
      </c>
      <c r="C5" s="244" t="s">
        <v>21</v>
      </c>
      <c r="D5" s="244" t="s">
        <v>22</v>
      </c>
      <c r="E5" s="244" t="s">
        <v>23</v>
      </c>
      <c r="F5" s="244" t="s">
        <v>24</v>
      </c>
      <c r="G5" s="246" t="s">
        <v>25</v>
      </c>
    </row>
    <row r="6" ht="72.65" customHeight="1" spans="1:7">
      <c r="A6" s="242">
        <v>4</v>
      </c>
      <c r="B6" s="243" t="s">
        <v>26</v>
      </c>
      <c r="C6" s="244" t="s">
        <v>27</v>
      </c>
      <c r="D6" s="244" t="s">
        <v>28</v>
      </c>
      <c r="E6" s="245" t="s">
        <v>29</v>
      </c>
      <c r="F6" s="244" t="s">
        <v>30</v>
      </c>
      <c r="G6" s="246" t="s">
        <v>31</v>
      </c>
    </row>
    <row r="7" ht="82.5" customHeight="1" spans="1:7">
      <c r="A7" s="242">
        <v>5</v>
      </c>
      <c r="B7" s="243" t="s">
        <v>32</v>
      </c>
      <c r="C7" s="245" t="s">
        <v>33</v>
      </c>
      <c r="D7" s="244" t="s">
        <v>34</v>
      </c>
      <c r="E7" s="244" t="s">
        <v>35</v>
      </c>
      <c r="F7" s="244" t="s">
        <v>36</v>
      </c>
      <c r="G7" s="246" t="s">
        <v>37</v>
      </c>
    </row>
    <row r="8" ht="86.15" customHeight="1" spans="1:7">
      <c r="A8" s="242">
        <v>6</v>
      </c>
      <c r="B8" s="243" t="s">
        <v>38</v>
      </c>
      <c r="C8" s="244" t="s">
        <v>39</v>
      </c>
      <c r="D8" s="244" t="s">
        <v>40</v>
      </c>
      <c r="E8" s="244" t="s">
        <v>41</v>
      </c>
      <c r="F8" s="244" t="s">
        <v>42</v>
      </c>
      <c r="G8" s="246" t="s">
        <v>43</v>
      </c>
    </row>
    <row r="9" ht="60" customHeight="1" spans="1:7">
      <c r="A9" s="242">
        <v>7</v>
      </c>
      <c r="B9" s="247" t="s">
        <v>44</v>
      </c>
      <c r="C9" s="244" t="s">
        <v>45</v>
      </c>
      <c r="D9" s="244" t="s">
        <v>46</v>
      </c>
      <c r="E9" s="244" t="s">
        <v>47</v>
      </c>
      <c r="F9" s="244" t="s">
        <v>48</v>
      </c>
      <c r="G9" s="246" t="s">
        <v>49</v>
      </c>
    </row>
    <row r="10" ht="53.15" customHeight="1" spans="1:7">
      <c r="A10" s="242">
        <v>8</v>
      </c>
      <c r="B10" s="243" t="s">
        <v>50</v>
      </c>
      <c r="C10" s="244" t="s">
        <v>51</v>
      </c>
      <c r="D10" s="244" t="s">
        <v>52</v>
      </c>
      <c r="E10" s="244" t="s">
        <v>53</v>
      </c>
      <c r="F10" s="244" t="s">
        <v>54</v>
      </c>
      <c r="G10" s="246" t="s">
        <v>55</v>
      </c>
    </row>
    <row r="11" ht="58" customHeight="1" spans="1:7">
      <c r="A11" s="242">
        <v>9</v>
      </c>
      <c r="B11" s="248" t="s">
        <v>56</v>
      </c>
      <c r="C11" s="249" t="s">
        <v>57</v>
      </c>
      <c r="D11" s="244" t="s">
        <v>58</v>
      </c>
      <c r="E11" s="244" t="s">
        <v>59</v>
      </c>
      <c r="F11" s="244" t="s">
        <v>60</v>
      </c>
      <c r="G11" s="246" t="s">
        <v>61</v>
      </c>
    </row>
    <row r="12" ht="71.15" customHeight="1" spans="1:7">
      <c r="A12" s="250">
        <v>10</v>
      </c>
      <c r="B12" s="251" t="s">
        <v>62</v>
      </c>
      <c r="C12" s="252" t="s">
        <v>63</v>
      </c>
      <c r="D12" s="252" t="s">
        <v>64</v>
      </c>
      <c r="E12" s="252" t="s">
        <v>65</v>
      </c>
      <c r="F12" s="252" t="s">
        <v>66</v>
      </c>
      <c r="G12" s="253" t="s">
        <v>67</v>
      </c>
    </row>
    <row r="13" spans="2:7">
      <c r="B13" s="254"/>
      <c r="C13" s="254"/>
      <c r="D13" s="254"/>
      <c r="E13" s="254"/>
      <c r="F13" s="254"/>
      <c r="G13" s="254"/>
    </row>
    <row r="14" spans="2:7">
      <c r="B14" s="254"/>
      <c r="C14" s="254"/>
      <c r="D14" s="254"/>
      <c r="E14" s="254"/>
      <c r="F14" s="254"/>
      <c r="G14" s="254"/>
    </row>
    <row r="15" spans="2:7">
      <c r="B15" s="254"/>
      <c r="C15" s="254"/>
      <c r="D15" s="254"/>
      <c r="E15" s="254"/>
      <c r="F15" s="254"/>
      <c r="G15" s="254"/>
    </row>
    <row r="16" spans="2:7">
      <c r="B16" s="254"/>
      <c r="C16" s="254"/>
      <c r="D16" s="254"/>
      <c r="E16" s="254"/>
      <c r="F16" s="254"/>
      <c r="G16" s="254"/>
    </row>
    <row r="17" spans="2:7">
      <c r="B17" s="254"/>
      <c r="C17" s="254"/>
      <c r="D17" s="254"/>
      <c r="E17" s="254"/>
      <c r="F17" s="254"/>
      <c r="G17" s="254"/>
    </row>
    <row r="18" spans="2:7">
      <c r="B18" s="254"/>
      <c r="C18" s="254"/>
      <c r="D18" s="254"/>
      <c r="E18" s="254"/>
      <c r="F18" s="254"/>
      <c r="G18" s="254"/>
    </row>
    <row r="19" spans="2:7">
      <c r="B19" s="254"/>
      <c r="C19" s="254"/>
      <c r="D19" s="254"/>
      <c r="E19" s="254"/>
      <c r="F19" s="254"/>
      <c r="G19" s="254"/>
    </row>
    <row r="20" spans="2:7">
      <c r="B20" s="254"/>
      <c r="C20" s="254"/>
      <c r="D20" s="254"/>
      <c r="E20" s="254"/>
      <c r="F20" s="254"/>
      <c r="G20" s="254"/>
    </row>
    <row r="21" spans="2:7">
      <c r="B21" s="254"/>
      <c r="C21" s="254"/>
      <c r="D21" s="254"/>
      <c r="E21" s="254"/>
      <c r="F21" s="254"/>
      <c r="G21" s="254"/>
    </row>
    <row r="22" spans="2:7">
      <c r="B22" s="254"/>
      <c r="C22" s="254"/>
      <c r="D22" s="254"/>
      <c r="E22" s="254"/>
      <c r="F22" s="254"/>
      <c r="G22" s="254"/>
    </row>
    <row r="23" spans="2:7">
      <c r="B23" s="254"/>
      <c r="C23" s="254"/>
      <c r="D23" s="254"/>
      <c r="E23" s="254"/>
      <c r="F23" s="254"/>
      <c r="G23" s="254"/>
    </row>
  </sheetData>
  <mergeCells count="1">
    <mergeCell ref="A1:G1"/>
  </mergeCells>
  <pageMargins left="0.7" right="0.7" top="0.75" bottom="0.75" header="0.3" footer="0.3"/>
  <pageSetup paperSize="9" scale="47" fitToHeight="0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57"/>
  <sheetViews>
    <sheetView zoomScale="90" zoomScaleNormal="90" workbookViewId="0">
      <pane ySplit="2" topLeftCell="A3" activePane="bottomLeft" state="frozen"/>
      <selection/>
      <selection pane="bottomLeft" activeCell="O57" sqref="A1:O57"/>
    </sheetView>
  </sheetViews>
  <sheetFormatPr defaultColWidth="9.58333333333333" defaultRowHeight="16.5"/>
  <cols>
    <col min="1" max="1" width="30.5833333333333" style="39" customWidth="1"/>
    <col min="2" max="2" width="10.0833333333333" style="190" customWidth="1"/>
    <col min="3" max="3" width="9.33333333333333" style="190" customWidth="1"/>
    <col min="4" max="4" width="8.15" style="190" customWidth="1"/>
    <col min="5" max="5" width="13.25" style="190" customWidth="1"/>
    <col min="6" max="6" width="26.75" style="191" customWidth="1"/>
    <col min="7" max="7" width="54.25" style="191" customWidth="1"/>
    <col min="8" max="9" width="9.58333333333333" style="39" hidden="1" customWidth="1"/>
    <col min="10" max="10" width="9.5" style="39" hidden="1" customWidth="1"/>
    <col min="11" max="11" width="15.8333333333333" style="190" hidden="1" customWidth="1"/>
    <col min="12" max="12" width="15.3333333333333" style="190" hidden="1" customWidth="1"/>
    <col min="13" max="13" width="11.8333333333333" style="190" hidden="1" customWidth="1"/>
    <col min="14" max="14" width="14" style="190" hidden="1" customWidth="1"/>
    <col min="15" max="15" width="47.0833333333333" style="39" customWidth="1"/>
    <col min="16" max="16384" width="9.58333333333333" style="39"/>
  </cols>
  <sheetData>
    <row r="1" ht="41" customHeight="1" spans="1:15">
      <c r="A1" s="192" t="s">
        <v>68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225"/>
    </row>
    <row r="2" s="188" customFormat="1" ht="33" customHeight="1" spans="1:15">
      <c r="A2" s="194" t="s">
        <v>2</v>
      </c>
      <c r="B2" s="195" t="s">
        <v>69</v>
      </c>
      <c r="C2" s="195" t="s">
        <v>70</v>
      </c>
      <c r="D2" s="195" t="s">
        <v>71</v>
      </c>
      <c r="E2" s="196" t="s">
        <v>72</v>
      </c>
      <c r="F2" s="197" t="s">
        <v>73</v>
      </c>
      <c r="G2" s="197" t="s">
        <v>74</v>
      </c>
      <c r="H2" s="197" t="s">
        <v>75</v>
      </c>
      <c r="I2" s="197" t="s">
        <v>76</v>
      </c>
      <c r="J2" s="197" t="s">
        <v>77</v>
      </c>
      <c r="K2" s="197" t="s">
        <v>78</v>
      </c>
      <c r="L2" s="197" t="s">
        <v>79</v>
      </c>
      <c r="M2" s="197" t="s">
        <v>80</v>
      </c>
      <c r="N2" s="197" t="s">
        <v>81</v>
      </c>
      <c r="O2" s="226" t="s">
        <v>82</v>
      </c>
    </row>
    <row r="3" s="189" customFormat="1" ht="16" customHeight="1" spans="1:15">
      <c r="A3" s="198" t="s">
        <v>8</v>
      </c>
      <c r="B3" s="199">
        <v>3</v>
      </c>
      <c r="C3" s="199">
        <v>2</v>
      </c>
      <c r="D3" s="200">
        <v>5</v>
      </c>
      <c r="E3" s="199">
        <v>3</v>
      </c>
      <c r="F3" s="201" t="s">
        <v>83</v>
      </c>
      <c r="G3" s="201" t="s">
        <v>84</v>
      </c>
      <c r="H3" s="202"/>
      <c r="I3" s="202"/>
      <c r="J3" s="202" t="s">
        <v>85</v>
      </c>
      <c r="K3" s="199">
        <v>4</v>
      </c>
      <c r="L3" s="199">
        <v>2</v>
      </c>
      <c r="M3" s="227">
        <v>44774</v>
      </c>
      <c r="N3" s="227">
        <v>44957</v>
      </c>
      <c r="O3" s="228" t="s">
        <v>86</v>
      </c>
    </row>
    <row r="4" s="189" customFormat="1" ht="16" customHeight="1" spans="1:15">
      <c r="A4" s="198"/>
      <c r="B4" s="203">
        <v>3</v>
      </c>
      <c r="C4" s="203">
        <v>2</v>
      </c>
      <c r="D4" s="204">
        <v>5</v>
      </c>
      <c r="E4" s="205">
        <v>1</v>
      </c>
      <c r="F4" s="202" t="s">
        <v>87</v>
      </c>
      <c r="G4" s="201" t="s">
        <v>88</v>
      </c>
      <c r="H4" s="202"/>
      <c r="I4" s="202"/>
      <c r="J4" s="202"/>
      <c r="K4" s="229">
        <v>6</v>
      </c>
      <c r="L4" s="229">
        <v>2</v>
      </c>
      <c r="M4" s="227">
        <v>44927</v>
      </c>
      <c r="N4" s="227">
        <v>45170</v>
      </c>
      <c r="O4" s="230"/>
    </row>
    <row r="5" s="189" customFormat="1" ht="16" customHeight="1" spans="1:15">
      <c r="A5" s="198"/>
      <c r="B5" s="203">
        <v>4</v>
      </c>
      <c r="C5" s="203">
        <v>1</v>
      </c>
      <c r="D5" s="203">
        <v>1</v>
      </c>
      <c r="E5" s="205">
        <v>1</v>
      </c>
      <c r="F5" s="202" t="s">
        <v>89</v>
      </c>
      <c r="G5" s="201" t="s">
        <v>90</v>
      </c>
      <c r="H5" s="202"/>
      <c r="I5" s="202"/>
      <c r="J5" s="202"/>
      <c r="K5" s="229">
        <v>2</v>
      </c>
      <c r="L5" s="229">
        <v>2</v>
      </c>
      <c r="M5" s="227">
        <v>45170</v>
      </c>
      <c r="N5" s="227">
        <v>45323</v>
      </c>
      <c r="O5" s="230" t="s">
        <v>91</v>
      </c>
    </row>
    <row r="6" ht="30" spans="1:15">
      <c r="A6" s="198"/>
      <c r="B6" s="206">
        <v>5</v>
      </c>
      <c r="C6" s="207">
        <v>5</v>
      </c>
      <c r="D6" s="200">
        <v>5</v>
      </c>
      <c r="E6" s="208">
        <v>5</v>
      </c>
      <c r="F6" s="209" t="s">
        <v>92</v>
      </c>
      <c r="G6" s="210" t="s">
        <v>93</v>
      </c>
      <c r="H6" s="211"/>
      <c r="I6" s="211"/>
      <c r="J6" s="211" t="s">
        <v>94</v>
      </c>
      <c r="K6" s="212">
        <v>9</v>
      </c>
      <c r="L6" s="212">
        <v>4</v>
      </c>
      <c r="M6" s="231">
        <v>44743</v>
      </c>
      <c r="N6" s="231">
        <v>45138</v>
      </c>
      <c r="O6" s="232" t="s">
        <v>95</v>
      </c>
    </row>
    <row r="7" ht="15" spans="1:15">
      <c r="A7" s="198"/>
      <c r="B7" s="212">
        <v>3</v>
      </c>
      <c r="C7" s="212">
        <v>3</v>
      </c>
      <c r="D7" s="212">
        <v>1</v>
      </c>
      <c r="E7" s="212">
        <v>3</v>
      </c>
      <c r="F7" s="213" t="s">
        <v>96</v>
      </c>
      <c r="G7" s="210" t="s">
        <v>97</v>
      </c>
      <c r="H7" s="211"/>
      <c r="I7" s="211"/>
      <c r="J7" s="210"/>
      <c r="K7" s="212">
        <v>3</v>
      </c>
      <c r="L7" s="212">
        <v>1</v>
      </c>
      <c r="M7" s="231">
        <v>45292</v>
      </c>
      <c r="N7" s="231">
        <v>45383</v>
      </c>
      <c r="O7" s="232"/>
    </row>
    <row r="8" ht="28" customHeight="1" spans="1:15">
      <c r="A8" s="198"/>
      <c r="B8" s="206">
        <v>5</v>
      </c>
      <c r="C8" s="207">
        <v>5</v>
      </c>
      <c r="D8" s="200">
        <v>5</v>
      </c>
      <c r="E8" s="212">
        <v>4</v>
      </c>
      <c r="F8" s="213" t="s">
        <v>98</v>
      </c>
      <c r="G8" s="210" t="s">
        <v>99</v>
      </c>
      <c r="H8" s="211"/>
      <c r="I8" s="211"/>
      <c r="J8" s="210" t="s">
        <v>100</v>
      </c>
      <c r="K8" s="212">
        <v>3</v>
      </c>
      <c r="L8" s="212">
        <v>3</v>
      </c>
      <c r="M8" s="231">
        <v>44743</v>
      </c>
      <c r="N8" s="231">
        <v>44835</v>
      </c>
      <c r="O8" s="232" t="s">
        <v>101</v>
      </c>
    </row>
    <row r="9" ht="30" spans="1:15">
      <c r="A9" s="198"/>
      <c r="B9" s="212">
        <v>3</v>
      </c>
      <c r="C9" s="212">
        <v>2</v>
      </c>
      <c r="D9" s="212">
        <v>3</v>
      </c>
      <c r="E9" s="212">
        <v>3</v>
      </c>
      <c r="F9" s="211" t="s">
        <v>102</v>
      </c>
      <c r="G9" s="210" t="s">
        <v>103</v>
      </c>
      <c r="H9" s="211"/>
      <c r="I9" s="211"/>
      <c r="J9" s="211"/>
      <c r="K9" s="212">
        <v>1.5</v>
      </c>
      <c r="L9" s="212">
        <v>1</v>
      </c>
      <c r="M9" s="231">
        <v>44805</v>
      </c>
      <c r="N9" s="231">
        <v>44880</v>
      </c>
      <c r="O9" s="232" t="s">
        <v>104</v>
      </c>
    </row>
    <row r="10" ht="15" spans="1:15">
      <c r="A10" s="198"/>
      <c r="B10" s="212">
        <v>3</v>
      </c>
      <c r="C10" s="212">
        <v>3</v>
      </c>
      <c r="D10" s="212">
        <v>3</v>
      </c>
      <c r="E10" s="212">
        <v>3</v>
      </c>
      <c r="F10" s="211" t="s">
        <v>105</v>
      </c>
      <c r="G10" s="211" t="s">
        <v>106</v>
      </c>
      <c r="H10" s="211"/>
      <c r="I10" s="211"/>
      <c r="J10" s="211" t="s">
        <v>107</v>
      </c>
      <c r="K10" s="212">
        <v>2</v>
      </c>
      <c r="L10" s="212">
        <v>1</v>
      </c>
      <c r="M10" s="231">
        <v>44805</v>
      </c>
      <c r="N10" s="231">
        <v>44895</v>
      </c>
      <c r="O10" s="232" t="s">
        <v>108</v>
      </c>
    </row>
    <row r="11" ht="15" spans="1:15">
      <c r="A11" s="198"/>
      <c r="B11" s="206">
        <v>5</v>
      </c>
      <c r="C11" s="207">
        <v>5</v>
      </c>
      <c r="D11" s="212">
        <v>4</v>
      </c>
      <c r="E11" s="212">
        <v>4</v>
      </c>
      <c r="F11" s="211" t="s">
        <v>109</v>
      </c>
      <c r="G11" s="211" t="s">
        <v>110</v>
      </c>
      <c r="H11" s="211"/>
      <c r="I11" s="211"/>
      <c r="J11" s="211"/>
      <c r="K11" s="212">
        <v>6</v>
      </c>
      <c r="L11" s="212">
        <v>3</v>
      </c>
      <c r="M11" s="231">
        <v>44743</v>
      </c>
      <c r="N11" s="231">
        <v>44682</v>
      </c>
      <c r="O11" s="232" t="s">
        <v>108</v>
      </c>
    </row>
    <row r="12" ht="15" spans="1:15">
      <c r="A12" s="198"/>
      <c r="B12" s="212">
        <v>4</v>
      </c>
      <c r="C12" s="212">
        <v>2</v>
      </c>
      <c r="D12" s="212">
        <v>2</v>
      </c>
      <c r="E12" s="212">
        <v>4</v>
      </c>
      <c r="F12" s="209" t="s">
        <v>111</v>
      </c>
      <c r="G12" s="210" t="s">
        <v>112</v>
      </c>
      <c r="H12" s="211"/>
      <c r="I12" s="211"/>
      <c r="J12" s="210"/>
      <c r="K12" s="212">
        <v>2</v>
      </c>
      <c r="L12" s="212">
        <v>6</v>
      </c>
      <c r="M12" s="231">
        <v>44743</v>
      </c>
      <c r="N12" s="231">
        <v>44985</v>
      </c>
      <c r="O12" s="232" t="s">
        <v>101</v>
      </c>
    </row>
    <row r="13" ht="15" spans="1:15">
      <c r="A13" s="198"/>
      <c r="B13" s="206">
        <v>5</v>
      </c>
      <c r="C13" s="207">
        <v>5</v>
      </c>
      <c r="D13" s="212">
        <v>4</v>
      </c>
      <c r="E13" s="212">
        <v>4</v>
      </c>
      <c r="F13" s="209" t="s">
        <v>113</v>
      </c>
      <c r="G13" s="211" t="s">
        <v>114</v>
      </c>
      <c r="H13" s="211"/>
      <c r="I13" s="211"/>
      <c r="J13" s="211" t="s">
        <v>115</v>
      </c>
      <c r="K13" s="212">
        <v>3</v>
      </c>
      <c r="L13" s="212">
        <v>3</v>
      </c>
      <c r="M13" s="231">
        <v>44743</v>
      </c>
      <c r="N13" s="231">
        <v>44835</v>
      </c>
      <c r="O13" s="233" t="s">
        <v>116</v>
      </c>
    </row>
    <row r="14" ht="15" spans="1:15">
      <c r="A14" s="198"/>
      <c r="B14" s="206">
        <v>5</v>
      </c>
      <c r="C14" s="207">
        <v>5</v>
      </c>
      <c r="D14" s="212">
        <v>1</v>
      </c>
      <c r="E14" s="214">
        <v>4</v>
      </c>
      <c r="F14" s="213" t="s">
        <v>117</v>
      </c>
      <c r="G14" s="210" t="s">
        <v>118</v>
      </c>
      <c r="H14" s="211"/>
      <c r="I14" s="211"/>
      <c r="J14" s="210"/>
      <c r="K14" s="212">
        <v>2</v>
      </c>
      <c r="L14" s="212">
        <v>1</v>
      </c>
      <c r="M14" s="231">
        <v>44743</v>
      </c>
      <c r="N14" s="231">
        <v>44835</v>
      </c>
      <c r="O14" s="232" t="s">
        <v>119</v>
      </c>
    </row>
    <row r="15" ht="14.5" customHeight="1" spans="1:15">
      <c r="A15" s="198" t="s">
        <v>14</v>
      </c>
      <c r="B15" s="215">
        <v>5</v>
      </c>
      <c r="C15" s="207">
        <v>5</v>
      </c>
      <c r="D15" s="200">
        <v>5</v>
      </c>
      <c r="E15" s="208">
        <v>5</v>
      </c>
      <c r="F15" s="210" t="s">
        <v>120</v>
      </c>
      <c r="G15" s="210" t="s">
        <v>121</v>
      </c>
      <c r="H15" s="211"/>
      <c r="I15" s="211"/>
      <c r="J15" s="210"/>
      <c r="K15" s="212">
        <v>2</v>
      </c>
      <c r="L15" s="212">
        <v>2</v>
      </c>
      <c r="M15" s="231"/>
      <c r="N15" s="231"/>
      <c r="O15" s="232" t="s">
        <v>122</v>
      </c>
    </row>
    <row r="16" ht="14.5" customHeight="1" spans="1:15">
      <c r="A16" s="198"/>
      <c r="B16" s="216">
        <v>4</v>
      </c>
      <c r="C16" s="212">
        <v>1</v>
      </c>
      <c r="D16" s="212">
        <v>1</v>
      </c>
      <c r="E16" s="212">
        <v>1</v>
      </c>
      <c r="F16" s="209" t="s">
        <v>123</v>
      </c>
      <c r="G16" s="211"/>
      <c r="H16" s="211"/>
      <c r="I16" s="211"/>
      <c r="J16" s="211"/>
      <c r="K16" s="212">
        <v>1</v>
      </c>
      <c r="L16" s="212">
        <v>3</v>
      </c>
      <c r="M16" s="231">
        <v>44743</v>
      </c>
      <c r="N16" s="231">
        <v>44866</v>
      </c>
      <c r="O16" s="232" t="s">
        <v>108</v>
      </c>
    </row>
    <row r="17" ht="14.5" customHeight="1" spans="1:15">
      <c r="A17" s="198"/>
      <c r="B17" s="216">
        <v>4</v>
      </c>
      <c r="C17" s="212">
        <v>1</v>
      </c>
      <c r="D17" s="212">
        <v>1</v>
      </c>
      <c r="E17" s="212">
        <v>1</v>
      </c>
      <c r="F17" s="209" t="s">
        <v>124</v>
      </c>
      <c r="G17" s="211"/>
      <c r="H17" s="211"/>
      <c r="I17" s="211"/>
      <c r="J17" s="211"/>
      <c r="K17" s="212">
        <v>1</v>
      </c>
      <c r="L17" s="212">
        <v>3</v>
      </c>
      <c r="M17" s="231">
        <v>44743</v>
      </c>
      <c r="N17" s="231">
        <v>44866</v>
      </c>
      <c r="O17" s="232" t="s">
        <v>108</v>
      </c>
    </row>
    <row r="18" ht="14.5" customHeight="1" spans="1:15">
      <c r="A18" s="198"/>
      <c r="B18" s="216">
        <v>4</v>
      </c>
      <c r="C18" s="212">
        <v>1</v>
      </c>
      <c r="D18" s="212">
        <v>1</v>
      </c>
      <c r="E18" s="212">
        <v>1</v>
      </c>
      <c r="F18" s="209" t="s">
        <v>125</v>
      </c>
      <c r="G18" s="211"/>
      <c r="H18" s="211"/>
      <c r="I18" s="211"/>
      <c r="J18" s="211"/>
      <c r="K18" s="212">
        <v>1</v>
      </c>
      <c r="L18" s="212">
        <v>3</v>
      </c>
      <c r="M18" s="231">
        <v>44743</v>
      </c>
      <c r="N18" s="231">
        <v>44866</v>
      </c>
      <c r="O18" s="232" t="s">
        <v>108</v>
      </c>
    </row>
    <row r="19" ht="14.5" customHeight="1" spans="1:15">
      <c r="A19" s="198"/>
      <c r="B19" s="216">
        <v>4</v>
      </c>
      <c r="C19" s="212">
        <v>1</v>
      </c>
      <c r="D19" s="212">
        <v>1</v>
      </c>
      <c r="E19" s="212">
        <v>1</v>
      </c>
      <c r="F19" s="209" t="s">
        <v>126</v>
      </c>
      <c r="G19" s="211"/>
      <c r="H19" s="211"/>
      <c r="I19" s="211"/>
      <c r="J19" s="211"/>
      <c r="K19" s="212">
        <v>1</v>
      </c>
      <c r="L19" s="212">
        <v>3</v>
      </c>
      <c r="M19" s="231">
        <v>44743</v>
      </c>
      <c r="N19" s="231">
        <v>44866</v>
      </c>
      <c r="O19" s="232" t="s">
        <v>108</v>
      </c>
    </row>
    <row r="20" ht="14.5" customHeight="1" spans="1:15">
      <c r="A20" s="198"/>
      <c r="B20" s="216">
        <v>4</v>
      </c>
      <c r="C20" s="212">
        <v>1</v>
      </c>
      <c r="D20" s="212">
        <v>1</v>
      </c>
      <c r="E20" s="212">
        <v>1</v>
      </c>
      <c r="F20" s="209" t="s">
        <v>127</v>
      </c>
      <c r="G20" s="211"/>
      <c r="H20" s="211"/>
      <c r="I20" s="211"/>
      <c r="J20" s="211"/>
      <c r="K20" s="212">
        <v>1</v>
      </c>
      <c r="L20" s="212">
        <v>3</v>
      </c>
      <c r="M20" s="231">
        <v>44743</v>
      </c>
      <c r="N20" s="231">
        <v>44866</v>
      </c>
      <c r="O20" s="232" t="s">
        <v>108</v>
      </c>
    </row>
    <row r="21" ht="14.5" customHeight="1" spans="1:15">
      <c r="A21" s="198"/>
      <c r="B21" s="216">
        <v>4</v>
      </c>
      <c r="C21" s="212">
        <v>1</v>
      </c>
      <c r="D21" s="212">
        <v>1</v>
      </c>
      <c r="E21" s="214">
        <v>4</v>
      </c>
      <c r="F21" s="209" t="s">
        <v>128</v>
      </c>
      <c r="G21" s="211" t="s">
        <v>129</v>
      </c>
      <c r="H21" s="211"/>
      <c r="I21" s="211"/>
      <c r="J21" s="211"/>
      <c r="K21" s="212">
        <v>1</v>
      </c>
      <c r="L21" s="212">
        <v>3</v>
      </c>
      <c r="M21" s="231">
        <v>44743</v>
      </c>
      <c r="N21" s="231">
        <v>44866</v>
      </c>
      <c r="O21" s="232" t="s">
        <v>108</v>
      </c>
    </row>
    <row r="22" ht="14.5" customHeight="1" spans="1:15">
      <c r="A22" s="198"/>
      <c r="B22" s="216">
        <v>4</v>
      </c>
      <c r="C22" s="212">
        <v>1</v>
      </c>
      <c r="D22" s="212">
        <v>1</v>
      </c>
      <c r="E22" s="214">
        <v>4</v>
      </c>
      <c r="F22" s="209" t="s">
        <v>130</v>
      </c>
      <c r="G22" s="211"/>
      <c r="H22" s="211"/>
      <c r="I22" s="211"/>
      <c r="J22" s="211"/>
      <c r="K22" s="212">
        <v>1</v>
      </c>
      <c r="L22" s="212">
        <v>3</v>
      </c>
      <c r="M22" s="231">
        <v>44743</v>
      </c>
      <c r="N22" s="231">
        <v>44866</v>
      </c>
      <c r="O22" s="232" t="s">
        <v>131</v>
      </c>
    </row>
    <row r="23" ht="14.5" customHeight="1" spans="1:15">
      <c r="A23" s="198"/>
      <c r="B23" s="216">
        <v>4</v>
      </c>
      <c r="C23" s="212">
        <v>1</v>
      </c>
      <c r="D23" s="212">
        <v>1</v>
      </c>
      <c r="E23" s="212">
        <v>1</v>
      </c>
      <c r="F23" s="209" t="s">
        <v>132</v>
      </c>
      <c r="G23" s="211"/>
      <c r="H23" s="211"/>
      <c r="I23" s="211"/>
      <c r="J23" s="211"/>
      <c r="K23" s="212">
        <v>1</v>
      </c>
      <c r="L23" s="212">
        <v>3</v>
      </c>
      <c r="M23" s="231">
        <v>44743</v>
      </c>
      <c r="N23" s="231">
        <v>44866</v>
      </c>
      <c r="O23" s="232" t="s">
        <v>131</v>
      </c>
    </row>
    <row r="24" ht="15.5" customHeight="1" spans="1:15">
      <c r="A24" s="217" t="s">
        <v>20</v>
      </c>
      <c r="B24" s="212">
        <v>4</v>
      </c>
      <c r="C24" s="212">
        <v>2</v>
      </c>
      <c r="D24" s="212">
        <v>3</v>
      </c>
      <c r="E24" s="212">
        <v>1</v>
      </c>
      <c r="F24" s="211" t="s">
        <v>133</v>
      </c>
      <c r="G24" s="211" t="s">
        <v>134</v>
      </c>
      <c r="H24" s="211"/>
      <c r="I24" s="211"/>
      <c r="J24" s="211"/>
      <c r="K24" s="212">
        <v>3</v>
      </c>
      <c r="L24" s="212">
        <v>3</v>
      </c>
      <c r="M24" s="231">
        <v>44986</v>
      </c>
      <c r="N24" s="231">
        <v>45170</v>
      </c>
      <c r="O24" s="232" t="s">
        <v>135</v>
      </c>
    </row>
    <row r="25" ht="15.5" customHeight="1" spans="1:15">
      <c r="A25" s="217"/>
      <c r="B25" s="206">
        <v>5</v>
      </c>
      <c r="C25" s="207">
        <v>5</v>
      </c>
      <c r="D25" s="200">
        <v>5</v>
      </c>
      <c r="E25" s="208">
        <v>5</v>
      </c>
      <c r="F25" s="211" t="s">
        <v>136</v>
      </c>
      <c r="G25" s="211" t="s">
        <v>137</v>
      </c>
      <c r="H25" s="211"/>
      <c r="I25" s="211"/>
      <c r="J25" s="211"/>
      <c r="K25" s="212"/>
      <c r="L25" s="212"/>
      <c r="M25" s="231"/>
      <c r="N25" s="231"/>
      <c r="O25" s="232" t="s">
        <v>138</v>
      </c>
    </row>
    <row r="26" ht="15.5" customHeight="1" spans="1:15">
      <c r="A26" s="217"/>
      <c r="B26" s="212">
        <v>3</v>
      </c>
      <c r="C26" s="212">
        <v>3</v>
      </c>
      <c r="D26" s="212">
        <v>4</v>
      </c>
      <c r="E26" s="212">
        <v>2</v>
      </c>
      <c r="F26" s="211" t="s">
        <v>139</v>
      </c>
      <c r="G26" s="211" t="s">
        <v>140</v>
      </c>
      <c r="H26" s="211"/>
      <c r="I26" s="211"/>
      <c r="J26" s="211"/>
      <c r="K26" s="212">
        <v>3</v>
      </c>
      <c r="L26" s="212">
        <v>3</v>
      </c>
      <c r="M26" s="231">
        <v>44986</v>
      </c>
      <c r="N26" s="231">
        <v>45078</v>
      </c>
      <c r="O26" s="232"/>
    </row>
    <row r="27" ht="15.5" customHeight="1" spans="1:15">
      <c r="A27" s="217"/>
      <c r="B27" s="206">
        <v>5</v>
      </c>
      <c r="C27" s="207">
        <v>5</v>
      </c>
      <c r="D27" s="200">
        <v>5</v>
      </c>
      <c r="E27" s="216">
        <v>4</v>
      </c>
      <c r="F27" s="213" t="s">
        <v>141</v>
      </c>
      <c r="G27" s="210" t="s">
        <v>142</v>
      </c>
      <c r="H27" s="211"/>
      <c r="I27" s="211"/>
      <c r="J27" s="210"/>
      <c r="K27" s="212">
        <v>6</v>
      </c>
      <c r="L27" s="212">
        <v>2</v>
      </c>
      <c r="M27" s="231">
        <v>44743</v>
      </c>
      <c r="N27" s="231">
        <v>44986</v>
      </c>
      <c r="O27" s="232" t="s">
        <v>143</v>
      </c>
    </row>
    <row r="28" spans="1:15">
      <c r="A28" s="111" t="s">
        <v>26</v>
      </c>
      <c r="B28" s="212">
        <v>3</v>
      </c>
      <c r="C28" s="212">
        <v>3</v>
      </c>
      <c r="D28" s="200">
        <v>5</v>
      </c>
      <c r="E28" s="212">
        <v>3</v>
      </c>
      <c r="F28" s="211" t="s">
        <v>144</v>
      </c>
      <c r="G28" s="211"/>
      <c r="H28" s="211"/>
      <c r="I28" s="211"/>
      <c r="J28" s="211"/>
      <c r="K28" s="212">
        <v>6</v>
      </c>
      <c r="L28" s="212">
        <v>6</v>
      </c>
      <c r="M28" s="231">
        <v>44743</v>
      </c>
      <c r="N28" s="231">
        <v>45108</v>
      </c>
      <c r="O28" s="232" t="s">
        <v>145</v>
      </c>
    </row>
    <row r="29" ht="15" spans="1:15">
      <c r="A29" s="111" t="s">
        <v>32</v>
      </c>
      <c r="B29" s="212">
        <v>3</v>
      </c>
      <c r="C29" s="212">
        <v>2</v>
      </c>
      <c r="D29" s="212">
        <v>3</v>
      </c>
      <c r="E29" s="212">
        <v>2</v>
      </c>
      <c r="F29" s="211" t="s">
        <v>146</v>
      </c>
      <c r="G29" s="211" t="s">
        <v>147</v>
      </c>
      <c r="H29" s="211"/>
      <c r="I29" s="211"/>
      <c r="J29" s="211"/>
      <c r="K29" s="212">
        <v>5</v>
      </c>
      <c r="L29" s="212">
        <v>2</v>
      </c>
      <c r="M29" s="231">
        <v>44986</v>
      </c>
      <c r="N29" s="231">
        <v>45200</v>
      </c>
      <c r="O29" s="232"/>
    </row>
    <row r="30" ht="15" spans="1:15">
      <c r="A30" s="111"/>
      <c r="B30" s="212">
        <v>3</v>
      </c>
      <c r="C30" s="212">
        <v>2</v>
      </c>
      <c r="D30" s="212">
        <v>4</v>
      </c>
      <c r="E30" s="212">
        <v>2</v>
      </c>
      <c r="F30" s="211" t="s">
        <v>148</v>
      </c>
      <c r="G30" s="211" t="s">
        <v>149</v>
      </c>
      <c r="H30" s="211"/>
      <c r="I30" s="211"/>
      <c r="J30" s="211"/>
      <c r="K30" s="212">
        <v>5</v>
      </c>
      <c r="L30" s="212">
        <v>7</v>
      </c>
      <c r="M30" s="231">
        <v>44986</v>
      </c>
      <c r="N30" s="231">
        <v>45352</v>
      </c>
      <c r="O30" s="232"/>
    </row>
    <row r="31" ht="15" spans="1:15">
      <c r="A31" s="111"/>
      <c r="B31" s="212">
        <v>3</v>
      </c>
      <c r="C31" s="212">
        <v>2</v>
      </c>
      <c r="D31" s="200">
        <v>5</v>
      </c>
      <c r="E31" s="212">
        <v>1</v>
      </c>
      <c r="F31" s="211" t="s">
        <v>150</v>
      </c>
      <c r="G31" s="211" t="s">
        <v>151</v>
      </c>
      <c r="H31" s="211"/>
      <c r="I31" s="211"/>
      <c r="J31" s="211"/>
      <c r="K31" s="212">
        <v>3</v>
      </c>
      <c r="L31" s="212">
        <v>3</v>
      </c>
      <c r="M31" s="231">
        <v>44986</v>
      </c>
      <c r="N31" s="231">
        <v>45170</v>
      </c>
      <c r="O31" s="232"/>
    </row>
    <row r="32" ht="15" spans="1:15">
      <c r="A32" s="111"/>
      <c r="B32" s="212">
        <v>3</v>
      </c>
      <c r="C32" s="212">
        <v>3</v>
      </c>
      <c r="D32" s="212">
        <v>4</v>
      </c>
      <c r="E32" s="212">
        <v>3</v>
      </c>
      <c r="F32" s="211" t="s">
        <v>152</v>
      </c>
      <c r="G32" s="210" t="s">
        <v>153</v>
      </c>
      <c r="H32" s="211"/>
      <c r="I32" s="211"/>
      <c r="J32" s="211"/>
      <c r="K32" s="212">
        <v>3</v>
      </c>
      <c r="L32" s="212">
        <v>1</v>
      </c>
      <c r="M32" s="231">
        <v>44835</v>
      </c>
      <c r="N32" s="231">
        <v>44957</v>
      </c>
      <c r="O32" s="232" t="s">
        <v>154</v>
      </c>
    </row>
    <row r="33" ht="15" spans="1:15">
      <c r="A33" s="111"/>
      <c r="B33" s="212">
        <v>3</v>
      </c>
      <c r="C33" s="212">
        <v>4</v>
      </c>
      <c r="D33" s="212">
        <v>2</v>
      </c>
      <c r="E33" s="212">
        <v>3</v>
      </c>
      <c r="F33" s="211" t="s">
        <v>155</v>
      </c>
      <c r="G33" s="211" t="s">
        <v>156</v>
      </c>
      <c r="H33" s="218"/>
      <c r="I33" s="218"/>
      <c r="J33" s="218"/>
      <c r="K33" s="212">
        <v>2</v>
      </c>
      <c r="L33" s="212">
        <v>2</v>
      </c>
      <c r="M33" s="231">
        <v>44835</v>
      </c>
      <c r="N33" s="231">
        <v>44957</v>
      </c>
      <c r="O33" s="232"/>
    </row>
    <row r="34" ht="15" spans="1:15">
      <c r="A34" s="111" t="s">
        <v>38</v>
      </c>
      <c r="B34" s="212">
        <v>3</v>
      </c>
      <c r="C34" s="212">
        <v>1</v>
      </c>
      <c r="D34" s="212">
        <v>4</v>
      </c>
      <c r="E34" s="212">
        <v>1</v>
      </c>
      <c r="F34" s="211" t="s">
        <v>157</v>
      </c>
      <c r="G34" s="210" t="s">
        <v>158</v>
      </c>
      <c r="H34" s="211"/>
      <c r="I34" s="211"/>
      <c r="J34" s="211"/>
      <c r="K34" s="212">
        <v>3</v>
      </c>
      <c r="L34" s="212">
        <v>2</v>
      </c>
      <c r="M34" s="231">
        <v>44743</v>
      </c>
      <c r="N34" s="231">
        <v>44896</v>
      </c>
      <c r="O34" s="232" t="s">
        <v>159</v>
      </c>
    </row>
    <row r="35" ht="15" spans="1:15">
      <c r="A35" s="111"/>
      <c r="B35" s="206">
        <v>5</v>
      </c>
      <c r="C35" s="212">
        <v>2</v>
      </c>
      <c r="D35" s="212">
        <v>4</v>
      </c>
      <c r="E35" s="212">
        <v>4</v>
      </c>
      <c r="F35" s="211" t="s">
        <v>160</v>
      </c>
      <c r="G35" s="211" t="s">
        <v>161</v>
      </c>
      <c r="H35" s="211"/>
      <c r="I35" s="211"/>
      <c r="J35" s="211" t="s">
        <v>162</v>
      </c>
      <c r="K35" s="212">
        <v>6</v>
      </c>
      <c r="L35" s="212">
        <v>6</v>
      </c>
      <c r="M35" s="231">
        <v>44743</v>
      </c>
      <c r="N35" s="231">
        <v>45108</v>
      </c>
      <c r="O35" s="232"/>
    </row>
    <row r="36" spans="1:15">
      <c r="A36" s="111" t="s">
        <v>44</v>
      </c>
      <c r="B36" s="212">
        <v>4</v>
      </c>
      <c r="C36" s="212">
        <v>4</v>
      </c>
      <c r="D36" s="212">
        <v>4</v>
      </c>
      <c r="E36" s="212">
        <v>3</v>
      </c>
      <c r="F36" s="211" t="s">
        <v>163</v>
      </c>
      <c r="G36" s="211"/>
      <c r="H36" s="211"/>
      <c r="I36" s="211"/>
      <c r="J36" s="211"/>
      <c r="K36" s="212"/>
      <c r="L36" s="212"/>
      <c r="M36" s="231"/>
      <c r="N36" s="231"/>
      <c r="O36" s="232"/>
    </row>
    <row r="37" ht="15" spans="1:15">
      <c r="A37" s="111" t="s">
        <v>50</v>
      </c>
      <c r="B37" s="212">
        <v>2</v>
      </c>
      <c r="C37" s="212">
        <v>2</v>
      </c>
      <c r="D37" s="212">
        <v>2</v>
      </c>
      <c r="E37" s="212">
        <v>2</v>
      </c>
      <c r="F37" s="211" t="s">
        <v>164</v>
      </c>
      <c r="G37" s="211" t="s">
        <v>165</v>
      </c>
      <c r="H37" s="211"/>
      <c r="I37" s="211"/>
      <c r="J37" s="211"/>
      <c r="K37" s="212"/>
      <c r="L37" s="212"/>
      <c r="M37" s="231"/>
      <c r="N37" s="231"/>
      <c r="O37" s="232" t="s">
        <v>166</v>
      </c>
    </row>
    <row r="38" ht="15" spans="1:15">
      <c r="A38" s="111"/>
      <c r="B38" s="206">
        <v>5</v>
      </c>
      <c r="C38" s="212">
        <v>1</v>
      </c>
      <c r="D38" s="212">
        <v>1</v>
      </c>
      <c r="E38" s="212">
        <v>1</v>
      </c>
      <c r="F38" s="211" t="s">
        <v>167</v>
      </c>
      <c r="G38" s="211" t="s">
        <v>168</v>
      </c>
      <c r="H38" s="211"/>
      <c r="I38" s="211"/>
      <c r="J38" s="211"/>
      <c r="K38" s="212"/>
      <c r="L38" s="212"/>
      <c r="M38" s="231"/>
      <c r="N38" s="231"/>
      <c r="O38" s="232" t="s">
        <v>169</v>
      </c>
    </row>
    <row r="39" ht="15" spans="1:15">
      <c r="A39" s="111" t="s">
        <v>56</v>
      </c>
      <c r="B39" s="212">
        <v>3</v>
      </c>
      <c r="C39" s="212">
        <v>3</v>
      </c>
      <c r="D39" s="212">
        <v>3</v>
      </c>
      <c r="E39" s="212">
        <v>3</v>
      </c>
      <c r="F39" s="211" t="s">
        <v>170</v>
      </c>
      <c r="G39" s="211" t="s">
        <v>171</v>
      </c>
      <c r="H39" s="211"/>
      <c r="I39" s="211"/>
      <c r="J39" s="211"/>
      <c r="K39" s="212">
        <v>2</v>
      </c>
      <c r="L39" s="212">
        <v>1</v>
      </c>
      <c r="M39" s="231">
        <v>44774</v>
      </c>
      <c r="N39" s="231">
        <v>44865</v>
      </c>
      <c r="O39" s="232"/>
    </row>
    <row r="40" ht="15" spans="1:15">
      <c r="A40" s="111"/>
      <c r="B40" s="212">
        <v>1</v>
      </c>
      <c r="C40" s="212">
        <v>1</v>
      </c>
      <c r="D40" s="200">
        <v>5</v>
      </c>
      <c r="E40" s="212">
        <v>4</v>
      </c>
      <c r="F40" s="211" t="s">
        <v>172</v>
      </c>
      <c r="G40" s="211" t="s">
        <v>173</v>
      </c>
      <c r="H40" s="211"/>
      <c r="I40" s="211"/>
      <c r="J40" s="211"/>
      <c r="K40" s="212">
        <v>3</v>
      </c>
      <c r="L40" s="212">
        <v>2</v>
      </c>
      <c r="M40" s="231">
        <v>44774</v>
      </c>
      <c r="N40" s="231">
        <v>44986</v>
      </c>
      <c r="O40" s="232"/>
    </row>
    <row r="41" ht="15" spans="1:15">
      <c r="A41" s="111" t="s">
        <v>62</v>
      </c>
      <c r="B41" s="212">
        <v>3</v>
      </c>
      <c r="C41" s="212">
        <v>2</v>
      </c>
      <c r="D41" s="212">
        <v>3</v>
      </c>
      <c r="E41" s="212">
        <v>1</v>
      </c>
      <c r="F41" s="211" t="s">
        <v>174</v>
      </c>
      <c r="G41" s="211"/>
      <c r="H41" s="211"/>
      <c r="I41" s="211"/>
      <c r="J41" s="211"/>
      <c r="K41" s="212"/>
      <c r="L41" s="212"/>
      <c r="M41" s="231"/>
      <c r="N41" s="231"/>
      <c r="O41" s="232"/>
    </row>
    <row r="42" ht="15" spans="1:15">
      <c r="A42" s="111"/>
      <c r="B42" s="212">
        <v>4</v>
      </c>
      <c r="C42" s="212">
        <v>2</v>
      </c>
      <c r="D42" s="212">
        <v>4</v>
      </c>
      <c r="E42" s="212">
        <v>1</v>
      </c>
      <c r="F42" s="211" t="s">
        <v>175</v>
      </c>
      <c r="G42" s="211"/>
      <c r="H42" s="211"/>
      <c r="I42" s="211"/>
      <c r="J42" s="211"/>
      <c r="K42" s="212"/>
      <c r="L42" s="212"/>
      <c r="M42" s="231"/>
      <c r="N42" s="231"/>
      <c r="O42" s="232"/>
    </row>
    <row r="43" ht="15" spans="1:15">
      <c r="A43" s="111"/>
      <c r="B43" s="212">
        <v>3</v>
      </c>
      <c r="C43" s="212">
        <v>1</v>
      </c>
      <c r="D43" s="200">
        <v>5</v>
      </c>
      <c r="E43" s="212">
        <v>1</v>
      </c>
      <c r="F43" s="211" t="s">
        <v>176</v>
      </c>
      <c r="G43" s="211"/>
      <c r="H43" s="211"/>
      <c r="I43" s="211"/>
      <c r="J43" s="211"/>
      <c r="K43" s="212"/>
      <c r="L43" s="212"/>
      <c r="M43" s="231"/>
      <c r="N43" s="231"/>
      <c r="O43" s="232"/>
    </row>
    <row r="44" ht="15" spans="1:15">
      <c r="A44" s="111"/>
      <c r="B44" s="212">
        <v>3</v>
      </c>
      <c r="C44" s="212">
        <v>2</v>
      </c>
      <c r="D44" s="212">
        <v>4</v>
      </c>
      <c r="E44" s="212">
        <v>1</v>
      </c>
      <c r="F44" s="211" t="s">
        <v>177</v>
      </c>
      <c r="G44" s="211"/>
      <c r="H44" s="211"/>
      <c r="I44" s="211"/>
      <c r="J44" s="211"/>
      <c r="K44" s="212"/>
      <c r="L44" s="212"/>
      <c r="M44" s="231"/>
      <c r="N44" s="231"/>
      <c r="O44" s="232"/>
    </row>
    <row r="45" ht="15" spans="1:15">
      <c r="A45" s="111" t="s">
        <v>178</v>
      </c>
      <c r="B45" s="206">
        <v>5</v>
      </c>
      <c r="C45" s="207">
        <v>5</v>
      </c>
      <c r="D45" s="200">
        <v>5</v>
      </c>
      <c r="E45" s="208">
        <v>5</v>
      </c>
      <c r="F45" s="211" t="s">
        <v>179</v>
      </c>
      <c r="G45" s="211" t="s">
        <v>180</v>
      </c>
      <c r="H45" s="218"/>
      <c r="I45" s="218"/>
      <c r="J45" s="218"/>
      <c r="K45" s="212">
        <v>3</v>
      </c>
      <c r="L45" s="212">
        <v>3</v>
      </c>
      <c r="M45" s="212"/>
      <c r="N45" s="212"/>
      <c r="O45" s="232" t="s">
        <v>181</v>
      </c>
    </row>
    <row r="46" ht="15" spans="1:15">
      <c r="A46" s="111"/>
      <c r="B46" s="212">
        <v>3</v>
      </c>
      <c r="C46" s="212">
        <v>3</v>
      </c>
      <c r="D46" s="212">
        <v>2</v>
      </c>
      <c r="E46" s="212">
        <v>3</v>
      </c>
      <c r="F46" s="211" t="s">
        <v>182</v>
      </c>
      <c r="G46" s="211" t="s">
        <v>183</v>
      </c>
      <c r="H46" s="218"/>
      <c r="I46" s="218"/>
      <c r="J46" s="218"/>
      <c r="K46" s="212"/>
      <c r="L46" s="212"/>
      <c r="M46" s="212"/>
      <c r="N46" s="212"/>
      <c r="O46" s="232"/>
    </row>
    <row r="47" ht="15" spans="1:15">
      <c r="A47" s="111"/>
      <c r="B47" s="212">
        <v>4</v>
      </c>
      <c r="C47" s="212">
        <v>3</v>
      </c>
      <c r="D47" s="212">
        <v>2</v>
      </c>
      <c r="E47" s="212">
        <v>2</v>
      </c>
      <c r="F47" s="211" t="s">
        <v>184</v>
      </c>
      <c r="G47" s="211" t="s">
        <v>185</v>
      </c>
      <c r="H47" s="218"/>
      <c r="I47" s="218"/>
      <c r="J47" s="218"/>
      <c r="K47" s="212">
        <v>3</v>
      </c>
      <c r="L47" s="212">
        <v>3</v>
      </c>
      <c r="M47" s="212"/>
      <c r="N47" s="212"/>
      <c r="O47" s="232"/>
    </row>
    <row r="48" ht="15" spans="1:15">
      <c r="A48" s="111"/>
      <c r="B48" s="212">
        <v>4</v>
      </c>
      <c r="C48" s="212">
        <v>3</v>
      </c>
      <c r="D48" s="212">
        <v>2</v>
      </c>
      <c r="E48" s="212">
        <v>2</v>
      </c>
      <c r="F48" s="211" t="s">
        <v>186</v>
      </c>
      <c r="G48" s="211" t="s">
        <v>187</v>
      </c>
      <c r="H48" s="218"/>
      <c r="I48" s="218"/>
      <c r="J48" s="218"/>
      <c r="K48" s="212">
        <v>3</v>
      </c>
      <c r="L48" s="212">
        <v>3</v>
      </c>
      <c r="M48" s="212"/>
      <c r="N48" s="212"/>
      <c r="O48" s="232"/>
    </row>
    <row r="49" ht="15" spans="1:15">
      <c r="A49" s="111"/>
      <c r="B49" s="212">
        <v>2</v>
      </c>
      <c r="C49" s="212">
        <v>3</v>
      </c>
      <c r="D49" s="212">
        <v>2</v>
      </c>
      <c r="E49" s="212">
        <v>3</v>
      </c>
      <c r="F49" s="211" t="s">
        <v>188</v>
      </c>
      <c r="G49" s="211" t="s">
        <v>189</v>
      </c>
      <c r="H49" s="219"/>
      <c r="I49" s="219"/>
      <c r="J49" s="218"/>
      <c r="K49" s="212">
        <v>1</v>
      </c>
      <c r="L49" s="212">
        <v>1</v>
      </c>
      <c r="M49" s="212"/>
      <c r="N49" s="212"/>
      <c r="O49" s="232"/>
    </row>
    <row r="50" ht="15" spans="1:15">
      <c r="A50" s="111"/>
      <c r="B50" s="212">
        <v>2</v>
      </c>
      <c r="C50" s="212">
        <v>3</v>
      </c>
      <c r="D50" s="212">
        <v>2</v>
      </c>
      <c r="E50" s="212">
        <v>3</v>
      </c>
      <c r="F50" s="211" t="s">
        <v>190</v>
      </c>
      <c r="G50" s="211" t="s">
        <v>191</v>
      </c>
      <c r="H50" s="219"/>
      <c r="I50" s="219"/>
      <c r="J50" s="218"/>
      <c r="K50" s="212">
        <v>1</v>
      </c>
      <c r="L50" s="212">
        <v>1</v>
      </c>
      <c r="M50" s="212"/>
      <c r="N50" s="212"/>
      <c r="O50" s="232"/>
    </row>
    <row r="51" ht="15" spans="1:15">
      <c r="A51" s="111"/>
      <c r="B51" s="206">
        <v>5</v>
      </c>
      <c r="C51" s="212">
        <v>3</v>
      </c>
      <c r="D51" s="212">
        <v>2</v>
      </c>
      <c r="E51" s="212">
        <v>3</v>
      </c>
      <c r="F51" s="211" t="s">
        <v>192</v>
      </c>
      <c r="G51" s="211" t="s">
        <v>193</v>
      </c>
      <c r="H51" s="219"/>
      <c r="I51" s="219"/>
      <c r="J51" s="218"/>
      <c r="K51" s="212">
        <v>3</v>
      </c>
      <c r="L51" s="212">
        <v>3</v>
      </c>
      <c r="M51" s="212"/>
      <c r="N51" s="212"/>
      <c r="O51" s="232"/>
    </row>
    <row r="52" ht="15" spans="1:15">
      <c r="A52" s="111"/>
      <c r="B52" s="212">
        <v>2</v>
      </c>
      <c r="C52" s="212">
        <v>3</v>
      </c>
      <c r="D52" s="212">
        <v>2</v>
      </c>
      <c r="E52" s="212">
        <v>3</v>
      </c>
      <c r="F52" s="211" t="s">
        <v>194</v>
      </c>
      <c r="G52" s="211" t="s">
        <v>195</v>
      </c>
      <c r="H52" s="219"/>
      <c r="I52" s="219"/>
      <c r="J52" s="218"/>
      <c r="K52" s="212">
        <v>1</v>
      </c>
      <c r="L52" s="212">
        <v>1</v>
      </c>
      <c r="M52" s="212"/>
      <c r="N52" s="212"/>
      <c r="O52" s="232"/>
    </row>
    <row r="53" ht="15" spans="1:15">
      <c r="A53" s="111"/>
      <c r="B53" s="212">
        <v>2</v>
      </c>
      <c r="C53" s="212">
        <v>3</v>
      </c>
      <c r="D53" s="212">
        <v>2</v>
      </c>
      <c r="E53" s="212">
        <v>3</v>
      </c>
      <c r="F53" s="211" t="s">
        <v>196</v>
      </c>
      <c r="G53" s="211" t="s">
        <v>197</v>
      </c>
      <c r="H53" s="219"/>
      <c r="I53" s="219"/>
      <c r="J53" s="218"/>
      <c r="K53" s="212">
        <v>1</v>
      </c>
      <c r="L53" s="212">
        <v>1</v>
      </c>
      <c r="M53" s="212"/>
      <c r="N53" s="212"/>
      <c r="O53" s="232"/>
    </row>
    <row r="54" ht="15" spans="1:15">
      <c r="A54" s="111"/>
      <c r="B54" s="212">
        <v>2</v>
      </c>
      <c r="C54" s="212">
        <v>3</v>
      </c>
      <c r="D54" s="212">
        <v>2</v>
      </c>
      <c r="E54" s="212">
        <v>3</v>
      </c>
      <c r="F54" s="211" t="s">
        <v>198</v>
      </c>
      <c r="G54" s="211" t="s">
        <v>199</v>
      </c>
      <c r="H54" s="218"/>
      <c r="I54" s="218"/>
      <c r="J54" s="218"/>
      <c r="K54" s="212"/>
      <c r="L54" s="212"/>
      <c r="M54" s="212"/>
      <c r="N54" s="212"/>
      <c r="O54" s="232"/>
    </row>
    <row r="55" spans="1:15">
      <c r="A55" s="111"/>
      <c r="B55" s="212">
        <v>3</v>
      </c>
      <c r="C55" s="212">
        <v>4</v>
      </c>
      <c r="D55" s="212">
        <v>3</v>
      </c>
      <c r="E55" s="212">
        <v>4</v>
      </c>
      <c r="F55" s="213" t="s">
        <v>200</v>
      </c>
      <c r="G55" s="210" t="s">
        <v>201</v>
      </c>
      <c r="H55" s="211"/>
      <c r="I55" s="211"/>
      <c r="J55" s="211"/>
      <c r="K55" s="212">
        <v>2</v>
      </c>
      <c r="L55" s="212">
        <v>1</v>
      </c>
      <c r="M55" s="231">
        <v>44774</v>
      </c>
      <c r="N55" s="231">
        <v>44865</v>
      </c>
      <c r="O55" s="232"/>
    </row>
    <row r="56" ht="15" spans="1:15">
      <c r="A56" s="111"/>
      <c r="B56" s="212">
        <v>4</v>
      </c>
      <c r="C56" s="212">
        <v>4</v>
      </c>
      <c r="D56" s="200">
        <v>5</v>
      </c>
      <c r="E56" s="212">
        <v>3</v>
      </c>
      <c r="F56" s="211" t="s">
        <v>202</v>
      </c>
      <c r="G56" s="211"/>
      <c r="H56" s="211"/>
      <c r="I56" s="211"/>
      <c r="J56" s="211"/>
      <c r="K56" s="212"/>
      <c r="L56" s="212"/>
      <c r="M56" s="212"/>
      <c r="N56" s="212"/>
      <c r="O56" s="232" t="s">
        <v>203</v>
      </c>
    </row>
    <row r="57" ht="45" customHeight="1" spans="1:15">
      <c r="A57" s="114"/>
      <c r="B57" s="220">
        <v>5</v>
      </c>
      <c r="C57" s="221">
        <v>4</v>
      </c>
      <c r="D57" s="222">
        <v>4</v>
      </c>
      <c r="E57" s="221">
        <v>4</v>
      </c>
      <c r="F57" s="223" t="s">
        <v>204</v>
      </c>
      <c r="G57" s="224" t="s">
        <v>205</v>
      </c>
      <c r="H57" s="223"/>
      <c r="I57" s="223"/>
      <c r="J57" s="223"/>
      <c r="K57" s="221"/>
      <c r="L57" s="221"/>
      <c r="M57" s="221"/>
      <c r="N57" s="221"/>
      <c r="O57" s="234" t="s">
        <v>206</v>
      </c>
    </row>
  </sheetData>
  <mergeCells count="10">
    <mergeCell ref="A1:O1"/>
    <mergeCell ref="A3:A14"/>
    <mergeCell ref="A15:A23"/>
    <mergeCell ref="A24:A27"/>
    <mergeCell ref="A29:A33"/>
    <mergeCell ref="A34:A35"/>
    <mergeCell ref="A37:A38"/>
    <mergeCell ref="A39:A40"/>
    <mergeCell ref="A41:A44"/>
    <mergeCell ref="A45:A57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0"/>
  <sheetViews>
    <sheetView zoomScale="70" zoomScaleNormal="70" workbookViewId="0">
      <pane xSplit="1" ySplit="2" topLeftCell="B11" activePane="bottomRight" state="frozen"/>
      <selection/>
      <selection pane="topRight"/>
      <selection pane="bottomLeft"/>
      <selection pane="bottomRight" activeCell="T16" sqref="T16"/>
    </sheetView>
  </sheetViews>
  <sheetFormatPr defaultColWidth="8.58333333333333" defaultRowHeight="16.5"/>
  <cols>
    <col min="1" max="1" width="31.5833333333333" style="40" customWidth="1"/>
    <col min="2" max="2" width="5.75" style="41" customWidth="1"/>
    <col min="3" max="3" width="25.25" style="40" customWidth="1"/>
    <col min="4" max="4" width="8.25" style="40" customWidth="1"/>
    <col min="5" max="10" width="9.75" style="40" customWidth="1"/>
    <col min="11" max="11" width="8.25" style="40" customWidth="1"/>
    <col min="12" max="14" width="9.75" style="40" customWidth="1"/>
    <col min="15" max="17" width="8.25" style="40" customWidth="1"/>
    <col min="18" max="16384" width="8.58333333333333" style="40"/>
  </cols>
  <sheetData>
    <row r="1" ht="32" customHeight="1" spans="1:17">
      <c r="A1" s="157" t="s">
        <v>207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78"/>
    </row>
    <row r="2" spans="1:17">
      <c r="A2" s="159" t="s">
        <v>2</v>
      </c>
      <c r="B2" s="160" t="s">
        <v>1</v>
      </c>
      <c r="C2" s="160" t="s">
        <v>208</v>
      </c>
      <c r="D2" s="161" t="s">
        <v>209</v>
      </c>
      <c r="E2" s="161" t="s">
        <v>210</v>
      </c>
      <c r="F2" s="161" t="s">
        <v>211</v>
      </c>
      <c r="G2" s="161" t="s">
        <v>212</v>
      </c>
      <c r="H2" s="161" t="s">
        <v>213</v>
      </c>
      <c r="I2" s="161" t="s">
        <v>214</v>
      </c>
      <c r="J2" s="161" t="s">
        <v>215</v>
      </c>
      <c r="K2" s="161" t="s">
        <v>216</v>
      </c>
      <c r="L2" s="161" t="s">
        <v>217</v>
      </c>
      <c r="M2" s="161" t="s">
        <v>218</v>
      </c>
      <c r="N2" s="161" t="s">
        <v>219</v>
      </c>
      <c r="O2" s="161" t="s">
        <v>220</v>
      </c>
      <c r="P2" s="161" t="s">
        <v>221</v>
      </c>
      <c r="Q2" s="179" t="s">
        <v>222</v>
      </c>
    </row>
    <row r="3" spans="1:17">
      <c r="A3" s="55" t="s">
        <v>8</v>
      </c>
      <c r="B3" s="56">
        <v>1</v>
      </c>
      <c r="C3" s="61" t="s">
        <v>223</v>
      </c>
      <c r="D3" s="162" t="s">
        <v>224</v>
      </c>
      <c r="E3" s="162"/>
      <c r="F3" s="163" t="s">
        <v>225</v>
      </c>
      <c r="G3" s="164" t="s">
        <v>226</v>
      </c>
      <c r="H3" s="62" t="s">
        <v>227</v>
      </c>
      <c r="I3" s="56" t="s">
        <v>228</v>
      </c>
      <c r="J3" s="56"/>
      <c r="K3" s="56"/>
      <c r="L3" s="56"/>
      <c r="M3" s="56"/>
      <c r="N3" s="56"/>
      <c r="O3" s="56"/>
      <c r="P3" s="56"/>
      <c r="Q3" s="180"/>
    </row>
    <row r="4" spans="1:17">
      <c r="A4" s="55"/>
      <c r="B4" s="56">
        <v>2</v>
      </c>
      <c r="C4" s="57" t="s">
        <v>229</v>
      </c>
      <c r="D4" s="58"/>
      <c r="E4" s="58"/>
      <c r="F4" s="162" t="s">
        <v>224</v>
      </c>
      <c r="G4" s="162"/>
      <c r="H4" s="163" t="s">
        <v>225</v>
      </c>
      <c r="I4" s="164" t="s">
        <v>226</v>
      </c>
      <c r="J4" s="62" t="s">
        <v>227</v>
      </c>
      <c r="K4" s="56"/>
      <c r="L4" s="56"/>
      <c r="M4" s="56"/>
      <c r="N4" s="56"/>
      <c r="O4" s="56"/>
      <c r="P4" s="56"/>
      <c r="Q4" s="180"/>
    </row>
    <row r="5" spans="1:17">
      <c r="A5" s="55"/>
      <c r="B5" s="56">
        <v>3</v>
      </c>
      <c r="C5" s="57" t="s">
        <v>89</v>
      </c>
      <c r="D5" s="165" t="s">
        <v>224</v>
      </c>
      <c r="E5" s="163" t="s">
        <v>225</v>
      </c>
      <c r="F5" s="164" t="s">
        <v>226</v>
      </c>
      <c r="G5" s="62" t="s">
        <v>227</v>
      </c>
      <c r="H5" s="166"/>
      <c r="I5" s="166"/>
      <c r="J5" s="166"/>
      <c r="K5" s="166"/>
      <c r="L5" s="166"/>
      <c r="M5" s="166"/>
      <c r="N5" s="166"/>
      <c r="O5" s="166"/>
      <c r="P5" s="166"/>
      <c r="Q5" s="181"/>
    </row>
    <row r="6" spans="1:17">
      <c r="A6" s="55"/>
      <c r="B6" s="56">
        <v>4</v>
      </c>
      <c r="C6" s="58" t="s">
        <v>92</v>
      </c>
      <c r="D6" s="162" t="s">
        <v>224</v>
      </c>
      <c r="E6" s="162"/>
      <c r="F6" s="163" t="s">
        <v>225</v>
      </c>
      <c r="G6" s="167" t="s">
        <v>226</v>
      </c>
      <c r="H6" s="62" t="s">
        <v>227</v>
      </c>
      <c r="I6" s="56"/>
      <c r="J6" s="56"/>
      <c r="K6" s="56"/>
      <c r="L6" s="56"/>
      <c r="M6" s="56"/>
      <c r="N6" s="56"/>
      <c r="O6" s="56"/>
      <c r="P6" s="56"/>
      <c r="Q6" s="180"/>
    </row>
    <row r="7" spans="1:17">
      <c r="A7" s="55"/>
      <c r="B7" s="56">
        <v>5</v>
      </c>
      <c r="C7" s="61" t="s">
        <v>98</v>
      </c>
      <c r="D7" s="165" t="s">
        <v>224</v>
      </c>
      <c r="E7" s="163" t="s">
        <v>225</v>
      </c>
      <c r="F7" s="62" t="s">
        <v>227</v>
      </c>
      <c r="G7" s="56"/>
      <c r="H7" s="56"/>
      <c r="I7" s="56"/>
      <c r="J7" s="56"/>
      <c r="K7" s="56"/>
      <c r="L7" s="56"/>
      <c r="M7" s="56"/>
      <c r="N7" s="56"/>
      <c r="O7" s="56"/>
      <c r="P7" s="56"/>
      <c r="Q7" s="180"/>
    </row>
    <row r="8" spans="1:17">
      <c r="A8" s="55"/>
      <c r="B8" s="56">
        <v>6</v>
      </c>
      <c r="C8" s="58" t="s">
        <v>96</v>
      </c>
      <c r="D8" s="165" t="s">
        <v>224</v>
      </c>
      <c r="E8" s="163" t="s">
        <v>225</v>
      </c>
      <c r="F8" s="164" t="s">
        <v>226</v>
      </c>
      <c r="G8" s="62" t="s">
        <v>227</v>
      </c>
      <c r="H8" s="59"/>
      <c r="I8" s="59"/>
      <c r="J8" s="59"/>
      <c r="K8" s="59"/>
      <c r="L8" s="59"/>
      <c r="M8" s="59"/>
      <c r="N8" s="59"/>
      <c r="O8" s="59"/>
      <c r="P8" s="59"/>
      <c r="Q8" s="182"/>
    </row>
    <row r="9" spans="1:17">
      <c r="A9" s="55"/>
      <c r="B9" s="56">
        <v>7</v>
      </c>
      <c r="C9" s="63" t="s">
        <v>102</v>
      </c>
      <c r="D9" s="58"/>
      <c r="E9" s="58"/>
      <c r="F9" s="58"/>
      <c r="G9" s="165" t="s">
        <v>224</v>
      </c>
      <c r="H9" s="163" t="s">
        <v>225</v>
      </c>
      <c r="I9" s="62" t="s">
        <v>227</v>
      </c>
      <c r="J9" s="56"/>
      <c r="K9" s="56"/>
      <c r="L9" s="56"/>
      <c r="M9" s="56"/>
      <c r="N9" s="56"/>
      <c r="O9" s="56"/>
      <c r="P9" s="56"/>
      <c r="Q9" s="180"/>
    </row>
    <row r="10" spans="1:17">
      <c r="A10" s="55"/>
      <c r="B10" s="56">
        <v>8</v>
      </c>
      <c r="C10" s="63" t="s">
        <v>105</v>
      </c>
      <c r="D10" s="165" t="s">
        <v>224</v>
      </c>
      <c r="E10" s="163" t="s">
        <v>225</v>
      </c>
      <c r="F10" s="164" t="s">
        <v>226</v>
      </c>
      <c r="G10" s="62" t="s">
        <v>227</v>
      </c>
      <c r="H10" s="56"/>
      <c r="I10" s="56"/>
      <c r="J10" s="56"/>
      <c r="K10" s="56"/>
      <c r="L10" s="56"/>
      <c r="M10" s="56"/>
      <c r="N10" s="56"/>
      <c r="O10" s="56"/>
      <c r="P10" s="56"/>
      <c r="Q10" s="180"/>
    </row>
    <row r="11" spans="1:17">
      <c r="A11" s="55"/>
      <c r="B11" s="56">
        <v>9</v>
      </c>
      <c r="C11" s="63" t="s">
        <v>109</v>
      </c>
      <c r="D11" s="165" t="s">
        <v>224</v>
      </c>
      <c r="E11" s="163" t="s">
        <v>225</v>
      </c>
      <c r="F11" s="164" t="s">
        <v>226</v>
      </c>
      <c r="G11" s="62" t="s">
        <v>227</v>
      </c>
      <c r="H11" s="56"/>
      <c r="I11" s="56"/>
      <c r="J11" s="56"/>
      <c r="K11" s="56"/>
      <c r="L11" s="56"/>
      <c r="M11" s="56"/>
      <c r="N11" s="56"/>
      <c r="O11" s="56"/>
      <c r="P11" s="56"/>
      <c r="Q11" s="180"/>
    </row>
    <row r="12" spans="1:17">
      <c r="A12" s="55"/>
      <c r="B12" s="56">
        <v>10</v>
      </c>
      <c r="C12" s="64" t="s">
        <v>111</v>
      </c>
      <c r="D12" s="58"/>
      <c r="E12" s="58"/>
      <c r="F12" s="165" t="s">
        <v>224</v>
      </c>
      <c r="G12" s="163" t="s">
        <v>225</v>
      </c>
      <c r="H12" s="164" t="s">
        <v>226</v>
      </c>
      <c r="I12" s="62" t="s">
        <v>227</v>
      </c>
      <c r="J12" s="56"/>
      <c r="K12" s="56"/>
      <c r="L12" s="56"/>
      <c r="M12" s="56"/>
      <c r="N12" s="56"/>
      <c r="O12" s="56"/>
      <c r="P12" s="56"/>
      <c r="Q12" s="180"/>
    </row>
    <row r="13" spans="1:17">
      <c r="A13" s="55"/>
      <c r="B13" s="56">
        <v>11</v>
      </c>
      <c r="C13" s="64" t="s">
        <v>113</v>
      </c>
      <c r="D13" s="162" t="s">
        <v>224</v>
      </c>
      <c r="E13" s="162"/>
      <c r="F13" s="168" t="s">
        <v>225</v>
      </c>
      <c r="G13" s="168"/>
      <c r="H13" s="167" t="s">
        <v>226</v>
      </c>
      <c r="I13" s="62" t="s">
        <v>227</v>
      </c>
      <c r="J13" s="56"/>
      <c r="K13" s="56"/>
      <c r="L13" s="56"/>
      <c r="M13" s="56"/>
      <c r="N13" s="56"/>
      <c r="O13" s="56"/>
      <c r="P13" s="56"/>
      <c r="Q13" s="180"/>
    </row>
    <row r="14" spans="1:17">
      <c r="A14" s="55"/>
      <c r="B14" s="56">
        <v>12</v>
      </c>
      <c r="C14" s="64" t="s">
        <v>230</v>
      </c>
      <c r="D14" s="165" t="s">
        <v>224</v>
      </c>
      <c r="E14" s="163" t="s">
        <v>225</v>
      </c>
      <c r="F14" s="62" t="s">
        <v>227</v>
      </c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180"/>
    </row>
    <row r="15" spans="1:17">
      <c r="A15" s="55" t="s">
        <v>14</v>
      </c>
      <c r="B15" s="56">
        <v>1</v>
      </c>
      <c r="C15" s="58" t="s">
        <v>231</v>
      </c>
      <c r="D15" s="165" t="s">
        <v>224</v>
      </c>
      <c r="E15" s="163" t="s">
        <v>225</v>
      </c>
      <c r="F15" s="164" t="s">
        <v>226</v>
      </c>
      <c r="G15" s="62" t="s">
        <v>227</v>
      </c>
      <c r="H15" s="56"/>
      <c r="I15" s="56"/>
      <c r="J15" s="56"/>
      <c r="K15" s="56"/>
      <c r="L15" s="56"/>
      <c r="M15" s="56"/>
      <c r="N15" s="56"/>
      <c r="O15" s="56"/>
      <c r="P15" s="56"/>
      <c r="Q15" s="180"/>
    </row>
    <row r="16" spans="1:17">
      <c r="A16" s="55"/>
      <c r="B16" s="56">
        <v>2</v>
      </c>
      <c r="C16" s="58" t="s">
        <v>232</v>
      </c>
      <c r="D16" s="162" t="s">
        <v>224</v>
      </c>
      <c r="E16" s="162"/>
      <c r="F16" s="163" t="s">
        <v>225</v>
      </c>
      <c r="G16" s="164" t="s">
        <v>226</v>
      </c>
      <c r="H16" s="62" t="s">
        <v>227</v>
      </c>
      <c r="I16" s="56"/>
      <c r="J16" s="56"/>
      <c r="K16" s="56"/>
      <c r="L16" s="56"/>
      <c r="M16" s="56"/>
      <c r="N16" s="56"/>
      <c r="O16" s="56"/>
      <c r="P16" s="56"/>
      <c r="Q16" s="180"/>
    </row>
    <row r="17" spans="1:17">
      <c r="A17" s="55"/>
      <c r="B17" s="56">
        <v>3</v>
      </c>
      <c r="C17" s="58" t="s">
        <v>233</v>
      </c>
      <c r="D17" s="162" t="s">
        <v>224</v>
      </c>
      <c r="E17" s="162"/>
      <c r="F17" s="168" t="s">
        <v>225</v>
      </c>
      <c r="G17" s="168"/>
      <c r="H17" s="164" t="s">
        <v>226</v>
      </c>
      <c r="I17" s="62" t="s">
        <v>227</v>
      </c>
      <c r="J17" s="56"/>
      <c r="K17" s="56"/>
      <c r="L17" s="56"/>
      <c r="M17" s="56"/>
      <c r="N17" s="56"/>
      <c r="O17" s="56"/>
      <c r="P17" s="56"/>
      <c r="Q17" s="180"/>
    </row>
    <row r="18" spans="1:17">
      <c r="A18" s="80" t="s">
        <v>20</v>
      </c>
      <c r="B18" s="56">
        <v>1</v>
      </c>
      <c r="C18" s="63" t="s">
        <v>133</v>
      </c>
      <c r="D18" s="58"/>
      <c r="E18" s="58"/>
      <c r="F18" s="58"/>
      <c r="G18" s="58"/>
      <c r="H18" s="162" t="s">
        <v>224</v>
      </c>
      <c r="I18" s="162"/>
      <c r="J18" s="162"/>
      <c r="K18" s="162"/>
      <c r="L18" s="163" t="s">
        <v>225</v>
      </c>
      <c r="M18" s="164" t="s">
        <v>226</v>
      </c>
      <c r="N18" s="62" t="s">
        <v>227</v>
      </c>
      <c r="O18" s="112"/>
      <c r="P18" s="112"/>
      <c r="Q18" s="183"/>
    </row>
    <row r="19" spans="1:17">
      <c r="A19" s="80"/>
      <c r="B19" s="56">
        <v>2</v>
      </c>
      <c r="C19" s="63" t="s">
        <v>139</v>
      </c>
      <c r="D19" s="58"/>
      <c r="E19" s="58"/>
      <c r="F19" s="162" t="s">
        <v>224</v>
      </c>
      <c r="G19" s="162"/>
      <c r="H19" s="163" t="s">
        <v>225</v>
      </c>
      <c r="I19" s="164" t="s">
        <v>226</v>
      </c>
      <c r="J19" s="62" t="s">
        <v>227</v>
      </c>
      <c r="K19" s="56"/>
      <c r="L19" s="56"/>
      <c r="M19" s="56"/>
      <c r="N19" s="56"/>
      <c r="O19" s="56"/>
      <c r="P19" s="56"/>
      <c r="Q19" s="180"/>
    </row>
    <row r="20" spans="1:17">
      <c r="A20" s="80"/>
      <c r="B20" s="56">
        <v>3</v>
      </c>
      <c r="C20" s="63" t="s">
        <v>141</v>
      </c>
      <c r="D20" s="162" t="s">
        <v>224</v>
      </c>
      <c r="E20" s="162"/>
      <c r="F20" s="163" t="s">
        <v>225</v>
      </c>
      <c r="G20" s="164" t="s">
        <v>226</v>
      </c>
      <c r="H20" s="62" t="s">
        <v>227</v>
      </c>
      <c r="I20" s="72"/>
      <c r="J20" s="72"/>
      <c r="K20" s="72"/>
      <c r="L20" s="72"/>
      <c r="M20" s="72"/>
      <c r="N20" s="72"/>
      <c r="O20" s="72"/>
      <c r="P20" s="72"/>
      <c r="Q20" s="184"/>
    </row>
    <row r="21" spans="1:17">
      <c r="A21" s="55" t="s">
        <v>26</v>
      </c>
      <c r="B21" s="56">
        <v>1</v>
      </c>
      <c r="C21" s="63" t="s">
        <v>234</v>
      </c>
      <c r="D21" s="169"/>
      <c r="E21" s="58"/>
      <c r="F21" s="58"/>
      <c r="G21" s="162" t="s">
        <v>224</v>
      </c>
      <c r="H21" s="162"/>
      <c r="I21" s="162"/>
      <c r="J21" s="162"/>
      <c r="K21" s="162"/>
      <c r="L21" s="162"/>
      <c r="M21" s="162"/>
      <c r="N21" s="168" t="s">
        <v>225</v>
      </c>
      <c r="O21" s="168"/>
      <c r="P21" s="164" t="s">
        <v>226</v>
      </c>
      <c r="Q21" s="185" t="s">
        <v>227</v>
      </c>
    </row>
    <row r="22" spans="1:17">
      <c r="A22" s="55"/>
      <c r="B22" s="56">
        <v>2</v>
      </c>
      <c r="C22" s="63" t="s">
        <v>144</v>
      </c>
      <c r="D22" s="162" t="s">
        <v>224</v>
      </c>
      <c r="E22" s="162"/>
      <c r="F22" s="162"/>
      <c r="G22" s="162"/>
      <c r="H22" s="162"/>
      <c r="I22" s="175" t="s">
        <v>225</v>
      </c>
      <c r="J22" s="175"/>
      <c r="K22" s="62" t="s">
        <v>235</v>
      </c>
      <c r="L22" s="56"/>
      <c r="M22" s="56"/>
      <c r="N22" s="56"/>
      <c r="O22" s="56"/>
      <c r="P22" s="56"/>
      <c r="Q22" s="180"/>
    </row>
    <row r="23" spans="1:17">
      <c r="A23" s="55" t="s">
        <v>32</v>
      </c>
      <c r="B23" s="56">
        <v>1</v>
      </c>
      <c r="C23" s="63" t="s">
        <v>146</v>
      </c>
      <c r="D23" s="58"/>
      <c r="E23" s="58"/>
      <c r="F23" s="162" t="s">
        <v>224</v>
      </c>
      <c r="G23" s="162"/>
      <c r="H23" s="163" t="s">
        <v>225</v>
      </c>
      <c r="I23" s="164" t="s">
        <v>226</v>
      </c>
      <c r="J23" s="62" t="s">
        <v>227</v>
      </c>
      <c r="K23" s="56"/>
      <c r="L23" s="56"/>
      <c r="M23" s="56"/>
      <c r="N23" s="56"/>
      <c r="O23" s="56"/>
      <c r="P23" s="56"/>
      <c r="Q23" s="180"/>
    </row>
    <row r="24" spans="1:17">
      <c r="A24" s="55"/>
      <c r="B24" s="56">
        <v>2</v>
      </c>
      <c r="C24" s="63" t="s">
        <v>148</v>
      </c>
      <c r="D24" s="58"/>
      <c r="E24" s="58"/>
      <c r="F24" s="162" t="s">
        <v>224</v>
      </c>
      <c r="G24" s="162"/>
      <c r="H24" s="163" t="s">
        <v>225</v>
      </c>
      <c r="I24" s="164" t="s">
        <v>226</v>
      </c>
      <c r="J24" s="62" t="s">
        <v>227</v>
      </c>
      <c r="K24" s="56"/>
      <c r="L24" s="56"/>
      <c r="M24" s="56"/>
      <c r="N24" s="56"/>
      <c r="O24" s="56"/>
      <c r="P24" s="56"/>
      <c r="Q24" s="180"/>
    </row>
    <row r="25" spans="1:17">
      <c r="A25" s="55"/>
      <c r="B25" s="56">
        <v>3</v>
      </c>
      <c r="C25" s="63" t="s">
        <v>150</v>
      </c>
      <c r="D25" s="58"/>
      <c r="E25" s="58"/>
      <c r="F25" s="58"/>
      <c r="G25" s="58"/>
      <c r="H25" s="162" t="s">
        <v>224</v>
      </c>
      <c r="I25" s="162"/>
      <c r="J25" s="162"/>
      <c r="K25" s="162"/>
      <c r="L25" s="163" t="s">
        <v>225</v>
      </c>
      <c r="M25" s="164" t="s">
        <v>226</v>
      </c>
      <c r="N25" s="62" t="s">
        <v>227</v>
      </c>
      <c r="O25" s="112"/>
      <c r="P25" s="112"/>
      <c r="Q25" s="183"/>
    </row>
    <row r="26" spans="1:17">
      <c r="A26" s="55"/>
      <c r="B26" s="56">
        <v>4</v>
      </c>
      <c r="C26" s="63" t="s">
        <v>152</v>
      </c>
      <c r="D26" s="58"/>
      <c r="E26" s="58"/>
      <c r="F26" s="58"/>
      <c r="G26" s="58"/>
      <c r="H26" s="58"/>
      <c r="I26" s="165" t="s">
        <v>224</v>
      </c>
      <c r="J26" s="163" t="s">
        <v>225</v>
      </c>
      <c r="K26" s="164" t="s">
        <v>226</v>
      </c>
      <c r="L26" s="62" t="s">
        <v>227</v>
      </c>
      <c r="M26" s="56"/>
      <c r="N26" s="56"/>
      <c r="O26" s="56"/>
      <c r="P26" s="56"/>
      <c r="Q26" s="180"/>
    </row>
    <row r="27" spans="1:17">
      <c r="A27" s="55"/>
      <c r="B27" s="56">
        <v>5</v>
      </c>
      <c r="C27" s="63" t="s">
        <v>155</v>
      </c>
      <c r="D27" s="58"/>
      <c r="E27" s="58"/>
      <c r="F27" s="165" t="s">
        <v>224</v>
      </c>
      <c r="G27" s="163" t="s">
        <v>225</v>
      </c>
      <c r="H27" s="164" t="s">
        <v>226</v>
      </c>
      <c r="I27" s="62" t="s">
        <v>227</v>
      </c>
      <c r="J27" s="56"/>
      <c r="K27" s="56"/>
      <c r="L27" s="56"/>
      <c r="M27" s="56"/>
      <c r="N27" s="56"/>
      <c r="O27" s="56"/>
      <c r="P27" s="56"/>
      <c r="Q27" s="180"/>
    </row>
    <row r="28" spans="1:17">
      <c r="A28" s="55" t="s">
        <v>38</v>
      </c>
      <c r="B28" s="56">
        <v>1</v>
      </c>
      <c r="C28" s="63" t="s">
        <v>157</v>
      </c>
      <c r="D28" s="58"/>
      <c r="E28" s="58"/>
      <c r="F28" s="165" t="s">
        <v>224</v>
      </c>
      <c r="G28" s="163" t="s">
        <v>225</v>
      </c>
      <c r="H28" s="164" t="s">
        <v>226</v>
      </c>
      <c r="I28" s="62" t="s">
        <v>227</v>
      </c>
      <c r="J28" s="56"/>
      <c r="K28" s="56"/>
      <c r="L28" s="56"/>
      <c r="M28" s="56"/>
      <c r="N28" s="56"/>
      <c r="O28" s="56"/>
      <c r="P28" s="56"/>
      <c r="Q28" s="180"/>
    </row>
    <row r="29" spans="1:17">
      <c r="A29" s="55"/>
      <c r="B29" s="56">
        <v>2</v>
      </c>
      <c r="C29" s="63" t="s">
        <v>160</v>
      </c>
      <c r="D29" s="162" t="s">
        <v>224</v>
      </c>
      <c r="E29" s="162"/>
      <c r="F29" s="163" t="s">
        <v>225</v>
      </c>
      <c r="G29" s="167" t="s">
        <v>226</v>
      </c>
      <c r="H29" s="62" t="s">
        <v>227</v>
      </c>
      <c r="I29" s="56"/>
      <c r="J29" s="56"/>
      <c r="K29" s="56"/>
      <c r="L29" s="56"/>
      <c r="M29" s="56"/>
      <c r="N29" s="56"/>
      <c r="O29" s="56"/>
      <c r="P29" s="56"/>
      <c r="Q29" s="180"/>
    </row>
    <row r="30" spans="1:17">
      <c r="A30" s="55" t="s">
        <v>44</v>
      </c>
      <c r="B30" s="56">
        <v>1</v>
      </c>
      <c r="C30" s="63" t="s">
        <v>163</v>
      </c>
      <c r="D30" s="72"/>
      <c r="E30" s="72"/>
      <c r="F30" s="162" t="s">
        <v>224</v>
      </c>
      <c r="G30" s="162"/>
      <c r="H30" s="162"/>
      <c r="I30" s="163" t="s">
        <v>225</v>
      </c>
      <c r="J30" s="164" t="s">
        <v>226</v>
      </c>
      <c r="K30" s="62" t="s">
        <v>227</v>
      </c>
      <c r="L30" s="56"/>
      <c r="M30" s="56"/>
      <c r="N30" s="56"/>
      <c r="O30" s="56"/>
      <c r="P30" s="56"/>
      <c r="Q30" s="180"/>
    </row>
    <row r="31" spans="1:17">
      <c r="A31" s="55" t="s">
        <v>50</v>
      </c>
      <c r="B31" s="56">
        <v>1</v>
      </c>
      <c r="C31" s="63" t="s">
        <v>164</v>
      </c>
      <c r="D31" s="72"/>
      <c r="E31" s="72"/>
      <c r="F31" s="60"/>
      <c r="G31" s="120"/>
      <c r="H31" s="60"/>
      <c r="I31" s="60"/>
      <c r="J31" s="58"/>
      <c r="K31" s="162" t="s">
        <v>224</v>
      </c>
      <c r="L31" s="162"/>
      <c r="M31" s="163" t="s">
        <v>225</v>
      </c>
      <c r="N31" s="164" t="s">
        <v>226</v>
      </c>
      <c r="O31" s="62" t="s">
        <v>227</v>
      </c>
      <c r="P31" s="135"/>
      <c r="Q31" s="186"/>
    </row>
    <row r="32" spans="1:17">
      <c r="A32" s="55"/>
      <c r="B32" s="56">
        <v>2</v>
      </c>
      <c r="C32" s="63" t="s">
        <v>167</v>
      </c>
      <c r="D32" s="72"/>
      <c r="E32" s="72"/>
      <c r="F32" s="60"/>
      <c r="G32" s="120"/>
      <c r="H32" s="60"/>
      <c r="I32" s="60"/>
      <c r="J32" s="165" t="s">
        <v>224</v>
      </c>
      <c r="K32" s="163" t="s">
        <v>225</v>
      </c>
      <c r="L32" s="164" t="s">
        <v>226</v>
      </c>
      <c r="M32" s="62" t="s">
        <v>227</v>
      </c>
      <c r="N32" s="112"/>
      <c r="O32" s="112"/>
      <c r="P32" s="112"/>
      <c r="Q32" s="183"/>
    </row>
    <row r="33" spans="1:17">
      <c r="A33" s="55" t="s">
        <v>56</v>
      </c>
      <c r="B33" s="56">
        <v>1</v>
      </c>
      <c r="C33" s="63" t="s">
        <v>170</v>
      </c>
      <c r="D33" s="58"/>
      <c r="E33" s="58"/>
      <c r="F33" s="58"/>
      <c r="G33" s="165" t="s">
        <v>224</v>
      </c>
      <c r="H33" s="163" t="s">
        <v>225</v>
      </c>
      <c r="I33" s="164" t="s">
        <v>226</v>
      </c>
      <c r="J33" s="62" t="s">
        <v>227</v>
      </c>
      <c r="K33" s="56"/>
      <c r="L33" s="56"/>
      <c r="M33" s="56"/>
      <c r="N33" s="56"/>
      <c r="O33" s="56"/>
      <c r="P33" s="56"/>
      <c r="Q33" s="180"/>
    </row>
    <row r="34" spans="1:17">
      <c r="A34" s="55"/>
      <c r="B34" s="56">
        <v>2</v>
      </c>
      <c r="C34" s="63" t="s">
        <v>172</v>
      </c>
      <c r="D34" s="58"/>
      <c r="E34" s="58"/>
      <c r="F34" s="58"/>
      <c r="G34" s="58"/>
      <c r="H34" s="58"/>
      <c r="I34" s="58"/>
      <c r="J34" s="58"/>
      <c r="K34" s="165" t="s">
        <v>224</v>
      </c>
      <c r="L34" s="163" t="s">
        <v>225</v>
      </c>
      <c r="M34" s="164" t="s">
        <v>226</v>
      </c>
      <c r="N34" s="62" t="s">
        <v>227</v>
      </c>
      <c r="O34" s="112"/>
      <c r="P34" s="112"/>
      <c r="Q34" s="183"/>
    </row>
    <row r="35" s="39" customFormat="1" spans="1:17">
      <c r="A35" s="111" t="s">
        <v>62</v>
      </c>
      <c r="B35" s="112">
        <v>1</v>
      </c>
      <c r="C35" s="113" t="s">
        <v>174</v>
      </c>
      <c r="D35" s="112"/>
      <c r="E35" s="112"/>
      <c r="F35" s="113"/>
      <c r="G35" s="113"/>
      <c r="H35" s="113"/>
      <c r="I35" s="113"/>
      <c r="J35" s="165" t="s">
        <v>224</v>
      </c>
      <c r="K35" s="163" t="s">
        <v>225</v>
      </c>
      <c r="L35" s="164" t="s">
        <v>226</v>
      </c>
      <c r="M35" s="62" t="s">
        <v>227</v>
      </c>
      <c r="N35" s="135"/>
      <c r="O35" s="135"/>
      <c r="P35" s="135"/>
      <c r="Q35" s="186"/>
    </row>
    <row r="36" s="39" customFormat="1" spans="1:17">
      <c r="A36" s="111"/>
      <c r="B36" s="112">
        <v>2</v>
      </c>
      <c r="C36" s="113" t="s">
        <v>175</v>
      </c>
      <c r="D36" s="112"/>
      <c r="E36" s="112"/>
      <c r="F36" s="113"/>
      <c r="G36" s="113"/>
      <c r="H36" s="113"/>
      <c r="I36" s="113"/>
      <c r="J36" s="162" t="s">
        <v>224</v>
      </c>
      <c r="K36" s="162"/>
      <c r="L36" s="163" t="s">
        <v>225</v>
      </c>
      <c r="M36" s="164" t="s">
        <v>226</v>
      </c>
      <c r="N36" s="62" t="s">
        <v>227</v>
      </c>
      <c r="O36" s="112"/>
      <c r="P36" s="112"/>
      <c r="Q36" s="183"/>
    </row>
    <row r="37" s="39" customFormat="1" spans="1:17">
      <c r="A37" s="111"/>
      <c r="B37" s="112">
        <v>3</v>
      </c>
      <c r="C37" s="113" t="s">
        <v>176</v>
      </c>
      <c r="D37" s="112"/>
      <c r="E37" s="112"/>
      <c r="F37" s="113"/>
      <c r="G37" s="113"/>
      <c r="H37" s="113"/>
      <c r="I37" s="113"/>
      <c r="J37" s="136"/>
      <c r="K37" s="136"/>
      <c r="L37" s="165" t="s">
        <v>224</v>
      </c>
      <c r="M37" s="163" t="s">
        <v>225</v>
      </c>
      <c r="N37" s="164" t="s">
        <v>226</v>
      </c>
      <c r="O37" s="62" t="s">
        <v>227</v>
      </c>
      <c r="P37" s="112"/>
      <c r="Q37" s="183"/>
    </row>
    <row r="38" s="39" customFormat="1" spans="1:17">
      <c r="A38" s="111"/>
      <c r="B38" s="112">
        <v>4</v>
      </c>
      <c r="C38" s="113" t="s">
        <v>177</v>
      </c>
      <c r="D38" s="112"/>
      <c r="E38" s="112"/>
      <c r="F38" s="113"/>
      <c r="G38" s="113"/>
      <c r="H38" s="113"/>
      <c r="I38" s="113"/>
      <c r="J38" s="165" t="s">
        <v>224</v>
      </c>
      <c r="K38" s="163" t="s">
        <v>225</v>
      </c>
      <c r="L38" s="164" t="s">
        <v>226</v>
      </c>
      <c r="M38" s="62" t="s">
        <v>227</v>
      </c>
      <c r="N38" s="135"/>
      <c r="O38" s="135"/>
      <c r="P38" s="135"/>
      <c r="Q38" s="186"/>
    </row>
    <row r="39" spans="1:17">
      <c r="A39" s="55" t="s">
        <v>236</v>
      </c>
      <c r="B39" s="56">
        <v>1</v>
      </c>
      <c r="C39" s="63" t="s">
        <v>182</v>
      </c>
      <c r="D39" s="58"/>
      <c r="E39" s="58"/>
      <c r="F39" s="165" t="s">
        <v>224</v>
      </c>
      <c r="G39" s="163" t="s">
        <v>225</v>
      </c>
      <c r="H39" s="164" t="s">
        <v>226</v>
      </c>
      <c r="I39" s="62" t="s">
        <v>227</v>
      </c>
      <c r="J39" s="56"/>
      <c r="K39" s="56"/>
      <c r="L39" s="56"/>
      <c r="M39" s="56"/>
      <c r="N39" s="56"/>
      <c r="O39" s="56"/>
      <c r="P39" s="56"/>
      <c r="Q39" s="180"/>
    </row>
    <row r="40" spans="1:17">
      <c r="A40" s="55"/>
      <c r="B40" s="56">
        <v>2</v>
      </c>
      <c r="C40" s="63" t="s">
        <v>184</v>
      </c>
      <c r="D40" s="58"/>
      <c r="E40" s="58"/>
      <c r="F40" s="165" t="s">
        <v>224</v>
      </c>
      <c r="G40" s="163" t="s">
        <v>225</v>
      </c>
      <c r="H40" s="164" t="s">
        <v>226</v>
      </c>
      <c r="I40" s="62" t="s">
        <v>227</v>
      </c>
      <c r="J40" s="56"/>
      <c r="K40" s="56"/>
      <c r="L40" s="56"/>
      <c r="M40" s="56"/>
      <c r="N40" s="56"/>
      <c r="O40" s="56"/>
      <c r="P40" s="56"/>
      <c r="Q40" s="180"/>
    </row>
    <row r="41" spans="1:17">
      <c r="A41" s="55"/>
      <c r="B41" s="56">
        <v>3</v>
      </c>
      <c r="C41" s="63" t="s">
        <v>186</v>
      </c>
      <c r="D41" s="58"/>
      <c r="E41" s="58"/>
      <c r="F41" s="165" t="s">
        <v>224</v>
      </c>
      <c r="G41" s="163" t="s">
        <v>225</v>
      </c>
      <c r="H41" s="164" t="s">
        <v>226</v>
      </c>
      <c r="I41" s="62" t="s">
        <v>227</v>
      </c>
      <c r="J41" s="56"/>
      <c r="K41" s="56"/>
      <c r="L41" s="56"/>
      <c r="M41" s="56"/>
      <c r="N41" s="56"/>
      <c r="O41" s="56"/>
      <c r="P41" s="56"/>
      <c r="Q41" s="180"/>
    </row>
    <row r="42" spans="1:17">
      <c r="A42" s="55"/>
      <c r="B42" s="56">
        <v>4</v>
      </c>
      <c r="C42" s="63" t="s">
        <v>188</v>
      </c>
      <c r="D42" s="58"/>
      <c r="E42" s="58"/>
      <c r="F42" s="58"/>
      <c r="G42" s="58"/>
      <c r="H42" s="58"/>
      <c r="I42" s="58"/>
      <c r="J42" s="165" t="s">
        <v>224</v>
      </c>
      <c r="K42" s="163" t="s">
        <v>225</v>
      </c>
      <c r="L42" s="164" t="s">
        <v>226</v>
      </c>
      <c r="M42" s="62" t="s">
        <v>227</v>
      </c>
      <c r="N42" s="112"/>
      <c r="O42" s="112"/>
      <c r="P42" s="112"/>
      <c r="Q42" s="183"/>
    </row>
    <row r="43" spans="1:17">
      <c r="A43" s="55"/>
      <c r="B43" s="56">
        <v>5</v>
      </c>
      <c r="C43" s="63" t="s">
        <v>190</v>
      </c>
      <c r="D43" s="58"/>
      <c r="E43" s="58"/>
      <c r="F43" s="58"/>
      <c r="G43" s="58"/>
      <c r="H43" s="58"/>
      <c r="I43" s="58"/>
      <c r="J43" s="165" t="s">
        <v>224</v>
      </c>
      <c r="K43" s="163" t="s">
        <v>225</v>
      </c>
      <c r="L43" s="164" t="s">
        <v>226</v>
      </c>
      <c r="M43" s="62" t="s">
        <v>227</v>
      </c>
      <c r="N43" s="112"/>
      <c r="O43" s="112"/>
      <c r="P43" s="112"/>
      <c r="Q43" s="183"/>
    </row>
    <row r="44" spans="1:17">
      <c r="A44" s="55"/>
      <c r="B44" s="56">
        <v>6</v>
      </c>
      <c r="C44" s="63" t="s">
        <v>192</v>
      </c>
      <c r="D44" s="58"/>
      <c r="E44" s="58"/>
      <c r="F44" s="58"/>
      <c r="G44" s="58"/>
      <c r="H44" s="58"/>
      <c r="I44" s="58"/>
      <c r="J44" s="165" t="s">
        <v>224</v>
      </c>
      <c r="K44" s="163" t="s">
        <v>225</v>
      </c>
      <c r="L44" s="164" t="s">
        <v>226</v>
      </c>
      <c r="M44" s="62" t="s">
        <v>227</v>
      </c>
      <c r="N44" s="112"/>
      <c r="O44" s="112"/>
      <c r="P44" s="112"/>
      <c r="Q44" s="183"/>
    </row>
    <row r="45" spans="1:17">
      <c r="A45" s="55"/>
      <c r="B45" s="56">
        <v>7</v>
      </c>
      <c r="C45" s="63" t="s">
        <v>194</v>
      </c>
      <c r="D45" s="58"/>
      <c r="E45" s="58"/>
      <c r="F45" s="165" t="s">
        <v>224</v>
      </c>
      <c r="G45" s="163" t="s">
        <v>225</v>
      </c>
      <c r="H45" s="164" t="s">
        <v>226</v>
      </c>
      <c r="I45" s="62" t="s">
        <v>227</v>
      </c>
      <c r="J45" s="56"/>
      <c r="K45" s="56"/>
      <c r="L45" s="56"/>
      <c r="M45" s="56"/>
      <c r="N45" s="56"/>
      <c r="O45" s="56"/>
      <c r="P45" s="56"/>
      <c r="Q45" s="180"/>
    </row>
    <row r="46" spans="1:17">
      <c r="A46" s="55"/>
      <c r="B46" s="56">
        <v>8</v>
      </c>
      <c r="C46" s="63" t="s">
        <v>196</v>
      </c>
      <c r="D46" s="58"/>
      <c r="E46" s="58"/>
      <c r="F46" s="165" t="s">
        <v>224</v>
      </c>
      <c r="G46" s="163" t="s">
        <v>225</v>
      </c>
      <c r="H46" s="164" t="s">
        <v>226</v>
      </c>
      <c r="I46" s="62" t="s">
        <v>227</v>
      </c>
      <c r="J46" s="56"/>
      <c r="K46" s="56"/>
      <c r="L46" s="56"/>
      <c r="M46" s="56"/>
      <c r="N46" s="56"/>
      <c r="O46" s="56"/>
      <c r="P46" s="56"/>
      <c r="Q46" s="180"/>
    </row>
    <row r="47" spans="1:17">
      <c r="A47" s="55"/>
      <c r="B47" s="56">
        <v>9</v>
      </c>
      <c r="C47" s="63" t="s">
        <v>198</v>
      </c>
      <c r="D47" s="58"/>
      <c r="E47" s="58"/>
      <c r="F47" s="165" t="s">
        <v>224</v>
      </c>
      <c r="G47" s="163" t="s">
        <v>225</v>
      </c>
      <c r="H47" s="164" t="s">
        <v>226</v>
      </c>
      <c r="I47" s="62" t="s">
        <v>227</v>
      </c>
      <c r="J47" s="56"/>
      <c r="K47" s="56"/>
      <c r="L47" s="56"/>
      <c r="M47" s="56"/>
      <c r="N47" s="56"/>
      <c r="O47" s="56"/>
      <c r="P47" s="56"/>
      <c r="Q47" s="180"/>
    </row>
    <row r="48" spans="1:17">
      <c r="A48" s="55"/>
      <c r="B48" s="56">
        <v>10</v>
      </c>
      <c r="C48" s="63" t="s">
        <v>200</v>
      </c>
      <c r="D48" s="58"/>
      <c r="E48" s="165" t="s">
        <v>224</v>
      </c>
      <c r="F48" s="163" t="s">
        <v>225</v>
      </c>
      <c r="G48" s="164" t="s">
        <v>226</v>
      </c>
      <c r="H48" s="62" t="s">
        <v>227</v>
      </c>
      <c r="I48" s="56"/>
      <c r="J48" s="56"/>
      <c r="K48" s="56"/>
      <c r="L48" s="56"/>
      <c r="M48" s="56"/>
      <c r="N48" s="56"/>
      <c r="O48" s="56"/>
      <c r="P48" s="56"/>
      <c r="Q48" s="180"/>
    </row>
    <row r="49" ht="19" customHeight="1" spans="1:17">
      <c r="A49" s="55"/>
      <c r="B49" s="56">
        <v>11</v>
      </c>
      <c r="C49" s="63" t="s">
        <v>202</v>
      </c>
      <c r="D49" s="58"/>
      <c r="E49" s="58"/>
      <c r="F49" s="170" t="s">
        <v>224</v>
      </c>
      <c r="G49" s="171"/>
      <c r="H49" s="171"/>
      <c r="I49" s="171"/>
      <c r="J49" s="171"/>
      <c r="K49" s="176" t="s">
        <v>225</v>
      </c>
      <c r="L49" s="176"/>
      <c r="M49" s="177" t="s">
        <v>226</v>
      </c>
      <c r="N49" s="177"/>
      <c r="O49" s="62" t="s">
        <v>227</v>
      </c>
      <c r="P49" s="56"/>
      <c r="Q49" s="180"/>
    </row>
    <row r="50" ht="17.25" spans="1:17">
      <c r="A50" s="65"/>
      <c r="B50" s="66">
        <v>12</v>
      </c>
      <c r="C50" s="94" t="s">
        <v>204</v>
      </c>
      <c r="D50" s="68"/>
      <c r="E50" s="68"/>
      <c r="F50" s="172" t="s">
        <v>224</v>
      </c>
      <c r="G50" s="173" t="s">
        <v>225</v>
      </c>
      <c r="H50" s="174" t="s">
        <v>226</v>
      </c>
      <c r="I50" s="69" t="s">
        <v>227</v>
      </c>
      <c r="J50" s="66"/>
      <c r="K50" s="66"/>
      <c r="L50" s="66"/>
      <c r="M50" s="66"/>
      <c r="N50" s="66"/>
      <c r="O50" s="66"/>
      <c r="P50" s="66"/>
      <c r="Q50" s="187"/>
    </row>
  </sheetData>
  <mergeCells count="82">
    <mergeCell ref="A1:Q1"/>
    <mergeCell ref="D3:E3"/>
    <mergeCell ref="I3:Q3"/>
    <mergeCell ref="F4:G4"/>
    <mergeCell ref="K4:Q4"/>
    <mergeCell ref="H5:Q5"/>
    <mergeCell ref="D6:E6"/>
    <mergeCell ref="I6:Q6"/>
    <mergeCell ref="G7:Q7"/>
    <mergeCell ref="J9:Q9"/>
    <mergeCell ref="H10:Q10"/>
    <mergeCell ref="H11:Q11"/>
    <mergeCell ref="J12:Q12"/>
    <mergeCell ref="D13:E13"/>
    <mergeCell ref="F13:G13"/>
    <mergeCell ref="J13:Q13"/>
    <mergeCell ref="G14:Q14"/>
    <mergeCell ref="H15:Q15"/>
    <mergeCell ref="D16:E16"/>
    <mergeCell ref="I16:Q16"/>
    <mergeCell ref="D17:E17"/>
    <mergeCell ref="F17:G17"/>
    <mergeCell ref="J17:Q17"/>
    <mergeCell ref="H18:K18"/>
    <mergeCell ref="O18:Q18"/>
    <mergeCell ref="F19:G19"/>
    <mergeCell ref="K19:Q19"/>
    <mergeCell ref="D20:E20"/>
    <mergeCell ref="I20:Q20"/>
    <mergeCell ref="G21:M21"/>
    <mergeCell ref="N21:O21"/>
    <mergeCell ref="D22:H22"/>
    <mergeCell ref="I22:J22"/>
    <mergeCell ref="L22:Q22"/>
    <mergeCell ref="F23:G23"/>
    <mergeCell ref="K23:Q23"/>
    <mergeCell ref="F24:G24"/>
    <mergeCell ref="K24:Q24"/>
    <mergeCell ref="H25:K25"/>
    <mergeCell ref="O25:Q25"/>
    <mergeCell ref="M26:Q26"/>
    <mergeCell ref="J27:Q27"/>
    <mergeCell ref="J28:Q28"/>
    <mergeCell ref="D29:E29"/>
    <mergeCell ref="I29:Q29"/>
    <mergeCell ref="F30:H30"/>
    <mergeCell ref="L30:Q30"/>
    <mergeCell ref="K31:L31"/>
    <mergeCell ref="P31:Q31"/>
    <mergeCell ref="N32:Q32"/>
    <mergeCell ref="K33:Q33"/>
    <mergeCell ref="O34:Q34"/>
    <mergeCell ref="N35:Q35"/>
    <mergeCell ref="J36:K36"/>
    <mergeCell ref="O36:Q36"/>
    <mergeCell ref="P37:Q37"/>
    <mergeCell ref="N38:Q38"/>
    <mergeCell ref="J39:Q39"/>
    <mergeCell ref="J40:Q40"/>
    <mergeCell ref="J41:Q41"/>
    <mergeCell ref="N42:Q42"/>
    <mergeCell ref="N43:Q43"/>
    <mergeCell ref="N44:Q44"/>
    <mergeCell ref="J45:Q45"/>
    <mergeCell ref="J46:Q46"/>
    <mergeCell ref="J47:Q47"/>
    <mergeCell ref="I48:Q48"/>
    <mergeCell ref="F49:J49"/>
    <mergeCell ref="K49:L49"/>
    <mergeCell ref="M49:N49"/>
    <mergeCell ref="P49:Q49"/>
    <mergeCell ref="J50:Q50"/>
    <mergeCell ref="A3:A14"/>
    <mergeCell ref="A15:A17"/>
    <mergeCell ref="A18:A20"/>
    <mergeCell ref="A21:A22"/>
    <mergeCell ref="A23:A27"/>
    <mergeCell ref="A28:A29"/>
    <mergeCell ref="A31:A32"/>
    <mergeCell ref="A33:A34"/>
    <mergeCell ref="A35:A38"/>
    <mergeCell ref="A39:A5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1"/>
  <sheetViews>
    <sheetView zoomScale="55" zoomScaleNormal="55" workbookViewId="0">
      <pane xSplit="1" ySplit="3" topLeftCell="B4" activePane="bottomRight" state="frozen"/>
      <selection/>
      <selection pane="topRight"/>
      <selection pane="bottomLeft"/>
      <selection pane="bottomRight" activeCell="Y51" sqref="A1:Y51"/>
    </sheetView>
  </sheetViews>
  <sheetFormatPr defaultColWidth="8.58333333333333" defaultRowHeight="16.5"/>
  <cols>
    <col min="1" max="1" width="22.5833333333333" style="40" customWidth="1"/>
    <col min="2" max="2" width="5.5" style="41" customWidth="1"/>
    <col min="3" max="3" width="29.6916666666667" style="40" customWidth="1"/>
    <col min="4" max="4" width="8.58333333333333" style="40"/>
    <col min="5" max="5" width="7.58333333333333" style="40" customWidth="1"/>
    <col min="6" max="6" width="8.33333333333333" style="40" customWidth="1"/>
    <col min="7" max="7" width="9.33333333333333" style="40" customWidth="1"/>
    <col min="8" max="9" width="8.33333333333333" style="40" customWidth="1"/>
    <col min="10" max="11" width="9.5" style="40" customWidth="1"/>
    <col min="12" max="12" width="11.75" style="40" customWidth="1"/>
    <col min="13" max="16" width="9.5" style="40" customWidth="1"/>
    <col min="17" max="17" width="15.3" style="40" customWidth="1"/>
    <col min="18" max="21" width="9.5" style="40" customWidth="1"/>
    <col min="22" max="22" width="13.175" style="40" customWidth="1"/>
    <col min="23" max="23" width="10.75" style="40" customWidth="1"/>
    <col min="24" max="24" width="14.5833333333333" style="40" customWidth="1"/>
    <col min="25" max="16384" width="8.58333333333333" style="40"/>
  </cols>
  <sheetData>
    <row r="1" ht="35" customHeight="1" spans="1:25">
      <c r="A1" s="42" t="s">
        <v>237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ht="25" customHeight="1" spans="1:25">
      <c r="A2" s="43" t="s">
        <v>2</v>
      </c>
      <c r="B2" s="44" t="s">
        <v>1</v>
      </c>
      <c r="C2" s="44" t="s">
        <v>208</v>
      </c>
      <c r="D2" s="44"/>
      <c r="E2" s="44" t="s">
        <v>238</v>
      </c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139"/>
      <c r="Y2" s="141" t="s">
        <v>239</v>
      </c>
    </row>
    <row r="3" ht="17.25" spans="1:25">
      <c r="A3" s="45"/>
      <c r="B3" s="46"/>
      <c r="C3" s="47" t="s">
        <v>240</v>
      </c>
      <c r="D3" s="48" t="s">
        <v>241</v>
      </c>
      <c r="E3" s="49" t="s">
        <v>209</v>
      </c>
      <c r="F3" s="49" t="s">
        <v>210</v>
      </c>
      <c r="G3" s="49" t="s">
        <v>242</v>
      </c>
      <c r="H3" s="49" t="s">
        <v>211</v>
      </c>
      <c r="I3" s="49" t="s">
        <v>212</v>
      </c>
      <c r="J3" s="49" t="s">
        <v>213</v>
      </c>
      <c r="K3" s="49" t="s">
        <v>214</v>
      </c>
      <c r="L3" s="49" t="s">
        <v>242</v>
      </c>
      <c r="M3" s="49" t="s">
        <v>215</v>
      </c>
      <c r="N3" s="49" t="s">
        <v>216</v>
      </c>
      <c r="O3" s="49" t="s">
        <v>217</v>
      </c>
      <c r="P3" s="49" t="s">
        <v>218</v>
      </c>
      <c r="Q3" s="49" t="s">
        <v>242</v>
      </c>
      <c r="R3" s="49" t="s">
        <v>219</v>
      </c>
      <c r="S3" s="49" t="s">
        <v>220</v>
      </c>
      <c r="T3" s="49" t="s">
        <v>221</v>
      </c>
      <c r="U3" s="49" t="s">
        <v>222</v>
      </c>
      <c r="V3" s="49" t="s">
        <v>242</v>
      </c>
      <c r="W3" s="49" t="s">
        <v>243</v>
      </c>
      <c r="X3" s="140" t="s">
        <v>244</v>
      </c>
      <c r="Y3" s="142"/>
    </row>
    <row r="4" spans="1:25">
      <c r="A4" s="50" t="s">
        <v>8</v>
      </c>
      <c r="B4" s="51">
        <v>1</v>
      </c>
      <c r="C4" s="52" t="s">
        <v>223</v>
      </c>
      <c r="D4" s="53">
        <v>20000</v>
      </c>
      <c r="E4" s="52"/>
      <c r="F4" s="53"/>
      <c r="G4" s="53"/>
      <c r="H4" s="54"/>
      <c r="I4" s="54"/>
      <c r="J4" s="119">
        <v>100</v>
      </c>
      <c r="K4" s="53">
        <v>300</v>
      </c>
      <c r="L4" s="53">
        <f>(H4+I4+J4+K4)*D4</f>
        <v>8000000</v>
      </c>
      <c r="M4" s="53">
        <v>120</v>
      </c>
      <c r="N4" s="53">
        <v>0</v>
      </c>
      <c r="O4" s="53">
        <v>0</v>
      </c>
      <c r="P4" s="53">
        <v>0</v>
      </c>
      <c r="Q4" s="53">
        <f>(M4+O4+N4+P4)*D4</f>
        <v>2400000</v>
      </c>
      <c r="R4" s="71"/>
      <c r="S4" s="71"/>
      <c r="T4" s="71"/>
      <c r="U4" s="71"/>
      <c r="V4" s="53">
        <f t="shared" ref="V4:V9" si="0">(R4+S4+T4+U4)*D4</f>
        <v>0</v>
      </c>
      <c r="W4" s="53">
        <f>E4+F4+H4+I4+J4+K4+M4+N4+O4+P4+R4+S4+T4+U4</f>
        <v>520</v>
      </c>
      <c r="X4" s="53">
        <f>W4*D4</f>
        <v>10400000</v>
      </c>
      <c r="Y4" s="143"/>
    </row>
    <row r="5" spans="1:25">
      <c r="A5" s="55"/>
      <c r="B5" s="56">
        <v>2</v>
      </c>
      <c r="C5" s="57" t="s">
        <v>229</v>
      </c>
      <c r="D5" s="58">
        <v>25000</v>
      </c>
      <c r="E5" s="57"/>
      <c r="F5" s="58"/>
      <c r="G5" s="58"/>
      <c r="H5" s="59"/>
      <c r="I5" s="59"/>
      <c r="J5" s="59"/>
      <c r="K5" s="59"/>
      <c r="L5" s="58"/>
      <c r="M5" s="62">
        <v>10</v>
      </c>
      <c r="N5" s="58">
        <v>100</v>
      </c>
      <c r="O5" s="58">
        <v>200</v>
      </c>
      <c r="P5" s="58">
        <v>300</v>
      </c>
      <c r="Q5" s="58">
        <f t="shared" ref="Q5:Q8" si="1">(M5+O5+N5+P5)*D5</f>
        <v>15250000</v>
      </c>
      <c r="R5" s="58">
        <v>200</v>
      </c>
      <c r="S5" s="58">
        <v>200</v>
      </c>
      <c r="T5" s="58">
        <v>200</v>
      </c>
      <c r="U5" s="58">
        <v>200</v>
      </c>
      <c r="V5" s="58">
        <f t="shared" si="0"/>
        <v>20000000</v>
      </c>
      <c r="W5" s="58">
        <f t="shared" ref="W5:W18" si="2">E5+F5+H5+I5+J5+K5+M5+N5+O5+P5+R5+S5+T5+U5</f>
        <v>1410</v>
      </c>
      <c r="X5" s="58">
        <f t="shared" ref="X5:X17" si="3">W5*D5</f>
        <v>35250000</v>
      </c>
      <c r="Y5" s="144"/>
    </row>
    <row r="6" spans="1:25">
      <c r="A6" s="55"/>
      <c r="B6" s="56">
        <v>3</v>
      </c>
      <c r="C6" s="57" t="s">
        <v>89</v>
      </c>
      <c r="D6" s="58">
        <v>1000</v>
      </c>
      <c r="E6" s="57"/>
      <c r="F6" s="58"/>
      <c r="G6" s="58"/>
      <c r="H6" s="59"/>
      <c r="I6" s="62">
        <v>100</v>
      </c>
      <c r="J6" s="59">
        <v>200</v>
      </c>
      <c r="K6" s="59">
        <v>300</v>
      </c>
      <c r="L6" s="58">
        <f t="shared" ref="L5:L50" si="4">(H6+I6+J6+K6)*D6</f>
        <v>600000</v>
      </c>
      <c r="M6" s="60">
        <v>350</v>
      </c>
      <c r="N6" s="58">
        <v>450</v>
      </c>
      <c r="O6" s="58">
        <v>500</v>
      </c>
      <c r="P6" s="63">
        <v>500</v>
      </c>
      <c r="Q6" s="58">
        <f t="shared" si="1"/>
        <v>1800000</v>
      </c>
      <c r="R6" s="63">
        <v>500</v>
      </c>
      <c r="S6" s="63">
        <v>500</v>
      </c>
      <c r="T6" s="63">
        <v>500</v>
      </c>
      <c r="U6" s="63">
        <v>500</v>
      </c>
      <c r="V6" s="58">
        <f t="shared" si="0"/>
        <v>2000000</v>
      </c>
      <c r="W6" s="58">
        <f t="shared" si="2"/>
        <v>4400</v>
      </c>
      <c r="X6" s="58">
        <f t="shared" si="3"/>
        <v>4400000</v>
      </c>
      <c r="Y6" s="144"/>
    </row>
    <row r="7" spans="1:25">
      <c r="A7" s="55"/>
      <c r="B7" s="56">
        <v>4</v>
      </c>
      <c r="C7" s="58" t="s">
        <v>92</v>
      </c>
      <c r="D7" s="58">
        <v>500</v>
      </c>
      <c r="E7" s="58"/>
      <c r="F7" s="59"/>
      <c r="G7" s="60"/>
      <c r="H7" s="60"/>
      <c r="I7" s="120"/>
      <c r="J7" s="62">
        <v>4000</v>
      </c>
      <c r="K7" s="58">
        <v>8000</v>
      </c>
      <c r="L7" s="58">
        <f t="shared" si="4"/>
        <v>6000000</v>
      </c>
      <c r="M7" s="58">
        <v>30000</v>
      </c>
      <c r="N7" s="58">
        <v>50000</v>
      </c>
      <c r="O7" s="58">
        <v>50000</v>
      </c>
      <c r="P7" s="58">
        <v>50000</v>
      </c>
      <c r="Q7" s="58">
        <f t="shared" si="1"/>
        <v>90000000</v>
      </c>
      <c r="R7" s="58">
        <v>60000</v>
      </c>
      <c r="S7" s="58">
        <v>60000</v>
      </c>
      <c r="T7" s="58">
        <v>60000</v>
      </c>
      <c r="U7" s="58">
        <v>60000</v>
      </c>
      <c r="V7" s="58">
        <f t="shared" si="0"/>
        <v>120000000</v>
      </c>
      <c r="W7" s="58">
        <f t="shared" si="2"/>
        <v>432000</v>
      </c>
      <c r="X7" s="58">
        <f t="shared" si="3"/>
        <v>216000000</v>
      </c>
      <c r="Y7" s="144">
        <v>500000</v>
      </c>
    </row>
    <row r="8" spans="1:25">
      <c r="A8" s="55"/>
      <c r="B8" s="56">
        <v>5</v>
      </c>
      <c r="C8" s="61" t="s">
        <v>98</v>
      </c>
      <c r="D8" s="58">
        <v>1.5</v>
      </c>
      <c r="E8" s="61"/>
      <c r="F8" s="58"/>
      <c r="G8" s="58"/>
      <c r="H8" s="62">
        <v>200000</v>
      </c>
      <c r="I8" s="121">
        <v>500000</v>
      </c>
      <c r="J8" s="58">
        <v>1000000</v>
      </c>
      <c r="K8" s="58">
        <v>1000000</v>
      </c>
      <c r="L8" s="58">
        <f t="shared" si="4"/>
        <v>4050000</v>
      </c>
      <c r="M8" s="58">
        <v>1000000</v>
      </c>
      <c r="N8" s="58">
        <v>1000000</v>
      </c>
      <c r="O8" s="58">
        <v>1000000</v>
      </c>
      <c r="P8" s="58">
        <v>1000000</v>
      </c>
      <c r="Q8" s="58">
        <f t="shared" si="1"/>
        <v>6000000</v>
      </c>
      <c r="R8" s="58">
        <v>1000000</v>
      </c>
      <c r="S8" s="58">
        <v>1000000</v>
      </c>
      <c r="T8" s="58">
        <v>1000000</v>
      </c>
      <c r="U8" s="58">
        <v>1000000</v>
      </c>
      <c r="V8" s="58">
        <f t="shared" si="0"/>
        <v>6000000</v>
      </c>
      <c r="W8" s="58">
        <f t="shared" si="2"/>
        <v>10700000</v>
      </c>
      <c r="X8" s="58">
        <f t="shared" si="3"/>
        <v>16050000</v>
      </c>
      <c r="Y8" s="144"/>
    </row>
    <row r="9" spans="1:25">
      <c r="A9" s="55"/>
      <c r="B9" s="56">
        <v>6</v>
      </c>
      <c r="C9" s="61" t="s">
        <v>245</v>
      </c>
      <c r="D9" s="58">
        <v>1500</v>
      </c>
      <c r="E9" s="61"/>
      <c r="F9" s="58"/>
      <c r="G9" s="58"/>
      <c r="H9" s="58"/>
      <c r="I9" s="62">
        <v>200</v>
      </c>
      <c r="J9" s="58">
        <v>500</v>
      </c>
      <c r="K9" s="58">
        <v>500</v>
      </c>
      <c r="L9" s="58">
        <f t="shared" si="4"/>
        <v>1800000</v>
      </c>
      <c r="M9" s="58">
        <v>20</v>
      </c>
      <c r="N9" s="58">
        <v>20</v>
      </c>
      <c r="O9" s="58">
        <v>20</v>
      </c>
      <c r="P9" s="58">
        <v>50</v>
      </c>
      <c r="Q9" s="58">
        <f t="shared" ref="Q9:Q10" si="5">(M9+O9+N9+P9)*D9</f>
        <v>165000</v>
      </c>
      <c r="R9" s="58">
        <v>100</v>
      </c>
      <c r="S9" s="58">
        <v>100</v>
      </c>
      <c r="T9" s="58">
        <v>100</v>
      </c>
      <c r="U9" s="58">
        <v>100</v>
      </c>
      <c r="V9" s="58">
        <f t="shared" si="0"/>
        <v>600000</v>
      </c>
      <c r="W9" s="58">
        <f t="shared" si="2"/>
        <v>1710</v>
      </c>
      <c r="X9" s="58">
        <f t="shared" si="3"/>
        <v>2565000</v>
      </c>
      <c r="Y9" s="144"/>
    </row>
    <row r="10" spans="1:25">
      <c r="A10" s="55"/>
      <c r="B10" s="56">
        <v>7</v>
      </c>
      <c r="C10" s="63" t="s">
        <v>102</v>
      </c>
      <c r="D10" s="58">
        <v>2000</v>
      </c>
      <c r="E10" s="63"/>
      <c r="F10" s="58"/>
      <c r="G10" s="58"/>
      <c r="H10" s="58"/>
      <c r="I10" s="58"/>
      <c r="J10" s="58"/>
      <c r="K10" s="62">
        <v>500</v>
      </c>
      <c r="L10" s="58">
        <f t="shared" si="4"/>
        <v>1000000</v>
      </c>
      <c r="M10" s="58">
        <v>20</v>
      </c>
      <c r="N10" s="58">
        <v>20</v>
      </c>
      <c r="O10" s="58">
        <v>20</v>
      </c>
      <c r="P10" s="58">
        <v>20</v>
      </c>
      <c r="Q10" s="58">
        <f t="shared" si="5"/>
        <v>160000</v>
      </c>
      <c r="R10" s="58">
        <v>20</v>
      </c>
      <c r="S10" s="58">
        <v>20</v>
      </c>
      <c r="T10" s="58">
        <v>20</v>
      </c>
      <c r="U10" s="58">
        <v>20</v>
      </c>
      <c r="V10" s="58">
        <f t="shared" ref="V10:V17" si="6">(R10+S10+T10+U10)*D10</f>
        <v>160000</v>
      </c>
      <c r="W10" s="58">
        <f t="shared" si="2"/>
        <v>660</v>
      </c>
      <c r="X10" s="58">
        <f t="shared" si="3"/>
        <v>1320000</v>
      </c>
      <c r="Y10" s="144"/>
    </row>
    <row r="11" spans="1:25">
      <c r="A11" s="55"/>
      <c r="B11" s="56">
        <v>8</v>
      </c>
      <c r="C11" s="63" t="s">
        <v>105</v>
      </c>
      <c r="D11" s="58">
        <v>15000</v>
      </c>
      <c r="E11" s="63"/>
      <c r="F11" s="58"/>
      <c r="G11" s="58"/>
      <c r="H11" s="59"/>
      <c r="I11" s="62">
        <v>2</v>
      </c>
      <c r="J11" s="58">
        <v>5</v>
      </c>
      <c r="K11" s="58">
        <v>5</v>
      </c>
      <c r="L11" s="58">
        <f t="shared" si="4"/>
        <v>180000</v>
      </c>
      <c r="M11" s="58">
        <v>10</v>
      </c>
      <c r="N11" s="58">
        <v>10</v>
      </c>
      <c r="O11" s="58">
        <v>10</v>
      </c>
      <c r="P11" s="58">
        <v>10</v>
      </c>
      <c r="Q11" s="58">
        <f t="shared" ref="Q11:Q16" si="7">(M11+O11+N11+P11)*D11</f>
        <v>600000</v>
      </c>
      <c r="R11" s="58">
        <v>10</v>
      </c>
      <c r="S11" s="58">
        <v>10</v>
      </c>
      <c r="T11" s="58">
        <v>10</v>
      </c>
      <c r="U11" s="58">
        <v>10</v>
      </c>
      <c r="V11" s="58">
        <f t="shared" si="6"/>
        <v>600000</v>
      </c>
      <c r="W11" s="58">
        <f t="shared" si="2"/>
        <v>92</v>
      </c>
      <c r="X11" s="58">
        <f t="shared" si="3"/>
        <v>1380000</v>
      </c>
      <c r="Y11" s="144"/>
    </row>
    <row r="12" spans="1:25">
      <c r="A12" s="55"/>
      <c r="B12" s="56">
        <v>9</v>
      </c>
      <c r="C12" s="63" t="s">
        <v>109</v>
      </c>
      <c r="D12" s="58">
        <v>22000</v>
      </c>
      <c r="E12" s="63"/>
      <c r="F12" s="58"/>
      <c r="G12" s="58"/>
      <c r="H12" s="59"/>
      <c r="I12" s="62">
        <v>10</v>
      </c>
      <c r="J12" s="58">
        <v>30</v>
      </c>
      <c r="K12" s="60">
        <v>30</v>
      </c>
      <c r="L12" s="58">
        <f t="shared" si="4"/>
        <v>1540000</v>
      </c>
      <c r="M12" s="58">
        <v>30</v>
      </c>
      <c r="N12" s="60">
        <v>40</v>
      </c>
      <c r="O12" s="60">
        <v>40</v>
      </c>
      <c r="P12" s="60">
        <v>40</v>
      </c>
      <c r="Q12" s="58">
        <f t="shared" si="7"/>
        <v>3300000</v>
      </c>
      <c r="R12" s="60">
        <v>40</v>
      </c>
      <c r="S12" s="60">
        <v>40</v>
      </c>
      <c r="T12" s="60">
        <v>40</v>
      </c>
      <c r="U12" s="60">
        <v>40</v>
      </c>
      <c r="V12" s="58">
        <f t="shared" si="6"/>
        <v>3520000</v>
      </c>
      <c r="W12" s="58">
        <f t="shared" si="2"/>
        <v>380</v>
      </c>
      <c r="X12" s="58">
        <f t="shared" si="3"/>
        <v>8360000</v>
      </c>
      <c r="Y12" s="144"/>
    </row>
    <row r="13" spans="1:25">
      <c r="A13" s="55"/>
      <c r="B13" s="56">
        <v>10</v>
      </c>
      <c r="C13" s="64" t="s">
        <v>111</v>
      </c>
      <c r="D13" s="58">
        <v>500</v>
      </c>
      <c r="E13" s="64"/>
      <c r="F13" s="58"/>
      <c r="G13" s="58"/>
      <c r="H13" s="58"/>
      <c r="I13" s="58">
        <v>50</v>
      </c>
      <c r="J13" s="58">
        <v>100</v>
      </c>
      <c r="K13" s="62">
        <v>200</v>
      </c>
      <c r="L13" s="58">
        <f t="shared" si="4"/>
        <v>175000</v>
      </c>
      <c r="M13" s="58">
        <v>300</v>
      </c>
      <c r="N13" s="58">
        <v>400</v>
      </c>
      <c r="O13" s="58">
        <v>500</v>
      </c>
      <c r="P13" s="58">
        <v>500</v>
      </c>
      <c r="Q13" s="58">
        <f t="shared" si="7"/>
        <v>850000</v>
      </c>
      <c r="R13" s="58">
        <v>500</v>
      </c>
      <c r="S13" s="58">
        <v>500</v>
      </c>
      <c r="T13" s="58">
        <v>500</v>
      </c>
      <c r="U13" s="58">
        <v>500</v>
      </c>
      <c r="V13" s="58">
        <f t="shared" si="6"/>
        <v>1000000</v>
      </c>
      <c r="W13" s="58">
        <f t="shared" si="2"/>
        <v>4050</v>
      </c>
      <c r="X13" s="58">
        <f t="shared" si="3"/>
        <v>2025000</v>
      </c>
      <c r="Y13" s="144"/>
    </row>
    <row r="14" spans="1:25">
      <c r="A14" s="55"/>
      <c r="B14" s="56">
        <v>11</v>
      </c>
      <c r="C14" s="64" t="s">
        <v>113</v>
      </c>
      <c r="D14" s="58">
        <v>22000</v>
      </c>
      <c r="E14" s="64"/>
      <c r="F14" s="58"/>
      <c r="G14" s="58"/>
      <c r="H14" s="58"/>
      <c r="I14" s="58"/>
      <c r="J14" s="58"/>
      <c r="K14" s="62">
        <v>10</v>
      </c>
      <c r="L14" s="58">
        <f t="shared" si="4"/>
        <v>220000</v>
      </c>
      <c r="M14" s="58">
        <v>30</v>
      </c>
      <c r="N14" s="58">
        <v>30</v>
      </c>
      <c r="O14" s="58">
        <v>30</v>
      </c>
      <c r="P14" s="58">
        <v>30</v>
      </c>
      <c r="Q14" s="58">
        <f t="shared" si="7"/>
        <v>2640000</v>
      </c>
      <c r="R14" s="60">
        <v>40</v>
      </c>
      <c r="S14" s="60">
        <v>40</v>
      </c>
      <c r="T14" s="60">
        <v>40</v>
      </c>
      <c r="U14" s="60">
        <v>40</v>
      </c>
      <c r="V14" s="58">
        <f t="shared" si="6"/>
        <v>3520000</v>
      </c>
      <c r="W14" s="58">
        <f t="shared" si="2"/>
        <v>290</v>
      </c>
      <c r="X14" s="58">
        <f t="shared" si="3"/>
        <v>6380000</v>
      </c>
      <c r="Y14" s="144"/>
    </row>
    <row r="15" ht="17.25" spans="1:25">
      <c r="A15" s="65"/>
      <c r="B15" s="66">
        <v>12</v>
      </c>
      <c r="C15" s="67" t="s">
        <v>230</v>
      </c>
      <c r="D15" s="68">
        <v>2000</v>
      </c>
      <c r="E15" s="67"/>
      <c r="F15" s="68"/>
      <c r="G15" s="68"/>
      <c r="H15" s="69">
        <v>10</v>
      </c>
      <c r="I15" s="68">
        <v>30</v>
      </c>
      <c r="J15" s="122">
        <v>40</v>
      </c>
      <c r="K15" s="68">
        <v>50</v>
      </c>
      <c r="L15" s="68">
        <f t="shared" si="4"/>
        <v>260000</v>
      </c>
      <c r="M15" s="68">
        <v>60</v>
      </c>
      <c r="N15" s="68">
        <v>60</v>
      </c>
      <c r="O15" s="68">
        <v>60</v>
      </c>
      <c r="P15" s="68">
        <v>60</v>
      </c>
      <c r="Q15" s="68">
        <f t="shared" si="7"/>
        <v>480000</v>
      </c>
      <c r="R15" s="68">
        <v>60</v>
      </c>
      <c r="S15" s="68">
        <v>60</v>
      </c>
      <c r="T15" s="68">
        <v>60</v>
      </c>
      <c r="U15" s="68">
        <v>60</v>
      </c>
      <c r="V15" s="68">
        <f t="shared" si="6"/>
        <v>480000</v>
      </c>
      <c r="W15" s="68">
        <f t="shared" si="2"/>
        <v>610</v>
      </c>
      <c r="X15" s="68">
        <f t="shared" si="3"/>
        <v>1220000</v>
      </c>
      <c r="Y15" s="145"/>
    </row>
    <row r="16" ht="17.25" spans="1:25">
      <c r="A16" s="50" t="s">
        <v>14</v>
      </c>
      <c r="B16" s="51">
        <v>1</v>
      </c>
      <c r="C16" s="53" t="s">
        <v>231</v>
      </c>
      <c r="D16" s="70">
        <v>2000</v>
      </c>
      <c r="E16" s="53"/>
      <c r="F16" s="71"/>
      <c r="G16" s="71"/>
      <c r="H16" s="71"/>
      <c r="I16" s="119">
        <v>100</v>
      </c>
      <c r="J16" s="53">
        <v>300</v>
      </c>
      <c r="K16" s="53">
        <v>500</v>
      </c>
      <c r="L16" s="53">
        <f t="shared" si="4"/>
        <v>1800000</v>
      </c>
      <c r="M16" s="53">
        <v>300</v>
      </c>
      <c r="N16" s="71">
        <v>400</v>
      </c>
      <c r="O16" s="53">
        <v>800</v>
      </c>
      <c r="P16" s="53">
        <v>600</v>
      </c>
      <c r="Q16" s="53">
        <f t="shared" si="7"/>
        <v>4200000</v>
      </c>
      <c r="R16" s="71">
        <v>800</v>
      </c>
      <c r="S16" s="71">
        <v>1000</v>
      </c>
      <c r="T16" s="71">
        <v>1200</v>
      </c>
      <c r="U16" s="71">
        <v>1000</v>
      </c>
      <c r="V16" s="53">
        <f t="shared" si="6"/>
        <v>8000000</v>
      </c>
      <c r="W16" s="53">
        <f t="shared" si="2"/>
        <v>7000</v>
      </c>
      <c r="X16" s="53">
        <f t="shared" si="3"/>
        <v>14000000</v>
      </c>
      <c r="Y16" s="143"/>
    </row>
    <row r="17" ht="17.25" spans="1:25">
      <c r="A17" s="55"/>
      <c r="B17" s="56">
        <v>2</v>
      </c>
      <c r="C17" s="58" t="s">
        <v>232</v>
      </c>
      <c r="D17" s="72">
        <v>5000</v>
      </c>
      <c r="E17" s="58"/>
      <c r="F17" s="60"/>
      <c r="G17" s="60"/>
      <c r="H17" s="60"/>
      <c r="I17" s="60"/>
      <c r="J17" s="62">
        <v>200</v>
      </c>
      <c r="K17" s="53">
        <v>500</v>
      </c>
      <c r="L17" s="58">
        <f t="shared" si="4"/>
        <v>3500000</v>
      </c>
      <c r="M17" s="122">
        <v>200</v>
      </c>
      <c r="N17" s="68">
        <v>300</v>
      </c>
      <c r="O17" s="68">
        <v>0</v>
      </c>
      <c r="P17" s="68">
        <v>0</v>
      </c>
      <c r="Q17" s="58">
        <f t="shared" ref="Q17:Q50" si="8">(M17+O17+N17+P17)*D17</f>
        <v>2500000</v>
      </c>
      <c r="R17" s="68">
        <v>0</v>
      </c>
      <c r="S17" s="68">
        <v>0</v>
      </c>
      <c r="T17" s="68">
        <v>0</v>
      </c>
      <c r="U17" s="68">
        <v>800</v>
      </c>
      <c r="V17" s="58">
        <f t="shared" si="6"/>
        <v>4000000</v>
      </c>
      <c r="W17" s="58">
        <f t="shared" si="2"/>
        <v>2000</v>
      </c>
      <c r="X17" s="58">
        <f t="shared" si="3"/>
        <v>10000000</v>
      </c>
      <c r="Y17" s="144"/>
    </row>
    <row r="18" ht="17.25" spans="1:25">
      <c r="A18" s="65"/>
      <c r="B18" s="66">
        <v>3</v>
      </c>
      <c r="C18" s="68" t="s">
        <v>233</v>
      </c>
      <c r="D18" s="73">
        <v>10000</v>
      </c>
      <c r="E18" s="68"/>
      <c r="F18" s="74"/>
      <c r="G18" s="74"/>
      <c r="H18" s="74"/>
      <c r="I18" s="74"/>
      <c r="J18" s="122"/>
      <c r="K18" s="69">
        <v>50</v>
      </c>
      <c r="L18" s="68">
        <f t="shared" si="4"/>
        <v>500000</v>
      </c>
      <c r="M18" s="122">
        <v>200</v>
      </c>
      <c r="N18" s="68">
        <v>300</v>
      </c>
      <c r="O18" s="68">
        <v>500</v>
      </c>
      <c r="P18" s="68">
        <v>500</v>
      </c>
      <c r="Q18" s="68">
        <f t="shared" si="8"/>
        <v>15000000</v>
      </c>
      <c r="R18" s="68">
        <v>800</v>
      </c>
      <c r="S18" s="68">
        <v>800</v>
      </c>
      <c r="T18" s="68">
        <v>800</v>
      </c>
      <c r="U18" s="68">
        <v>800</v>
      </c>
      <c r="V18" s="68">
        <f t="shared" ref="V17:V50" si="9">(R18+S18+T18+U18)*D18</f>
        <v>32000000</v>
      </c>
      <c r="W18" s="68">
        <f t="shared" si="2"/>
        <v>4750</v>
      </c>
      <c r="X18" s="68">
        <f t="shared" ref="X18" si="10">W18*D18</f>
        <v>47500000</v>
      </c>
      <c r="Y18" s="145">
        <f>8100/1.6</f>
        <v>5062.5</v>
      </c>
    </row>
    <row r="19" spans="1:25">
      <c r="A19" s="75" t="s">
        <v>20</v>
      </c>
      <c r="B19" s="76">
        <v>1</v>
      </c>
      <c r="C19" s="77" t="s">
        <v>133</v>
      </c>
      <c r="D19" s="78">
        <v>25000</v>
      </c>
      <c r="E19" s="77"/>
      <c r="F19" s="78"/>
      <c r="G19" s="78"/>
      <c r="H19" s="79"/>
      <c r="I19" s="79"/>
      <c r="J19" s="79"/>
      <c r="K19" s="79"/>
      <c r="L19" s="78"/>
      <c r="M19" s="123"/>
      <c r="N19" s="79"/>
      <c r="O19" s="79"/>
      <c r="P19" s="79"/>
      <c r="Q19" s="78">
        <f t="shared" si="8"/>
        <v>0</v>
      </c>
      <c r="R19" s="129">
        <v>5</v>
      </c>
      <c r="S19" s="78">
        <v>10</v>
      </c>
      <c r="T19" s="78">
        <v>20</v>
      </c>
      <c r="U19" s="78">
        <v>20</v>
      </c>
      <c r="V19" s="78">
        <f t="shared" si="9"/>
        <v>1375000</v>
      </c>
      <c r="W19" s="78">
        <f t="shared" ref="W19:W50" si="11">E19+F19+H19+I19+J19+K19+M19+N19+O19+P19+R19+S19+T19+U19</f>
        <v>55</v>
      </c>
      <c r="X19" s="78">
        <f t="shared" ref="X19:X50" si="12">W19*D19</f>
        <v>1375000</v>
      </c>
      <c r="Y19" s="146"/>
    </row>
    <row r="20" spans="1:25">
      <c r="A20" s="80"/>
      <c r="B20" s="56">
        <v>2</v>
      </c>
      <c r="C20" s="63" t="s">
        <v>139</v>
      </c>
      <c r="D20" s="58">
        <v>20000</v>
      </c>
      <c r="E20" s="63"/>
      <c r="F20" s="58"/>
      <c r="G20" s="58"/>
      <c r="H20" s="59"/>
      <c r="I20" s="59"/>
      <c r="J20" s="62">
        <v>2</v>
      </c>
      <c r="K20" s="59">
        <v>5</v>
      </c>
      <c r="L20" s="58">
        <f t="shared" si="4"/>
        <v>140000</v>
      </c>
      <c r="M20" s="60">
        <v>10</v>
      </c>
      <c r="N20" s="60">
        <v>10</v>
      </c>
      <c r="O20" s="60">
        <v>10</v>
      </c>
      <c r="P20" s="60">
        <v>10</v>
      </c>
      <c r="Q20" s="58">
        <f t="shared" si="8"/>
        <v>800000</v>
      </c>
      <c r="R20" s="78">
        <v>20</v>
      </c>
      <c r="S20" s="78">
        <v>20</v>
      </c>
      <c r="T20" s="78">
        <v>20</v>
      </c>
      <c r="U20" s="78">
        <v>20</v>
      </c>
      <c r="V20" s="58">
        <f t="shared" si="9"/>
        <v>1600000</v>
      </c>
      <c r="W20" s="58">
        <f t="shared" si="11"/>
        <v>127</v>
      </c>
      <c r="X20" s="58">
        <f t="shared" si="12"/>
        <v>2540000</v>
      </c>
      <c r="Y20" s="144"/>
    </row>
    <row r="21" ht="17.25" spans="1:25">
      <c r="A21" s="81"/>
      <c r="B21" s="82">
        <v>3</v>
      </c>
      <c r="C21" s="83" t="s">
        <v>141</v>
      </c>
      <c r="D21" s="84"/>
      <c r="E21" s="83"/>
      <c r="F21" s="84"/>
      <c r="G21" s="84"/>
      <c r="H21" s="85"/>
      <c r="I21" s="85"/>
      <c r="J21" s="85"/>
      <c r="K21" s="85"/>
      <c r="L21" s="84"/>
      <c r="M21" s="124"/>
      <c r="N21" s="125"/>
      <c r="O21" s="125"/>
      <c r="P21" s="126"/>
      <c r="Q21" s="84">
        <f t="shared" si="8"/>
        <v>0</v>
      </c>
      <c r="R21" s="125"/>
      <c r="S21" s="84"/>
      <c r="T21" s="84"/>
      <c r="U21" s="84"/>
      <c r="V21" s="84">
        <f t="shared" si="9"/>
        <v>0</v>
      </c>
      <c r="W21" s="84">
        <f t="shared" si="11"/>
        <v>0</v>
      </c>
      <c r="X21" s="84">
        <f t="shared" si="12"/>
        <v>0</v>
      </c>
      <c r="Y21" s="147"/>
    </row>
    <row r="22" ht="17.25" spans="1:25">
      <c r="A22" s="86" t="s">
        <v>246</v>
      </c>
      <c r="B22" s="87">
        <v>1</v>
      </c>
      <c r="C22" s="88" t="s">
        <v>144</v>
      </c>
      <c r="D22" s="89">
        <v>200000</v>
      </c>
      <c r="E22" s="88"/>
      <c r="F22" s="89"/>
      <c r="G22" s="89"/>
      <c r="H22" s="90"/>
      <c r="I22" s="90"/>
      <c r="J22" s="90"/>
      <c r="K22" s="127">
        <v>1</v>
      </c>
      <c r="L22" s="89">
        <f t="shared" si="4"/>
        <v>200000</v>
      </c>
      <c r="M22" s="128">
        <v>0</v>
      </c>
      <c r="N22" s="128">
        <v>1</v>
      </c>
      <c r="O22" s="128">
        <v>0</v>
      </c>
      <c r="P22" s="128">
        <v>1</v>
      </c>
      <c r="Q22" s="89">
        <f t="shared" si="8"/>
        <v>400000</v>
      </c>
      <c r="R22" s="128">
        <v>0</v>
      </c>
      <c r="S22" s="128">
        <v>1</v>
      </c>
      <c r="T22" s="128">
        <v>0</v>
      </c>
      <c r="U22" s="128">
        <v>1</v>
      </c>
      <c r="V22" s="89">
        <f t="shared" si="9"/>
        <v>400000</v>
      </c>
      <c r="W22" s="89">
        <f t="shared" si="11"/>
        <v>5</v>
      </c>
      <c r="X22" s="89">
        <f t="shared" si="12"/>
        <v>1000000</v>
      </c>
      <c r="Y22" s="148"/>
    </row>
    <row r="23" spans="1:25">
      <c r="A23" s="91" t="s">
        <v>32</v>
      </c>
      <c r="B23" s="76">
        <v>1</v>
      </c>
      <c r="C23" s="77" t="s">
        <v>146</v>
      </c>
      <c r="D23" s="58">
        <v>20000</v>
      </c>
      <c r="E23" s="77"/>
      <c r="F23" s="78"/>
      <c r="G23" s="78"/>
      <c r="H23" s="79"/>
      <c r="I23" s="79"/>
      <c r="J23" s="79"/>
      <c r="K23" s="79"/>
      <c r="L23" s="78"/>
      <c r="M23" s="129">
        <v>2</v>
      </c>
      <c r="N23" s="123">
        <v>10</v>
      </c>
      <c r="O23" s="123">
        <v>20</v>
      </c>
      <c r="P23" s="123">
        <v>30</v>
      </c>
      <c r="Q23" s="78">
        <f t="shared" si="8"/>
        <v>1240000</v>
      </c>
      <c r="R23" s="123">
        <v>30</v>
      </c>
      <c r="S23" s="123">
        <v>30</v>
      </c>
      <c r="T23" s="123">
        <v>30</v>
      </c>
      <c r="U23" s="123">
        <v>30</v>
      </c>
      <c r="V23" s="78">
        <f t="shared" si="9"/>
        <v>2400000</v>
      </c>
      <c r="W23" s="78">
        <f t="shared" si="11"/>
        <v>182</v>
      </c>
      <c r="X23" s="78">
        <f t="shared" si="12"/>
        <v>3640000</v>
      </c>
      <c r="Y23" s="146"/>
    </row>
    <row r="24" spans="1:25">
      <c r="A24" s="55"/>
      <c r="B24" s="56">
        <v>2</v>
      </c>
      <c r="C24" s="63" t="s">
        <v>148</v>
      </c>
      <c r="D24" s="58">
        <v>30000</v>
      </c>
      <c r="E24" s="63"/>
      <c r="F24" s="58"/>
      <c r="G24" s="58"/>
      <c r="H24" s="59"/>
      <c r="I24" s="59"/>
      <c r="J24" s="59"/>
      <c r="K24" s="59"/>
      <c r="L24" s="58"/>
      <c r="M24" s="129">
        <v>2</v>
      </c>
      <c r="N24" s="123">
        <v>20</v>
      </c>
      <c r="O24" s="123">
        <v>30</v>
      </c>
      <c r="P24" s="123">
        <v>30</v>
      </c>
      <c r="Q24" s="58">
        <f t="shared" si="8"/>
        <v>2460000</v>
      </c>
      <c r="R24" s="123">
        <v>30</v>
      </c>
      <c r="S24" s="123">
        <v>30</v>
      </c>
      <c r="T24" s="123">
        <v>30</v>
      </c>
      <c r="U24" s="123">
        <v>30</v>
      </c>
      <c r="V24" s="58">
        <f t="shared" si="9"/>
        <v>3600000</v>
      </c>
      <c r="W24" s="58">
        <f t="shared" si="11"/>
        <v>202</v>
      </c>
      <c r="X24" s="58">
        <f t="shared" si="12"/>
        <v>6060000</v>
      </c>
      <c r="Y24" s="144"/>
    </row>
    <row r="25" spans="1:25">
      <c r="A25" s="55"/>
      <c r="B25" s="56">
        <v>3</v>
      </c>
      <c r="C25" s="63" t="s">
        <v>150</v>
      </c>
      <c r="D25" s="58">
        <v>100000</v>
      </c>
      <c r="E25" s="63"/>
      <c r="F25" s="58"/>
      <c r="G25" s="58"/>
      <c r="H25" s="59"/>
      <c r="I25" s="59"/>
      <c r="J25" s="59"/>
      <c r="K25" s="59"/>
      <c r="L25" s="58"/>
      <c r="M25" s="59"/>
      <c r="N25" s="59"/>
      <c r="O25" s="59"/>
      <c r="P25" s="59"/>
      <c r="Q25" s="58">
        <f t="shared" si="8"/>
        <v>0</v>
      </c>
      <c r="R25" s="62">
        <v>1</v>
      </c>
      <c r="S25" s="58">
        <v>20</v>
      </c>
      <c r="T25" s="58">
        <v>20</v>
      </c>
      <c r="U25" s="58">
        <v>20</v>
      </c>
      <c r="V25" s="58">
        <f t="shared" si="9"/>
        <v>6100000</v>
      </c>
      <c r="W25" s="58">
        <f t="shared" si="11"/>
        <v>61</v>
      </c>
      <c r="X25" s="58">
        <f t="shared" si="12"/>
        <v>6100000</v>
      </c>
      <c r="Y25" s="144"/>
    </row>
    <row r="26" spans="1:25">
      <c r="A26" s="55"/>
      <c r="B26" s="56">
        <v>4</v>
      </c>
      <c r="C26" s="63" t="s">
        <v>152</v>
      </c>
      <c r="D26" s="58">
        <v>5000</v>
      </c>
      <c r="E26" s="63"/>
      <c r="F26" s="58"/>
      <c r="G26" s="58"/>
      <c r="H26" s="59"/>
      <c r="I26" s="62">
        <v>2</v>
      </c>
      <c r="J26" s="58">
        <v>4</v>
      </c>
      <c r="K26" s="58">
        <v>8</v>
      </c>
      <c r="L26" s="58">
        <f t="shared" si="4"/>
        <v>70000</v>
      </c>
      <c r="M26" s="58">
        <v>10</v>
      </c>
      <c r="N26" s="58">
        <v>10</v>
      </c>
      <c r="O26" s="62">
        <v>10</v>
      </c>
      <c r="P26" s="58">
        <v>10</v>
      </c>
      <c r="Q26" s="58">
        <f t="shared" si="8"/>
        <v>200000</v>
      </c>
      <c r="R26" s="84">
        <v>20</v>
      </c>
      <c r="S26" s="84">
        <v>20</v>
      </c>
      <c r="T26" s="84">
        <v>20</v>
      </c>
      <c r="U26" s="84">
        <v>20</v>
      </c>
      <c r="V26" s="58">
        <f t="shared" si="9"/>
        <v>400000</v>
      </c>
      <c r="W26" s="58">
        <f t="shared" si="11"/>
        <v>134</v>
      </c>
      <c r="X26" s="58">
        <f t="shared" si="12"/>
        <v>670000</v>
      </c>
      <c r="Y26" s="144"/>
    </row>
    <row r="27" ht="17.25" spans="1:25">
      <c r="A27" s="92"/>
      <c r="B27" s="82">
        <v>5</v>
      </c>
      <c r="C27" s="83" t="s">
        <v>155</v>
      </c>
      <c r="D27" s="84">
        <v>2000</v>
      </c>
      <c r="E27" s="83"/>
      <c r="F27" s="84"/>
      <c r="G27" s="84"/>
      <c r="H27" s="85"/>
      <c r="I27" s="85"/>
      <c r="J27" s="85"/>
      <c r="K27" s="124">
        <v>2</v>
      </c>
      <c r="L27" s="84">
        <f t="shared" si="4"/>
        <v>4000</v>
      </c>
      <c r="M27" s="58">
        <v>10</v>
      </c>
      <c r="N27" s="58">
        <v>10</v>
      </c>
      <c r="O27" s="58">
        <v>10</v>
      </c>
      <c r="P27" s="58">
        <v>10</v>
      </c>
      <c r="Q27" s="84">
        <f t="shared" si="8"/>
        <v>80000</v>
      </c>
      <c r="R27" s="84">
        <v>20</v>
      </c>
      <c r="S27" s="84">
        <v>20</v>
      </c>
      <c r="T27" s="84">
        <v>20</v>
      </c>
      <c r="U27" s="84">
        <v>20</v>
      </c>
      <c r="V27" s="84">
        <f t="shared" si="9"/>
        <v>160000</v>
      </c>
      <c r="W27" s="84">
        <f t="shared" si="11"/>
        <v>122</v>
      </c>
      <c r="X27" s="84">
        <f t="shared" si="12"/>
        <v>244000</v>
      </c>
      <c r="Y27" s="147"/>
    </row>
    <row r="28" spans="1:25">
      <c r="A28" s="50" t="s">
        <v>38</v>
      </c>
      <c r="B28" s="51">
        <v>1</v>
      </c>
      <c r="C28" s="93" t="s">
        <v>157</v>
      </c>
      <c r="D28" s="53">
        <v>500</v>
      </c>
      <c r="E28" s="93"/>
      <c r="F28" s="53"/>
      <c r="G28" s="53"/>
      <c r="H28" s="54"/>
      <c r="I28" s="54"/>
      <c r="J28" s="54"/>
      <c r="K28" s="119">
        <v>10</v>
      </c>
      <c r="L28" s="84">
        <f t="shared" si="4"/>
        <v>5000</v>
      </c>
      <c r="M28" s="53">
        <v>100</v>
      </c>
      <c r="N28" s="53">
        <v>200</v>
      </c>
      <c r="O28" s="93">
        <v>200</v>
      </c>
      <c r="P28" s="130">
        <v>200</v>
      </c>
      <c r="Q28" s="53">
        <f t="shared" si="8"/>
        <v>350000</v>
      </c>
      <c r="R28" s="53">
        <v>200</v>
      </c>
      <c r="S28" s="53">
        <v>200</v>
      </c>
      <c r="T28" s="53">
        <v>200</v>
      </c>
      <c r="U28" s="53">
        <v>200</v>
      </c>
      <c r="V28" s="53">
        <f t="shared" si="9"/>
        <v>400000</v>
      </c>
      <c r="W28" s="53">
        <f t="shared" si="11"/>
        <v>1510</v>
      </c>
      <c r="X28" s="53">
        <f t="shared" si="12"/>
        <v>755000</v>
      </c>
      <c r="Y28" s="143"/>
    </row>
    <row r="29" ht="17.25" spans="1:25">
      <c r="A29" s="65"/>
      <c r="B29" s="66">
        <v>2</v>
      </c>
      <c r="C29" s="94" t="s">
        <v>160</v>
      </c>
      <c r="D29" s="68">
        <v>150</v>
      </c>
      <c r="E29" s="94"/>
      <c r="F29" s="68"/>
      <c r="G29" s="68"/>
      <c r="H29" s="74"/>
      <c r="I29" s="74"/>
      <c r="J29" s="69">
        <v>500</v>
      </c>
      <c r="K29" s="68">
        <v>500</v>
      </c>
      <c r="L29" s="68">
        <f t="shared" si="4"/>
        <v>150000</v>
      </c>
      <c r="M29" s="68">
        <v>500</v>
      </c>
      <c r="N29" s="122">
        <v>500</v>
      </c>
      <c r="O29" s="68">
        <v>500</v>
      </c>
      <c r="P29" s="68">
        <v>500</v>
      </c>
      <c r="Q29" s="68">
        <f t="shared" si="8"/>
        <v>300000</v>
      </c>
      <c r="R29" s="68">
        <v>1000</v>
      </c>
      <c r="S29" s="68">
        <v>1000</v>
      </c>
      <c r="T29" s="68">
        <v>1000</v>
      </c>
      <c r="U29" s="68">
        <v>1000</v>
      </c>
      <c r="V29" s="68">
        <f t="shared" si="9"/>
        <v>600000</v>
      </c>
      <c r="W29" s="68">
        <f t="shared" si="11"/>
        <v>7000</v>
      </c>
      <c r="X29" s="68">
        <f t="shared" si="12"/>
        <v>1050000</v>
      </c>
      <c r="Y29" s="145"/>
    </row>
    <row r="30" s="38" customFormat="1" ht="34.5" customHeight="1" spans="1:25">
      <c r="A30" s="95" t="s">
        <v>44</v>
      </c>
      <c r="B30" s="96">
        <v>1</v>
      </c>
      <c r="C30" s="97" t="s">
        <v>163</v>
      </c>
      <c r="D30" s="98">
        <v>15000</v>
      </c>
      <c r="E30" s="97"/>
      <c r="F30" s="98"/>
      <c r="G30" s="98"/>
      <c r="H30" s="99"/>
      <c r="I30" s="99"/>
      <c r="J30" s="99"/>
      <c r="K30" s="98"/>
      <c r="L30" s="131"/>
      <c r="M30" s="98"/>
      <c r="N30" s="132">
        <v>10</v>
      </c>
      <c r="O30" s="98">
        <v>50</v>
      </c>
      <c r="P30" s="98">
        <v>50</v>
      </c>
      <c r="Q30" s="131">
        <f t="shared" si="8"/>
        <v>1650000</v>
      </c>
      <c r="R30" s="98">
        <v>100</v>
      </c>
      <c r="S30" s="98">
        <v>100</v>
      </c>
      <c r="T30" s="98">
        <v>100</v>
      </c>
      <c r="U30" s="98">
        <v>100</v>
      </c>
      <c r="V30" s="131">
        <f t="shared" si="9"/>
        <v>6000000</v>
      </c>
      <c r="W30" s="131">
        <f t="shared" si="11"/>
        <v>510</v>
      </c>
      <c r="X30" s="131">
        <f t="shared" si="12"/>
        <v>7650000</v>
      </c>
      <c r="Y30" s="149"/>
    </row>
    <row r="31" s="38" customFormat="1" spans="1:25">
      <c r="A31" s="50" t="s">
        <v>50</v>
      </c>
      <c r="B31" s="51">
        <v>1</v>
      </c>
      <c r="C31" s="93" t="s">
        <v>164</v>
      </c>
      <c r="D31" s="58">
        <v>20000</v>
      </c>
      <c r="E31" s="100"/>
      <c r="F31" s="101"/>
      <c r="G31" s="101"/>
      <c r="H31" s="54"/>
      <c r="I31" s="54"/>
      <c r="J31" s="54"/>
      <c r="K31" s="101"/>
      <c r="L31" s="53"/>
      <c r="M31" s="101"/>
      <c r="N31" s="54"/>
      <c r="O31" s="101"/>
      <c r="P31" s="101"/>
      <c r="Q31" s="58">
        <f t="shared" si="8"/>
        <v>0</v>
      </c>
      <c r="R31" s="101"/>
      <c r="S31" s="62">
        <v>2</v>
      </c>
      <c r="T31" s="58">
        <v>200</v>
      </c>
      <c r="U31" s="58">
        <v>300</v>
      </c>
      <c r="V31" s="53">
        <f t="shared" si="9"/>
        <v>10040000</v>
      </c>
      <c r="W31" s="53">
        <f t="shared" si="11"/>
        <v>502</v>
      </c>
      <c r="X31" s="53">
        <f t="shared" si="12"/>
        <v>10040000</v>
      </c>
      <c r="Y31" s="150"/>
    </row>
    <row r="32" s="38" customFormat="1" ht="17.25" spans="1:25">
      <c r="A32" s="65"/>
      <c r="B32" s="66">
        <v>2</v>
      </c>
      <c r="C32" s="94" t="s">
        <v>247</v>
      </c>
      <c r="D32" s="102">
        <v>5000</v>
      </c>
      <c r="E32" s="103"/>
      <c r="F32" s="102"/>
      <c r="G32" s="102"/>
      <c r="H32" s="74"/>
      <c r="I32" s="74"/>
      <c r="J32" s="74"/>
      <c r="K32" s="102"/>
      <c r="L32" s="68"/>
      <c r="M32" s="102"/>
      <c r="N32" s="74"/>
      <c r="O32" s="102"/>
      <c r="P32" s="69">
        <v>2</v>
      </c>
      <c r="Q32" s="58">
        <f t="shared" si="8"/>
        <v>10000</v>
      </c>
      <c r="R32" s="102">
        <v>10</v>
      </c>
      <c r="S32" s="102">
        <v>20</v>
      </c>
      <c r="T32" s="102">
        <v>30</v>
      </c>
      <c r="U32" s="102">
        <v>40</v>
      </c>
      <c r="V32" s="68">
        <f t="shared" si="9"/>
        <v>500000</v>
      </c>
      <c r="W32" s="68">
        <f t="shared" si="11"/>
        <v>102</v>
      </c>
      <c r="X32" s="68">
        <f t="shared" si="12"/>
        <v>510000</v>
      </c>
      <c r="Y32" s="151"/>
    </row>
    <row r="33" s="38" customFormat="1" spans="1:25">
      <c r="A33" s="91" t="s">
        <v>56</v>
      </c>
      <c r="B33" s="76">
        <v>1</v>
      </c>
      <c r="C33" s="77" t="s">
        <v>170</v>
      </c>
      <c r="D33" s="104">
        <v>2000</v>
      </c>
      <c r="E33" s="105"/>
      <c r="F33" s="104"/>
      <c r="G33" s="104"/>
      <c r="H33" s="79"/>
      <c r="I33" s="79"/>
      <c r="J33" s="79"/>
      <c r="K33" s="104"/>
      <c r="L33" s="78"/>
      <c r="M33" s="129">
        <v>10</v>
      </c>
      <c r="N33" s="79">
        <v>10</v>
      </c>
      <c r="O33" s="79">
        <v>10</v>
      </c>
      <c r="P33" s="79">
        <v>10</v>
      </c>
      <c r="Q33" s="78">
        <f t="shared" si="8"/>
        <v>80000</v>
      </c>
      <c r="R33" s="104">
        <v>20</v>
      </c>
      <c r="S33" s="104">
        <v>20</v>
      </c>
      <c r="T33" s="104">
        <v>20</v>
      </c>
      <c r="U33" s="104">
        <v>20</v>
      </c>
      <c r="V33" s="78">
        <f t="shared" si="9"/>
        <v>160000</v>
      </c>
      <c r="W33" s="78">
        <f t="shared" si="11"/>
        <v>120</v>
      </c>
      <c r="X33" s="78">
        <f t="shared" si="12"/>
        <v>240000</v>
      </c>
      <c r="Y33" s="152"/>
    </row>
    <row r="34" s="38" customFormat="1" ht="17.25" spans="1:25">
      <c r="A34" s="92"/>
      <c r="B34" s="82">
        <v>2</v>
      </c>
      <c r="C34" s="83" t="s">
        <v>172</v>
      </c>
      <c r="D34" s="106">
        <v>8000</v>
      </c>
      <c r="E34" s="107"/>
      <c r="F34" s="106"/>
      <c r="G34" s="106"/>
      <c r="H34" s="85"/>
      <c r="I34" s="85"/>
      <c r="J34" s="85"/>
      <c r="K34" s="106"/>
      <c r="L34" s="84"/>
      <c r="M34" s="106"/>
      <c r="N34" s="85"/>
      <c r="O34" s="106"/>
      <c r="P34" s="106"/>
      <c r="Q34" s="84">
        <f t="shared" si="8"/>
        <v>0</v>
      </c>
      <c r="R34" s="124">
        <v>10</v>
      </c>
      <c r="S34" s="106">
        <v>30</v>
      </c>
      <c r="T34" s="106">
        <v>40</v>
      </c>
      <c r="U34" s="106">
        <v>50</v>
      </c>
      <c r="V34" s="84">
        <f t="shared" si="9"/>
        <v>1040000</v>
      </c>
      <c r="W34" s="84">
        <f t="shared" si="11"/>
        <v>130</v>
      </c>
      <c r="X34" s="84">
        <f t="shared" si="12"/>
        <v>1040000</v>
      </c>
      <c r="Y34" s="153"/>
    </row>
    <row r="35" s="39" customFormat="1" spans="1:25">
      <c r="A35" s="108" t="s">
        <v>62</v>
      </c>
      <c r="B35" s="109">
        <v>1</v>
      </c>
      <c r="C35" s="110" t="s">
        <v>174</v>
      </c>
      <c r="D35" s="109"/>
      <c r="E35" s="109"/>
      <c r="F35" s="110"/>
      <c r="G35" s="110"/>
      <c r="H35" s="110"/>
      <c r="I35" s="110"/>
      <c r="J35" s="110"/>
      <c r="K35" s="109"/>
      <c r="L35" s="53"/>
      <c r="M35" s="133"/>
      <c r="N35" s="133"/>
      <c r="O35" s="134"/>
      <c r="P35" s="119"/>
      <c r="Q35" s="53">
        <f t="shared" si="8"/>
        <v>0</v>
      </c>
      <c r="R35" s="134"/>
      <c r="S35" s="134"/>
      <c r="T35" s="134"/>
      <c r="U35" s="134"/>
      <c r="V35" s="53">
        <f t="shared" si="9"/>
        <v>0</v>
      </c>
      <c r="W35" s="53">
        <f t="shared" si="11"/>
        <v>0</v>
      </c>
      <c r="X35" s="53">
        <f t="shared" si="12"/>
        <v>0</v>
      </c>
      <c r="Y35" s="154"/>
    </row>
    <row r="36" s="39" customFormat="1" spans="1:25">
      <c r="A36" s="111"/>
      <c r="B36" s="112">
        <v>2</v>
      </c>
      <c r="C36" s="113" t="s">
        <v>248</v>
      </c>
      <c r="D36" s="112">
        <v>7000</v>
      </c>
      <c r="E36" s="112"/>
      <c r="F36" s="113"/>
      <c r="G36" s="113"/>
      <c r="H36" s="113"/>
      <c r="I36" s="113"/>
      <c r="J36" s="113"/>
      <c r="K36" s="112"/>
      <c r="L36" s="58"/>
      <c r="M36" s="135"/>
      <c r="N36" s="135"/>
      <c r="O36" s="136"/>
      <c r="P36" s="136"/>
      <c r="Q36" s="58">
        <f t="shared" si="8"/>
        <v>0</v>
      </c>
      <c r="R36" s="62">
        <v>10</v>
      </c>
      <c r="S36" s="136">
        <v>200</v>
      </c>
      <c r="T36" s="136">
        <v>300</v>
      </c>
      <c r="U36" s="136">
        <v>400</v>
      </c>
      <c r="V36" s="58">
        <f t="shared" si="9"/>
        <v>6370000</v>
      </c>
      <c r="W36" s="58">
        <f t="shared" si="11"/>
        <v>910</v>
      </c>
      <c r="X36" s="58">
        <f t="shared" si="12"/>
        <v>6370000</v>
      </c>
      <c r="Y36" s="155"/>
    </row>
    <row r="37" s="39" customFormat="1" spans="1:25">
      <c r="A37" s="111"/>
      <c r="B37" s="112">
        <v>3</v>
      </c>
      <c r="C37" s="113" t="s">
        <v>249</v>
      </c>
      <c r="D37" s="112">
        <v>15000</v>
      </c>
      <c r="E37" s="112"/>
      <c r="F37" s="113"/>
      <c r="G37" s="113"/>
      <c r="H37" s="113"/>
      <c r="I37" s="113"/>
      <c r="J37" s="113"/>
      <c r="K37" s="112"/>
      <c r="L37" s="58"/>
      <c r="M37" s="135"/>
      <c r="N37" s="135"/>
      <c r="O37" s="136"/>
      <c r="P37" s="136"/>
      <c r="Q37" s="58">
        <f t="shared" si="8"/>
        <v>0</v>
      </c>
      <c r="R37" s="136"/>
      <c r="S37" s="62">
        <v>10</v>
      </c>
      <c r="T37" s="136">
        <v>200</v>
      </c>
      <c r="U37" s="136">
        <v>200</v>
      </c>
      <c r="V37" s="58">
        <f t="shared" si="9"/>
        <v>6150000</v>
      </c>
      <c r="W37" s="58">
        <f t="shared" si="11"/>
        <v>410</v>
      </c>
      <c r="X37" s="58">
        <f t="shared" si="12"/>
        <v>6150000</v>
      </c>
      <c r="Y37" s="155"/>
    </row>
    <row r="38" s="39" customFormat="1" ht="17.25" spans="1:25">
      <c r="A38" s="114"/>
      <c r="B38" s="115">
        <v>4</v>
      </c>
      <c r="C38" s="116" t="s">
        <v>177</v>
      </c>
      <c r="D38" s="115"/>
      <c r="E38" s="115"/>
      <c r="F38" s="116"/>
      <c r="G38" s="116"/>
      <c r="H38" s="116"/>
      <c r="I38" s="116"/>
      <c r="J38" s="116"/>
      <c r="K38" s="115"/>
      <c r="L38" s="68"/>
      <c r="M38" s="137"/>
      <c r="N38" s="137"/>
      <c r="O38" s="138"/>
      <c r="P38" s="69"/>
      <c r="Q38" s="68">
        <f t="shared" si="8"/>
        <v>0</v>
      </c>
      <c r="R38" s="138"/>
      <c r="S38" s="138"/>
      <c r="T38" s="138"/>
      <c r="U38" s="138"/>
      <c r="V38" s="68">
        <f t="shared" si="9"/>
        <v>0</v>
      </c>
      <c r="W38" s="68">
        <f t="shared" si="11"/>
        <v>0</v>
      </c>
      <c r="X38" s="68">
        <f t="shared" si="12"/>
        <v>0</v>
      </c>
      <c r="Y38" s="156"/>
    </row>
    <row r="39" spans="1:25">
      <c r="A39" s="91" t="s">
        <v>236</v>
      </c>
      <c r="B39" s="76">
        <v>1</v>
      </c>
      <c r="C39" s="77" t="s">
        <v>182</v>
      </c>
      <c r="D39" s="78">
        <v>100000</v>
      </c>
      <c r="E39" s="78"/>
      <c r="F39" s="78"/>
      <c r="G39" s="78"/>
      <c r="H39" s="78"/>
      <c r="I39" s="78"/>
      <c r="J39" s="78"/>
      <c r="K39" s="129">
        <v>50</v>
      </c>
      <c r="L39" s="78">
        <f t="shared" si="4"/>
        <v>5000000</v>
      </c>
      <c r="M39" s="78">
        <v>5</v>
      </c>
      <c r="N39" s="78">
        <v>5</v>
      </c>
      <c r="O39" s="78">
        <v>5</v>
      </c>
      <c r="P39" s="78">
        <v>5</v>
      </c>
      <c r="Q39" s="78">
        <f t="shared" si="8"/>
        <v>2000000</v>
      </c>
      <c r="R39" s="78">
        <v>5</v>
      </c>
      <c r="S39" s="78">
        <v>5</v>
      </c>
      <c r="T39" s="78">
        <v>5</v>
      </c>
      <c r="U39" s="78">
        <v>5</v>
      </c>
      <c r="V39" s="78">
        <f t="shared" si="9"/>
        <v>2000000</v>
      </c>
      <c r="W39" s="78">
        <f t="shared" si="11"/>
        <v>90</v>
      </c>
      <c r="X39" s="78">
        <f t="shared" si="12"/>
        <v>9000000</v>
      </c>
      <c r="Y39" s="146"/>
    </row>
    <row r="40" spans="1:25">
      <c r="A40" s="55"/>
      <c r="B40" s="56">
        <v>2</v>
      </c>
      <c r="C40" s="63" t="s">
        <v>184</v>
      </c>
      <c r="D40" s="58"/>
      <c r="E40" s="58"/>
      <c r="F40" s="58"/>
      <c r="G40" s="58"/>
      <c r="H40" s="58"/>
      <c r="I40" s="58"/>
      <c r="J40" s="58"/>
      <c r="K40" s="62"/>
      <c r="L40" s="58">
        <f t="shared" si="4"/>
        <v>0</v>
      </c>
      <c r="M40" s="58"/>
      <c r="N40" s="58"/>
      <c r="O40" s="58"/>
      <c r="P40" s="58"/>
      <c r="Q40" s="58">
        <f t="shared" si="8"/>
        <v>0</v>
      </c>
      <c r="R40" s="58"/>
      <c r="S40" s="58"/>
      <c r="T40" s="58"/>
      <c r="U40" s="58"/>
      <c r="V40" s="58">
        <f t="shared" si="9"/>
        <v>0</v>
      </c>
      <c r="W40" s="58">
        <f t="shared" si="11"/>
        <v>0</v>
      </c>
      <c r="X40" s="58">
        <f t="shared" si="12"/>
        <v>0</v>
      </c>
      <c r="Y40" s="144"/>
    </row>
    <row r="41" spans="1:25">
      <c r="A41" s="55"/>
      <c r="B41" s="56">
        <v>3</v>
      </c>
      <c r="C41" s="63" t="s">
        <v>186</v>
      </c>
      <c r="D41" s="58"/>
      <c r="E41" s="58"/>
      <c r="F41" s="58"/>
      <c r="G41" s="58"/>
      <c r="H41" s="58"/>
      <c r="I41" s="58"/>
      <c r="J41" s="58"/>
      <c r="K41" s="62"/>
      <c r="L41" s="58">
        <f t="shared" si="4"/>
        <v>0</v>
      </c>
      <c r="M41" s="58"/>
      <c r="N41" s="58"/>
      <c r="O41" s="58"/>
      <c r="P41" s="58"/>
      <c r="Q41" s="58">
        <f t="shared" si="8"/>
        <v>0</v>
      </c>
      <c r="R41" s="58"/>
      <c r="S41" s="58"/>
      <c r="T41" s="58"/>
      <c r="U41" s="58"/>
      <c r="V41" s="58">
        <f t="shared" si="9"/>
        <v>0</v>
      </c>
      <c r="W41" s="58">
        <f t="shared" si="11"/>
        <v>0</v>
      </c>
      <c r="X41" s="58">
        <f t="shared" si="12"/>
        <v>0</v>
      </c>
      <c r="Y41" s="144"/>
    </row>
    <row r="42" spans="1:25">
      <c r="A42" s="55"/>
      <c r="B42" s="56">
        <v>4</v>
      </c>
      <c r="C42" s="63" t="s">
        <v>188</v>
      </c>
      <c r="D42" s="58"/>
      <c r="E42" s="58"/>
      <c r="F42" s="58"/>
      <c r="G42" s="58"/>
      <c r="H42" s="58"/>
      <c r="I42" s="58"/>
      <c r="J42" s="58"/>
      <c r="K42" s="58"/>
      <c r="L42" s="58">
        <f t="shared" si="4"/>
        <v>0</v>
      </c>
      <c r="M42" s="58"/>
      <c r="N42" s="58"/>
      <c r="O42" s="58"/>
      <c r="P42" s="62"/>
      <c r="Q42" s="58">
        <f t="shared" si="8"/>
        <v>0</v>
      </c>
      <c r="R42" s="58"/>
      <c r="S42" s="58"/>
      <c r="T42" s="58"/>
      <c r="U42" s="58"/>
      <c r="V42" s="58">
        <f t="shared" si="9"/>
        <v>0</v>
      </c>
      <c r="W42" s="58">
        <f t="shared" si="11"/>
        <v>0</v>
      </c>
      <c r="X42" s="58">
        <f t="shared" si="12"/>
        <v>0</v>
      </c>
      <c r="Y42" s="144"/>
    </row>
    <row r="43" spans="1:25">
      <c r="A43" s="55"/>
      <c r="B43" s="56">
        <v>5</v>
      </c>
      <c r="C43" s="63" t="s">
        <v>190</v>
      </c>
      <c r="D43" s="58"/>
      <c r="E43" s="58"/>
      <c r="F43" s="58"/>
      <c r="G43" s="58"/>
      <c r="H43" s="58"/>
      <c r="I43" s="58"/>
      <c r="J43" s="58"/>
      <c r="K43" s="58"/>
      <c r="L43" s="58">
        <f t="shared" si="4"/>
        <v>0</v>
      </c>
      <c r="M43" s="58"/>
      <c r="N43" s="58"/>
      <c r="O43" s="58"/>
      <c r="P43" s="62"/>
      <c r="Q43" s="58">
        <f t="shared" si="8"/>
        <v>0</v>
      </c>
      <c r="R43" s="58"/>
      <c r="S43" s="58"/>
      <c r="T43" s="58"/>
      <c r="U43" s="58"/>
      <c r="V43" s="58">
        <f t="shared" si="9"/>
        <v>0</v>
      </c>
      <c r="W43" s="58">
        <f t="shared" si="11"/>
        <v>0</v>
      </c>
      <c r="X43" s="58">
        <f t="shared" si="12"/>
        <v>0</v>
      </c>
      <c r="Y43" s="144"/>
    </row>
    <row r="44" spans="1:25">
      <c r="A44" s="55"/>
      <c r="B44" s="56">
        <v>6</v>
      </c>
      <c r="C44" s="63" t="s">
        <v>192</v>
      </c>
      <c r="D44" s="58"/>
      <c r="E44" s="58"/>
      <c r="F44" s="58"/>
      <c r="G44" s="58"/>
      <c r="H44" s="58"/>
      <c r="I44" s="58"/>
      <c r="J44" s="58"/>
      <c r="K44" s="58"/>
      <c r="L44" s="58">
        <f t="shared" si="4"/>
        <v>0</v>
      </c>
      <c r="M44" s="58"/>
      <c r="N44" s="58"/>
      <c r="O44" s="58"/>
      <c r="P44" s="62"/>
      <c r="Q44" s="58">
        <f t="shared" si="8"/>
        <v>0</v>
      </c>
      <c r="R44" s="58"/>
      <c r="S44" s="58"/>
      <c r="T44" s="58"/>
      <c r="U44" s="58"/>
      <c r="V44" s="58">
        <f t="shared" si="9"/>
        <v>0</v>
      </c>
      <c r="W44" s="58">
        <f t="shared" si="11"/>
        <v>0</v>
      </c>
      <c r="X44" s="58">
        <f t="shared" si="12"/>
        <v>0</v>
      </c>
      <c r="Y44" s="144"/>
    </row>
    <row r="45" spans="1:25">
      <c r="A45" s="55"/>
      <c r="B45" s="56">
        <v>7</v>
      </c>
      <c r="C45" s="63" t="s">
        <v>194</v>
      </c>
      <c r="D45" s="58"/>
      <c r="E45" s="58"/>
      <c r="F45" s="58"/>
      <c r="G45" s="58"/>
      <c r="H45" s="58"/>
      <c r="I45" s="58"/>
      <c r="J45" s="58"/>
      <c r="K45" s="62"/>
      <c r="L45" s="58">
        <f t="shared" si="4"/>
        <v>0</v>
      </c>
      <c r="M45" s="58"/>
      <c r="N45" s="58"/>
      <c r="O45" s="58"/>
      <c r="P45" s="58"/>
      <c r="Q45" s="58">
        <f t="shared" si="8"/>
        <v>0</v>
      </c>
      <c r="R45" s="58"/>
      <c r="S45" s="58"/>
      <c r="T45" s="58"/>
      <c r="U45" s="58"/>
      <c r="V45" s="58">
        <f t="shared" si="9"/>
        <v>0</v>
      </c>
      <c r="W45" s="58">
        <f t="shared" si="11"/>
        <v>0</v>
      </c>
      <c r="X45" s="58">
        <f t="shared" si="12"/>
        <v>0</v>
      </c>
      <c r="Y45" s="144"/>
    </row>
    <row r="46" spans="1:25">
      <c r="A46" s="55"/>
      <c r="B46" s="56">
        <v>8</v>
      </c>
      <c r="C46" s="63" t="s">
        <v>196</v>
      </c>
      <c r="D46" s="58"/>
      <c r="E46" s="58"/>
      <c r="F46" s="58"/>
      <c r="G46" s="58"/>
      <c r="H46" s="58"/>
      <c r="I46" s="58"/>
      <c r="J46" s="58"/>
      <c r="K46" s="62"/>
      <c r="L46" s="58">
        <f t="shared" si="4"/>
        <v>0</v>
      </c>
      <c r="M46" s="58"/>
      <c r="N46" s="58"/>
      <c r="O46" s="58"/>
      <c r="P46" s="58"/>
      <c r="Q46" s="58">
        <f t="shared" si="8"/>
        <v>0</v>
      </c>
      <c r="R46" s="58"/>
      <c r="S46" s="58"/>
      <c r="T46" s="58"/>
      <c r="U46" s="58"/>
      <c r="V46" s="58">
        <f t="shared" si="9"/>
        <v>0</v>
      </c>
      <c r="W46" s="58">
        <f t="shared" si="11"/>
        <v>0</v>
      </c>
      <c r="X46" s="58">
        <f t="shared" si="12"/>
        <v>0</v>
      </c>
      <c r="Y46" s="144"/>
    </row>
    <row r="47" spans="1:25">
      <c r="A47" s="55"/>
      <c r="B47" s="56">
        <v>9</v>
      </c>
      <c r="C47" s="63" t="s">
        <v>198</v>
      </c>
      <c r="D47" s="58"/>
      <c r="E47" s="58"/>
      <c r="F47" s="58"/>
      <c r="G47" s="58"/>
      <c r="H47" s="58"/>
      <c r="I47" s="58"/>
      <c r="J47" s="58"/>
      <c r="K47" s="62"/>
      <c r="L47" s="58">
        <f t="shared" si="4"/>
        <v>0</v>
      </c>
      <c r="M47" s="58"/>
      <c r="N47" s="58"/>
      <c r="O47" s="58"/>
      <c r="P47" s="58"/>
      <c r="Q47" s="58">
        <f t="shared" si="8"/>
        <v>0</v>
      </c>
      <c r="R47" s="58"/>
      <c r="S47" s="58"/>
      <c r="T47" s="58"/>
      <c r="U47" s="58"/>
      <c r="V47" s="58">
        <f t="shared" si="9"/>
        <v>0</v>
      </c>
      <c r="W47" s="58">
        <f t="shared" si="11"/>
        <v>0</v>
      </c>
      <c r="X47" s="58">
        <f t="shared" si="12"/>
        <v>0</v>
      </c>
      <c r="Y47" s="144"/>
    </row>
    <row r="48" spans="1:25">
      <c r="A48" s="55"/>
      <c r="B48" s="56">
        <v>10</v>
      </c>
      <c r="C48" s="61" t="s">
        <v>200</v>
      </c>
      <c r="D48" s="58">
        <v>1000</v>
      </c>
      <c r="E48" s="61"/>
      <c r="F48" s="58"/>
      <c r="G48" s="58"/>
      <c r="H48" s="59"/>
      <c r="I48" s="58"/>
      <c r="J48" s="62">
        <v>10</v>
      </c>
      <c r="K48" s="58">
        <v>100</v>
      </c>
      <c r="L48" s="58">
        <f t="shared" si="4"/>
        <v>110000</v>
      </c>
      <c r="M48" s="58">
        <v>30</v>
      </c>
      <c r="N48" s="60">
        <v>40</v>
      </c>
      <c r="O48" s="58">
        <v>50</v>
      </c>
      <c r="P48" s="58">
        <v>60</v>
      </c>
      <c r="Q48" s="58">
        <f t="shared" si="8"/>
        <v>180000</v>
      </c>
      <c r="R48" s="58"/>
      <c r="S48" s="58"/>
      <c r="T48" s="58"/>
      <c r="U48" s="58"/>
      <c r="V48" s="58">
        <f t="shared" si="9"/>
        <v>0</v>
      </c>
      <c r="W48" s="58">
        <f t="shared" si="11"/>
        <v>290</v>
      </c>
      <c r="X48" s="58">
        <f t="shared" si="12"/>
        <v>290000</v>
      </c>
      <c r="Y48" s="144"/>
    </row>
    <row r="49" spans="1:25">
      <c r="A49" s="55"/>
      <c r="B49" s="56">
        <v>11</v>
      </c>
      <c r="C49" s="63" t="s">
        <v>202</v>
      </c>
      <c r="D49" s="58"/>
      <c r="E49" s="58"/>
      <c r="F49" s="58"/>
      <c r="G49" s="58"/>
      <c r="H49" s="58"/>
      <c r="I49" s="58"/>
      <c r="J49" s="58"/>
      <c r="K49" s="58"/>
      <c r="L49" s="58">
        <f t="shared" si="4"/>
        <v>0</v>
      </c>
      <c r="M49" s="58"/>
      <c r="N49" s="58"/>
      <c r="O49" s="62"/>
      <c r="P49" s="58"/>
      <c r="Q49" s="58">
        <f t="shared" si="8"/>
        <v>0</v>
      </c>
      <c r="R49" s="58"/>
      <c r="S49" s="58"/>
      <c r="T49" s="58"/>
      <c r="U49" s="58"/>
      <c r="V49" s="58">
        <f t="shared" si="9"/>
        <v>0</v>
      </c>
      <c r="W49" s="58">
        <f t="shared" si="11"/>
        <v>0</v>
      </c>
      <c r="X49" s="58">
        <f t="shared" si="12"/>
        <v>0</v>
      </c>
      <c r="Y49" s="144"/>
    </row>
    <row r="50" ht="17.25" spans="1:25">
      <c r="A50" s="65"/>
      <c r="B50" s="66">
        <v>12</v>
      </c>
      <c r="C50" s="94" t="s">
        <v>204</v>
      </c>
      <c r="D50" s="68"/>
      <c r="E50" s="68"/>
      <c r="F50" s="68"/>
      <c r="G50" s="68"/>
      <c r="H50" s="68"/>
      <c r="I50" s="68"/>
      <c r="J50" s="68"/>
      <c r="K50" s="69"/>
      <c r="L50" s="68">
        <f t="shared" si="4"/>
        <v>0</v>
      </c>
      <c r="M50" s="68"/>
      <c r="N50" s="68"/>
      <c r="O50" s="68"/>
      <c r="P50" s="68"/>
      <c r="Q50" s="68">
        <f t="shared" si="8"/>
        <v>0</v>
      </c>
      <c r="R50" s="68"/>
      <c r="S50" s="68"/>
      <c r="T50" s="68"/>
      <c r="U50" s="68"/>
      <c r="V50" s="68">
        <f t="shared" si="9"/>
        <v>0</v>
      </c>
      <c r="W50" s="68">
        <f t="shared" si="11"/>
        <v>0</v>
      </c>
      <c r="X50" s="68">
        <f t="shared" si="12"/>
        <v>0</v>
      </c>
      <c r="Y50" s="145"/>
    </row>
    <row r="51" ht="19" spans="1:25">
      <c r="A51" s="117" t="s">
        <v>250</v>
      </c>
      <c r="B51" s="118"/>
      <c r="C51" s="117"/>
      <c r="D51" s="117"/>
      <c r="E51" s="117"/>
      <c r="F51" s="117"/>
      <c r="G51" s="117">
        <f>SUM(G4:G50)</f>
        <v>0</v>
      </c>
      <c r="H51" s="117"/>
      <c r="I51" s="117"/>
      <c r="J51" s="117"/>
      <c r="K51" s="117"/>
      <c r="L51" s="117">
        <f>SUM(L4:L50)/10000</f>
        <v>3530.4</v>
      </c>
      <c r="M51" s="117"/>
      <c r="N51" s="117"/>
      <c r="O51" s="117"/>
      <c r="P51" s="117"/>
      <c r="Q51" s="117">
        <f>SUM(Q4:Q50)/10000</f>
        <v>15509.5</v>
      </c>
      <c r="R51" s="117"/>
      <c r="S51" s="117"/>
      <c r="T51" s="117"/>
      <c r="U51" s="117"/>
      <c r="V51" s="117">
        <f>SUM(V4:V50)/10000</f>
        <v>25117.5</v>
      </c>
      <c r="W51" s="117"/>
      <c r="X51" s="117">
        <f>SUM(X4:X50)/10000</f>
        <v>44157.4</v>
      </c>
      <c r="Y51" s="117"/>
    </row>
  </sheetData>
  <mergeCells count="15">
    <mergeCell ref="A1:Y1"/>
    <mergeCell ref="C2:D2"/>
    <mergeCell ref="E2:U2"/>
    <mergeCell ref="A2:A3"/>
    <mergeCell ref="A4:A15"/>
    <mergeCell ref="A16:A18"/>
    <mergeCell ref="A19:A21"/>
    <mergeCell ref="A23:A27"/>
    <mergeCell ref="A28:A29"/>
    <mergeCell ref="A31:A32"/>
    <mergeCell ref="A33:A34"/>
    <mergeCell ref="A35:A38"/>
    <mergeCell ref="A39:A50"/>
    <mergeCell ref="B2:B3"/>
    <mergeCell ref="Y2:Y3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B17" sqref="A1:G17"/>
    </sheetView>
  </sheetViews>
  <sheetFormatPr defaultColWidth="8.58333333333333" defaultRowHeight="14" outlineLevelCol="6"/>
  <cols>
    <col min="1" max="1" width="4.33333333333333" customWidth="1"/>
    <col min="2" max="2" width="29.5833333333333" customWidth="1"/>
    <col min="3" max="3" width="14.75" customWidth="1"/>
    <col min="4" max="4" width="15.25" customWidth="1"/>
    <col min="5" max="6" width="17.8333333333333" customWidth="1"/>
    <col min="7" max="7" width="19" customWidth="1"/>
  </cols>
  <sheetData>
    <row r="1" ht="25" customHeight="1" spans="1:7">
      <c r="A1" s="1" t="s">
        <v>251</v>
      </c>
      <c r="B1" s="1"/>
      <c r="C1" s="1"/>
      <c r="D1" s="1"/>
      <c r="E1" s="1"/>
      <c r="F1" s="1"/>
      <c r="G1" s="1"/>
    </row>
    <row r="2" spans="1:7">
      <c r="A2" s="2" t="s">
        <v>1</v>
      </c>
      <c r="B2" s="3" t="s">
        <v>252</v>
      </c>
      <c r="C2" s="4" t="s">
        <v>253</v>
      </c>
      <c r="D2" s="5"/>
      <c r="E2" s="5"/>
      <c r="F2" s="5"/>
      <c r="G2" s="6"/>
    </row>
    <row r="3" spans="1:7">
      <c r="A3" s="7"/>
      <c r="B3" s="8"/>
      <c r="C3" s="9" t="s">
        <v>254</v>
      </c>
      <c r="D3" s="9" t="s">
        <v>255</v>
      </c>
      <c r="E3" s="9" t="s">
        <v>256</v>
      </c>
      <c r="F3" s="10" t="s">
        <v>257</v>
      </c>
      <c r="G3" s="11" t="s">
        <v>258</v>
      </c>
    </row>
    <row r="4" spans="1:7">
      <c r="A4" s="12">
        <v>1</v>
      </c>
      <c r="B4" s="13" t="s">
        <v>259</v>
      </c>
      <c r="C4" s="14">
        <v>0</v>
      </c>
      <c r="D4" s="15">
        <f>'4、产品销售进度'!L51/10000</f>
        <v>0.35304</v>
      </c>
      <c r="E4" s="15">
        <f>'4、产品销售进度'!Q51/10000</f>
        <v>1.55095</v>
      </c>
      <c r="F4" s="15">
        <f>'4、产品销售进度'!V51/10000</f>
        <v>2.51175</v>
      </c>
      <c r="G4" s="16">
        <f t="shared" ref="G4:G14" si="0">C4+D4+E4+F4</f>
        <v>4.41574</v>
      </c>
    </row>
    <row r="5" spans="1:7">
      <c r="A5" s="12">
        <v>2</v>
      </c>
      <c r="B5" s="13" t="s">
        <v>260</v>
      </c>
      <c r="C5" s="17">
        <v>0.4</v>
      </c>
      <c r="D5" s="17">
        <v>0.4</v>
      </c>
      <c r="E5" s="17">
        <v>0.4</v>
      </c>
      <c r="F5" s="18">
        <v>0.4</v>
      </c>
      <c r="G5" s="19">
        <v>0.4</v>
      </c>
    </row>
    <row r="6" spans="1:7">
      <c r="A6" s="12">
        <v>3</v>
      </c>
      <c r="B6" s="13" t="s">
        <v>261</v>
      </c>
      <c r="C6" s="20">
        <v>30</v>
      </c>
      <c r="D6" s="20">
        <v>70</v>
      </c>
      <c r="E6" s="20">
        <v>120</v>
      </c>
      <c r="F6" s="21">
        <v>180</v>
      </c>
      <c r="G6" s="22">
        <f t="shared" si="0"/>
        <v>400</v>
      </c>
    </row>
    <row r="7" spans="1:7">
      <c r="A7" s="12">
        <v>4</v>
      </c>
      <c r="B7" s="13" t="s">
        <v>262</v>
      </c>
      <c r="C7" s="23">
        <v>50</v>
      </c>
      <c r="D7" s="23">
        <v>300</v>
      </c>
      <c r="E7" s="23">
        <v>600</v>
      </c>
      <c r="F7" s="24">
        <v>1000</v>
      </c>
      <c r="G7" s="22">
        <f t="shared" si="0"/>
        <v>1950</v>
      </c>
    </row>
    <row r="8" spans="1:7">
      <c r="A8" s="12">
        <v>5</v>
      </c>
      <c r="B8" s="13" t="s">
        <v>263</v>
      </c>
      <c r="C8" s="23">
        <f>C6*30/2</f>
        <v>450</v>
      </c>
      <c r="D8" s="23">
        <f>D6*30</f>
        <v>2100</v>
      </c>
      <c r="E8" s="23">
        <f>E6*28</f>
        <v>3360</v>
      </c>
      <c r="F8" s="23">
        <f>F6*25</f>
        <v>4500</v>
      </c>
      <c r="G8" s="22">
        <f t="shared" si="0"/>
        <v>10410</v>
      </c>
    </row>
    <row r="9" spans="1:7">
      <c r="A9" s="12">
        <v>6</v>
      </c>
      <c r="B9" s="13" t="s">
        <v>264</v>
      </c>
      <c r="C9" s="23">
        <v>200</v>
      </c>
      <c r="D9" s="23">
        <v>800</v>
      </c>
      <c r="E9" s="23">
        <v>1000</v>
      </c>
      <c r="F9" s="24">
        <v>1000</v>
      </c>
      <c r="G9" s="22">
        <f t="shared" si="0"/>
        <v>3000</v>
      </c>
    </row>
    <row r="10" spans="1:7">
      <c r="A10" s="12">
        <v>7</v>
      </c>
      <c r="B10" s="13" t="s">
        <v>265</v>
      </c>
      <c r="C10" s="23">
        <v>100</v>
      </c>
      <c r="D10" s="23">
        <v>500</v>
      </c>
      <c r="E10" s="23">
        <v>800</v>
      </c>
      <c r="F10" s="24">
        <v>1000</v>
      </c>
      <c r="G10" s="22">
        <f t="shared" si="0"/>
        <v>2400</v>
      </c>
    </row>
    <row r="11" spans="1:7">
      <c r="A11" s="12">
        <v>8</v>
      </c>
      <c r="B11" s="13" t="s">
        <v>266</v>
      </c>
      <c r="C11" s="23">
        <v>30</v>
      </c>
      <c r="D11" s="23">
        <v>150</v>
      </c>
      <c r="E11" s="23">
        <v>300</v>
      </c>
      <c r="F11" s="24">
        <v>300</v>
      </c>
      <c r="G11" s="22">
        <f t="shared" si="0"/>
        <v>780</v>
      </c>
    </row>
    <row r="12" spans="1:7">
      <c r="A12" s="12">
        <v>9</v>
      </c>
      <c r="B12" s="13" t="s">
        <v>267</v>
      </c>
      <c r="C12" s="23">
        <f>800*6%</f>
        <v>48</v>
      </c>
      <c r="D12" s="23">
        <f>2500*6%</f>
        <v>150</v>
      </c>
      <c r="E12" s="23">
        <f>1000*6%</f>
        <v>60</v>
      </c>
      <c r="F12" s="23">
        <f>0*6%</f>
        <v>0</v>
      </c>
      <c r="G12" s="22">
        <f t="shared" si="0"/>
        <v>258</v>
      </c>
    </row>
    <row r="13" spans="1:7">
      <c r="A13" s="12">
        <v>10</v>
      </c>
      <c r="B13" s="13" t="s">
        <v>268</v>
      </c>
      <c r="C13" s="25">
        <f t="shared" ref="C13:F13" si="1">C4*8%</f>
        <v>0</v>
      </c>
      <c r="D13" s="25">
        <f t="shared" si="1"/>
        <v>0.0282432</v>
      </c>
      <c r="E13" s="25">
        <f t="shared" si="1"/>
        <v>0.124076</v>
      </c>
      <c r="F13" s="25">
        <f t="shared" si="1"/>
        <v>0.20094</v>
      </c>
      <c r="G13" s="16">
        <f t="shared" si="0"/>
        <v>0.3532592</v>
      </c>
    </row>
    <row r="14" spans="1:7">
      <c r="A14" s="12">
        <v>11</v>
      </c>
      <c r="B14" s="26" t="s">
        <v>269</v>
      </c>
      <c r="C14" s="27">
        <f>C15-C7</f>
        <v>-881</v>
      </c>
      <c r="D14" s="27">
        <f>D15-D7</f>
        <v>-4017.858784</v>
      </c>
      <c r="E14" s="27">
        <f>E15-E7</f>
        <v>-6155.37962</v>
      </c>
      <c r="F14" s="27">
        <f>F15-F7</f>
        <v>-7858.9953</v>
      </c>
      <c r="G14" s="28">
        <f>C14+D14+E14+F14</f>
        <v>-18913.233704</v>
      </c>
    </row>
    <row r="15" spans="1:7">
      <c r="A15" s="12">
        <v>12</v>
      </c>
      <c r="B15" s="29" t="s">
        <v>270</v>
      </c>
      <c r="C15" s="30">
        <f t="shared" ref="C15:F15" si="2">C4*C5-C7*6%-C8-C9-C10-C11-C12</f>
        <v>-831</v>
      </c>
      <c r="D15" s="31">
        <f t="shared" si="2"/>
        <v>-3717.858784</v>
      </c>
      <c r="E15" s="30">
        <f t="shared" si="2"/>
        <v>-5555.37962</v>
      </c>
      <c r="F15" s="30">
        <f t="shared" si="2"/>
        <v>-6858.9953</v>
      </c>
      <c r="G15" s="31">
        <f>C15+D15+E15+F15</f>
        <v>-16963.233704</v>
      </c>
    </row>
    <row r="16" spans="1:7">
      <c r="A16" s="12"/>
      <c r="B16" s="13"/>
      <c r="C16" s="13"/>
      <c r="D16" s="13"/>
      <c r="E16" s="13"/>
      <c r="F16" s="32"/>
      <c r="G16" s="33"/>
    </row>
    <row r="17" ht="73" customHeight="1" spans="1:7">
      <c r="A17" s="34"/>
      <c r="B17" s="35" t="s">
        <v>271</v>
      </c>
      <c r="C17" s="35"/>
      <c r="D17" s="35"/>
      <c r="E17" s="35"/>
      <c r="F17" s="35"/>
      <c r="G17" s="36"/>
    </row>
    <row r="19" spans="7:7">
      <c r="G19" s="37"/>
    </row>
  </sheetData>
  <mergeCells count="5">
    <mergeCell ref="A1:G1"/>
    <mergeCell ref="C2:G2"/>
    <mergeCell ref="B17:G17"/>
    <mergeCell ref="A2:A3"/>
    <mergeCell ref="B2:B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1、产品与技术矩阵</vt:lpstr>
      <vt:lpstr>2、产品开发权重分析</vt:lpstr>
      <vt:lpstr>3、产品开发进度</vt:lpstr>
      <vt:lpstr>4、产品销售进度</vt:lpstr>
      <vt:lpstr>5、年度损益预测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 Carbon</dc:creator>
  <cp:lastModifiedBy>Bing</cp:lastModifiedBy>
  <dcterms:created xsi:type="dcterms:W3CDTF">2022-06-19T14:07:00Z</dcterms:created>
  <dcterms:modified xsi:type="dcterms:W3CDTF">2022-07-11T01:53:14Z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118BDA419F6E41F78DAC7C0C654EED04</vt:lpwstr>
  </property>
  <property fmtid="{D5CDD505-2E9C-101B-9397-08002B2CF9AE}" pid="3" name="KSOProductBuildVer">
    <vt:lpwstr>2052-11.1.0.11830</vt:lpwstr>
  </property>
</Properties>
</file>