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kumen\Koolyeah\SEMESTER 3\Kecerdasan Buatan\"/>
    </mc:Choice>
  </mc:AlternateContent>
  <xr:revisionPtr revIDLastSave="0" documentId="13_ncr:1_{4D867518-9479-46CB-954A-600F98DA00EC}" xr6:coauthVersionLast="47" xr6:coauthVersionMax="47" xr10:uidLastSave="{00000000-0000-0000-0000-000000000000}"/>
  <bookViews>
    <workbookView xWindow="3405" yWindow="1740" windowWidth="21600" windowHeight="11295" xr2:uid="{5D775786-224B-4A1B-9255-8BB00559E74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" i="1" l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5" i="1"/>
  <c r="K4" i="1"/>
  <c r="K3" i="1"/>
  <c r="U14" i="1"/>
  <c r="U13" i="1"/>
  <c r="U12" i="1"/>
  <c r="U10" i="1"/>
  <c r="U9" i="1"/>
  <c r="U8" i="1"/>
  <c r="U7" i="1"/>
  <c r="U6" i="1"/>
  <c r="U5" i="1"/>
  <c r="U4" i="1"/>
  <c r="R4" i="1"/>
  <c r="O4" i="1"/>
  <c r="O5" i="1"/>
  <c r="O6" i="1"/>
  <c r="O7" i="1"/>
  <c r="O8" i="1"/>
  <c r="O9" i="1"/>
  <c r="O10" i="1"/>
  <c r="O39" i="1" s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" i="1"/>
  <c r="R39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" i="1"/>
  <c r="Q39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" i="1"/>
  <c r="P39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" i="1"/>
  <c r="N39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" i="1"/>
  <c r="M39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" i="1"/>
  <c r="I39" i="1" l="1"/>
  <c r="J39" i="1"/>
  <c r="H39" i="1"/>
</calcChain>
</file>

<file path=xl/sharedStrings.xml><?xml version="1.0" encoding="utf-8"?>
<sst xmlns="http://schemas.openxmlformats.org/spreadsheetml/2006/main" count="95" uniqueCount="75">
  <si>
    <t>Model</t>
  </si>
  <si>
    <t>Volume</t>
  </si>
  <si>
    <t>Weight</t>
  </si>
  <si>
    <t>CO2</t>
  </si>
  <si>
    <t>Toyota</t>
  </si>
  <si>
    <t>Aygo</t>
  </si>
  <si>
    <t>Mitsubishi</t>
  </si>
  <si>
    <t>Space Star</t>
  </si>
  <si>
    <t>Skoda</t>
  </si>
  <si>
    <t>Citigo</t>
  </si>
  <si>
    <t>Fiat</t>
  </si>
  <si>
    <t>Mini</t>
  </si>
  <si>
    <t>Cooper</t>
  </si>
  <si>
    <t>VW</t>
  </si>
  <si>
    <t>Up!</t>
  </si>
  <si>
    <t>Fabia</t>
  </si>
  <si>
    <t>Mercedes</t>
  </si>
  <si>
    <t>A-Class</t>
  </si>
  <si>
    <t>Ford</t>
  </si>
  <si>
    <t>Fiesta</t>
  </si>
  <si>
    <t>Audi</t>
  </si>
  <si>
    <t>A1</t>
  </si>
  <si>
    <t>Hyundai</t>
  </si>
  <si>
    <t>I20</t>
  </si>
  <si>
    <t>Suzuki</t>
  </si>
  <si>
    <t>Swift</t>
  </si>
  <si>
    <t>Honda</t>
  </si>
  <si>
    <t>Civic</t>
  </si>
  <si>
    <t>Hundai</t>
  </si>
  <si>
    <t>I30</t>
  </si>
  <si>
    <t>Opel</t>
  </si>
  <si>
    <t>Astra</t>
  </si>
  <si>
    <t>BMW</t>
  </si>
  <si>
    <t>Mazda</t>
  </si>
  <si>
    <t>Rapid</t>
  </si>
  <si>
    <t>Focus</t>
  </si>
  <si>
    <t>Mondeo</t>
  </si>
  <si>
    <t>Insignia</t>
  </si>
  <si>
    <t>C-Class</t>
  </si>
  <si>
    <t>Octavia</t>
  </si>
  <si>
    <t>Volvo</t>
  </si>
  <si>
    <t>S60</t>
  </si>
  <si>
    <t>CLA</t>
  </si>
  <si>
    <t>A4</t>
  </si>
  <si>
    <t>A6</t>
  </si>
  <si>
    <t>V70</t>
  </si>
  <si>
    <t>E-Class</t>
  </si>
  <si>
    <t>XC70</t>
  </si>
  <si>
    <t>B-Max</t>
  </si>
  <si>
    <t>Zafira</t>
  </si>
  <si>
    <t>SLK</t>
  </si>
  <si>
    <t>Car</t>
  </si>
  <si>
    <t>X1</t>
  </si>
  <si>
    <t>X2</t>
  </si>
  <si>
    <t>Y</t>
  </si>
  <si>
    <t>Prediksi</t>
  </si>
  <si>
    <t>Error</t>
  </si>
  <si>
    <t>X1^2</t>
  </si>
  <si>
    <t>X2^2</t>
  </si>
  <si>
    <t>Y^2</t>
  </si>
  <si>
    <t>X1.Y</t>
  </si>
  <si>
    <t>X2.Y</t>
  </si>
  <si>
    <t>X1.X2</t>
  </si>
  <si>
    <t>b1</t>
  </si>
  <si>
    <t>b2</t>
  </si>
  <si>
    <t>a</t>
  </si>
  <si>
    <t>n</t>
  </si>
  <si>
    <t>x1</t>
  </si>
  <si>
    <t>x2</t>
  </si>
  <si>
    <t>y2</t>
  </si>
  <si>
    <t>x1y</t>
  </si>
  <si>
    <t>x2y</t>
  </si>
  <si>
    <t>x1x2</t>
  </si>
  <si>
    <t>Penyebut</t>
  </si>
  <si>
    <t>Y=79,69471929+0,007805258(X1)+0,007550947(X2)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</si>
</sst>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Verdana"/>
      <family val="2"/>
    </font>
    <font>
      <b/>
      <sz val="11"/>
      <color theme="1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7E9EB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rgb="FFDDDDDD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/>
      <bottom style="medium">
        <color rgb="FFDDDDDD"/>
      </bottom>
      <diagonal/>
    </border>
    <border>
      <left/>
      <right style="medium">
        <color rgb="FFCCCCCC"/>
      </right>
      <top/>
      <bottom style="medium">
        <color rgb="FFDDDDDD"/>
      </bottom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/>
      <right/>
      <top/>
      <bottom style="medium">
        <color rgb="FFCCCCCC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1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right" vertical="top" wrapText="1"/>
    </xf>
    <xf numFmtId="0" fontId="1" fillId="3" borderId="1" xfId="0" applyFont="1" applyFill="1" applyBorder="1" applyAlignment="1">
      <alignment horizontal="left" vertical="top" wrapText="1"/>
    </xf>
    <xf numFmtId="0" fontId="1" fillId="3" borderId="1" xfId="0" applyFont="1" applyFill="1" applyBorder="1" applyAlignment="1">
      <alignment horizontal="right" vertical="top" wrapText="1"/>
    </xf>
    <xf numFmtId="0" fontId="1" fillId="2" borderId="4" xfId="0" applyFont="1" applyFill="1" applyBorder="1" applyAlignment="1">
      <alignment horizontal="left" vertical="top" wrapText="1" indent="1"/>
    </xf>
    <xf numFmtId="0" fontId="1" fillId="2" borderId="5" xfId="0" applyFont="1" applyFill="1" applyBorder="1" applyAlignment="1">
      <alignment horizontal="right" vertical="top" wrapText="1"/>
    </xf>
    <xf numFmtId="0" fontId="1" fillId="3" borderId="4" xfId="0" applyFont="1" applyFill="1" applyBorder="1" applyAlignment="1">
      <alignment horizontal="left" vertical="top" wrapText="1" indent="1"/>
    </xf>
    <xf numFmtId="0" fontId="1" fillId="3" borderId="5" xfId="0" applyFont="1" applyFill="1" applyBorder="1" applyAlignment="1">
      <alignment horizontal="right" vertical="top" wrapText="1"/>
    </xf>
    <xf numFmtId="0" fontId="1" fillId="3" borderId="6" xfId="0" applyFont="1" applyFill="1" applyBorder="1" applyAlignment="1">
      <alignment horizontal="left" vertical="top" wrapText="1" indent="1"/>
    </xf>
    <xf numFmtId="0" fontId="1" fillId="3" borderId="7" xfId="0" applyFont="1" applyFill="1" applyBorder="1" applyAlignment="1">
      <alignment horizontal="left" vertical="top" wrapText="1"/>
    </xf>
    <xf numFmtId="0" fontId="1" fillId="3" borderId="7" xfId="0" applyFont="1" applyFill="1" applyBorder="1" applyAlignment="1">
      <alignment horizontal="right" vertical="top" wrapText="1"/>
    </xf>
    <xf numFmtId="0" fontId="1" fillId="3" borderId="8" xfId="0" applyFont="1" applyFill="1" applyBorder="1" applyAlignment="1">
      <alignment horizontal="right" vertical="top" wrapText="1"/>
    </xf>
    <xf numFmtId="0" fontId="2" fillId="2" borderId="2" xfId="0" applyFont="1" applyFill="1" applyBorder="1" applyAlignment="1">
      <alignment horizontal="left" vertical="top" wrapText="1" indent="1"/>
    </xf>
    <xf numFmtId="0" fontId="2" fillId="2" borderId="3" xfId="0" applyFont="1" applyFill="1" applyBorder="1" applyAlignment="1">
      <alignment horizontal="left" vertical="top" wrapText="1"/>
    </xf>
    <xf numFmtId="0" fontId="2" fillId="2" borderId="3" xfId="0" applyFont="1" applyFill="1" applyBorder="1" applyAlignment="1">
      <alignment horizontal="right" vertical="top" wrapText="1"/>
    </xf>
    <xf numFmtId="0" fontId="2" fillId="2" borderId="0" xfId="0" applyFont="1" applyFill="1" applyAlignment="1">
      <alignment horizontal="right" vertical="top" wrapText="1"/>
    </xf>
    <xf numFmtId="0" fontId="2" fillId="2" borderId="0" xfId="0" applyFont="1" applyFill="1" applyAlignment="1">
      <alignment horizontal="left" vertical="top" wrapText="1"/>
    </xf>
    <xf numFmtId="2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01044-2B14-42E4-A35A-ACFDB4F6E424}">
  <dimension ref="B1:U39"/>
  <sheetViews>
    <sheetView tabSelected="1" topLeftCell="F1" zoomScale="85" zoomScaleNormal="85" workbookViewId="0">
      <selection activeCell="T17" sqref="T17:U17"/>
    </sheetView>
  </sheetViews>
  <sheetFormatPr defaultRowHeight="15" x14ac:dyDescent="0.25"/>
  <cols>
    <col min="2" max="2" width="20.85546875" customWidth="1"/>
    <col min="3" max="3" width="19.140625" customWidth="1"/>
    <col min="4" max="4" width="12.140625" customWidth="1"/>
    <col min="5" max="5" width="13.5703125" customWidth="1"/>
    <col min="6" max="6" width="15.42578125" customWidth="1"/>
    <col min="8" max="9" width="7" bestFit="1" customWidth="1"/>
    <col min="10" max="10" width="5.5703125" bestFit="1" customWidth="1"/>
    <col min="11" max="11" width="10.5703125" customWidth="1"/>
    <col min="15" max="15" width="7" bestFit="1" customWidth="1"/>
    <col min="20" max="20" width="9.5703125" bestFit="1" customWidth="1"/>
    <col min="21" max="21" width="17" bestFit="1" customWidth="1"/>
  </cols>
  <sheetData>
    <row r="1" spans="2:21" ht="15.75" thickBot="1" x14ac:dyDescent="0.3"/>
    <row r="2" spans="2:21" ht="15.75" thickBot="1" x14ac:dyDescent="0.3">
      <c r="B2" s="13" t="s">
        <v>51</v>
      </c>
      <c r="C2" s="14" t="s">
        <v>0</v>
      </c>
      <c r="D2" s="15" t="s">
        <v>1</v>
      </c>
      <c r="E2" s="15" t="s">
        <v>2</v>
      </c>
      <c r="F2" s="15" t="s">
        <v>3</v>
      </c>
      <c r="H2" t="s">
        <v>52</v>
      </c>
      <c r="I2" s="16" t="s">
        <v>53</v>
      </c>
      <c r="J2" s="16" t="s">
        <v>54</v>
      </c>
      <c r="K2" s="17" t="s">
        <v>55</v>
      </c>
      <c r="L2" t="s">
        <v>56</v>
      </c>
      <c r="M2" t="s">
        <v>57</v>
      </c>
      <c r="N2" t="s">
        <v>58</v>
      </c>
      <c r="O2" t="s">
        <v>59</v>
      </c>
      <c r="P2" t="s">
        <v>60</v>
      </c>
      <c r="Q2" t="s">
        <v>61</v>
      </c>
      <c r="R2" t="s">
        <v>62</v>
      </c>
    </row>
    <row r="3" spans="2:21" ht="15.75" thickBot="1" x14ac:dyDescent="0.3">
      <c r="B3" s="5" t="s">
        <v>4</v>
      </c>
      <c r="C3" s="1" t="s">
        <v>5</v>
      </c>
      <c r="D3" s="2">
        <v>1000</v>
      </c>
      <c r="E3" s="2">
        <v>790</v>
      </c>
      <c r="H3" s="2">
        <v>1000</v>
      </c>
      <c r="I3" s="2">
        <v>790</v>
      </c>
      <c r="J3" s="6">
        <v>99</v>
      </c>
      <c r="K3">
        <f>U14+(H3*U12)+(I3*U13)</f>
        <v>93.465225162444113</v>
      </c>
      <c r="L3">
        <f>J3-K3</f>
        <v>5.5347748375558865</v>
      </c>
      <c r="M3">
        <f>H3^2</f>
        <v>1000000</v>
      </c>
      <c r="N3">
        <f>I3^2</f>
        <v>624100</v>
      </c>
      <c r="O3">
        <f>J3^2</f>
        <v>9801</v>
      </c>
      <c r="P3">
        <f>H3*J3</f>
        <v>99000</v>
      </c>
      <c r="Q3">
        <f>I3*J3</f>
        <v>78210</v>
      </c>
      <c r="R3">
        <f>H3*I3</f>
        <v>790000</v>
      </c>
      <c r="T3" t="s">
        <v>66</v>
      </c>
      <c r="U3">
        <v>36</v>
      </c>
    </row>
    <row r="4" spans="2:21" ht="15.75" thickBot="1" x14ac:dyDescent="0.3">
      <c r="B4" s="7" t="s">
        <v>6</v>
      </c>
      <c r="C4" s="3" t="s">
        <v>7</v>
      </c>
      <c r="D4" s="4">
        <v>1200</v>
      </c>
      <c r="E4" s="4">
        <v>1160</v>
      </c>
      <c r="H4" s="4">
        <v>1200</v>
      </c>
      <c r="I4" s="4">
        <v>1160</v>
      </c>
      <c r="J4" s="8">
        <v>95</v>
      </c>
      <c r="K4">
        <f>U14+(H4*U12)+(I4*U13)</f>
        <v>97.820127158004709</v>
      </c>
      <c r="L4">
        <f t="shared" ref="L4:L38" si="0">J4-K4</f>
        <v>-2.8201271580047091</v>
      </c>
      <c r="M4">
        <f t="shared" ref="M4:M38" si="1">H4^2</f>
        <v>1440000</v>
      </c>
      <c r="N4">
        <f t="shared" ref="N4:N38" si="2">I4^2</f>
        <v>1345600</v>
      </c>
      <c r="O4">
        <f t="shared" ref="O4:O38" si="3">J4^2</f>
        <v>9025</v>
      </c>
      <c r="P4">
        <f t="shared" ref="P4:P38" si="4">H4*J4</f>
        <v>114000</v>
      </c>
      <c r="Q4">
        <f t="shared" ref="Q4:Q38" si="5">I4*J4</f>
        <v>110200</v>
      </c>
      <c r="R4">
        <f t="shared" ref="R4:R38" si="6">H4*I4</f>
        <v>1392000</v>
      </c>
      <c r="T4" t="s">
        <v>67</v>
      </c>
      <c r="U4">
        <f>M39-((H39^2)/U3)</f>
        <v>5295555.5555555522</v>
      </c>
    </row>
    <row r="5" spans="2:21" ht="15.75" thickBot="1" x14ac:dyDescent="0.3">
      <c r="B5" s="5" t="s">
        <v>8</v>
      </c>
      <c r="C5" s="1" t="s">
        <v>9</v>
      </c>
      <c r="D5" s="2">
        <v>1000</v>
      </c>
      <c r="E5" s="2">
        <v>929</v>
      </c>
      <c r="H5" s="2">
        <v>1000</v>
      </c>
      <c r="I5" s="2">
        <v>929</v>
      </c>
      <c r="J5" s="6">
        <v>95</v>
      </c>
      <c r="K5">
        <f>79.69+(0.0078*H5)+(0.0075*I5)</f>
        <v>94.457499999999996</v>
      </c>
      <c r="L5">
        <f t="shared" si="0"/>
        <v>0.54250000000000398</v>
      </c>
      <c r="M5">
        <f t="shared" si="1"/>
        <v>1000000</v>
      </c>
      <c r="N5">
        <f t="shared" si="2"/>
        <v>863041</v>
      </c>
      <c r="O5">
        <f t="shared" si="3"/>
        <v>9025</v>
      </c>
      <c r="P5">
        <f t="shared" si="4"/>
        <v>95000</v>
      </c>
      <c r="Q5">
        <f t="shared" si="5"/>
        <v>88255</v>
      </c>
      <c r="R5">
        <f t="shared" si="6"/>
        <v>929000</v>
      </c>
      <c r="T5" t="s">
        <v>68</v>
      </c>
      <c r="U5">
        <f>N39-((I39^2)/U3)</f>
        <v>2051839.2222222239</v>
      </c>
    </row>
    <row r="6" spans="2:21" ht="15.75" thickBot="1" x14ac:dyDescent="0.3">
      <c r="B6" s="7" t="s">
        <v>10</v>
      </c>
      <c r="C6" s="3">
        <v>500</v>
      </c>
      <c r="D6" s="4">
        <v>900</v>
      </c>
      <c r="E6" s="4">
        <v>865</v>
      </c>
      <c r="H6" s="4">
        <v>900</v>
      </c>
      <c r="I6" s="4">
        <v>865</v>
      </c>
      <c r="J6" s="8">
        <v>90</v>
      </c>
      <c r="K6">
        <f t="shared" ref="K6:K38" si="7">79.69+(0.0078*H6)+(0.0075*I6)</f>
        <v>93.197499999999991</v>
      </c>
      <c r="L6">
        <f t="shared" si="0"/>
        <v>-3.1974999999999909</v>
      </c>
      <c r="M6">
        <f t="shared" si="1"/>
        <v>810000</v>
      </c>
      <c r="N6">
        <f t="shared" si="2"/>
        <v>748225</v>
      </c>
      <c r="O6">
        <f t="shared" si="3"/>
        <v>8100</v>
      </c>
      <c r="P6">
        <f t="shared" si="4"/>
        <v>81000</v>
      </c>
      <c r="Q6">
        <f t="shared" si="5"/>
        <v>77850</v>
      </c>
      <c r="R6">
        <f t="shared" si="6"/>
        <v>778500</v>
      </c>
      <c r="T6" t="s">
        <v>69</v>
      </c>
      <c r="U6">
        <f>O39-((J39^2)/U3)</f>
        <v>1944.9722222222481</v>
      </c>
    </row>
    <row r="7" spans="2:21" ht="15.75" thickBot="1" x14ac:dyDescent="0.3">
      <c r="B7" s="5" t="s">
        <v>11</v>
      </c>
      <c r="C7" s="1" t="s">
        <v>12</v>
      </c>
      <c r="D7" s="2">
        <v>1500</v>
      </c>
      <c r="E7" s="2">
        <v>1140</v>
      </c>
      <c r="H7" s="2">
        <v>1500</v>
      </c>
      <c r="I7" s="2">
        <v>1140</v>
      </c>
      <c r="J7" s="6">
        <v>105</v>
      </c>
      <c r="K7">
        <f t="shared" si="7"/>
        <v>99.94</v>
      </c>
      <c r="L7">
        <f t="shared" si="0"/>
        <v>5.0600000000000023</v>
      </c>
      <c r="M7">
        <f t="shared" si="1"/>
        <v>2250000</v>
      </c>
      <c r="N7">
        <f t="shared" si="2"/>
        <v>1299600</v>
      </c>
      <c r="O7">
        <f t="shared" si="3"/>
        <v>11025</v>
      </c>
      <c r="P7">
        <f t="shared" si="4"/>
        <v>157500</v>
      </c>
      <c r="Q7">
        <f t="shared" si="5"/>
        <v>119700</v>
      </c>
      <c r="R7">
        <f t="shared" si="6"/>
        <v>1710000</v>
      </c>
      <c r="T7" t="s">
        <v>70</v>
      </c>
      <c r="U7">
        <f>P39-((H39*J39)/U3)</f>
        <v>60088.888888888992</v>
      </c>
    </row>
    <row r="8" spans="2:21" ht="15.75" thickBot="1" x14ac:dyDescent="0.3">
      <c r="B8" s="7" t="s">
        <v>13</v>
      </c>
      <c r="C8" s="3" t="s">
        <v>14</v>
      </c>
      <c r="D8" s="4">
        <v>1000</v>
      </c>
      <c r="E8" s="4">
        <v>929</v>
      </c>
      <c r="H8" s="4">
        <v>1000</v>
      </c>
      <c r="I8" s="4">
        <v>929</v>
      </c>
      <c r="J8" s="8">
        <v>105</v>
      </c>
      <c r="K8">
        <f t="shared" si="7"/>
        <v>94.457499999999996</v>
      </c>
      <c r="L8">
        <f t="shared" si="0"/>
        <v>10.542500000000004</v>
      </c>
      <c r="M8">
        <f t="shared" si="1"/>
        <v>1000000</v>
      </c>
      <c r="N8">
        <f t="shared" si="2"/>
        <v>863041</v>
      </c>
      <c r="O8">
        <f t="shared" si="3"/>
        <v>11025</v>
      </c>
      <c r="P8">
        <f t="shared" si="4"/>
        <v>105000</v>
      </c>
      <c r="Q8">
        <f t="shared" si="5"/>
        <v>97545</v>
      </c>
      <c r="R8">
        <f t="shared" si="6"/>
        <v>929000</v>
      </c>
      <c r="T8" t="s">
        <v>71</v>
      </c>
      <c r="U8">
        <f>Q39-((I39*J39)/U3)</f>
        <v>34880.722222222015</v>
      </c>
    </row>
    <row r="9" spans="2:21" ht="15.75" thickBot="1" x14ac:dyDescent="0.3">
      <c r="B9" s="5" t="s">
        <v>8</v>
      </c>
      <c r="C9" s="1" t="s">
        <v>15</v>
      </c>
      <c r="D9" s="2">
        <v>1400</v>
      </c>
      <c r="E9" s="2">
        <v>1109</v>
      </c>
      <c r="H9" s="2">
        <v>1400</v>
      </c>
      <c r="I9" s="2">
        <v>1109</v>
      </c>
      <c r="J9" s="6">
        <v>90</v>
      </c>
      <c r="K9">
        <f t="shared" si="7"/>
        <v>98.927499999999995</v>
      </c>
      <c r="L9">
        <f t="shared" si="0"/>
        <v>-8.9274999999999949</v>
      </c>
      <c r="M9">
        <f t="shared" si="1"/>
        <v>1960000</v>
      </c>
      <c r="N9">
        <f t="shared" si="2"/>
        <v>1229881</v>
      </c>
      <c r="O9">
        <f t="shared" si="3"/>
        <v>8100</v>
      </c>
      <c r="P9">
        <f t="shared" si="4"/>
        <v>126000</v>
      </c>
      <c r="Q9">
        <f t="shared" si="5"/>
        <v>99810</v>
      </c>
      <c r="R9">
        <f t="shared" si="6"/>
        <v>1552600</v>
      </c>
      <c r="T9" t="s">
        <v>72</v>
      </c>
      <c r="U9">
        <f>R39-((H39*I39)/U3)</f>
        <v>2483888.8888888955</v>
      </c>
    </row>
    <row r="10" spans="2:21" ht="15.75" thickBot="1" x14ac:dyDescent="0.3">
      <c r="B10" s="7" t="s">
        <v>16</v>
      </c>
      <c r="C10" s="3" t="s">
        <v>17</v>
      </c>
      <c r="D10" s="4">
        <v>1500</v>
      </c>
      <c r="E10" s="4">
        <v>1365</v>
      </c>
      <c r="H10" s="4">
        <v>1500</v>
      </c>
      <c r="I10" s="4">
        <v>1365</v>
      </c>
      <c r="J10" s="8">
        <v>92</v>
      </c>
      <c r="K10">
        <f t="shared" si="7"/>
        <v>101.6275</v>
      </c>
      <c r="L10">
        <f t="shared" si="0"/>
        <v>-9.6274999999999977</v>
      </c>
      <c r="M10">
        <f t="shared" si="1"/>
        <v>2250000</v>
      </c>
      <c r="N10">
        <f t="shared" si="2"/>
        <v>1863225</v>
      </c>
      <c r="O10">
        <f t="shared" si="3"/>
        <v>8464</v>
      </c>
      <c r="P10">
        <f t="shared" si="4"/>
        <v>138000</v>
      </c>
      <c r="Q10">
        <f t="shared" si="5"/>
        <v>125580</v>
      </c>
      <c r="R10">
        <f t="shared" si="6"/>
        <v>2047500</v>
      </c>
      <c r="T10" t="s">
        <v>73</v>
      </c>
      <c r="U10" s="18">
        <f>(U4*U5)-(U9^2)</f>
        <v>4695924579999.9697</v>
      </c>
    </row>
    <row r="11" spans="2:21" ht="15.75" thickBot="1" x14ac:dyDescent="0.3">
      <c r="B11" s="5" t="s">
        <v>18</v>
      </c>
      <c r="C11" s="1" t="s">
        <v>19</v>
      </c>
      <c r="D11" s="2">
        <v>1500</v>
      </c>
      <c r="E11" s="2">
        <v>1112</v>
      </c>
      <c r="H11" s="2">
        <v>1500</v>
      </c>
      <c r="I11" s="2">
        <v>1112</v>
      </c>
      <c r="J11" s="6">
        <v>98</v>
      </c>
      <c r="K11">
        <f t="shared" si="7"/>
        <v>99.73</v>
      </c>
      <c r="L11">
        <f t="shared" si="0"/>
        <v>-1.730000000000004</v>
      </c>
      <c r="M11">
        <f t="shared" si="1"/>
        <v>2250000</v>
      </c>
      <c r="N11">
        <f t="shared" si="2"/>
        <v>1236544</v>
      </c>
      <c r="O11">
        <f t="shared" si="3"/>
        <v>9604</v>
      </c>
      <c r="P11">
        <f t="shared" si="4"/>
        <v>147000</v>
      </c>
      <c r="Q11">
        <f t="shared" si="5"/>
        <v>108976</v>
      </c>
      <c r="R11">
        <f t="shared" si="6"/>
        <v>1668000</v>
      </c>
    </row>
    <row r="12" spans="2:21" ht="15.75" thickBot="1" x14ac:dyDescent="0.3">
      <c r="B12" s="7" t="s">
        <v>20</v>
      </c>
      <c r="C12" s="3" t="s">
        <v>21</v>
      </c>
      <c r="D12" s="4">
        <v>1600</v>
      </c>
      <c r="E12" s="4">
        <v>1150</v>
      </c>
      <c r="H12" s="4">
        <v>1600</v>
      </c>
      <c r="I12" s="4">
        <v>1150</v>
      </c>
      <c r="J12" s="8">
        <v>99</v>
      </c>
      <c r="K12">
        <f t="shared" si="7"/>
        <v>100.795</v>
      </c>
      <c r="L12">
        <f t="shared" si="0"/>
        <v>-1.7950000000000017</v>
      </c>
      <c r="M12">
        <f t="shared" si="1"/>
        <v>2560000</v>
      </c>
      <c r="N12">
        <f t="shared" si="2"/>
        <v>1322500</v>
      </c>
      <c r="O12">
        <f t="shared" si="3"/>
        <v>9801</v>
      </c>
      <c r="P12">
        <f t="shared" si="4"/>
        <v>158400</v>
      </c>
      <c r="Q12">
        <f t="shared" si="5"/>
        <v>113850</v>
      </c>
      <c r="R12">
        <f t="shared" si="6"/>
        <v>1840000</v>
      </c>
      <c r="T12" t="s">
        <v>63</v>
      </c>
      <c r="U12">
        <f>((U5*U7)-(U9*U8))/U10</f>
        <v>7.8052575277473054E-3</v>
      </c>
    </row>
    <row r="13" spans="2:21" ht="15.75" thickBot="1" x14ac:dyDescent="0.3">
      <c r="B13" s="5" t="s">
        <v>22</v>
      </c>
      <c r="C13" s="1" t="s">
        <v>23</v>
      </c>
      <c r="D13" s="2">
        <v>1100</v>
      </c>
      <c r="E13" s="2">
        <v>980</v>
      </c>
      <c r="H13" s="2">
        <v>1100</v>
      </c>
      <c r="I13" s="2">
        <v>980</v>
      </c>
      <c r="J13" s="6">
        <v>99</v>
      </c>
      <c r="K13">
        <f t="shared" si="7"/>
        <v>95.61999999999999</v>
      </c>
      <c r="L13">
        <f t="shared" si="0"/>
        <v>3.3800000000000097</v>
      </c>
      <c r="M13">
        <f t="shared" si="1"/>
        <v>1210000</v>
      </c>
      <c r="N13">
        <f t="shared" si="2"/>
        <v>960400</v>
      </c>
      <c r="O13">
        <f t="shared" si="3"/>
        <v>9801</v>
      </c>
      <c r="P13">
        <f t="shared" si="4"/>
        <v>108900</v>
      </c>
      <c r="Q13">
        <f t="shared" si="5"/>
        <v>97020</v>
      </c>
      <c r="R13">
        <f t="shared" si="6"/>
        <v>1078000</v>
      </c>
      <c r="T13" t="s">
        <v>64</v>
      </c>
      <c r="U13">
        <f>((U4*U8)-(U9*U7))/U10</f>
        <v>7.5509472703003365E-3</v>
      </c>
    </row>
    <row r="14" spans="2:21" ht="15.75" thickBot="1" x14ac:dyDescent="0.3">
      <c r="B14" s="7" t="s">
        <v>24</v>
      </c>
      <c r="C14" s="3" t="s">
        <v>25</v>
      </c>
      <c r="D14" s="4">
        <v>1300</v>
      </c>
      <c r="E14" s="4">
        <v>990</v>
      </c>
      <c r="H14" s="4">
        <v>1300</v>
      </c>
      <c r="I14" s="4">
        <v>990</v>
      </c>
      <c r="J14" s="8">
        <v>101</v>
      </c>
      <c r="K14">
        <f t="shared" si="7"/>
        <v>97.254999999999995</v>
      </c>
      <c r="L14">
        <f t="shared" si="0"/>
        <v>3.7450000000000045</v>
      </c>
      <c r="M14">
        <f t="shared" si="1"/>
        <v>1690000</v>
      </c>
      <c r="N14">
        <f t="shared" si="2"/>
        <v>980100</v>
      </c>
      <c r="O14">
        <f t="shared" si="3"/>
        <v>10201</v>
      </c>
      <c r="P14">
        <f t="shared" si="4"/>
        <v>131300</v>
      </c>
      <c r="Q14">
        <f t="shared" si="5"/>
        <v>99990</v>
      </c>
      <c r="R14">
        <f t="shared" si="6"/>
        <v>1287000</v>
      </c>
      <c r="T14" t="s">
        <v>65</v>
      </c>
      <c r="U14">
        <f>(J39/U3)-(U12*(H39/U3))-(U13*(I39/U3))</f>
        <v>79.694719291159544</v>
      </c>
    </row>
    <row r="15" spans="2:21" ht="15.75" thickBot="1" x14ac:dyDescent="0.3">
      <c r="B15" s="5" t="s">
        <v>18</v>
      </c>
      <c r="C15" s="1" t="s">
        <v>19</v>
      </c>
      <c r="D15" s="2">
        <v>1000</v>
      </c>
      <c r="E15" s="2">
        <v>1112</v>
      </c>
      <c r="H15" s="2">
        <v>1000</v>
      </c>
      <c r="I15" s="2">
        <v>1112</v>
      </c>
      <c r="J15" s="6">
        <v>99</v>
      </c>
      <c r="K15">
        <f t="shared" si="7"/>
        <v>95.83</v>
      </c>
      <c r="L15">
        <f t="shared" si="0"/>
        <v>3.1700000000000017</v>
      </c>
      <c r="M15">
        <f t="shared" si="1"/>
        <v>1000000</v>
      </c>
      <c r="N15">
        <f t="shared" si="2"/>
        <v>1236544</v>
      </c>
      <c r="O15">
        <f t="shared" si="3"/>
        <v>9801</v>
      </c>
      <c r="P15">
        <f t="shared" si="4"/>
        <v>99000</v>
      </c>
      <c r="Q15">
        <f t="shared" si="5"/>
        <v>110088</v>
      </c>
      <c r="R15">
        <f t="shared" si="6"/>
        <v>1112000</v>
      </c>
    </row>
    <row r="16" spans="2:21" ht="15.75" thickBot="1" x14ac:dyDescent="0.3">
      <c r="B16" s="7" t="s">
        <v>26</v>
      </c>
      <c r="C16" s="3" t="s">
        <v>27</v>
      </c>
      <c r="D16" s="4">
        <v>1600</v>
      </c>
      <c r="E16" s="4">
        <v>1252</v>
      </c>
      <c r="H16" s="4">
        <v>1600</v>
      </c>
      <c r="I16" s="4">
        <v>1252</v>
      </c>
      <c r="J16" s="8">
        <v>94</v>
      </c>
      <c r="K16">
        <f t="shared" si="7"/>
        <v>101.56</v>
      </c>
      <c r="L16">
        <f t="shared" si="0"/>
        <v>-7.5600000000000023</v>
      </c>
      <c r="M16">
        <f t="shared" si="1"/>
        <v>2560000</v>
      </c>
      <c r="N16">
        <f t="shared" si="2"/>
        <v>1567504</v>
      </c>
      <c r="O16">
        <f t="shared" si="3"/>
        <v>8836</v>
      </c>
      <c r="P16">
        <f t="shared" si="4"/>
        <v>150400</v>
      </c>
      <c r="Q16">
        <f t="shared" si="5"/>
        <v>117688</v>
      </c>
      <c r="R16">
        <f t="shared" si="6"/>
        <v>2003200</v>
      </c>
    </row>
    <row r="17" spans="2:21" ht="15.75" thickBot="1" x14ac:dyDescent="0.3">
      <c r="B17" s="5" t="s">
        <v>28</v>
      </c>
      <c r="C17" s="1" t="s">
        <v>29</v>
      </c>
      <c r="D17" s="2">
        <v>1600</v>
      </c>
      <c r="E17" s="2">
        <v>1326</v>
      </c>
      <c r="H17" s="2">
        <v>1600</v>
      </c>
      <c r="I17" s="2">
        <v>1326</v>
      </c>
      <c r="J17" s="6">
        <v>97</v>
      </c>
      <c r="K17">
        <f t="shared" si="7"/>
        <v>102.11500000000001</v>
      </c>
      <c r="L17">
        <f t="shared" si="0"/>
        <v>-5.1150000000000091</v>
      </c>
      <c r="M17">
        <f t="shared" si="1"/>
        <v>2560000</v>
      </c>
      <c r="N17">
        <f t="shared" si="2"/>
        <v>1758276</v>
      </c>
      <c r="O17">
        <f t="shared" si="3"/>
        <v>9409</v>
      </c>
      <c r="P17">
        <f t="shared" si="4"/>
        <v>155200</v>
      </c>
      <c r="Q17">
        <f t="shared" si="5"/>
        <v>128622</v>
      </c>
      <c r="R17">
        <f t="shared" si="6"/>
        <v>2121600</v>
      </c>
      <c r="T17" s="19" t="s">
        <v>74</v>
      </c>
      <c r="U17" s="19"/>
    </row>
    <row r="18" spans="2:21" ht="15.75" thickBot="1" x14ac:dyDescent="0.3">
      <c r="B18" s="7" t="s">
        <v>30</v>
      </c>
      <c r="C18" s="3" t="s">
        <v>31</v>
      </c>
      <c r="D18" s="4">
        <v>1600</v>
      </c>
      <c r="E18" s="4">
        <v>1330</v>
      </c>
      <c r="H18" s="4">
        <v>1600</v>
      </c>
      <c r="I18" s="4">
        <v>1330</v>
      </c>
      <c r="J18" s="8">
        <v>97</v>
      </c>
      <c r="K18">
        <f t="shared" si="7"/>
        <v>102.145</v>
      </c>
      <c r="L18">
        <f t="shared" si="0"/>
        <v>-5.144999999999996</v>
      </c>
      <c r="M18">
        <f t="shared" si="1"/>
        <v>2560000</v>
      </c>
      <c r="N18">
        <f t="shared" si="2"/>
        <v>1768900</v>
      </c>
      <c r="O18">
        <f t="shared" si="3"/>
        <v>9409</v>
      </c>
      <c r="P18">
        <f t="shared" si="4"/>
        <v>155200</v>
      </c>
      <c r="Q18">
        <f t="shared" si="5"/>
        <v>129010</v>
      </c>
      <c r="R18">
        <f t="shared" si="6"/>
        <v>2128000</v>
      </c>
    </row>
    <row r="19" spans="2:21" ht="15.75" thickBot="1" x14ac:dyDescent="0.3">
      <c r="B19" s="5" t="s">
        <v>32</v>
      </c>
      <c r="C19" s="1">
        <v>1</v>
      </c>
      <c r="D19" s="2">
        <v>1600</v>
      </c>
      <c r="E19" s="2">
        <v>1365</v>
      </c>
      <c r="H19" s="2">
        <v>1600</v>
      </c>
      <c r="I19" s="2">
        <v>1365</v>
      </c>
      <c r="J19" s="6">
        <v>99</v>
      </c>
      <c r="K19">
        <f t="shared" si="7"/>
        <v>102.4075</v>
      </c>
      <c r="L19">
        <f t="shared" si="0"/>
        <v>-3.4074999999999989</v>
      </c>
      <c r="M19">
        <f t="shared" si="1"/>
        <v>2560000</v>
      </c>
      <c r="N19">
        <f t="shared" si="2"/>
        <v>1863225</v>
      </c>
      <c r="O19">
        <f t="shared" si="3"/>
        <v>9801</v>
      </c>
      <c r="P19">
        <f t="shared" si="4"/>
        <v>158400</v>
      </c>
      <c r="Q19">
        <f t="shared" si="5"/>
        <v>135135</v>
      </c>
      <c r="R19">
        <f t="shared" si="6"/>
        <v>2184000</v>
      </c>
    </row>
    <row r="20" spans="2:21" ht="15.75" thickBot="1" x14ac:dyDescent="0.3">
      <c r="B20" s="7" t="s">
        <v>33</v>
      </c>
      <c r="C20" s="3">
        <v>3</v>
      </c>
      <c r="D20" s="4">
        <v>2200</v>
      </c>
      <c r="E20" s="4">
        <v>1280</v>
      </c>
      <c r="H20" s="4">
        <v>2200</v>
      </c>
      <c r="I20" s="4">
        <v>1280</v>
      </c>
      <c r="J20" s="8">
        <v>104</v>
      </c>
      <c r="K20">
        <f t="shared" si="7"/>
        <v>106.44999999999999</v>
      </c>
      <c r="L20">
        <f t="shared" si="0"/>
        <v>-2.4499999999999886</v>
      </c>
      <c r="M20">
        <f t="shared" si="1"/>
        <v>4840000</v>
      </c>
      <c r="N20">
        <f t="shared" si="2"/>
        <v>1638400</v>
      </c>
      <c r="O20">
        <f t="shared" si="3"/>
        <v>10816</v>
      </c>
      <c r="P20">
        <f t="shared" si="4"/>
        <v>228800</v>
      </c>
      <c r="Q20">
        <f t="shared" si="5"/>
        <v>133120</v>
      </c>
      <c r="R20">
        <f t="shared" si="6"/>
        <v>2816000</v>
      </c>
    </row>
    <row r="21" spans="2:21" ht="15.75" thickBot="1" x14ac:dyDescent="0.3">
      <c r="B21" s="5" t="s">
        <v>8</v>
      </c>
      <c r="C21" s="1" t="s">
        <v>34</v>
      </c>
      <c r="D21" s="2">
        <v>1600</v>
      </c>
      <c r="E21" s="2">
        <v>1119</v>
      </c>
      <c r="H21" s="2">
        <v>1600</v>
      </c>
      <c r="I21" s="2">
        <v>1119</v>
      </c>
      <c r="J21" s="6">
        <v>104</v>
      </c>
      <c r="K21">
        <f t="shared" si="7"/>
        <v>100.5625</v>
      </c>
      <c r="L21">
        <f t="shared" si="0"/>
        <v>3.4375</v>
      </c>
      <c r="M21">
        <f t="shared" si="1"/>
        <v>2560000</v>
      </c>
      <c r="N21">
        <f t="shared" si="2"/>
        <v>1252161</v>
      </c>
      <c r="O21">
        <f t="shared" si="3"/>
        <v>10816</v>
      </c>
      <c r="P21">
        <f t="shared" si="4"/>
        <v>166400</v>
      </c>
      <c r="Q21">
        <f t="shared" si="5"/>
        <v>116376</v>
      </c>
      <c r="R21">
        <f t="shared" si="6"/>
        <v>1790400</v>
      </c>
    </row>
    <row r="22" spans="2:21" ht="15.75" thickBot="1" x14ac:dyDescent="0.3">
      <c r="B22" s="7" t="s">
        <v>18</v>
      </c>
      <c r="C22" s="3" t="s">
        <v>35</v>
      </c>
      <c r="D22" s="4">
        <v>2000</v>
      </c>
      <c r="E22" s="4">
        <v>1328</v>
      </c>
      <c r="H22" s="4">
        <v>2000</v>
      </c>
      <c r="I22" s="4">
        <v>1328</v>
      </c>
      <c r="J22" s="8">
        <v>105</v>
      </c>
      <c r="K22">
        <f t="shared" si="7"/>
        <v>105.24999999999999</v>
      </c>
      <c r="L22">
        <f t="shared" si="0"/>
        <v>-0.24999999999998579</v>
      </c>
      <c r="M22">
        <f t="shared" si="1"/>
        <v>4000000</v>
      </c>
      <c r="N22">
        <f t="shared" si="2"/>
        <v>1763584</v>
      </c>
      <c r="O22">
        <f t="shared" si="3"/>
        <v>11025</v>
      </c>
      <c r="P22">
        <f t="shared" si="4"/>
        <v>210000</v>
      </c>
      <c r="Q22">
        <f t="shared" si="5"/>
        <v>139440</v>
      </c>
      <c r="R22">
        <f t="shared" si="6"/>
        <v>2656000</v>
      </c>
    </row>
    <row r="23" spans="2:21" ht="15.75" thickBot="1" x14ac:dyDescent="0.3">
      <c r="B23" s="5" t="s">
        <v>18</v>
      </c>
      <c r="C23" s="1" t="s">
        <v>36</v>
      </c>
      <c r="D23" s="2">
        <v>1600</v>
      </c>
      <c r="E23" s="2">
        <v>1584</v>
      </c>
      <c r="H23" s="2">
        <v>1600</v>
      </c>
      <c r="I23" s="2">
        <v>1584</v>
      </c>
      <c r="J23" s="6">
        <v>94</v>
      </c>
      <c r="K23">
        <f t="shared" si="7"/>
        <v>104.05</v>
      </c>
      <c r="L23">
        <f t="shared" si="0"/>
        <v>-10.049999999999997</v>
      </c>
      <c r="M23">
        <f t="shared" si="1"/>
        <v>2560000</v>
      </c>
      <c r="N23">
        <f t="shared" si="2"/>
        <v>2509056</v>
      </c>
      <c r="O23">
        <f t="shared" si="3"/>
        <v>8836</v>
      </c>
      <c r="P23">
        <f t="shared" si="4"/>
        <v>150400</v>
      </c>
      <c r="Q23">
        <f t="shared" si="5"/>
        <v>148896</v>
      </c>
      <c r="R23">
        <f t="shared" si="6"/>
        <v>2534400</v>
      </c>
    </row>
    <row r="24" spans="2:21" ht="15.75" thickBot="1" x14ac:dyDescent="0.3">
      <c r="B24" s="7" t="s">
        <v>30</v>
      </c>
      <c r="C24" s="3" t="s">
        <v>37</v>
      </c>
      <c r="D24" s="4">
        <v>2000</v>
      </c>
      <c r="E24" s="4">
        <v>1428</v>
      </c>
      <c r="H24" s="4">
        <v>2000</v>
      </c>
      <c r="I24" s="4">
        <v>1428</v>
      </c>
      <c r="J24" s="8">
        <v>99</v>
      </c>
      <c r="K24">
        <f t="shared" si="7"/>
        <v>105.99999999999999</v>
      </c>
      <c r="L24">
        <f t="shared" si="0"/>
        <v>-6.9999999999999858</v>
      </c>
      <c r="M24">
        <f t="shared" si="1"/>
        <v>4000000</v>
      </c>
      <c r="N24">
        <f t="shared" si="2"/>
        <v>2039184</v>
      </c>
      <c r="O24">
        <f t="shared" si="3"/>
        <v>9801</v>
      </c>
      <c r="P24">
        <f t="shared" si="4"/>
        <v>198000</v>
      </c>
      <c r="Q24">
        <f t="shared" si="5"/>
        <v>141372</v>
      </c>
      <c r="R24">
        <f t="shared" si="6"/>
        <v>2856000</v>
      </c>
    </row>
    <row r="25" spans="2:21" ht="15.75" thickBot="1" x14ac:dyDescent="0.3">
      <c r="B25" s="5" t="s">
        <v>16</v>
      </c>
      <c r="C25" s="1" t="s">
        <v>38</v>
      </c>
      <c r="D25" s="2">
        <v>2100</v>
      </c>
      <c r="E25" s="2">
        <v>1365</v>
      </c>
      <c r="H25" s="2">
        <v>2100</v>
      </c>
      <c r="I25" s="2">
        <v>1365</v>
      </c>
      <c r="J25" s="6">
        <v>99</v>
      </c>
      <c r="K25">
        <f t="shared" si="7"/>
        <v>106.30749999999999</v>
      </c>
      <c r="L25">
        <f t="shared" si="0"/>
        <v>-7.3074999999999903</v>
      </c>
      <c r="M25">
        <f t="shared" si="1"/>
        <v>4410000</v>
      </c>
      <c r="N25">
        <f t="shared" si="2"/>
        <v>1863225</v>
      </c>
      <c r="O25">
        <f t="shared" si="3"/>
        <v>9801</v>
      </c>
      <c r="P25">
        <f t="shared" si="4"/>
        <v>207900</v>
      </c>
      <c r="Q25">
        <f t="shared" si="5"/>
        <v>135135</v>
      </c>
      <c r="R25">
        <f t="shared" si="6"/>
        <v>2866500</v>
      </c>
    </row>
    <row r="26" spans="2:21" ht="15.75" thickBot="1" x14ac:dyDescent="0.3">
      <c r="B26" s="7" t="s">
        <v>8</v>
      </c>
      <c r="C26" s="3" t="s">
        <v>39</v>
      </c>
      <c r="D26" s="4">
        <v>1600</v>
      </c>
      <c r="E26" s="4">
        <v>1415</v>
      </c>
      <c r="H26" s="4">
        <v>1600</v>
      </c>
      <c r="I26" s="4">
        <v>1415</v>
      </c>
      <c r="J26" s="8">
        <v>99</v>
      </c>
      <c r="K26">
        <f t="shared" si="7"/>
        <v>102.7825</v>
      </c>
      <c r="L26">
        <f t="shared" si="0"/>
        <v>-3.7824999999999989</v>
      </c>
      <c r="M26">
        <f t="shared" si="1"/>
        <v>2560000</v>
      </c>
      <c r="N26">
        <f t="shared" si="2"/>
        <v>2002225</v>
      </c>
      <c r="O26">
        <f t="shared" si="3"/>
        <v>9801</v>
      </c>
      <c r="P26">
        <f t="shared" si="4"/>
        <v>158400</v>
      </c>
      <c r="Q26">
        <f t="shared" si="5"/>
        <v>140085</v>
      </c>
      <c r="R26">
        <f t="shared" si="6"/>
        <v>2264000</v>
      </c>
    </row>
    <row r="27" spans="2:21" ht="15.75" thickBot="1" x14ac:dyDescent="0.3">
      <c r="B27" s="5" t="s">
        <v>40</v>
      </c>
      <c r="C27" s="1" t="s">
        <v>41</v>
      </c>
      <c r="D27" s="2">
        <v>2000</v>
      </c>
      <c r="E27" s="2">
        <v>1415</v>
      </c>
      <c r="H27" s="2">
        <v>2000</v>
      </c>
      <c r="I27" s="2">
        <v>1415</v>
      </c>
      <c r="J27" s="6">
        <v>99</v>
      </c>
      <c r="K27">
        <f t="shared" si="7"/>
        <v>105.90249999999999</v>
      </c>
      <c r="L27">
        <f t="shared" si="0"/>
        <v>-6.9024999999999892</v>
      </c>
      <c r="M27">
        <f t="shared" si="1"/>
        <v>4000000</v>
      </c>
      <c r="N27">
        <f t="shared" si="2"/>
        <v>2002225</v>
      </c>
      <c r="O27">
        <f t="shared" si="3"/>
        <v>9801</v>
      </c>
      <c r="P27">
        <f t="shared" si="4"/>
        <v>198000</v>
      </c>
      <c r="Q27">
        <f t="shared" si="5"/>
        <v>140085</v>
      </c>
      <c r="R27">
        <f t="shared" si="6"/>
        <v>2830000</v>
      </c>
    </row>
    <row r="28" spans="2:21" ht="15.75" thickBot="1" x14ac:dyDescent="0.3">
      <c r="B28" s="7" t="s">
        <v>16</v>
      </c>
      <c r="C28" s="3" t="s">
        <v>42</v>
      </c>
      <c r="D28" s="4">
        <v>1500</v>
      </c>
      <c r="E28" s="4">
        <v>1465</v>
      </c>
      <c r="H28" s="4">
        <v>1500</v>
      </c>
      <c r="I28" s="4">
        <v>1465</v>
      </c>
      <c r="J28" s="8">
        <v>102</v>
      </c>
      <c r="K28">
        <f t="shared" si="7"/>
        <v>102.3775</v>
      </c>
      <c r="L28">
        <f t="shared" si="0"/>
        <v>-0.37749999999999773</v>
      </c>
      <c r="M28">
        <f t="shared" si="1"/>
        <v>2250000</v>
      </c>
      <c r="N28">
        <f t="shared" si="2"/>
        <v>2146225</v>
      </c>
      <c r="O28">
        <f t="shared" si="3"/>
        <v>10404</v>
      </c>
      <c r="P28">
        <f t="shared" si="4"/>
        <v>153000</v>
      </c>
      <c r="Q28">
        <f t="shared" si="5"/>
        <v>149430</v>
      </c>
      <c r="R28">
        <f t="shared" si="6"/>
        <v>2197500</v>
      </c>
    </row>
    <row r="29" spans="2:21" ht="15.75" thickBot="1" x14ac:dyDescent="0.3">
      <c r="B29" s="5" t="s">
        <v>20</v>
      </c>
      <c r="C29" s="1" t="s">
        <v>43</v>
      </c>
      <c r="D29" s="2">
        <v>2000</v>
      </c>
      <c r="E29" s="2">
        <v>1490</v>
      </c>
      <c r="H29" s="2">
        <v>2000</v>
      </c>
      <c r="I29" s="2">
        <v>1490</v>
      </c>
      <c r="J29" s="6">
        <v>104</v>
      </c>
      <c r="K29">
        <f t="shared" si="7"/>
        <v>106.46499999999999</v>
      </c>
      <c r="L29">
        <f t="shared" si="0"/>
        <v>-2.4649999999999892</v>
      </c>
      <c r="M29">
        <f t="shared" si="1"/>
        <v>4000000</v>
      </c>
      <c r="N29">
        <f t="shared" si="2"/>
        <v>2220100</v>
      </c>
      <c r="O29">
        <f t="shared" si="3"/>
        <v>10816</v>
      </c>
      <c r="P29">
        <f t="shared" si="4"/>
        <v>208000</v>
      </c>
      <c r="Q29">
        <f t="shared" si="5"/>
        <v>154960</v>
      </c>
      <c r="R29">
        <f t="shared" si="6"/>
        <v>2980000</v>
      </c>
    </row>
    <row r="30" spans="2:21" ht="15.75" thickBot="1" x14ac:dyDescent="0.3">
      <c r="B30" s="7" t="s">
        <v>20</v>
      </c>
      <c r="C30" s="3" t="s">
        <v>44</v>
      </c>
      <c r="D30" s="4">
        <v>2000</v>
      </c>
      <c r="E30" s="4">
        <v>1725</v>
      </c>
      <c r="H30" s="4">
        <v>2000</v>
      </c>
      <c r="I30" s="4">
        <v>1725</v>
      </c>
      <c r="J30" s="8">
        <v>114</v>
      </c>
      <c r="K30">
        <f t="shared" si="7"/>
        <v>108.22749999999999</v>
      </c>
      <c r="L30">
        <f t="shared" si="0"/>
        <v>5.772500000000008</v>
      </c>
      <c r="M30">
        <f t="shared" si="1"/>
        <v>4000000</v>
      </c>
      <c r="N30">
        <f t="shared" si="2"/>
        <v>2975625</v>
      </c>
      <c r="O30">
        <f t="shared" si="3"/>
        <v>12996</v>
      </c>
      <c r="P30">
        <f t="shared" si="4"/>
        <v>228000</v>
      </c>
      <c r="Q30">
        <f t="shared" si="5"/>
        <v>196650</v>
      </c>
      <c r="R30">
        <f t="shared" si="6"/>
        <v>3450000</v>
      </c>
    </row>
    <row r="31" spans="2:21" ht="15.75" thickBot="1" x14ac:dyDescent="0.3">
      <c r="B31" s="5" t="s">
        <v>40</v>
      </c>
      <c r="C31" s="1" t="s">
        <v>45</v>
      </c>
      <c r="D31" s="2">
        <v>1600</v>
      </c>
      <c r="E31" s="2">
        <v>1523</v>
      </c>
      <c r="H31" s="2">
        <v>1600</v>
      </c>
      <c r="I31" s="2">
        <v>1523</v>
      </c>
      <c r="J31" s="6">
        <v>109</v>
      </c>
      <c r="K31">
        <f t="shared" si="7"/>
        <v>103.5925</v>
      </c>
      <c r="L31">
        <f t="shared" si="0"/>
        <v>5.4074999999999989</v>
      </c>
      <c r="M31">
        <f t="shared" si="1"/>
        <v>2560000</v>
      </c>
      <c r="N31">
        <f t="shared" si="2"/>
        <v>2319529</v>
      </c>
      <c r="O31">
        <f t="shared" si="3"/>
        <v>11881</v>
      </c>
      <c r="P31">
        <f t="shared" si="4"/>
        <v>174400</v>
      </c>
      <c r="Q31">
        <f t="shared" si="5"/>
        <v>166007</v>
      </c>
      <c r="R31">
        <f t="shared" si="6"/>
        <v>2436800</v>
      </c>
    </row>
    <row r="32" spans="2:21" ht="15.75" thickBot="1" x14ac:dyDescent="0.3">
      <c r="B32" s="7" t="s">
        <v>32</v>
      </c>
      <c r="C32" s="3">
        <v>5</v>
      </c>
      <c r="D32" s="4">
        <v>2000</v>
      </c>
      <c r="E32" s="4">
        <v>1705</v>
      </c>
      <c r="H32" s="4">
        <v>2000</v>
      </c>
      <c r="I32" s="4">
        <v>1705</v>
      </c>
      <c r="J32" s="8">
        <v>114</v>
      </c>
      <c r="K32">
        <f t="shared" si="7"/>
        <v>108.07749999999999</v>
      </c>
      <c r="L32">
        <f t="shared" si="0"/>
        <v>5.9225000000000136</v>
      </c>
      <c r="M32">
        <f t="shared" si="1"/>
        <v>4000000</v>
      </c>
      <c r="N32">
        <f t="shared" si="2"/>
        <v>2907025</v>
      </c>
      <c r="O32">
        <f t="shared" si="3"/>
        <v>12996</v>
      </c>
      <c r="P32">
        <f t="shared" si="4"/>
        <v>228000</v>
      </c>
      <c r="Q32">
        <f t="shared" si="5"/>
        <v>194370</v>
      </c>
      <c r="R32">
        <f t="shared" si="6"/>
        <v>3410000</v>
      </c>
    </row>
    <row r="33" spans="2:18" ht="15.75" thickBot="1" x14ac:dyDescent="0.3">
      <c r="B33" s="5" t="s">
        <v>16</v>
      </c>
      <c r="C33" s="1" t="s">
        <v>46</v>
      </c>
      <c r="D33" s="2">
        <v>2100</v>
      </c>
      <c r="E33" s="2">
        <v>1605</v>
      </c>
      <c r="H33" s="2">
        <v>2100</v>
      </c>
      <c r="I33" s="2">
        <v>1605</v>
      </c>
      <c r="J33" s="6">
        <v>115</v>
      </c>
      <c r="K33">
        <f t="shared" si="7"/>
        <v>108.10749999999999</v>
      </c>
      <c r="L33">
        <f t="shared" si="0"/>
        <v>6.8925000000000125</v>
      </c>
      <c r="M33">
        <f t="shared" si="1"/>
        <v>4410000</v>
      </c>
      <c r="N33">
        <f t="shared" si="2"/>
        <v>2576025</v>
      </c>
      <c r="O33">
        <f t="shared" si="3"/>
        <v>13225</v>
      </c>
      <c r="P33">
        <f t="shared" si="4"/>
        <v>241500</v>
      </c>
      <c r="Q33">
        <f t="shared" si="5"/>
        <v>184575</v>
      </c>
      <c r="R33">
        <f t="shared" si="6"/>
        <v>3370500</v>
      </c>
    </row>
    <row r="34" spans="2:18" ht="15.75" thickBot="1" x14ac:dyDescent="0.3">
      <c r="B34" s="7" t="s">
        <v>40</v>
      </c>
      <c r="C34" s="3" t="s">
        <v>47</v>
      </c>
      <c r="D34" s="4">
        <v>2000</v>
      </c>
      <c r="E34" s="4">
        <v>1746</v>
      </c>
      <c r="H34" s="4">
        <v>2000</v>
      </c>
      <c r="I34" s="4">
        <v>1746</v>
      </c>
      <c r="J34" s="8">
        <v>117</v>
      </c>
      <c r="K34">
        <f t="shared" si="7"/>
        <v>108.38499999999999</v>
      </c>
      <c r="L34">
        <f t="shared" si="0"/>
        <v>8.6150000000000091</v>
      </c>
      <c r="M34">
        <f t="shared" si="1"/>
        <v>4000000</v>
      </c>
      <c r="N34">
        <f t="shared" si="2"/>
        <v>3048516</v>
      </c>
      <c r="O34">
        <f t="shared" si="3"/>
        <v>13689</v>
      </c>
      <c r="P34">
        <f t="shared" si="4"/>
        <v>234000</v>
      </c>
      <c r="Q34">
        <f t="shared" si="5"/>
        <v>204282</v>
      </c>
      <c r="R34">
        <f t="shared" si="6"/>
        <v>3492000</v>
      </c>
    </row>
    <row r="35" spans="2:18" ht="15.75" thickBot="1" x14ac:dyDescent="0.3">
      <c r="B35" s="5" t="s">
        <v>18</v>
      </c>
      <c r="C35" s="1" t="s">
        <v>48</v>
      </c>
      <c r="D35" s="2">
        <v>1600</v>
      </c>
      <c r="E35" s="2">
        <v>1235</v>
      </c>
      <c r="H35" s="2">
        <v>1600</v>
      </c>
      <c r="I35" s="2">
        <v>1235</v>
      </c>
      <c r="J35" s="6">
        <v>104</v>
      </c>
      <c r="K35">
        <f t="shared" si="7"/>
        <v>101.4325</v>
      </c>
      <c r="L35">
        <f t="shared" si="0"/>
        <v>2.5674999999999955</v>
      </c>
      <c r="M35">
        <f t="shared" si="1"/>
        <v>2560000</v>
      </c>
      <c r="N35">
        <f t="shared" si="2"/>
        <v>1525225</v>
      </c>
      <c r="O35">
        <f t="shared" si="3"/>
        <v>10816</v>
      </c>
      <c r="P35">
        <f t="shared" si="4"/>
        <v>166400</v>
      </c>
      <c r="Q35">
        <f t="shared" si="5"/>
        <v>128440</v>
      </c>
      <c r="R35">
        <f t="shared" si="6"/>
        <v>1976000</v>
      </c>
    </row>
    <row r="36" spans="2:18" ht="15.75" thickBot="1" x14ac:dyDescent="0.3">
      <c r="B36" s="7" t="s">
        <v>32</v>
      </c>
      <c r="C36" s="3">
        <v>2</v>
      </c>
      <c r="D36" s="4">
        <v>1600</v>
      </c>
      <c r="E36" s="4">
        <v>1390</v>
      </c>
      <c r="H36" s="4">
        <v>1600</v>
      </c>
      <c r="I36" s="4">
        <v>1390</v>
      </c>
      <c r="J36" s="8">
        <v>108</v>
      </c>
      <c r="K36">
        <f t="shared" si="7"/>
        <v>102.595</v>
      </c>
      <c r="L36">
        <f t="shared" si="0"/>
        <v>5.4050000000000011</v>
      </c>
      <c r="M36">
        <f t="shared" si="1"/>
        <v>2560000</v>
      </c>
      <c r="N36">
        <f t="shared" si="2"/>
        <v>1932100</v>
      </c>
      <c r="O36">
        <f t="shared" si="3"/>
        <v>11664</v>
      </c>
      <c r="P36">
        <f t="shared" si="4"/>
        <v>172800</v>
      </c>
      <c r="Q36">
        <f t="shared" si="5"/>
        <v>150120</v>
      </c>
      <c r="R36">
        <f t="shared" si="6"/>
        <v>2224000</v>
      </c>
    </row>
    <row r="37" spans="2:18" ht="15.75" thickBot="1" x14ac:dyDescent="0.3">
      <c r="B37" s="5" t="s">
        <v>30</v>
      </c>
      <c r="C37" s="1" t="s">
        <v>49</v>
      </c>
      <c r="D37" s="2">
        <v>1600</v>
      </c>
      <c r="E37" s="2">
        <v>1405</v>
      </c>
      <c r="H37" s="2">
        <v>1600</v>
      </c>
      <c r="I37" s="2">
        <v>1405</v>
      </c>
      <c r="J37" s="6">
        <v>109</v>
      </c>
      <c r="K37">
        <f t="shared" si="7"/>
        <v>102.7075</v>
      </c>
      <c r="L37">
        <f t="shared" si="0"/>
        <v>6.292500000000004</v>
      </c>
      <c r="M37">
        <f t="shared" si="1"/>
        <v>2560000</v>
      </c>
      <c r="N37">
        <f t="shared" si="2"/>
        <v>1974025</v>
      </c>
      <c r="O37">
        <f t="shared" si="3"/>
        <v>11881</v>
      </c>
      <c r="P37">
        <f t="shared" si="4"/>
        <v>174400</v>
      </c>
      <c r="Q37">
        <f t="shared" si="5"/>
        <v>153145</v>
      </c>
      <c r="R37">
        <f t="shared" si="6"/>
        <v>2248000</v>
      </c>
    </row>
    <row r="38" spans="2:18" ht="15.75" thickBot="1" x14ac:dyDescent="0.3">
      <c r="B38" s="9" t="s">
        <v>16</v>
      </c>
      <c r="C38" s="10" t="s">
        <v>50</v>
      </c>
      <c r="D38" s="11">
        <v>2500</v>
      </c>
      <c r="E38" s="11">
        <v>1395</v>
      </c>
      <c r="H38" s="11">
        <v>2500</v>
      </c>
      <c r="I38" s="11">
        <v>1395</v>
      </c>
      <c r="J38" s="12">
        <v>120</v>
      </c>
      <c r="K38">
        <f t="shared" si="7"/>
        <v>109.6525</v>
      </c>
      <c r="L38">
        <f t="shared" si="0"/>
        <v>10.347499999999997</v>
      </c>
      <c r="M38">
        <f t="shared" si="1"/>
        <v>6250000</v>
      </c>
      <c r="N38">
        <f t="shared" si="2"/>
        <v>1946025</v>
      </c>
      <c r="O38">
        <f t="shared" si="3"/>
        <v>14400</v>
      </c>
      <c r="P38">
        <f t="shared" si="4"/>
        <v>300000</v>
      </c>
      <c r="Q38">
        <f t="shared" si="5"/>
        <v>167400</v>
      </c>
      <c r="R38">
        <f t="shared" si="6"/>
        <v>3487500</v>
      </c>
    </row>
    <row r="39" spans="2:18" x14ac:dyDescent="0.25">
      <c r="H39">
        <f>SUM(H3:H38)</f>
        <v>58000</v>
      </c>
      <c r="I39">
        <f t="shared" ref="I39:J39" si="8">SUM(I3:I38)</f>
        <v>46522</v>
      </c>
      <c r="J39">
        <f t="shared" si="8"/>
        <v>3673</v>
      </c>
      <c r="M39">
        <f t="shared" ref="M39:N39" si="9">SUM(M3:M38)</f>
        <v>98740000</v>
      </c>
      <c r="N39">
        <f t="shared" si="9"/>
        <v>62171186</v>
      </c>
      <c r="O39">
        <f>SUM(O3:O38)</f>
        <v>376693</v>
      </c>
      <c r="P39">
        <f>SUM(P3:P38)</f>
        <v>5977700</v>
      </c>
      <c r="Q39">
        <f>SUM(Q3:Q38)</f>
        <v>4781417</v>
      </c>
      <c r="R39">
        <f>SUM(R3:R38)</f>
        <v>77436000</v>
      </c>
    </row>
  </sheetData>
  <mergeCells count="1">
    <mergeCell ref="T17:U17"/>
  </mergeCells>
  <pageMargins left="0.7" right="0.7" top="0.75" bottom="0.75" header="0.3" footer="0.3"/>
  <pageSetup orientation="portrait" r:id="rId1"/>
  <ignoredErrors>
    <ignoredError sqref="K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Nurochman</dc:creator>
  <cp:lastModifiedBy>Faturrohman Fairuz</cp:lastModifiedBy>
  <dcterms:created xsi:type="dcterms:W3CDTF">2023-10-16T03:00:15Z</dcterms:created>
  <dcterms:modified xsi:type="dcterms:W3CDTF">2023-10-26T07:14:13Z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2023-10-26T05:50:56Z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5825cbd4-eb95-4c17-955a-6270cb77f3c8</vt:lpwstr>
  </property>
  <property fmtid="{D5CDD505-2E9C-101B-9397-08002B2CF9AE}" pid="7" name="MSIP_Label_defa4170-0d19-0005-0004-bc88714345d2_ActionId">
    <vt:lpwstr>44bc16d0-90ae-469c-89e3-63e412b369ea</vt:lpwstr>
  </property>
  <property fmtid="{D5CDD505-2E9C-101B-9397-08002B2CF9AE}" pid="8" name="MSIP_Label_defa4170-0d19-0005-0004-bc88714345d2_ContentBits">
    <vt:lpwstr>0</vt:lpwstr>
  </property>
</Properties>
</file>