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776eca661d95cac8/Documents/School/Data Education/"/>
    </mc:Choice>
  </mc:AlternateContent>
  <xr:revisionPtr revIDLastSave="1" documentId="13_ncr:1_{0B0ED27D-5D0F-49E1-8DCF-788F3D25F65E}" xr6:coauthVersionLast="47" xr6:coauthVersionMax="47" xr10:uidLastSave="{0B71F5D8-0493-4371-BFE7-18C2ECA2DAB3}"/>
  <bookViews>
    <workbookView xWindow="-120" yWindow="-120" windowWidth="29040" windowHeight="15720" xr2:uid="{8BCDC205-E5F0-4B26-83C9-83C9F7CE1571}"/>
  </bookViews>
  <sheets>
    <sheet name="NCAA Class Madness Scheduling" sheetId="1" r:id="rId1"/>
    <sheet name="Coffee Production" sheetId="4" r:id="rId2"/>
    <sheet name="Travel Model" sheetId="3" r:id="rId3"/>
  </sheets>
  <definedNames>
    <definedName name="solver_adj" localSheetId="1" hidden="1">'Coffee Production'!$B$4:$I$4</definedName>
    <definedName name="solver_adj" localSheetId="0" hidden="1">'NCAA Class Madness Scheduling'!$C$4:$F$27</definedName>
    <definedName name="solver_adj" localSheetId="2" hidden="1">'Travel Model'!$C$3:$F$5</definedName>
    <definedName name="solver_cvg" localSheetId="1" hidden="1">0.0001</definedName>
    <definedName name="solver_cvg" localSheetId="0" hidden="1">0.0001</definedName>
    <definedName name="solver_cvg" localSheetId="2" hidden="1">0.0001</definedName>
    <definedName name="solver_drv" localSheetId="1" hidden="1">1</definedName>
    <definedName name="solver_drv" localSheetId="0" hidden="1">1</definedName>
    <definedName name="solver_drv" localSheetId="2" hidden="1">1</definedName>
    <definedName name="solver_eng" localSheetId="1" hidden="1">2</definedName>
    <definedName name="solver_eng" localSheetId="0" hidden="1">2</definedName>
    <definedName name="solver_eng" localSheetId="2" hidden="1">2</definedName>
    <definedName name="solver_est" localSheetId="1" hidden="1">1</definedName>
    <definedName name="solver_est" localSheetId="0" hidden="1">1</definedName>
    <definedName name="solver_est" localSheetId="2" hidden="1">1</definedName>
    <definedName name="solver_itr" localSheetId="1" hidden="1">2147483647</definedName>
    <definedName name="solver_itr" localSheetId="0" hidden="1">2147483647</definedName>
    <definedName name="solver_itr" localSheetId="2" hidden="1">2147483647</definedName>
    <definedName name="solver_lhs1" localSheetId="1" hidden="1">'Coffee Production'!$J$16</definedName>
    <definedName name="solver_lhs1" localSheetId="0" hidden="1">'NCAA Class Madness Scheduling'!$C$29:$F$29</definedName>
    <definedName name="solver_lhs1" localSheetId="2" hidden="1">'Travel Model'!$C$6:$F$6</definedName>
    <definedName name="solver_lhs10" localSheetId="0" hidden="1">'NCAA Class Madness Scheduling'!$C$4:$F$27</definedName>
    <definedName name="solver_lhs11" localSheetId="0" hidden="1">'NCAA Class Madness Scheduling'!$C$52:$F$52</definedName>
    <definedName name="solver_lhs12" localSheetId="0" hidden="1">'NCAA Class Madness Scheduling'!$C$56:$F$56</definedName>
    <definedName name="solver_lhs13" localSheetId="0" hidden="1">'NCAA Class Madness Scheduling'!$C$62:$F$62</definedName>
    <definedName name="solver_lhs14" localSheetId="0" hidden="1">'NCAA Class Madness Scheduling'!$C$66:$F$66</definedName>
    <definedName name="solver_lhs15" localSheetId="0" hidden="1">'NCAA Class Madness Scheduling'!$C$71:$F$71</definedName>
    <definedName name="solver_lhs16" localSheetId="0" hidden="1">'NCAA Class Madness Scheduling'!$C$80:$F$80</definedName>
    <definedName name="solver_lhs17" localSheetId="0" hidden="1">'NCAA Class Madness Scheduling'!$C$81:$F$81</definedName>
    <definedName name="solver_lhs18" localSheetId="0" hidden="1">'NCAA Class Madness Scheduling'!$G$4:$G$27</definedName>
    <definedName name="solver_lhs19" localSheetId="0" hidden="1">'NCAA Class Madness Scheduling'!$J$29</definedName>
    <definedName name="solver_lhs2" localSheetId="1" hidden="1">'Coffee Production'!$J$6</definedName>
    <definedName name="solver_lhs2" localSheetId="0" hidden="1">'NCAA Class Madness Scheduling'!$C$30:$F$30</definedName>
    <definedName name="solver_lhs2" localSheetId="2" hidden="1">'Travel Model'!$D$3:$D$5</definedName>
    <definedName name="solver_lhs20" localSheetId="0" hidden="1">'NCAA Class Madness Scheduling'!$J$29</definedName>
    <definedName name="solver_lhs21" localSheetId="0" hidden="1">'NCAA Class Madness Scheduling'!$J$29</definedName>
    <definedName name="solver_lhs22" localSheetId="0" hidden="1">'NCAA Class Madness Scheduling'!$J$29</definedName>
    <definedName name="solver_lhs23" localSheetId="0" hidden="1">'NCAA Class Madness Scheduling'!$J$29</definedName>
    <definedName name="solver_lhs3" localSheetId="1" hidden="1">'Coffee Production'!$J$7:$J$8</definedName>
    <definedName name="solver_lhs3" localSheetId="0" hidden="1">'NCAA Class Madness Scheduling'!$C$31:$F$31</definedName>
    <definedName name="solver_lhs3" localSheetId="2" hidden="1">'Travel Model'!$E$3:$E$5</definedName>
    <definedName name="solver_lhs4" localSheetId="1" hidden="1">'Coffee Production'!$J$9:$J$15</definedName>
    <definedName name="solver_lhs4" localSheetId="0" hidden="1">'NCAA Class Madness Scheduling'!$C$32:$F$32</definedName>
    <definedName name="solver_lhs4" localSheetId="2" hidden="1">'Travel Model'!$G$3:$G$4</definedName>
    <definedName name="solver_lhs5" localSheetId="0" hidden="1">'NCAA Class Madness Scheduling'!$C$33:$F$33</definedName>
    <definedName name="solver_lhs5" localSheetId="2" hidden="1">'Travel Model'!$G$3:$G$5</definedName>
    <definedName name="solver_lhs6" localSheetId="0" hidden="1">'NCAA Class Madness Scheduling'!$C$34:$F$34</definedName>
    <definedName name="solver_lhs7" localSheetId="0" hidden="1">'NCAA Class Madness Scheduling'!$C$42:$F$42</definedName>
    <definedName name="solver_lhs8" localSheetId="0" hidden="1">'NCAA Class Madness Scheduling'!$C$43:$F$43</definedName>
    <definedName name="solver_lhs9" localSheetId="0" hidden="1">'NCAA Class Madness Scheduling'!$C$48:$F$48</definedName>
    <definedName name="solver_mip" localSheetId="1" hidden="1">2147483647</definedName>
    <definedName name="solver_mip" localSheetId="0" hidden="1">2147483647</definedName>
    <definedName name="solver_mip" localSheetId="2" hidden="1">2147483647</definedName>
    <definedName name="solver_mni" localSheetId="1" hidden="1">30</definedName>
    <definedName name="solver_mni" localSheetId="0" hidden="1">30</definedName>
    <definedName name="solver_mni" localSheetId="2" hidden="1">30</definedName>
    <definedName name="solver_mrt" localSheetId="1" hidden="1">0.075</definedName>
    <definedName name="solver_mrt" localSheetId="0" hidden="1">0.075</definedName>
    <definedName name="solver_mrt" localSheetId="2" hidden="1">0.075</definedName>
    <definedName name="solver_msl" localSheetId="1" hidden="1">2</definedName>
    <definedName name="solver_msl" localSheetId="0" hidden="1">2</definedName>
    <definedName name="solver_msl" localSheetId="2" hidden="1">2</definedName>
    <definedName name="solver_neg" localSheetId="1" hidden="1">1</definedName>
    <definedName name="solver_neg" localSheetId="0" hidden="1">1</definedName>
    <definedName name="solver_neg" localSheetId="2" hidden="1">1</definedName>
    <definedName name="solver_nod" localSheetId="1" hidden="1">2147483647</definedName>
    <definedName name="solver_nod" localSheetId="0" hidden="1">2147483647</definedName>
    <definedName name="solver_nod" localSheetId="2" hidden="1">2147483647</definedName>
    <definedName name="solver_num" localSheetId="1" hidden="1">4</definedName>
    <definedName name="solver_num" localSheetId="0" hidden="1">23</definedName>
    <definedName name="solver_num" localSheetId="2" hidden="1">4</definedName>
    <definedName name="solver_nwt" localSheetId="1" hidden="1">1</definedName>
    <definedName name="solver_nwt" localSheetId="0" hidden="1">1</definedName>
    <definedName name="solver_nwt" localSheetId="2" hidden="1">1</definedName>
    <definedName name="solver_opt" localSheetId="1" hidden="1">'Coffee Production'!$J$5</definedName>
    <definedName name="solver_opt" localSheetId="0" hidden="1">'NCAA Class Madness Scheduling'!$U$29</definedName>
    <definedName name="solver_opt" localSheetId="2" hidden="1">'Travel Model'!$N$7</definedName>
    <definedName name="solver_pre" localSheetId="1" hidden="1">0.000001</definedName>
    <definedName name="solver_pre" localSheetId="0" hidden="1">0.000001</definedName>
    <definedName name="solver_pre" localSheetId="2" hidden="1">0.000001</definedName>
    <definedName name="solver_rbv" localSheetId="1" hidden="1">1</definedName>
    <definedName name="solver_rbv" localSheetId="0" hidden="1">1</definedName>
    <definedName name="solver_rbv" localSheetId="2" hidden="1">1</definedName>
    <definedName name="solver_rel1" localSheetId="1" hidden="1">1</definedName>
    <definedName name="solver_rel1" localSheetId="0" hidden="1">2</definedName>
    <definedName name="solver_rel1" localSheetId="2" hidden="1">2</definedName>
    <definedName name="solver_rel10" localSheetId="0" hidden="1">5</definedName>
    <definedName name="solver_rel11" localSheetId="0" hidden="1">1</definedName>
    <definedName name="solver_rel12" localSheetId="0" hidden="1">1</definedName>
    <definedName name="solver_rel13" localSheetId="0" hidden="1">1</definedName>
    <definedName name="solver_rel14" localSheetId="0" hidden="1">1</definedName>
    <definedName name="solver_rel15" localSheetId="0" hidden="1">1</definedName>
    <definedName name="solver_rel16" localSheetId="0" hidden="1">1</definedName>
    <definedName name="solver_rel17" localSheetId="0" hidden="1">3</definedName>
    <definedName name="solver_rel18" localSheetId="0" hidden="1">2</definedName>
    <definedName name="solver_rel19" localSheetId="0" hidden="1">1</definedName>
    <definedName name="solver_rel2" localSheetId="1" hidden="1">3</definedName>
    <definedName name="solver_rel2" localSheetId="0" hidden="1">2</definedName>
    <definedName name="solver_rel2" localSheetId="2" hidden="1">1</definedName>
    <definedName name="solver_rel20" localSheetId="0" hidden="1">1</definedName>
    <definedName name="solver_rel21" localSheetId="0" hidden="1">1</definedName>
    <definedName name="solver_rel22" localSheetId="0" hidden="1">1</definedName>
    <definedName name="solver_rel23" localSheetId="0" hidden="1">1</definedName>
    <definedName name="solver_rel3" localSheetId="1" hidden="1">1</definedName>
    <definedName name="solver_rel3" localSheetId="0" hidden="1">2</definedName>
    <definedName name="solver_rel3" localSheetId="2" hidden="1">1</definedName>
    <definedName name="solver_rel4" localSheetId="1" hidden="1">3</definedName>
    <definedName name="solver_rel4" localSheetId="0" hidden="1">2</definedName>
    <definedName name="solver_rel4" localSheetId="2" hidden="1">1</definedName>
    <definedName name="solver_rel5" localSheetId="0" hidden="1">2</definedName>
    <definedName name="solver_rel5" localSheetId="2" hidden="1">1</definedName>
    <definedName name="solver_rel6" localSheetId="0" hidden="1">2</definedName>
    <definedName name="solver_rel7" localSheetId="0" hidden="1">1</definedName>
    <definedName name="solver_rel8" localSheetId="0" hidden="1">3</definedName>
    <definedName name="solver_rel9" localSheetId="0" hidden="1">1</definedName>
    <definedName name="solver_rhs1" localSheetId="1" hidden="1">'Coffee Production'!$L$16</definedName>
    <definedName name="solver_rhs1" localSheetId="0" hidden="1">1</definedName>
    <definedName name="solver_rhs1" localSheetId="2" hidden="1">'Travel Model'!$C$7:$F$7</definedName>
    <definedName name="solver_rhs10" localSheetId="0" hidden="1">"binary"</definedName>
    <definedName name="solver_rhs11" localSheetId="0" hidden="1">1</definedName>
    <definedName name="solver_rhs12" localSheetId="0" hidden="1">1</definedName>
    <definedName name="solver_rhs13" localSheetId="0" hidden="1">1</definedName>
    <definedName name="solver_rhs14" localSheetId="0" hidden="1">1</definedName>
    <definedName name="solver_rhs15" localSheetId="0" hidden="1">1</definedName>
    <definedName name="solver_rhs16" localSheetId="0" hidden="1">2</definedName>
    <definedName name="solver_rhs17" localSheetId="0" hidden="1">1</definedName>
    <definedName name="solver_rhs18" localSheetId="0" hidden="1">1</definedName>
    <definedName name="solver_rhs19" localSheetId="0" hidden="1">'NCAA Class Madness Scheduling'!$J$30</definedName>
    <definedName name="solver_rhs2" localSheetId="1" hidden="1">'Coffee Production'!$L$6</definedName>
    <definedName name="solver_rhs2" localSheetId="0" hidden="1">1</definedName>
    <definedName name="solver_rhs2" localSheetId="2" hidden="1">'Travel Model'!$D$8</definedName>
    <definedName name="solver_rhs20" localSheetId="0" hidden="1">'NCAA Class Madness Scheduling'!$J$31</definedName>
    <definedName name="solver_rhs21" localSheetId="0" hidden="1">'NCAA Class Madness Scheduling'!$J$32</definedName>
    <definedName name="solver_rhs22" localSheetId="0" hidden="1">'NCAA Class Madness Scheduling'!$J$33</definedName>
    <definedName name="solver_rhs23" localSheetId="0" hidden="1">'NCAA Class Madness Scheduling'!$J$34</definedName>
    <definedName name="solver_rhs3" localSheetId="1" hidden="1">'Coffee Production'!$L$7:$L$8</definedName>
    <definedName name="solver_rhs3" localSheetId="0" hidden="1">1</definedName>
    <definedName name="solver_rhs3" localSheetId="2" hidden="1">'Travel Model'!$E$8</definedName>
    <definedName name="solver_rhs4" localSheetId="1" hidden="1">'Coffee Production'!$L$9:$L$15</definedName>
    <definedName name="solver_rhs4" localSheetId="0" hidden="1">1</definedName>
    <definedName name="solver_rhs4" localSheetId="2" hidden="1">'Travel Model'!$H$3:$H$4</definedName>
    <definedName name="solver_rhs5" localSheetId="0" hidden="1">1</definedName>
    <definedName name="solver_rhs5" localSheetId="2" hidden="1">'Travel Model'!$H$3:$H$5</definedName>
    <definedName name="solver_rhs6" localSheetId="0" hidden="1">1</definedName>
    <definedName name="solver_rhs7" localSheetId="0" hidden="1">2</definedName>
    <definedName name="solver_rhs8" localSheetId="0" hidden="1">1</definedName>
    <definedName name="solver_rhs9" localSheetId="0" hidden="1">1</definedName>
    <definedName name="solver_rlx" localSheetId="1" hidden="1">2</definedName>
    <definedName name="solver_rlx" localSheetId="0" hidden="1">2</definedName>
    <definedName name="solver_rlx" localSheetId="2" hidden="1">2</definedName>
    <definedName name="solver_rsd" localSheetId="1" hidden="1">0</definedName>
    <definedName name="solver_rsd" localSheetId="0" hidden="1">0</definedName>
    <definedName name="solver_rsd" localSheetId="2" hidden="1">0</definedName>
    <definedName name="solver_scl" localSheetId="1" hidden="1">1</definedName>
    <definedName name="solver_scl" localSheetId="0" hidden="1">1</definedName>
    <definedName name="solver_scl" localSheetId="2" hidden="1">1</definedName>
    <definedName name="solver_sho" localSheetId="1" hidden="1">2</definedName>
    <definedName name="solver_sho" localSheetId="0" hidden="1">2</definedName>
    <definedName name="solver_sho" localSheetId="2" hidden="1">2</definedName>
    <definedName name="solver_ssz" localSheetId="1" hidden="1">100</definedName>
    <definedName name="solver_ssz" localSheetId="0" hidden="1">100</definedName>
    <definedName name="solver_ssz" localSheetId="2" hidden="1">100</definedName>
    <definedName name="solver_tim" localSheetId="1" hidden="1">2147483647</definedName>
    <definedName name="solver_tim" localSheetId="0" hidden="1">2147483647</definedName>
    <definedName name="solver_tim" localSheetId="2" hidden="1">2147483647</definedName>
    <definedName name="solver_tol" localSheetId="1" hidden="1">0.01</definedName>
    <definedName name="solver_tol" localSheetId="0" hidden="1">0.01</definedName>
    <definedName name="solver_tol" localSheetId="2" hidden="1">0.01</definedName>
    <definedName name="solver_typ" localSheetId="1" hidden="1">2</definedName>
    <definedName name="solver_typ" localSheetId="0" hidden="1">2</definedName>
    <definedName name="solver_typ" localSheetId="2" hidden="1">2</definedName>
    <definedName name="solver_val" localSheetId="1" hidden="1">0</definedName>
    <definedName name="solver_val" localSheetId="0" hidden="1">0</definedName>
    <definedName name="solver_val" localSheetId="2" hidden="1">0</definedName>
    <definedName name="solver_ver" localSheetId="1" hidden="1">3</definedName>
    <definedName name="solver_ver" localSheetId="0" hidden="1">3</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4" l="1"/>
  <c r="J16" i="4"/>
  <c r="J15" i="4"/>
  <c r="L14" i="4"/>
  <c r="J14" i="4"/>
  <c r="J13" i="4"/>
  <c r="J12" i="4"/>
  <c r="J11" i="4"/>
  <c r="J10" i="4"/>
  <c r="L9" i="4"/>
  <c r="J9" i="4"/>
  <c r="J8" i="4"/>
  <c r="J7" i="4"/>
  <c r="J6" i="4"/>
  <c r="J5" i="4"/>
  <c r="N7" i="3"/>
  <c r="F6" i="3"/>
  <c r="E6" i="3"/>
  <c r="D6" i="3"/>
  <c r="C6" i="3"/>
  <c r="G5" i="3"/>
  <c r="G4" i="3"/>
  <c r="G3" i="3"/>
  <c r="U31" i="1" l="1"/>
  <c r="V27" i="1"/>
  <c r="V23" i="1"/>
  <c r="V19" i="1"/>
  <c r="V15" i="1"/>
  <c r="V11" i="1"/>
  <c r="V7" i="1"/>
  <c r="J34" i="1"/>
  <c r="J33" i="1"/>
  <c r="J32" i="1"/>
  <c r="J31" i="1"/>
  <c r="J30" i="1"/>
  <c r="J29" i="1"/>
  <c r="U29" i="1"/>
  <c r="U33" i="1" s="1"/>
  <c r="D31" i="1"/>
  <c r="E31" i="1"/>
  <c r="F31" i="1"/>
  <c r="D32" i="1"/>
  <c r="E32" i="1"/>
  <c r="F32" i="1"/>
  <c r="D33" i="1"/>
  <c r="E33" i="1"/>
  <c r="F33" i="1"/>
  <c r="D34" i="1"/>
  <c r="E34" i="1"/>
  <c r="F34" i="1"/>
  <c r="C34" i="1"/>
  <c r="C33" i="1"/>
  <c r="C32" i="1"/>
  <c r="C31" i="1"/>
  <c r="D30" i="1"/>
  <c r="E30" i="1"/>
  <c r="F30" i="1"/>
  <c r="C30" i="1"/>
  <c r="D29" i="1"/>
  <c r="E29" i="1"/>
  <c r="F29" i="1"/>
  <c r="C29" i="1"/>
  <c r="D79" i="1"/>
  <c r="E79" i="1"/>
  <c r="F79" i="1"/>
  <c r="C79" i="1"/>
  <c r="D78" i="1"/>
  <c r="E78" i="1"/>
  <c r="F78" i="1"/>
  <c r="C78" i="1"/>
  <c r="D77" i="1"/>
  <c r="E77" i="1"/>
  <c r="F77" i="1"/>
  <c r="C77" i="1"/>
  <c r="D76" i="1"/>
  <c r="E76" i="1"/>
  <c r="F76" i="1"/>
  <c r="C76" i="1"/>
  <c r="D75" i="1"/>
  <c r="E75" i="1"/>
  <c r="F75" i="1"/>
  <c r="C75" i="1"/>
  <c r="D74" i="1"/>
  <c r="E74" i="1"/>
  <c r="F74" i="1"/>
  <c r="C74" i="1"/>
  <c r="D73" i="1"/>
  <c r="E73" i="1"/>
  <c r="F73" i="1"/>
  <c r="C73" i="1"/>
  <c r="D70" i="1"/>
  <c r="E70" i="1"/>
  <c r="F70" i="1"/>
  <c r="C70" i="1"/>
  <c r="D69" i="1"/>
  <c r="E69" i="1"/>
  <c r="F69" i="1"/>
  <c r="C69" i="1"/>
  <c r="D68" i="1"/>
  <c r="E68" i="1"/>
  <c r="F68" i="1"/>
  <c r="C68" i="1"/>
  <c r="D65" i="1"/>
  <c r="E65" i="1"/>
  <c r="F65" i="1"/>
  <c r="C65" i="1"/>
  <c r="D64" i="1"/>
  <c r="E64" i="1"/>
  <c r="F64" i="1"/>
  <c r="C64" i="1"/>
  <c r="D61" i="1"/>
  <c r="E61" i="1"/>
  <c r="F61" i="1"/>
  <c r="C61" i="1"/>
  <c r="D60" i="1"/>
  <c r="E60" i="1"/>
  <c r="F60" i="1"/>
  <c r="C60" i="1"/>
  <c r="D59" i="1"/>
  <c r="E59" i="1"/>
  <c r="F59" i="1"/>
  <c r="C59" i="1"/>
  <c r="D58" i="1"/>
  <c r="E58" i="1"/>
  <c r="F58" i="1"/>
  <c r="C58" i="1"/>
  <c r="D55" i="1"/>
  <c r="E55" i="1"/>
  <c r="F55" i="1"/>
  <c r="C55" i="1"/>
  <c r="D54" i="1"/>
  <c r="E54" i="1"/>
  <c r="F54" i="1"/>
  <c r="C54" i="1"/>
  <c r="D51" i="1"/>
  <c r="E51" i="1"/>
  <c r="F51" i="1"/>
  <c r="C51" i="1"/>
  <c r="D50" i="1"/>
  <c r="E50" i="1"/>
  <c r="F50" i="1"/>
  <c r="C50" i="1"/>
  <c r="D47" i="1"/>
  <c r="E47" i="1"/>
  <c r="F47" i="1"/>
  <c r="C47" i="1"/>
  <c r="D46" i="1"/>
  <c r="E46" i="1"/>
  <c r="F46" i="1"/>
  <c r="C46" i="1"/>
  <c r="D45" i="1"/>
  <c r="E45" i="1"/>
  <c r="F45" i="1"/>
  <c r="C45" i="1"/>
  <c r="D41" i="1"/>
  <c r="E41" i="1"/>
  <c r="F41" i="1"/>
  <c r="C41" i="1"/>
  <c r="D40" i="1"/>
  <c r="E40" i="1"/>
  <c r="F40" i="1"/>
  <c r="C40" i="1"/>
  <c r="D39" i="1"/>
  <c r="E39" i="1"/>
  <c r="F39" i="1"/>
  <c r="C39" i="1"/>
  <c r="D38" i="1"/>
  <c r="E38" i="1"/>
  <c r="F38" i="1"/>
  <c r="C38" i="1"/>
  <c r="D37" i="1"/>
  <c r="E37" i="1"/>
  <c r="F37" i="1"/>
  <c r="C37" i="1"/>
  <c r="D36" i="1"/>
  <c r="E36" i="1"/>
  <c r="F36" i="1"/>
  <c r="C36" i="1"/>
  <c r="G9" i="1"/>
  <c r="G10" i="1"/>
  <c r="G11" i="1"/>
  <c r="G12" i="1"/>
  <c r="G13" i="1"/>
  <c r="G14" i="1"/>
  <c r="G15" i="1"/>
  <c r="G16" i="1"/>
  <c r="G17" i="1"/>
  <c r="G18" i="1"/>
  <c r="G19" i="1"/>
  <c r="G20" i="1"/>
  <c r="G21" i="1"/>
  <c r="G22" i="1"/>
  <c r="G23" i="1"/>
  <c r="G24" i="1"/>
  <c r="G25" i="1"/>
  <c r="G26" i="1"/>
  <c r="G27" i="1"/>
  <c r="G8" i="1"/>
  <c r="G5" i="1"/>
  <c r="G6" i="1"/>
  <c r="G7" i="1"/>
  <c r="G4" i="1"/>
  <c r="F66" i="1" l="1"/>
  <c r="C66" i="1"/>
  <c r="D56" i="1"/>
  <c r="E56" i="1"/>
  <c r="D52" i="1"/>
  <c r="C71" i="1"/>
  <c r="F71" i="1"/>
  <c r="E66" i="1"/>
  <c r="E52" i="1"/>
  <c r="C56" i="1"/>
  <c r="F48" i="1"/>
  <c r="F56" i="1"/>
  <c r="C80" i="1"/>
  <c r="E80" i="1"/>
  <c r="C62" i="1"/>
  <c r="F62" i="1"/>
  <c r="E62" i="1"/>
  <c r="C52" i="1"/>
  <c r="D62" i="1"/>
  <c r="F52" i="1"/>
  <c r="F81" i="1"/>
  <c r="E42" i="1"/>
  <c r="E43" i="1"/>
  <c r="E48" i="1"/>
  <c r="D71" i="1"/>
  <c r="E71" i="1"/>
  <c r="D48" i="1"/>
  <c r="D80" i="1"/>
  <c r="C81" i="1"/>
  <c r="F43" i="1"/>
  <c r="D43" i="1"/>
  <c r="D81" i="1"/>
  <c r="C43" i="1"/>
  <c r="F42" i="1"/>
  <c r="D66" i="1"/>
  <c r="E81" i="1"/>
  <c r="D42" i="1"/>
  <c r="C48" i="1"/>
  <c r="C42" i="1"/>
  <c r="F80" i="1"/>
</calcChain>
</file>

<file path=xl/sharedStrings.xml><?xml version="1.0" encoding="utf-8"?>
<sst xmlns="http://schemas.openxmlformats.org/spreadsheetml/2006/main" count="251" uniqueCount="131">
  <si>
    <t>Q</t>
  </si>
  <si>
    <t>Conf</t>
  </si>
  <si>
    <t>Seed</t>
  </si>
  <si>
    <t>South</t>
  </si>
  <si>
    <t>East</t>
  </si>
  <si>
    <t>MW</t>
  </si>
  <si>
    <t>West</t>
  </si>
  <si>
    <t>SEC</t>
  </si>
  <si>
    <t>Alabama</t>
  </si>
  <si>
    <t>B10</t>
  </si>
  <si>
    <t>Purdue</t>
  </si>
  <si>
    <t>AAC</t>
  </si>
  <si>
    <t>Houston</t>
  </si>
  <si>
    <t>B12</t>
  </si>
  <si>
    <t>KU</t>
  </si>
  <si>
    <t>P12</t>
  </si>
  <si>
    <t>Arizona</t>
  </si>
  <si>
    <t>BEAST</t>
  </si>
  <si>
    <t>Marquette</t>
  </si>
  <si>
    <t>Texas</t>
  </si>
  <si>
    <t>UCLA</t>
  </si>
  <si>
    <t>Baylor</t>
  </si>
  <si>
    <t>KSU</t>
  </si>
  <si>
    <t>Xavier</t>
  </si>
  <si>
    <t>WCC</t>
  </si>
  <si>
    <t>Gonzaga</t>
  </si>
  <si>
    <t>ACC</t>
  </si>
  <si>
    <t>Virginia</t>
  </si>
  <si>
    <t>Tenn</t>
  </si>
  <si>
    <t>Indiana</t>
  </si>
  <si>
    <t>UCONN</t>
  </si>
  <si>
    <t>SDSU</t>
  </si>
  <si>
    <t>Duke</t>
  </si>
  <si>
    <t>Miami</t>
  </si>
  <si>
    <t>St. Mary's</t>
  </si>
  <si>
    <t>Creighton</t>
  </si>
  <si>
    <t>Kentucky</t>
  </si>
  <si>
    <t>ISU</t>
  </si>
  <si>
    <t>TCU</t>
  </si>
  <si>
    <t>Seed 1</t>
  </si>
  <si>
    <t xml:space="preserve">C1) Seed constraint </t>
  </si>
  <si>
    <t>C2a) Max B12 2</t>
  </si>
  <si>
    <t>C2b) B12 1</t>
  </si>
  <si>
    <t>&lt;2</t>
  </si>
  <si>
    <t>&gt;=1</t>
  </si>
  <si>
    <t>C2) B12</t>
  </si>
  <si>
    <t>C2) SEC</t>
  </si>
  <si>
    <t>C2) Seed constraint &lt;=1</t>
  </si>
  <si>
    <t>C2 SEC &lt;=1</t>
  </si>
  <si>
    <t>C2) B10</t>
  </si>
  <si>
    <t>C2) P12</t>
  </si>
  <si>
    <t>C2) BEAST</t>
  </si>
  <si>
    <t>C2 B10 &lt;=1</t>
  </si>
  <si>
    <t>C2 P13 &lt;=1</t>
  </si>
  <si>
    <t>C2 BEAST &lt;1</t>
  </si>
  <si>
    <t>C2) WCC</t>
  </si>
  <si>
    <t>C2) Seed constraint &lt;=2</t>
  </si>
  <si>
    <t>C2) Seed constraint &gt;=1</t>
  </si>
  <si>
    <t>C2 WCC &lt;1</t>
  </si>
  <si>
    <t>C2) ACC</t>
  </si>
  <si>
    <t>C3) Qfac</t>
  </si>
  <si>
    <t>C3) Qfac &lt;=2</t>
  </si>
  <si>
    <t>C3) Qfac &gt;=1</t>
  </si>
  <si>
    <t>C3) Qfac constraint &lt;2</t>
  </si>
  <si>
    <t>C1) Seed 1</t>
  </si>
  <si>
    <t>C1) Seed 2</t>
  </si>
  <si>
    <t>C1) Seed 3</t>
  </si>
  <si>
    <t>C1) Seed 4</t>
  </si>
  <si>
    <t>C1) Seed 5</t>
  </si>
  <si>
    <t>C1) Seed 6</t>
  </si>
  <si>
    <t>Total Seed 1</t>
  </si>
  <si>
    <t>Total Seed 4</t>
  </si>
  <si>
    <t>Total Seed 3</t>
  </si>
  <si>
    <t>Total Seed 5</t>
  </si>
  <si>
    <t>Total Seed 2</t>
  </si>
  <si>
    <t>Total Seed 6</t>
  </si>
  <si>
    <t>Total Distance Seed 1</t>
  </si>
  <si>
    <t>Total Distance Seed 2</t>
  </si>
  <si>
    <t>Total Distance Seed 3</t>
  </si>
  <si>
    <t>Total Distance Seed 4</t>
  </si>
  <si>
    <t>Total Distance Seed 5</t>
  </si>
  <si>
    <t>Total Distance Seed 6</t>
  </si>
  <si>
    <t>NCAA Assignment Seed 1 Total Miles</t>
  </si>
  <si>
    <t>NCAA Assignment Seed 2 Total Miles</t>
  </si>
  <si>
    <t>NCAA Assignment Seed 3 Total Miles</t>
  </si>
  <si>
    <t>NCAA Assignment Seed 4 Total Miles</t>
  </si>
  <si>
    <t>NCAA Assignment Seed 5 Total Miles</t>
  </si>
  <si>
    <t>NCAA Assignment Seed 6 Total Miles</t>
  </si>
  <si>
    <t>Sum of Distance (NCAA Assigned)</t>
  </si>
  <si>
    <t>MIN Sum of Distance (Model Solver Solution)</t>
  </si>
  <si>
    <t>Difference</t>
  </si>
  <si>
    <t>Constraint = 1 conference</t>
  </si>
  <si>
    <t>x</t>
  </si>
  <si>
    <t>&lt;=</t>
  </si>
  <si>
    <t>Denver</t>
  </si>
  <si>
    <t>Lincoln</t>
  </si>
  <si>
    <t>Omaha</t>
  </si>
  <si>
    <t>Kansas City</t>
  </si>
  <si>
    <t>Airport Limit</t>
  </si>
  <si>
    <t>Burbank</t>
  </si>
  <si>
    <t>SNA</t>
  </si>
  <si>
    <t>LAX</t>
  </si>
  <si>
    <t>=</t>
  </si>
  <si>
    <t>Airport Demand</t>
  </si>
  <si>
    <t>Cost</t>
  </si>
  <si>
    <t>LIMIT</t>
  </si>
  <si>
    <t>Limit</t>
  </si>
  <si>
    <t>Reg ITQF</t>
  </si>
  <si>
    <t>Dark 1 ITQF</t>
  </si>
  <si>
    <t xml:space="preserve">Dark 2 ITQF </t>
  </si>
  <si>
    <t>Vanilla ITQF</t>
  </si>
  <si>
    <t>Regular AFLAC</t>
  </si>
  <si>
    <t>Dark 1 AFLAC</t>
  </si>
  <si>
    <t>Dark 2 AFLAC</t>
  </si>
  <si>
    <t>Vanilla AFLAC</t>
  </si>
  <si>
    <t>ACTION</t>
  </si>
  <si>
    <t xml:space="preserve">Cost </t>
  </si>
  <si>
    <t>MIN</t>
  </si>
  <si>
    <t>Demand ITQF</t>
  </si>
  <si>
    <t>&gt;=</t>
  </si>
  <si>
    <t>D1 SUPPLY</t>
  </si>
  <si>
    <t>D2 SUPPLY</t>
  </si>
  <si>
    <t>Van ITQF</t>
  </si>
  <si>
    <t>RB ITQF</t>
  </si>
  <si>
    <t>CO ITQF</t>
  </si>
  <si>
    <t>Demand AFLAC</t>
  </si>
  <si>
    <t>Total Demand</t>
  </si>
  <si>
    <t>D2 AFLAC</t>
  </si>
  <si>
    <t>RB AFLAC</t>
  </si>
  <si>
    <t>Reg AFLAC</t>
  </si>
  <si>
    <t xml:space="preserve"> Starducks Coffee AFLAC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</si>
</sst>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color rgb="FFFF0000"/>
      <name val="Calibri"/>
      <family val="2"/>
      <scheme val="minor"/>
    </font>
    <font>
      <sz val="11"/>
      <color rgb="FF0070C0"/>
      <name val="Calibri"/>
      <family val="2"/>
      <scheme val="minor"/>
    </font>
    <font>
      <sz val="18"/>
      <color theme="1"/>
      <name val="Calibri"/>
      <family val="2"/>
      <scheme val="minor"/>
    </font>
    <font>
      <sz val="11"/>
      <name val="Calibri"/>
      <family val="2"/>
      <scheme val="minor"/>
    </font>
    <font>
      <sz val="11"/>
      <color rgb="FF00B05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center"/>
    </xf>
    <xf numFmtId="0" fontId="0" fillId="2" borderId="1" xfId="0" applyFill="1" applyBorder="1"/>
    <xf numFmtId="0" fontId="0" fillId="0" borderId="2" xfId="0" applyBorder="1"/>
    <xf numFmtId="0" fontId="0" fillId="0" borderId="3" xfId="0" applyBorder="1"/>
    <xf numFmtId="0" fontId="0" fillId="0" borderId="4" xfId="0" applyBorder="1"/>
    <xf numFmtId="0" fontId="0" fillId="2" borderId="0" xfId="0" applyFill="1"/>
    <xf numFmtId="0" fontId="0" fillId="0" borderId="5" xfId="0" applyBorder="1"/>
    <xf numFmtId="0" fontId="0" fillId="0" borderId="6" xfId="0" applyBorder="1"/>
    <xf numFmtId="0" fontId="0" fillId="0" borderId="7" xfId="0" applyBorder="1"/>
    <xf numFmtId="0" fontId="0" fillId="2" borderId="8" xfId="0" applyFill="1" applyBorder="1"/>
    <xf numFmtId="0" fontId="0" fillId="2" borderId="4" xfId="0" applyFill="1" applyBorder="1"/>
    <xf numFmtId="0" fontId="0" fillId="3" borderId="0" xfId="0" applyFill="1" applyAlignment="1">
      <alignment horizontal="center"/>
    </xf>
    <xf numFmtId="0" fontId="0" fillId="4" borderId="0" xfId="0" applyFill="1"/>
    <xf numFmtId="0" fontId="0" fillId="5" borderId="0" xfId="0" applyFill="1"/>
    <xf numFmtId="0" fontId="3" fillId="0" borderId="0" xfId="0" applyFont="1" applyAlignment="1">
      <alignment horizontal="center"/>
    </xf>
    <xf numFmtId="0" fontId="0" fillId="0" borderId="1" xfId="0" applyBorder="1"/>
    <xf numFmtId="0" fontId="0" fillId="3" borderId="0" xfId="0" applyFill="1"/>
    <xf numFmtId="0" fontId="0" fillId="0" borderId="8" xfId="0" applyBorder="1"/>
    <xf numFmtId="0" fontId="0" fillId="6" borderId="9" xfId="0" applyFill="1" applyBorder="1" applyAlignment="1">
      <alignment horizontal="center"/>
    </xf>
    <xf numFmtId="0" fontId="0" fillId="6" borderId="10" xfId="0" applyFill="1" applyBorder="1" applyAlignment="1">
      <alignment horizontal="center"/>
    </xf>
    <xf numFmtId="0" fontId="0" fillId="7" borderId="0" xfId="0" applyFill="1" applyAlignment="1">
      <alignment horizontal="center"/>
    </xf>
    <xf numFmtId="0" fontId="0" fillId="0" borderId="10" xfId="0" applyBorder="1" applyAlignment="1">
      <alignment horizontal="center"/>
    </xf>
    <xf numFmtId="0" fontId="0" fillId="4" borderId="11" xfId="0" applyFill="1" applyBorder="1" applyAlignment="1">
      <alignment horizontal="center"/>
    </xf>
    <xf numFmtId="0" fontId="5" fillId="0" borderId="0" xfId="0" applyFont="1" applyAlignment="1">
      <alignment horizontal="center"/>
    </xf>
    <xf numFmtId="0" fontId="6" fillId="0" borderId="10" xfId="0" applyFont="1" applyBorder="1" applyAlignment="1">
      <alignment horizontal="center"/>
    </xf>
    <xf numFmtId="0" fontId="2" fillId="0" borderId="10" xfId="0" applyFont="1" applyBorder="1" applyAlignment="1">
      <alignment horizontal="center"/>
    </xf>
    <xf numFmtId="0" fontId="0" fillId="0" borderId="10" xfId="0" applyBorder="1"/>
    <xf numFmtId="0" fontId="4" fillId="0" borderId="0" xfId="0" applyFont="1" applyAlignment="1">
      <alignment horizontal="center"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9525</xdr:colOff>
      <xdr:row>0</xdr:row>
      <xdr:rowOff>180975</xdr:rowOff>
    </xdr:from>
    <xdr:to>
      <xdr:col>13</xdr:col>
      <xdr:colOff>457200</xdr:colOff>
      <xdr:row>27</xdr:row>
      <xdr:rowOff>95250</xdr:rowOff>
    </xdr:to>
    <xdr:sp macro="" textlink="">
      <xdr:nvSpPr>
        <xdr:cNvPr id="2" name="TextBox 1">
          <a:extLst>
            <a:ext uri="{FF2B5EF4-FFF2-40B4-BE49-F238E27FC236}">
              <a16:creationId xmlns:a16="http://schemas.microsoft.com/office/drawing/2014/main" id="{5636112B-4FD9-C6C1-D295-E9FB489AA224}"/>
            </a:ext>
          </a:extLst>
        </xdr:cNvPr>
        <xdr:cNvSpPr txBox="1"/>
      </xdr:nvSpPr>
      <xdr:spPr>
        <a:xfrm>
          <a:off x="5991225" y="180975"/>
          <a:ext cx="4343400" cy="512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a:t>
          </a:r>
          <a:r>
            <a:rPr lang="en-US" sz="1100" baseline="0"/>
            <a:t> an example of using Excel solver to assign multiple variables with several constraints. The original problem with instructions is listed below.</a:t>
          </a:r>
        </a:p>
        <a:p>
          <a:endParaRPr lang="en-US" sz="1100" baseline="0"/>
        </a:p>
        <a:p>
          <a:r>
            <a:rPr lang="en-US" sz="1100" baseline="0">
              <a:solidFill>
                <a:sysClr val="windowText" lastClr="000000"/>
              </a:solidFill>
            </a:rPr>
            <a:t>My model's solution is on the lefthand side and it minimizes the total distance to 18,252 miles, indicated in cell U29. My model was much more efficient than the NCAA's assignment, which had a sum total distance of 19,215 miles, an additional distance of 963 miles over my model's optimal solutionn.</a:t>
          </a:r>
        </a:p>
        <a:p>
          <a:endParaRPr lang="en-US" sz="1100" baseline="0"/>
        </a:p>
        <a:p>
          <a:r>
            <a:rPr lang="en-US" sz="1100" baseline="0"/>
            <a:t>My model complies with the constraint that the total distance traveled for seed 1 teams must be less than the other seed groups individually, which you can see in cells J29 - J34.</a:t>
          </a:r>
        </a:p>
        <a:p>
          <a:endParaRPr lang="en-US" sz="1100" baseline="0"/>
        </a:p>
        <a:p>
          <a:r>
            <a:rPr lang="en-US" sz="1100"/>
            <a:t>My model complies with</a:t>
          </a:r>
          <a:r>
            <a:rPr lang="en-US" sz="1100" baseline="0"/>
            <a:t> the constraint that multiple teams from the same conference cannot compete in the same region, as  you can see in the constraints in rows 36 through 71.</a:t>
          </a:r>
        </a:p>
        <a:p>
          <a:endParaRPr lang="en-US" sz="1100" baseline="0"/>
        </a:p>
        <a:p>
          <a:r>
            <a:rPr lang="en-US" sz="1100" baseline="0"/>
            <a:t>For the B12 teams, each conference has a minimum of 1 B12 team and a maximum of 2, complying with the model constraints. You can see this indicated in the rows 42 through 43.</a:t>
          </a:r>
        </a:p>
        <a:p>
          <a:endParaRPr lang="en-US" sz="1100" baseline="0"/>
        </a:p>
        <a:p>
          <a:r>
            <a:rPr lang="en-US" sz="1100" baseline="0"/>
            <a:t>For the Q-factor/ Marquee teams, each region has a minium of one Q team and maximum of 2 Q teams, which complies with the constraints. You can see this in rows 80-81.</a:t>
          </a:r>
        </a:p>
        <a:p>
          <a:endParaRPr lang="en-US" sz="1100" baseline="0"/>
        </a:p>
        <a:p>
          <a:r>
            <a:rPr lang="en-US" sz="1100" baseline="0"/>
            <a:t>Overall, my model's solution was 963 miles more efficient and met all of the constraints. It should be considered in place of the NCAA's assignments.</a:t>
          </a:r>
        </a:p>
        <a:p>
          <a:endParaRPr lang="en-US" sz="1100" baseline="0"/>
        </a:p>
        <a:p>
          <a:endParaRPr lang="en-US" sz="1100" baseline="0"/>
        </a:p>
        <a:p>
          <a:endParaRPr lang="en-US" sz="1100"/>
        </a:p>
      </xdr:txBody>
    </xdr:sp>
    <xdr:clientData/>
  </xdr:twoCellAnchor>
  <xdr:twoCellAnchor>
    <xdr:from>
      <xdr:col>13</xdr:col>
      <xdr:colOff>104775</xdr:colOff>
      <xdr:row>36</xdr:row>
      <xdr:rowOff>104775</xdr:rowOff>
    </xdr:from>
    <xdr:to>
      <xdr:col>21</xdr:col>
      <xdr:colOff>1181100</xdr:colOff>
      <xdr:row>86</xdr:row>
      <xdr:rowOff>38100</xdr:rowOff>
    </xdr:to>
    <xdr:sp macro="" textlink="">
      <xdr:nvSpPr>
        <xdr:cNvPr id="3" name="TextBox 2">
          <a:extLst>
            <a:ext uri="{FF2B5EF4-FFF2-40B4-BE49-F238E27FC236}">
              <a16:creationId xmlns:a16="http://schemas.microsoft.com/office/drawing/2014/main" id="{BD7BC7C3-C692-E538-E4FE-FC2632494021}"/>
            </a:ext>
          </a:extLst>
        </xdr:cNvPr>
        <xdr:cNvSpPr txBox="1"/>
      </xdr:nvSpPr>
      <xdr:spPr>
        <a:xfrm>
          <a:off x="9982200" y="7029450"/>
          <a:ext cx="6143625" cy="945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Original Problem</a:t>
          </a:r>
          <a:r>
            <a:rPr lang="en-US" sz="1100" baseline="0"/>
            <a:t> </a:t>
          </a:r>
          <a:r>
            <a:rPr lang="en-US" sz="1100"/>
            <a:t>Instructions: </a:t>
          </a:r>
        </a:p>
        <a:p>
          <a:endParaRPr lang="en-US" sz="1100"/>
        </a:p>
        <a:p>
          <a:r>
            <a:rPr lang="en-US" sz="1100">
              <a:solidFill>
                <a:schemeClr val="dk1"/>
              </a:solidFill>
              <a:effectLst/>
              <a:latin typeface="+mn-lt"/>
              <a:ea typeface="+mn-ea"/>
              <a:cs typeface="+mn-cs"/>
            </a:rPr>
            <a:t>NCAA Class Madness Scheduling – 2023 Version (V.1)</a:t>
          </a:r>
        </a:p>
        <a:p>
          <a:r>
            <a:rPr lang="en-US" sz="1100">
              <a:solidFill>
                <a:schemeClr val="dk1"/>
              </a:solidFill>
              <a:effectLst/>
              <a:latin typeface="+mn-lt"/>
              <a:ea typeface="+mn-ea"/>
              <a:cs typeface="+mn-cs"/>
            </a:rPr>
            <a:t>Each year, there are many complaints about how the NCAA Men’s Basketball Committee seeds and schedules teams in the 68-team single elimination tournament to determine the National Champion.  It is inevitable that somebody is unhappy. We will approach a portion of the task by using our modeling skills to generate an alternative schedule that will likely differ from the actual assignments. Your task is twofold – 1) generate a model that “solves” the situation using OUR parameters (which is basic scheduling common sense IMO) and then 2) do a thorough comparison of the actual tournament assignments and the results of your model.  </a:t>
          </a:r>
        </a:p>
        <a:p>
          <a:r>
            <a:rPr lang="en-US" sz="1100">
              <a:solidFill>
                <a:schemeClr val="dk1"/>
              </a:solidFill>
              <a:effectLst/>
              <a:latin typeface="+mn-lt"/>
              <a:ea typeface="+mn-ea"/>
              <a:cs typeface="+mn-cs"/>
            </a:rPr>
            <a:t>The task:  Create an LP model that will assign teams to regions.  You will be using only the top 24 teams (the #1 thru #6 seeds) and all 4 regions. The objective of your model for assigning teams will be to minimize the sum of distance from the location of each team to their assigned region. Distance data is provided on a separate spreadsheet. </a:t>
          </a:r>
        </a:p>
        <a:p>
          <a:r>
            <a:rPr lang="en-US" sz="1100">
              <a:solidFill>
                <a:schemeClr val="dk1"/>
              </a:solidFill>
              <a:effectLst/>
              <a:latin typeface="+mn-lt"/>
              <a:ea typeface="+mn-ea"/>
              <a:cs typeface="+mn-cs"/>
            </a:rPr>
            <a:t>The restrictions for team assignment to regions follow below.  These are in the spirit of common sense and the NCAA tournament committee ‘rules’, but more much holistic then their “micro” approaches.</a:t>
          </a:r>
        </a:p>
        <a:p>
          <a:r>
            <a:rPr lang="en-US" sz="1100">
              <a:solidFill>
                <a:schemeClr val="dk1"/>
              </a:solidFill>
              <a:effectLst/>
              <a:latin typeface="+mn-lt"/>
              <a:ea typeface="+mn-ea"/>
              <a:cs typeface="+mn-cs"/>
            </a:rPr>
            <a:t>1)  Each of the four regions (South – Louisville, East – New York, NY, Midwest – KCMO, West – Las Vegas) will have exactly one #1 seed assigned, exactly one #2 seed assigned, exactly one #3 assigned, exactly one #4 assigned, exactly one #5 assigned and exactly one #6 assigned. </a:t>
          </a:r>
        </a:p>
        <a:p>
          <a:r>
            <a:rPr lang="en-US" sz="1100">
              <a:solidFill>
                <a:schemeClr val="dk1"/>
              </a:solidFill>
              <a:effectLst/>
              <a:latin typeface="+mn-lt"/>
              <a:ea typeface="+mn-ea"/>
              <a:cs typeface="+mn-cs"/>
            </a:rPr>
            <a:t>2) Teams from the same conference cannot be assigned to the same region (unless there are more than 4 teams from the same conference – the B12 in our case).  Conferences are shown on the data file (it is a team attribute).  Also, don’t worry about conferences that do not have multiple teams (i.e., IGNORE THEM!!!).  </a:t>
          </a:r>
        </a:p>
        <a:p>
          <a:r>
            <a:rPr lang="en-US" sz="1100">
              <a:solidFill>
                <a:schemeClr val="dk1"/>
              </a:solidFill>
              <a:effectLst/>
              <a:latin typeface="+mn-lt"/>
              <a:ea typeface="+mn-ea"/>
              <a:cs typeface="+mn-cs"/>
            </a:rPr>
            <a:t>For the B12 – make sure </a:t>
          </a:r>
          <a:r>
            <a:rPr lang="en-US" sz="1100" u="sng">
              <a:solidFill>
                <a:schemeClr val="dk1"/>
              </a:solidFill>
              <a:effectLst/>
              <a:latin typeface="+mn-lt"/>
              <a:ea typeface="+mn-ea"/>
              <a:cs typeface="+mn-cs"/>
            </a:rPr>
            <a:t>each region</a:t>
          </a:r>
          <a:r>
            <a:rPr lang="en-US" sz="1100">
              <a:solidFill>
                <a:schemeClr val="dk1"/>
              </a:solidFill>
              <a:effectLst/>
              <a:latin typeface="+mn-lt"/>
              <a:ea typeface="+mn-ea"/>
              <a:cs typeface="+mn-cs"/>
            </a:rPr>
            <a:t> has at least 1 B12 team, but no more than 2 B12 teams assigned. </a:t>
          </a:r>
        </a:p>
        <a:p>
          <a:r>
            <a:rPr lang="en-US" sz="1100">
              <a:solidFill>
                <a:schemeClr val="dk1"/>
              </a:solidFill>
              <a:effectLst/>
              <a:latin typeface="+mn-lt"/>
              <a:ea typeface="+mn-ea"/>
              <a:cs typeface="+mn-cs"/>
            </a:rPr>
            <a:t>3) “Marquee” Low Value – “Q” –There are 7 teams that have a “Q” factor – they are non marquee teams or teams that do not have wide ranging interest of the basketball fanbase.  This is scaled on a value of 1-7, but we’re not using that information.  Just make sure each region has at least 1 team with a “Q” factor, but no more than 2 teams with a “Q” factor.  </a:t>
          </a:r>
        </a:p>
        <a:p>
          <a:r>
            <a:rPr lang="en-US" sz="1100">
              <a:solidFill>
                <a:schemeClr val="dk1"/>
              </a:solidFill>
              <a:effectLst/>
              <a:latin typeface="+mn-lt"/>
              <a:ea typeface="+mn-ea"/>
              <a:cs typeface="+mn-cs"/>
            </a:rPr>
            <a:t>4) Seed #1 Mileage – Add constraints that keep the ‘assignment distances’ for the #1 Seeds to be less than the #2 seeds, the #3 seeds, the #4 seeds, the #5 seeds and the #6 seeds individually.   This will also help you with Part B of the scenario. </a:t>
          </a:r>
        </a:p>
        <a:p>
          <a:r>
            <a:rPr lang="en-US" sz="1100">
              <a:solidFill>
                <a:schemeClr val="dk1"/>
              </a:solidFill>
              <a:effectLst/>
              <a:latin typeface="+mn-lt"/>
              <a:ea typeface="+mn-ea"/>
              <a:cs typeface="+mn-cs"/>
            </a:rPr>
            <a:t>Part A -  THE MODEL - Implement an appropriate linear programming model that assigns the 24 teams to Regions, minimizing the sum of overall distances subject to the items listed above.  Suggestion: Attack modularly AND model efficiently. What do we mean ‘efficiently’?   If you are a little sloppy with your constraints, or include unnecessary or duplicative constraints, you may exceed the 100-constraint limit imposed by the Solver.  Model carefully.  </a:t>
          </a:r>
        </a:p>
        <a:p>
          <a:r>
            <a:rPr lang="en-US" sz="1100">
              <a:solidFill>
                <a:schemeClr val="dk1"/>
              </a:solidFill>
              <a:effectLst/>
              <a:latin typeface="+mn-lt"/>
              <a:ea typeface="+mn-ea"/>
              <a:cs typeface="+mn-cs"/>
            </a:rPr>
            <a:t>Part B - THE COMPARISON:  Compare your solution to the NCAA’s assignments. Keep in mind neither model is necessarily ‘better’ and each approach is using different criteria.  NOTE:  Don’t just forget this part.  </a:t>
          </a:r>
          <a:r>
            <a:rPr lang="en-US" sz="1100" u="sng">
              <a:solidFill>
                <a:schemeClr val="dk1"/>
              </a:solidFill>
              <a:effectLst/>
              <a:latin typeface="+mn-lt"/>
              <a:ea typeface="+mn-ea"/>
              <a:cs typeface="+mn-cs"/>
            </a:rPr>
            <a:t>At least 20% of your grade will be based on a thorough comparison of your model solution to the NCAA actual bracket</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Specifically, measure the following for both your solution and the actual assignments (obviously, only the 24 teams of interest). </a:t>
          </a:r>
        </a:p>
        <a:p>
          <a:pPr lvl="0"/>
          <a:r>
            <a:rPr lang="en-US" sz="1100">
              <a:solidFill>
                <a:schemeClr val="dk1"/>
              </a:solidFill>
              <a:effectLst/>
              <a:latin typeface="+mn-lt"/>
              <a:ea typeface="+mn-ea"/>
              <a:cs typeface="+mn-cs"/>
            </a:rPr>
            <a:t>Miles overall and individually for the #1 seeds, #2 seeds, #3 seeds, #4 seeds, #5 seeds, and #6 seeds.   Note here whether the #1 seeds travel less than the others (your model – this should be ‘yes’). </a:t>
          </a:r>
        </a:p>
        <a:p>
          <a:pPr lvl="0"/>
          <a:r>
            <a:rPr lang="en-US" sz="1100">
              <a:solidFill>
                <a:schemeClr val="dk1"/>
              </a:solidFill>
              <a:effectLst/>
              <a:latin typeface="+mn-lt"/>
              <a:ea typeface="+mn-ea"/>
              <a:cs typeface="+mn-cs"/>
            </a:rPr>
            <a:t>The number of regions where multiple teams from the same conference are assigned (do not consider the B12). (Your solution should have a measure of “0”). </a:t>
          </a:r>
        </a:p>
        <a:p>
          <a:pPr lvl="0"/>
          <a:r>
            <a:rPr lang="en-US" sz="1100">
              <a:solidFill>
                <a:schemeClr val="dk1"/>
              </a:solidFill>
              <a:effectLst/>
              <a:latin typeface="+mn-lt"/>
              <a:ea typeface="+mn-ea"/>
              <a:cs typeface="+mn-cs"/>
            </a:rPr>
            <a:t>The number of regions where the B12 assignments (at least 1 but no more than 2) are violated (Your solution should have a measure of ‘0’). </a:t>
          </a:r>
        </a:p>
        <a:p>
          <a:pPr lvl="0"/>
          <a:r>
            <a:rPr lang="en-US" sz="1100">
              <a:solidFill>
                <a:schemeClr val="dk1"/>
              </a:solidFill>
              <a:effectLst/>
              <a:latin typeface="+mn-lt"/>
              <a:ea typeface="+mn-ea"/>
              <a:cs typeface="+mn-cs"/>
            </a:rPr>
            <a:t>The number of regions that do NOT satisfy the minimum number of marquee teams’ requirement (Your solution should have a measure of ‘0’). </a:t>
          </a:r>
        </a:p>
        <a:p>
          <a:r>
            <a:rPr lang="en-US" sz="1100">
              <a:solidFill>
                <a:schemeClr val="dk1"/>
              </a:solidFill>
              <a:effectLst/>
              <a:latin typeface="+mn-lt"/>
              <a:ea typeface="+mn-ea"/>
              <a:cs typeface="+mn-cs"/>
            </a:rPr>
            <a:t>A simple summary of the team assignments in a nice understandable format would also be helpful. </a:t>
          </a:r>
        </a:p>
        <a:p>
          <a:r>
            <a:rPr lang="en-US" sz="1100">
              <a:solidFill>
                <a:schemeClr val="dk1"/>
              </a:solidFill>
              <a:effectLst/>
              <a:latin typeface="+mn-lt"/>
              <a:ea typeface="+mn-ea"/>
              <a:cs typeface="+mn-cs"/>
            </a:rPr>
            <a:t>NOTE:  The data file shows the actual NCAA assignments – in yellow.  </a:t>
          </a:r>
        </a:p>
        <a:p>
          <a:r>
            <a:rPr lang="en-US" sz="1100">
              <a:solidFill>
                <a:schemeClr val="dk1"/>
              </a:solidFill>
              <a:effectLst/>
              <a:latin typeface="+mn-lt"/>
              <a:ea typeface="+mn-ea"/>
              <a:cs typeface="+mn-cs"/>
            </a:rPr>
            <a:t>NOTE2:  If I have errors in the data file, I reserve the right to correct them all the way up into the checkpoint deadline.  I have triple teamed my typing, but that doesn’t mean I haven’t had a turnover! </a:t>
          </a:r>
        </a:p>
        <a:p>
          <a:r>
            <a:rPr lang="en-US" sz="1100">
              <a:solidFill>
                <a:schemeClr val="dk1"/>
              </a:solidFill>
              <a:effectLst/>
              <a:latin typeface="+mn-lt"/>
              <a:ea typeface="+mn-ea"/>
              <a:cs typeface="+mn-cs"/>
            </a:rPr>
            <a:t> </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847354</xdr:colOff>
      <xdr:row>18</xdr:row>
      <xdr:rowOff>68035</xdr:rowOff>
    </xdr:from>
    <xdr:to>
      <xdr:col>12</xdr:col>
      <xdr:colOff>12370</xdr:colOff>
      <xdr:row>44</xdr:row>
      <xdr:rowOff>92776</xdr:rowOff>
    </xdr:to>
    <xdr:sp macro="" textlink="">
      <xdr:nvSpPr>
        <xdr:cNvPr id="2" name="TextBox 1">
          <a:extLst>
            <a:ext uri="{FF2B5EF4-FFF2-40B4-BE49-F238E27FC236}">
              <a16:creationId xmlns:a16="http://schemas.microsoft.com/office/drawing/2014/main" id="{97C0FE26-0990-47B5-AA51-0C7C8E58795B}"/>
            </a:ext>
          </a:extLst>
        </xdr:cNvPr>
        <xdr:cNvSpPr txBox="1"/>
      </xdr:nvSpPr>
      <xdr:spPr>
        <a:xfrm>
          <a:off x="847354" y="3716110"/>
          <a:ext cx="7566066" cy="49777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business problem. You need to determine (using linear programming</a:t>
          </a:r>
          <a:r>
            <a:rPr lang="en-US" sz="1100" baseline="0"/>
            <a:t> and excel solver) how to minimize the cost while optimizing the production of each coffee type based upon the constraints.</a:t>
          </a:r>
        </a:p>
        <a:p>
          <a:endParaRPr lang="en-US" sz="1100" baseline="0"/>
        </a:p>
        <a:p>
          <a:r>
            <a:rPr lang="en-US" sz="1100" baseline="0"/>
            <a:t>Full problem text:</a:t>
          </a:r>
        </a:p>
        <a:p>
          <a:endParaRPr lang="en-US" sz="1100" baseline="0"/>
        </a:p>
        <a:p>
          <a:r>
            <a:rPr lang="en-US" sz="1100" b="1" u="sng">
              <a:solidFill>
                <a:schemeClr val="dk1"/>
              </a:solidFill>
              <a:effectLst/>
              <a:latin typeface="+mn-lt"/>
              <a:ea typeface="+mn-ea"/>
              <a:cs typeface="+mn-cs"/>
            </a:rPr>
            <a:t>Starducks Coffee</a:t>
          </a:r>
          <a:r>
            <a:rPr lang="en-US" sz="1100">
              <a:solidFill>
                <a:schemeClr val="dk1"/>
              </a:solidFill>
              <a:effectLst/>
              <a:latin typeface="+mn-lt"/>
              <a:ea typeface="+mn-ea"/>
              <a:cs typeface="+mn-cs"/>
            </a:rPr>
            <a:t> is a local establishment in Portland, OR that has developed a reputation for selling a dark vanilla-tinged coffee (Called “It’s to Quack for!”  - or ITQF) that people travel from miles around to buy.  For the next two week period, they wish to find the least cost way to mix together their 4 main types of coffee (REG, DARK1, DARK2, VAN) to meet anticipated customer demand of 475 lbs.  Their optimal mix can exceed 475 lbs if necessary. </a:t>
          </a:r>
        </a:p>
        <a:p>
          <a:r>
            <a:rPr lang="en-US" sz="1100">
              <a:solidFill>
                <a:schemeClr val="dk1"/>
              </a:solidFill>
              <a:effectLst/>
              <a:latin typeface="+mn-lt"/>
              <a:ea typeface="+mn-ea"/>
              <a:cs typeface="+mn-cs"/>
            </a:rPr>
            <a:t>The ITQF mix has some requirements.   It must consist of at least 20% of the VAN coffee as a foundation of the unique flavor. ITQF must meet or exceed an average ‘robustness’ target of 5.7 and an average ‘color’ target of at least 3.75.  From years of experience, there are explicit measures of robustness (RB) and color (CR) on a 1-7 scale for each of the four foundational coffees. </a:t>
          </a:r>
        </a:p>
        <a:p>
          <a:r>
            <a:rPr lang="en-US" sz="1100">
              <a:solidFill>
                <a:schemeClr val="dk1"/>
              </a:solidFill>
              <a:effectLst/>
              <a:latin typeface="+mn-lt"/>
              <a:ea typeface="+mn-ea"/>
              <a:cs typeface="+mn-cs"/>
            </a:rPr>
            <a:t> REG has a RB rating of 4.7, a CO rating of 3, and a per pound cost of $4. </a:t>
          </a:r>
        </a:p>
        <a:p>
          <a:r>
            <a:rPr lang="en-US" sz="1100">
              <a:solidFill>
                <a:schemeClr val="dk1"/>
              </a:solidFill>
              <a:effectLst/>
              <a:latin typeface="+mn-lt"/>
              <a:ea typeface="+mn-ea"/>
              <a:cs typeface="+mn-cs"/>
            </a:rPr>
            <a:t>DARK1 has a RB rating of 6, a CO rating of 5, and a per pound cost of $4.5.  </a:t>
          </a:r>
        </a:p>
        <a:p>
          <a:r>
            <a:rPr lang="en-US" sz="1100">
              <a:solidFill>
                <a:schemeClr val="dk1"/>
              </a:solidFill>
              <a:effectLst/>
              <a:latin typeface="+mn-lt"/>
              <a:ea typeface="+mn-ea"/>
              <a:cs typeface="+mn-cs"/>
            </a:rPr>
            <a:t>DARK2  has a RB rating of 6.9, a CO rating of 4.6, and a per pound cost of $6.  </a:t>
          </a:r>
        </a:p>
        <a:p>
          <a:r>
            <a:rPr lang="en-US" sz="1100">
              <a:solidFill>
                <a:schemeClr val="dk1"/>
              </a:solidFill>
              <a:effectLst/>
              <a:latin typeface="+mn-lt"/>
              <a:ea typeface="+mn-ea"/>
              <a:cs typeface="+mn-cs"/>
            </a:rPr>
            <a:t>VAN has a RB rating of 3.2, a CO rating of 2.1, and a per pound cost of $4.85.  </a:t>
          </a:r>
        </a:p>
        <a:p>
          <a:r>
            <a:rPr lang="en-US" sz="1100">
              <a:solidFill>
                <a:schemeClr val="dk1"/>
              </a:solidFill>
              <a:effectLst/>
              <a:latin typeface="+mn-lt"/>
              <a:ea typeface="+mn-ea"/>
              <a:cs typeface="+mn-cs"/>
            </a:rPr>
            <a:t> Additionally, for the next two weeks, there is an unlimited supply of REG and VAN coffee to use, but only 150 pounds of DARK1 and 200 lbs of DARK2. </a:t>
          </a:r>
        </a:p>
        <a:p>
          <a:r>
            <a:rPr lang="en-US" sz="1100">
              <a:solidFill>
                <a:schemeClr val="dk1"/>
              </a:solidFill>
              <a:effectLst/>
              <a:latin typeface="+mn-lt"/>
              <a:ea typeface="+mn-ea"/>
              <a:cs typeface="+mn-cs"/>
            </a:rPr>
            <a:t>Find the optimal way (least cost) of blending together the ITQF coffee for the next two week period. </a:t>
          </a:r>
        </a:p>
        <a:p>
          <a:r>
            <a:rPr lang="en-US" sz="1100">
              <a:solidFill>
                <a:schemeClr val="dk1"/>
              </a:solidFill>
              <a:effectLst/>
              <a:latin typeface="+mn-lt"/>
              <a:ea typeface="+mn-ea"/>
              <a:cs typeface="+mn-cs"/>
            </a:rPr>
            <a:t>Besides “It’s to Quack For” (ITQF),  Starduck’s also wishes to blend a new coffee “</a:t>
          </a:r>
          <a:r>
            <a:rPr lang="en-US" sz="1100" b="1">
              <a:solidFill>
                <a:schemeClr val="dk1"/>
              </a:solidFill>
              <a:effectLst/>
              <a:latin typeface="+mn-lt"/>
              <a:ea typeface="+mn-ea"/>
              <a:cs typeface="+mn-cs"/>
            </a:rPr>
            <a:t>A</a:t>
          </a:r>
          <a:r>
            <a:rPr lang="en-US" sz="1100">
              <a:solidFill>
                <a:schemeClr val="dk1"/>
              </a:solidFill>
              <a:effectLst/>
              <a:latin typeface="+mn-lt"/>
              <a:ea typeface="+mn-ea"/>
              <a:cs typeface="+mn-cs"/>
            </a:rPr>
            <a:t>ll-Star </a:t>
          </a:r>
          <a:r>
            <a:rPr lang="en-US" sz="1100" b="1">
              <a:solidFill>
                <a:schemeClr val="dk1"/>
              </a:solidFill>
              <a:effectLst/>
              <a:latin typeface="+mn-lt"/>
              <a:ea typeface="+mn-ea"/>
              <a:cs typeface="+mn-cs"/>
            </a:rPr>
            <a:t>Fla</a:t>
          </a:r>
          <a:r>
            <a:rPr lang="en-US" sz="1100">
              <a:solidFill>
                <a:schemeClr val="dk1"/>
              </a:solidFill>
              <a:effectLst/>
              <a:latin typeface="+mn-lt"/>
              <a:ea typeface="+mn-ea"/>
              <a:cs typeface="+mn-cs"/>
            </a:rPr>
            <a:t>vorful </a:t>
          </a:r>
          <a:r>
            <a:rPr lang="en-US" sz="1100" b="1">
              <a:solidFill>
                <a:schemeClr val="dk1"/>
              </a:solidFill>
              <a:effectLst/>
              <a:latin typeface="+mn-lt"/>
              <a:ea typeface="+mn-ea"/>
              <a:cs typeface="+mn-cs"/>
            </a:rPr>
            <a:t>C</a:t>
          </a:r>
          <a:r>
            <a:rPr lang="en-US" sz="1100">
              <a:solidFill>
                <a:schemeClr val="dk1"/>
              </a:solidFill>
              <a:effectLst/>
              <a:latin typeface="+mn-lt"/>
              <a:ea typeface="+mn-ea"/>
              <a:cs typeface="+mn-cs"/>
            </a:rPr>
            <a:t>offee” (AFLAC).  </a:t>
          </a:r>
        </a:p>
        <a:p>
          <a:r>
            <a:rPr lang="en-US" sz="1100">
              <a:solidFill>
                <a:schemeClr val="dk1"/>
              </a:solidFill>
              <a:effectLst/>
              <a:latin typeface="+mn-lt"/>
              <a:ea typeface="+mn-ea"/>
              <a:cs typeface="+mn-cs"/>
            </a:rPr>
            <a:t>All the requirements for ITQF remain the same as before (at least 475 lbs., vanilla &gt;= 20%, RB  &gt;= 5.7, CR &gt;= 3.75). </a:t>
          </a:r>
        </a:p>
        <a:p>
          <a:r>
            <a:rPr lang="en-US" sz="1100">
              <a:solidFill>
                <a:schemeClr val="dk1"/>
              </a:solidFill>
              <a:effectLst/>
              <a:latin typeface="+mn-lt"/>
              <a:ea typeface="+mn-ea"/>
              <a:cs typeface="+mn-cs"/>
            </a:rPr>
            <a:t>The foundational coffee attributes remain the same.</a:t>
          </a:r>
        </a:p>
        <a:p>
          <a:r>
            <a:rPr lang="en-US" sz="1100">
              <a:solidFill>
                <a:schemeClr val="dk1"/>
              </a:solidFill>
              <a:effectLst/>
              <a:latin typeface="+mn-lt"/>
              <a:ea typeface="+mn-ea"/>
              <a:cs typeface="+mn-cs"/>
            </a:rPr>
            <a:t>We still have an unlimited supply of REG and VAN, now consider having 200 lbs. of DARK1 available and 250 lbs. of DARK2 available. </a:t>
          </a:r>
        </a:p>
        <a:p>
          <a:r>
            <a:rPr lang="en-US" sz="1100">
              <a:solidFill>
                <a:schemeClr val="dk1"/>
              </a:solidFill>
              <a:effectLst/>
              <a:latin typeface="+mn-lt"/>
              <a:ea typeface="+mn-ea"/>
              <a:cs typeface="+mn-cs"/>
            </a:rPr>
            <a:t>We wish to blend at least 150 lbs. of AFLAC.  All told, we’d also like to blend at least 700 total lbs of ITQF and AFLAC combined. </a:t>
          </a:r>
        </a:p>
        <a:p>
          <a:r>
            <a:rPr lang="en-US" sz="1100">
              <a:solidFill>
                <a:schemeClr val="dk1"/>
              </a:solidFill>
              <a:effectLst/>
              <a:latin typeface="+mn-lt"/>
              <a:ea typeface="+mn-ea"/>
              <a:cs typeface="+mn-cs"/>
            </a:rPr>
            <a:t>We have greater flexibility in blending AFLAC – three requirements.  No more than 40% of the blend can be REG coffee.  At least 30% of the blend must be DARK 2.  Must have a robustness average of at least 5.2. </a:t>
          </a:r>
        </a:p>
        <a:p>
          <a:r>
            <a:rPr lang="en-US" sz="1100">
              <a:solidFill>
                <a:schemeClr val="dk1"/>
              </a:solidFill>
              <a:effectLst/>
              <a:latin typeface="+mn-lt"/>
              <a:ea typeface="+mn-ea"/>
              <a:cs typeface="+mn-cs"/>
            </a:rPr>
            <a:t>Optimize production of the two coffee types to minimize cost. </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622300</xdr:colOff>
      <xdr:row>9</xdr:row>
      <xdr:rowOff>133350</xdr:rowOff>
    </xdr:from>
    <xdr:to>
      <xdr:col>11</xdr:col>
      <xdr:colOff>603250</xdr:colOff>
      <xdr:row>59</xdr:row>
      <xdr:rowOff>12700</xdr:rowOff>
    </xdr:to>
    <xdr:sp macro="" textlink="">
      <xdr:nvSpPr>
        <xdr:cNvPr id="2" name="TextBox 1">
          <a:extLst>
            <a:ext uri="{FF2B5EF4-FFF2-40B4-BE49-F238E27FC236}">
              <a16:creationId xmlns:a16="http://schemas.microsoft.com/office/drawing/2014/main" id="{6F01ADDE-D52E-4986-AB6B-950A4A19CDFC}"/>
            </a:ext>
          </a:extLst>
        </xdr:cNvPr>
        <xdr:cNvSpPr txBox="1"/>
      </xdr:nvSpPr>
      <xdr:spPr>
        <a:xfrm>
          <a:off x="1231900" y="1866900"/>
          <a:ext cx="7429500" cy="940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business problem</a:t>
          </a:r>
          <a:r>
            <a:rPr lang="en-US" sz="1100" baseline="0"/>
            <a:t> was to </a:t>
          </a:r>
          <a:r>
            <a:rPr lang="en-US" sz="1100"/>
            <a:t>minimize the</a:t>
          </a:r>
          <a:r>
            <a:rPr lang="en-US" sz="1100" baseline="0"/>
            <a:t> overall cost of transportation plans using the decision variables in cells C3:F5. I utilized linear programming model of excel solver to determine the optimal solution. You can read the full problem below.</a:t>
          </a:r>
          <a:endParaRPr lang="en-US" sz="1100"/>
        </a:p>
        <a:p>
          <a:endParaRPr lang="en-US" sz="1100"/>
        </a:p>
        <a:p>
          <a:endParaRPr lang="en-US" sz="1100"/>
        </a:p>
      </xdr:txBody>
    </xdr:sp>
    <xdr:clientData/>
  </xdr:twoCellAnchor>
  <xdr:twoCellAnchor>
    <xdr:from>
      <xdr:col>1</xdr:col>
      <xdr:colOff>628650</xdr:colOff>
      <xdr:row>12</xdr:row>
      <xdr:rowOff>12700</xdr:rowOff>
    </xdr:from>
    <xdr:to>
      <xdr:col>9</xdr:col>
      <xdr:colOff>683475</xdr:colOff>
      <xdr:row>58</xdr:row>
      <xdr:rowOff>705</xdr:rowOff>
    </xdr:to>
    <xdr:grpSp>
      <xdr:nvGrpSpPr>
        <xdr:cNvPr id="3" name="Group 2">
          <a:extLst>
            <a:ext uri="{FF2B5EF4-FFF2-40B4-BE49-F238E27FC236}">
              <a16:creationId xmlns:a16="http://schemas.microsoft.com/office/drawing/2014/main" id="{C01D2523-6CF3-4471-9378-39E20F4133A7}"/>
            </a:ext>
          </a:extLst>
        </xdr:cNvPr>
        <xdr:cNvGrpSpPr/>
      </xdr:nvGrpSpPr>
      <xdr:grpSpPr>
        <a:xfrm>
          <a:off x="1238250" y="2324100"/>
          <a:ext cx="6112725" cy="8751005"/>
          <a:chOff x="5956300" y="1346200"/>
          <a:chExt cx="6112725" cy="8751005"/>
        </a:xfrm>
      </xdr:grpSpPr>
      <xdr:pic>
        <xdr:nvPicPr>
          <xdr:cNvPr id="4" name="Picture 3">
            <a:extLst>
              <a:ext uri="{FF2B5EF4-FFF2-40B4-BE49-F238E27FC236}">
                <a16:creationId xmlns:a16="http://schemas.microsoft.com/office/drawing/2014/main" id="{839E43B4-4164-D4D6-16B9-1073B42FCC59}"/>
              </a:ext>
            </a:extLst>
          </xdr:cNvPr>
          <xdr:cNvPicPr>
            <a:picLocks noChangeAspect="1"/>
          </xdr:cNvPicPr>
        </xdr:nvPicPr>
        <xdr:blipFill>
          <a:blip xmlns:r="http://schemas.openxmlformats.org/officeDocument/2006/relationships" r:embed="rId1"/>
          <a:stretch>
            <a:fillRect/>
          </a:stretch>
        </xdr:blipFill>
        <xdr:spPr>
          <a:xfrm>
            <a:off x="5956300" y="1346200"/>
            <a:ext cx="5915851" cy="3943900"/>
          </a:xfrm>
          <a:prstGeom prst="rect">
            <a:avLst/>
          </a:prstGeom>
        </xdr:spPr>
      </xdr:pic>
      <xdr:pic>
        <xdr:nvPicPr>
          <xdr:cNvPr id="5" name="Picture 4">
            <a:extLst>
              <a:ext uri="{FF2B5EF4-FFF2-40B4-BE49-F238E27FC236}">
                <a16:creationId xmlns:a16="http://schemas.microsoft.com/office/drawing/2014/main" id="{138C69B3-84A6-BC3F-CA2B-42AA26370D34}"/>
              </a:ext>
            </a:extLst>
          </xdr:cNvPr>
          <xdr:cNvPicPr>
            <a:picLocks noChangeAspect="1"/>
          </xdr:cNvPicPr>
        </xdr:nvPicPr>
        <xdr:blipFill>
          <a:blip xmlns:r="http://schemas.openxmlformats.org/officeDocument/2006/relationships" r:embed="rId2"/>
          <a:stretch>
            <a:fillRect/>
          </a:stretch>
        </xdr:blipFill>
        <xdr:spPr>
          <a:xfrm>
            <a:off x="5981700" y="5048250"/>
            <a:ext cx="6087325" cy="5048955"/>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1BB68-666D-48BA-A889-A89F1FA602B7}">
  <dimension ref="A3:W96"/>
  <sheetViews>
    <sheetView tabSelected="1" topLeftCell="A42" workbookViewId="0">
      <selection activeCell="M34" sqref="M34"/>
    </sheetView>
  </sheetViews>
  <sheetFormatPr defaultRowHeight="15" x14ac:dyDescent="0.25"/>
  <cols>
    <col min="1" max="1" width="11.5703125" bestFit="1" customWidth="1"/>
    <col min="2" max="2" width="14.140625" bestFit="1" customWidth="1"/>
    <col min="4" max="4" width="12.28515625" customWidth="1"/>
    <col min="8" max="8" width="15.140625" bestFit="1" customWidth="1"/>
    <col min="9" max="9" width="21.85546875" bestFit="1" customWidth="1"/>
    <col min="21" max="21" width="12" bestFit="1" customWidth="1"/>
    <col min="22" max="22" width="27.28515625" bestFit="1" customWidth="1"/>
  </cols>
  <sheetData>
    <row r="3" spans="2:23" ht="15.75" thickBot="1" x14ac:dyDescent="0.3">
      <c r="B3" t="s">
        <v>39</v>
      </c>
      <c r="C3" t="s">
        <v>3</v>
      </c>
      <c r="D3" t="s">
        <v>4</v>
      </c>
      <c r="E3" t="s">
        <v>5</v>
      </c>
      <c r="F3" t="s">
        <v>6</v>
      </c>
      <c r="H3" t="s">
        <v>91</v>
      </c>
      <c r="N3" s="1" t="s">
        <v>0</v>
      </c>
      <c r="O3" t="s">
        <v>1</v>
      </c>
      <c r="P3" t="s">
        <v>2</v>
      </c>
      <c r="R3" t="s">
        <v>3</v>
      </c>
      <c r="S3" t="s">
        <v>4</v>
      </c>
      <c r="T3" t="s">
        <v>5</v>
      </c>
      <c r="U3" t="s">
        <v>6</v>
      </c>
    </row>
    <row r="4" spans="2:23" x14ac:dyDescent="0.25">
      <c r="B4" t="s">
        <v>8</v>
      </c>
      <c r="C4" s="2">
        <v>1</v>
      </c>
      <c r="D4" s="3">
        <v>0</v>
      </c>
      <c r="E4" s="3">
        <v>0</v>
      </c>
      <c r="F4" s="4">
        <v>0</v>
      </c>
      <c r="G4">
        <f>SUM(C4:F4)</f>
        <v>1</v>
      </c>
      <c r="H4">
        <v>1</v>
      </c>
      <c r="N4" s="1"/>
      <c r="O4" t="s">
        <v>7</v>
      </c>
      <c r="P4">
        <v>1</v>
      </c>
      <c r="Q4" t="s">
        <v>8</v>
      </c>
      <c r="R4" s="2">
        <v>335</v>
      </c>
      <c r="S4" s="3">
        <v>864</v>
      </c>
      <c r="T4" s="3">
        <v>579</v>
      </c>
      <c r="U4" s="4">
        <v>1609</v>
      </c>
    </row>
    <row r="5" spans="2:23" x14ac:dyDescent="0.25">
      <c r="B5" t="s">
        <v>10</v>
      </c>
      <c r="C5" s="5">
        <v>0</v>
      </c>
      <c r="D5" s="6">
        <v>1</v>
      </c>
      <c r="E5">
        <v>0</v>
      </c>
      <c r="F5" s="7">
        <v>0</v>
      </c>
      <c r="G5">
        <f t="shared" ref="G5:G7" si="0">SUM(C5:F5)</f>
        <v>1</v>
      </c>
      <c r="H5">
        <v>1</v>
      </c>
      <c r="N5" s="1"/>
      <c r="O5" t="s">
        <v>9</v>
      </c>
      <c r="P5">
        <v>1</v>
      </c>
      <c r="Q5" t="s">
        <v>10</v>
      </c>
      <c r="R5" s="5">
        <v>164</v>
      </c>
      <c r="S5" s="6">
        <v>677</v>
      </c>
      <c r="T5">
        <v>417</v>
      </c>
      <c r="U5" s="7">
        <v>1552</v>
      </c>
    </row>
    <row r="6" spans="2:23" x14ac:dyDescent="0.25">
      <c r="B6" t="s">
        <v>12</v>
      </c>
      <c r="C6" s="5">
        <v>0</v>
      </c>
      <c r="D6">
        <v>0</v>
      </c>
      <c r="E6" s="6">
        <v>0</v>
      </c>
      <c r="F6" s="7">
        <v>1</v>
      </c>
      <c r="G6">
        <f t="shared" si="0"/>
        <v>1</v>
      </c>
      <c r="H6">
        <v>1</v>
      </c>
      <c r="N6" s="12">
        <v>6</v>
      </c>
      <c r="O6" s="6" t="s">
        <v>11</v>
      </c>
      <c r="P6">
        <v>1</v>
      </c>
      <c r="Q6" t="s">
        <v>12</v>
      </c>
      <c r="R6" s="5">
        <v>804</v>
      </c>
      <c r="S6">
        <v>1418</v>
      </c>
      <c r="T6" s="6">
        <v>647</v>
      </c>
      <c r="U6" s="7">
        <v>1226</v>
      </c>
    </row>
    <row r="7" spans="2:23" ht="15.75" thickBot="1" x14ac:dyDescent="0.3">
      <c r="B7" t="s">
        <v>14</v>
      </c>
      <c r="C7" s="8">
        <v>0</v>
      </c>
      <c r="D7" s="9">
        <v>0</v>
      </c>
      <c r="E7" s="9">
        <v>1</v>
      </c>
      <c r="F7" s="10">
        <v>0</v>
      </c>
      <c r="G7">
        <f t="shared" si="0"/>
        <v>1</v>
      </c>
      <c r="H7">
        <v>1</v>
      </c>
      <c r="N7" s="1"/>
      <c r="O7" t="s">
        <v>13</v>
      </c>
      <c r="P7">
        <v>1</v>
      </c>
      <c r="Q7" t="s">
        <v>14</v>
      </c>
      <c r="R7" s="8">
        <v>514</v>
      </c>
      <c r="S7" s="9">
        <v>1130</v>
      </c>
      <c r="T7" s="9">
        <v>36</v>
      </c>
      <c r="U7" s="10">
        <v>1105</v>
      </c>
      <c r="V7">
        <f>R4+S5+T6+U7</f>
        <v>2764</v>
      </c>
      <c r="W7" t="s">
        <v>82</v>
      </c>
    </row>
    <row r="8" spans="2:23" x14ac:dyDescent="0.25">
      <c r="B8" t="s">
        <v>16</v>
      </c>
      <c r="C8" s="2">
        <v>0</v>
      </c>
      <c r="D8" s="3">
        <v>0</v>
      </c>
      <c r="E8" s="3">
        <v>1</v>
      </c>
      <c r="F8" s="4">
        <v>0</v>
      </c>
      <c r="G8">
        <f>SUM(C8:F8)</f>
        <v>1</v>
      </c>
      <c r="H8">
        <v>1</v>
      </c>
      <c r="N8" s="1"/>
      <c r="O8" t="s">
        <v>15</v>
      </c>
      <c r="P8">
        <v>2</v>
      </c>
      <c r="Q8" t="s">
        <v>16</v>
      </c>
      <c r="R8" s="2">
        <v>1478</v>
      </c>
      <c r="S8" s="3">
        <v>2119</v>
      </c>
      <c r="T8" s="3">
        <v>1034</v>
      </c>
      <c r="U8" s="4">
        <v>362</v>
      </c>
    </row>
    <row r="9" spans="2:23" x14ac:dyDescent="0.25">
      <c r="B9" t="s">
        <v>18</v>
      </c>
      <c r="C9" s="5">
        <v>0</v>
      </c>
      <c r="D9" s="6">
        <v>1</v>
      </c>
      <c r="E9">
        <v>0</v>
      </c>
      <c r="F9" s="7">
        <v>0</v>
      </c>
      <c r="G9">
        <f t="shared" ref="G9:G27" si="1">SUM(C9:F9)</f>
        <v>1</v>
      </c>
      <c r="H9">
        <v>1</v>
      </c>
      <c r="N9" s="1"/>
      <c r="O9" t="s">
        <v>17</v>
      </c>
      <c r="P9">
        <v>2</v>
      </c>
      <c r="Q9" t="s">
        <v>18</v>
      </c>
      <c r="R9" s="5">
        <v>349</v>
      </c>
      <c r="S9" s="6">
        <v>732</v>
      </c>
      <c r="T9">
        <v>441</v>
      </c>
      <c r="U9" s="7">
        <v>1518</v>
      </c>
    </row>
    <row r="10" spans="2:23" x14ac:dyDescent="0.25">
      <c r="B10" t="s">
        <v>19</v>
      </c>
      <c r="C10" s="5">
        <v>1</v>
      </c>
      <c r="D10">
        <v>0</v>
      </c>
      <c r="E10" s="6">
        <v>0</v>
      </c>
      <c r="F10" s="7">
        <v>0</v>
      </c>
      <c r="G10">
        <f t="shared" si="1"/>
        <v>1</v>
      </c>
      <c r="H10">
        <v>1</v>
      </c>
      <c r="N10" s="1"/>
      <c r="O10" t="s">
        <v>13</v>
      </c>
      <c r="P10">
        <v>2</v>
      </c>
      <c r="Q10" t="s">
        <v>19</v>
      </c>
      <c r="R10" s="5">
        <v>879</v>
      </c>
      <c r="S10">
        <v>1511</v>
      </c>
      <c r="T10" s="6">
        <v>636</v>
      </c>
      <c r="U10" s="7">
        <v>1083</v>
      </c>
    </row>
    <row r="11" spans="2:23" ht="15.75" thickBot="1" x14ac:dyDescent="0.3">
      <c r="B11" t="s">
        <v>20</v>
      </c>
      <c r="C11" s="8">
        <v>0</v>
      </c>
      <c r="D11" s="9">
        <v>0</v>
      </c>
      <c r="E11" s="9">
        <v>0</v>
      </c>
      <c r="F11" s="10">
        <v>1</v>
      </c>
      <c r="G11">
        <f t="shared" si="1"/>
        <v>1</v>
      </c>
      <c r="H11">
        <v>1</v>
      </c>
      <c r="N11" s="1"/>
      <c r="O11" t="s">
        <v>15</v>
      </c>
      <c r="P11">
        <v>2</v>
      </c>
      <c r="Q11" t="s">
        <v>20</v>
      </c>
      <c r="R11" s="8">
        <v>1834</v>
      </c>
      <c r="S11" s="9">
        <v>2454</v>
      </c>
      <c r="T11" s="9">
        <v>1362</v>
      </c>
      <c r="U11" s="10">
        <v>237</v>
      </c>
      <c r="V11">
        <f>R8+S9+T10+U11</f>
        <v>3083</v>
      </c>
      <c r="W11" t="s">
        <v>83</v>
      </c>
    </row>
    <row r="12" spans="2:23" x14ac:dyDescent="0.25">
      <c r="B12" t="s">
        <v>21</v>
      </c>
      <c r="C12" s="2">
        <v>0</v>
      </c>
      <c r="D12" s="3">
        <v>1</v>
      </c>
      <c r="E12" s="3">
        <v>0</v>
      </c>
      <c r="F12" s="4">
        <v>0</v>
      </c>
      <c r="G12">
        <f t="shared" si="1"/>
        <v>1</v>
      </c>
      <c r="H12">
        <v>1</v>
      </c>
      <c r="N12" s="1"/>
      <c r="O12" t="s">
        <v>13</v>
      </c>
      <c r="P12">
        <v>3</v>
      </c>
      <c r="Q12" t="s">
        <v>21</v>
      </c>
      <c r="R12" s="2">
        <v>793</v>
      </c>
      <c r="S12" s="3">
        <v>1431</v>
      </c>
      <c r="T12" s="3">
        <v>541</v>
      </c>
      <c r="U12" s="4">
        <v>1080</v>
      </c>
    </row>
    <row r="13" spans="2:23" x14ac:dyDescent="0.25">
      <c r="B13" t="s">
        <v>22</v>
      </c>
      <c r="C13" s="5">
        <v>0</v>
      </c>
      <c r="D13" s="6">
        <v>0</v>
      </c>
      <c r="E13">
        <v>1</v>
      </c>
      <c r="F13" s="7">
        <v>0</v>
      </c>
      <c r="G13">
        <f t="shared" si="1"/>
        <v>1</v>
      </c>
      <c r="H13">
        <v>1</v>
      </c>
      <c r="N13" s="12">
        <v>2</v>
      </c>
      <c r="O13" t="s">
        <v>13</v>
      </c>
      <c r="P13">
        <v>3</v>
      </c>
      <c r="Q13" t="s">
        <v>22</v>
      </c>
      <c r="R13" s="5">
        <v>586</v>
      </c>
      <c r="S13" s="6">
        <v>1196</v>
      </c>
      <c r="T13">
        <v>107</v>
      </c>
      <c r="U13" s="7">
        <v>1035</v>
      </c>
    </row>
    <row r="14" spans="2:23" x14ac:dyDescent="0.25">
      <c r="B14" t="s">
        <v>23</v>
      </c>
      <c r="C14" s="5">
        <v>1</v>
      </c>
      <c r="D14">
        <v>0</v>
      </c>
      <c r="E14" s="6">
        <v>0</v>
      </c>
      <c r="F14" s="7">
        <v>0</v>
      </c>
      <c r="G14">
        <f t="shared" si="1"/>
        <v>1</v>
      </c>
      <c r="H14">
        <v>1</v>
      </c>
      <c r="N14" s="1"/>
      <c r="O14" t="s">
        <v>17</v>
      </c>
      <c r="P14">
        <v>3</v>
      </c>
      <c r="Q14" t="s">
        <v>23</v>
      </c>
      <c r="R14" s="5">
        <v>89</v>
      </c>
      <c r="S14">
        <v>568</v>
      </c>
      <c r="T14" s="6">
        <v>539</v>
      </c>
      <c r="U14" s="7">
        <v>1680</v>
      </c>
    </row>
    <row r="15" spans="2:23" ht="15.75" thickBot="1" x14ac:dyDescent="0.3">
      <c r="B15" t="s">
        <v>25</v>
      </c>
      <c r="C15" s="8">
        <v>0</v>
      </c>
      <c r="D15" s="9">
        <v>0</v>
      </c>
      <c r="E15" s="9">
        <v>0</v>
      </c>
      <c r="F15" s="10">
        <v>1</v>
      </c>
      <c r="G15">
        <f t="shared" si="1"/>
        <v>1</v>
      </c>
      <c r="H15">
        <v>1</v>
      </c>
      <c r="N15" s="1"/>
      <c r="O15" t="s">
        <v>24</v>
      </c>
      <c r="P15">
        <v>3</v>
      </c>
      <c r="Q15" t="s">
        <v>25</v>
      </c>
      <c r="R15" s="8">
        <v>1713</v>
      </c>
      <c r="S15" s="9">
        <v>2174</v>
      </c>
      <c r="T15" s="9">
        <v>1284</v>
      </c>
      <c r="U15" s="10">
        <v>802</v>
      </c>
      <c r="V15">
        <f>R12+S13+T14+U15</f>
        <v>3330</v>
      </c>
      <c r="W15" t="s">
        <v>84</v>
      </c>
    </row>
    <row r="16" spans="2:23" x14ac:dyDescent="0.25">
      <c r="B16" t="s">
        <v>27</v>
      </c>
      <c r="C16" s="2">
        <v>0</v>
      </c>
      <c r="D16" s="3">
        <v>1</v>
      </c>
      <c r="E16" s="3">
        <v>0</v>
      </c>
      <c r="F16" s="4">
        <v>0</v>
      </c>
      <c r="G16">
        <f t="shared" si="1"/>
        <v>1</v>
      </c>
      <c r="H16">
        <v>1</v>
      </c>
      <c r="N16" s="1"/>
      <c r="O16" t="s">
        <v>26</v>
      </c>
      <c r="P16">
        <v>4</v>
      </c>
      <c r="Q16" t="s">
        <v>27</v>
      </c>
      <c r="R16" s="2">
        <v>396</v>
      </c>
      <c r="S16" s="3">
        <v>302</v>
      </c>
      <c r="T16" s="3">
        <v>872</v>
      </c>
      <c r="U16" s="4">
        <v>2012</v>
      </c>
    </row>
    <row r="17" spans="1:23" x14ac:dyDescent="0.25">
      <c r="B17" t="s">
        <v>28</v>
      </c>
      <c r="C17" s="5">
        <v>0</v>
      </c>
      <c r="D17" s="6">
        <v>0</v>
      </c>
      <c r="E17">
        <v>1</v>
      </c>
      <c r="F17" s="7">
        <v>0</v>
      </c>
      <c r="G17">
        <f t="shared" si="1"/>
        <v>1</v>
      </c>
      <c r="H17">
        <v>1</v>
      </c>
      <c r="N17" s="1"/>
      <c r="O17" t="s">
        <v>7</v>
      </c>
      <c r="P17">
        <v>4</v>
      </c>
      <c r="Q17" t="s">
        <v>28</v>
      </c>
      <c r="R17" s="5">
        <v>192</v>
      </c>
      <c r="S17" s="6">
        <v>620</v>
      </c>
      <c r="T17">
        <v>631</v>
      </c>
      <c r="U17" s="7">
        <v>1746</v>
      </c>
    </row>
    <row r="18" spans="1:23" x14ac:dyDescent="0.25">
      <c r="B18" t="s">
        <v>29</v>
      </c>
      <c r="C18" s="5">
        <v>1</v>
      </c>
      <c r="D18">
        <v>0</v>
      </c>
      <c r="E18" s="6">
        <v>0</v>
      </c>
      <c r="F18" s="7">
        <v>0</v>
      </c>
      <c r="G18">
        <f t="shared" si="1"/>
        <v>1</v>
      </c>
      <c r="H18">
        <v>1</v>
      </c>
      <c r="N18" s="1"/>
      <c r="O18" t="s">
        <v>9</v>
      </c>
      <c r="P18">
        <v>4</v>
      </c>
      <c r="Q18" t="s">
        <v>29</v>
      </c>
      <c r="R18" s="5">
        <v>76</v>
      </c>
      <c r="S18">
        <v>672</v>
      </c>
      <c r="T18" s="6">
        <v>431</v>
      </c>
      <c r="U18" s="7">
        <v>1572</v>
      </c>
    </row>
    <row r="19" spans="1:23" ht="15.75" thickBot="1" x14ac:dyDescent="0.3">
      <c r="B19" t="s">
        <v>30</v>
      </c>
      <c r="C19" s="8">
        <v>0</v>
      </c>
      <c r="D19" s="9">
        <v>0</v>
      </c>
      <c r="E19" s="9">
        <v>0</v>
      </c>
      <c r="F19" s="10">
        <v>1</v>
      </c>
      <c r="G19">
        <f t="shared" si="1"/>
        <v>1</v>
      </c>
      <c r="H19">
        <v>1</v>
      </c>
      <c r="N19" s="1"/>
      <c r="O19" t="s">
        <v>17</v>
      </c>
      <c r="P19">
        <v>4</v>
      </c>
      <c r="Q19" t="s">
        <v>30</v>
      </c>
      <c r="R19" s="8">
        <v>755</v>
      </c>
      <c r="S19" s="9">
        <v>119</v>
      </c>
      <c r="T19" s="9">
        <v>1186</v>
      </c>
      <c r="U19" s="10">
        <v>2312</v>
      </c>
      <c r="V19">
        <f>R16+S17+T18+U19</f>
        <v>3759</v>
      </c>
      <c r="W19" t="s">
        <v>85</v>
      </c>
    </row>
    <row r="20" spans="1:23" x14ac:dyDescent="0.25">
      <c r="B20" t="s">
        <v>31</v>
      </c>
      <c r="C20" s="2">
        <v>0</v>
      </c>
      <c r="D20" s="3">
        <v>0</v>
      </c>
      <c r="E20" s="3">
        <v>0</v>
      </c>
      <c r="F20" s="4">
        <v>1</v>
      </c>
      <c r="G20">
        <f t="shared" si="1"/>
        <v>1</v>
      </c>
      <c r="H20">
        <v>1</v>
      </c>
      <c r="N20" s="12">
        <v>4</v>
      </c>
      <c r="O20" s="6" t="s">
        <v>5</v>
      </c>
      <c r="P20">
        <v>5</v>
      </c>
      <c r="Q20" t="s">
        <v>31</v>
      </c>
      <c r="R20" s="2">
        <v>1799</v>
      </c>
      <c r="S20" s="3">
        <v>2428</v>
      </c>
      <c r="T20" s="3">
        <v>1334</v>
      </c>
      <c r="U20" s="4">
        <v>265</v>
      </c>
    </row>
    <row r="21" spans="1:23" x14ac:dyDescent="0.25">
      <c r="B21" t="s">
        <v>32</v>
      </c>
      <c r="C21" s="5">
        <v>0</v>
      </c>
      <c r="D21" s="6">
        <v>0</v>
      </c>
      <c r="E21">
        <v>1</v>
      </c>
      <c r="F21" s="7">
        <v>0</v>
      </c>
      <c r="G21">
        <f t="shared" si="1"/>
        <v>1</v>
      </c>
      <c r="H21">
        <v>1</v>
      </c>
      <c r="N21" s="1"/>
      <c r="O21" t="s">
        <v>26</v>
      </c>
      <c r="P21">
        <v>5</v>
      </c>
      <c r="Q21" t="s">
        <v>32</v>
      </c>
      <c r="R21" s="5">
        <v>408</v>
      </c>
      <c r="S21" s="6">
        <v>420</v>
      </c>
      <c r="T21">
        <v>884</v>
      </c>
      <c r="U21" s="7">
        <v>2012</v>
      </c>
    </row>
    <row r="22" spans="1:23" x14ac:dyDescent="0.25">
      <c r="B22" t="s">
        <v>33</v>
      </c>
      <c r="C22" s="5">
        <v>1</v>
      </c>
      <c r="D22">
        <v>0</v>
      </c>
      <c r="E22" s="6">
        <v>0</v>
      </c>
      <c r="F22" s="7">
        <v>0</v>
      </c>
      <c r="G22">
        <f t="shared" si="1"/>
        <v>1</v>
      </c>
      <c r="H22">
        <v>1</v>
      </c>
      <c r="N22" s="12">
        <v>1</v>
      </c>
      <c r="O22" t="s">
        <v>26</v>
      </c>
      <c r="P22">
        <v>5</v>
      </c>
      <c r="Q22" t="s">
        <v>33</v>
      </c>
      <c r="R22" s="5">
        <v>921</v>
      </c>
      <c r="S22">
        <v>1092</v>
      </c>
      <c r="T22" s="6">
        <v>1242</v>
      </c>
      <c r="U22" s="7">
        <v>2177</v>
      </c>
    </row>
    <row r="23" spans="1:23" ht="15.75" thickBot="1" x14ac:dyDescent="0.3">
      <c r="B23" t="s">
        <v>34</v>
      </c>
      <c r="C23" s="8">
        <v>0</v>
      </c>
      <c r="D23" s="9">
        <v>1</v>
      </c>
      <c r="E23" s="9">
        <v>0</v>
      </c>
      <c r="F23" s="10">
        <v>0</v>
      </c>
      <c r="G23">
        <f t="shared" si="1"/>
        <v>1</v>
      </c>
      <c r="H23">
        <v>1</v>
      </c>
      <c r="N23" s="12">
        <v>5</v>
      </c>
      <c r="O23" t="s">
        <v>24</v>
      </c>
      <c r="P23">
        <v>5</v>
      </c>
      <c r="Q23" t="s">
        <v>34</v>
      </c>
      <c r="R23" s="8">
        <v>1967</v>
      </c>
      <c r="S23" s="9">
        <v>2549</v>
      </c>
      <c r="T23" s="9">
        <v>1487</v>
      </c>
      <c r="U23" s="10">
        <v>402</v>
      </c>
      <c r="V23">
        <f>R20+S21+T22+U23</f>
        <v>3863</v>
      </c>
      <c r="W23" t="s">
        <v>86</v>
      </c>
    </row>
    <row r="24" spans="1:23" x14ac:dyDescent="0.25">
      <c r="B24" t="s">
        <v>35</v>
      </c>
      <c r="C24" s="2">
        <v>0</v>
      </c>
      <c r="D24" s="3">
        <v>0</v>
      </c>
      <c r="E24" s="3">
        <v>1</v>
      </c>
      <c r="F24" s="4">
        <v>0</v>
      </c>
      <c r="G24">
        <f t="shared" si="1"/>
        <v>1</v>
      </c>
      <c r="H24">
        <v>1</v>
      </c>
      <c r="N24" s="12">
        <v>1</v>
      </c>
      <c r="O24" t="s">
        <v>17</v>
      </c>
      <c r="P24">
        <v>6</v>
      </c>
      <c r="Q24" t="s">
        <v>35</v>
      </c>
      <c r="R24" s="11">
        <v>579</v>
      </c>
      <c r="S24">
        <v>1141</v>
      </c>
      <c r="T24">
        <v>166</v>
      </c>
      <c r="U24" s="7">
        <v>1091</v>
      </c>
    </row>
    <row r="25" spans="1:23" x14ac:dyDescent="0.25">
      <c r="B25" t="s">
        <v>36</v>
      </c>
      <c r="C25" s="5">
        <v>0</v>
      </c>
      <c r="D25" s="6">
        <v>1</v>
      </c>
      <c r="E25">
        <v>0</v>
      </c>
      <c r="F25" s="7">
        <v>0</v>
      </c>
      <c r="G25">
        <f t="shared" si="1"/>
        <v>1</v>
      </c>
      <c r="H25">
        <v>1</v>
      </c>
      <c r="N25" s="1"/>
      <c r="O25" t="s">
        <v>7</v>
      </c>
      <c r="P25">
        <v>6</v>
      </c>
      <c r="Q25" t="s">
        <v>36</v>
      </c>
      <c r="R25" s="5">
        <v>70</v>
      </c>
      <c r="S25" s="6">
        <v>589</v>
      </c>
      <c r="T25">
        <v>549</v>
      </c>
      <c r="U25" s="7">
        <v>1686</v>
      </c>
    </row>
    <row r="26" spans="1:23" x14ac:dyDescent="0.25">
      <c r="B26" t="s">
        <v>37</v>
      </c>
      <c r="C26" s="5">
        <v>0</v>
      </c>
      <c r="D26">
        <v>0</v>
      </c>
      <c r="E26" s="6">
        <v>0</v>
      </c>
      <c r="F26" s="7">
        <v>1</v>
      </c>
      <c r="G26">
        <f t="shared" si="1"/>
        <v>1</v>
      </c>
      <c r="H26">
        <v>1</v>
      </c>
      <c r="N26" s="1"/>
      <c r="O26" t="s">
        <v>13</v>
      </c>
      <c r="P26">
        <v>6</v>
      </c>
      <c r="Q26" t="s">
        <v>37</v>
      </c>
      <c r="R26" s="5">
        <v>490</v>
      </c>
      <c r="S26">
        <v>1019</v>
      </c>
      <c r="T26" s="6">
        <v>208</v>
      </c>
      <c r="U26" s="7">
        <v>1219</v>
      </c>
    </row>
    <row r="27" spans="1:23" ht="15.75" thickBot="1" x14ac:dyDescent="0.3">
      <c r="B27" t="s">
        <v>38</v>
      </c>
      <c r="C27" s="8">
        <v>1</v>
      </c>
      <c r="D27" s="9">
        <v>0</v>
      </c>
      <c r="E27" s="9">
        <v>0</v>
      </c>
      <c r="F27" s="10">
        <v>0</v>
      </c>
      <c r="G27">
        <f t="shared" si="1"/>
        <v>1</v>
      </c>
      <c r="H27">
        <v>1</v>
      </c>
      <c r="N27" s="12">
        <v>3</v>
      </c>
      <c r="O27" t="s">
        <v>13</v>
      </c>
      <c r="P27">
        <v>6</v>
      </c>
      <c r="Q27" t="s">
        <v>38</v>
      </c>
      <c r="R27" s="8">
        <v>753</v>
      </c>
      <c r="S27" s="9">
        <v>1398</v>
      </c>
      <c r="T27" s="9">
        <v>465</v>
      </c>
      <c r="U27" s="10">
        <v>1040</v>
      </c>
      <c r="V27">
        <f>R24+S25+T26+U27</f>
        <v>2416</v>
      </c>
      <c r="W27" t="s">
        <v>87</v>
      </c>
    </row>
    <row r="29" spans="1:23" x14ac:dyDescent="0.25">
      <c r="A29" t="s">
        <v>64</v>
      </c>
      <c r="B29" t="s">
        <v>70</v>
      </c>
      <c r="C29">
        <f>SUM(C4:C7)</f>
        <v>1</v>
      </c>
      <c r="D29">
        <f t="shared" ref="D29:F29" si="2">SUM(D4:D7)</f>
        <v>1</v>
      </c>
      <c r="E29">
        <f t="shared" si="2"/>
        <v>1</v>
      </c>
      <c r="F29">
        <f t="shared" si="2"/>
        <v>1</v>
      </c>
      <c r="I29" t="s">
        <v>76</v>
      </c>
      <c r="J29">
        <f>SUMPRODUCT(C4:F7,R4:U7)</f>
        <v>2274</v>
      </c>
      <c r="U29" s="13">
        <f>SUMPRODUCT(C4:F27,R4:U27)</f>
        <v>18252</v>
      </c>
      <c r="V29" t="s">
        <v>89</v>
      </c>
    </row>
    <row r="30" spans="1:23" x14ac:dyDescent="0.25">
      <c r="A30" t="s">
        <v>65</v>
      </c>
      <c r="B30" t="s">
        <v>74</v>
      </c>
      <c r="C30">
        <f>SUM(C8:C11)</f>
        <v>1</v>
      </c>
      <c r="D30">
        <f t="shared" ref="D30:F30" si="3">SUM(D8:D11)</f>
        <v>1</v>
      </c>
      <c r="E30">
        <f t="shared" si="3"/>
        <v>1</v>
      </c>
      <c r="F30">
        <f t="shared" si="3"/>
        <v>1</v>
      </c>
      <c r="H30">
        <v>1</v>
      </c>
      <c r="I30" t="s">
        <v>77</v>
      </c>
      <c r="J30">
        <f>SUMPRODUCT(C8:F11,R8:U11)</f>
        <v>2882</v>
      </c>
    </row>
    <row r="31" spans="1:23" x14ac:dyDescent="0.25">
      <c r="A31" t="s">
        <v>66</v>
      </c>
      <c r="B31" t="s">
        <v>72</v>
      </c>
      <c r="C31">
        <f>SUM(C12:C15)</f>
        <v>1</v>
      </c>
      <c r="D31">
        <f t="shared" ref="D31:F31" si="4">SUM(D12:D15)</f>
        <v>1</v>
      </c>
      <c r="E31">
        <f t="shared" si="4"/>
        <v>1</v>
      </c>
      <c r="F31">
        <f t="shared" si="4"/>
        <v>1</v>
      </c>
      <c r="H31">
        <v>1</v>
      </c>
      <c r="I31" t="s">
        <v>78</v>
      </c>
      <c r="J31">
        <f>SUMPRODUCT(C12:F15,R12:U15)</f>
        <v>2429</v>
      </c>
      <c r="U31">
        <f>V7+V11+V15+V19+V23+V27</f>
        <v>19215</v>
      </c>
      <c r="V31" t="s">
        <v>88</v>
      </c>
    </row>
    <row r="32" spans="1:23" x14ac:dyDescent="0.25">
      <c r="A32" t="s">
        <v>67</v>
      </c>
      <c r="B32" t="s">
        <v>71</v>
      </c>
      <c r="C32">
        <f>SUM(C16:C19)</f>
        <v>1</v>
      </c>
      <c r="D32">
        <f t="shared" ref="D32:F32" si="5">SUM(D16:D19)</f>
        <v>1</v>
      </c>
      <c r="E32">
        <f t="shared" si="5"/>
        <v>1</v>
      </c>
      <c r="F32">
        <f t="shared" si="5"/>
        <v>1</v>
      </c>
      <c r="H32">
        <v>1</v>
      </c>
      <c r="I32" t="s">
        <v>79</v>
      </c>
      <c r="J32">
        <f>SUMPRODUCT(C16:F19,R16:U19)</f>
        <v>3321</v>
      </c>
    </row>
    <row r="33" spans="1:22" x14ac:dyDescent="0.25">
      <c r="A33" t="s">
        <v>68</v>
      </c>
      <c r="B33" t="s">
        <v>73</v>
      </c>
      <c r="C33">
        <f>SUM(C20:C23)</f>
        <v>1</v>
      </c>
      <c r="D33">
        <f t="shared" ref="D33:F33" si="6">SUM(D20:D23)</f>
        <v>1</v>
      </c>
      <c r="E33">
        <f t="shared" si="6"/>
        <v>1</v>
      </c>
      <c r="F33">
        <f t="shared" si="6"/>
        <v>1</v>
      </c>
      <c r="H33">
        <v>1</v>
      </c>
      <c r="I33" t="s">
        <v>80</v>
      </c>
      <c r="J33">
        <f>SUMPRODUCT(C20:F23,R20:U23)</f>
        <v>4619</v>
      </c>
      <c r="U33">
        <f>U31-U29</f>
        <v>963</v>
      </c>
      <c r="V33" t="s">
        <v>90</v>
      </c>
    </row>
    <row r="34" spans="1:22" x14ac:dyDescent="0.25">
      <c r="A34" t="s">
        <v>69</v>
      </c>
      <c r="B34" t="s">
        <v>75</v>
      </c>
      <c r="C34">
        <f>SUM(C24:C27)</f>
        <v>1</v>
      </c>
      <c r="D34">
        <f t="shared" ref="D34:F34" si="7">SUM(D24:D27)</f>
        <v>1</v>
      </c>
      <c r="E34">
        <f t="shared" si="7"/>
        <v>1</v>
      </c>
      <c r="F34">
        <f t="shared" si="7"/>
        <v>1</v>
      </c>
      <c r="H34">
        <v>1</v>
      </c>
      <c r="I34" t="s">
        <v>81</v>
      </c>
      <c r="J34">
        <f>SUMPRODUCT(C24:F27,R24:U27)</f>
        <v>2727</v>
      </c>
    </row>
    <row r="36" spans="1:22" x14ac:dyDescent="0.25">
      <c r="A36" t="s">
        <v>45</v>
      </c>
      <c r="B36" t="s">
        <v>14</v>
      </c>
      <c r="C36">
        <f>C7</f>
        <v>0</v>
      </c>
      <c r="D36">
        <f>D7</f>
        <v>0</v>
      </c>
      <c r="E36">
        <f>E7</f>
        <v>1</v>
      </c>
      <c r="F36">
        <f>F7</f>
        <v>0</v>
      </c>
      <c r="H36">
        <v>1</v>
      </c>
    </row>
    <row r="37" spans="1:22" x14ac:dyDescent="0.25">
      <c r="A37" t="s">
        <v>45</v>
      </c>
      <c r="B37" t="s">
        <v>19</v>
      </c>
      <c r="C37">
        <f>C10</f>
        <v>1</v>
      </c>
      <c r="D37">
        <f>D10</f>
        <v>0</v>
      </c>
      <c r="E37">
        <f>E10</f>
        <v>0</v>
      </c>
      <c r="F37">
        <f>F10</f>
        <v>0</v>
      </c>
    </row>
    <row r="38" spans="1:22" x14ac:dyDescent="0.25">
      <c r="A38" t="s">
        <v>45</v>
      </c>
      <c r="B38" t="s">
        <v>21</v>
      </c>
      <c r="C38">
        <f t="shared" ref="C38:F39" si="8">C12</f>
        <v>0</v>
      </c>
      <c r="D38">
        <f t="shared" si="8"/>
        <v>1</v>
      </c>
      <c r="E38">
        <f t="shared" si="8"/>
        <v>0</v>
      </c>
      <c r="F38">
        <f t="shared" si="8"/>
        <v>0</v>
      </c>
    </row>
    <row r="39" spans="1:22" x14ac:dyDescent="0.25">
      <c r="A39" t="s">
        <v>45</v>
      </c>
      <c r="B39" t="s">
        <v>22</v>
      </c>
      <c r="C39">
        <f t="shared" si="8"/>
        <v>0</v>
      </c>
      <c r="D39">
        <f t="shared" si="8"/>
        <v>0</v>
      </c>
      <c r="E39">
        <f t="shared" si="8"/>
        <v>1</v>
      </c>
      <c r="F39">
        <f t="shared" si="8"/>
        <v>0</v>
      </c>
    </row>
    <row r="40" spans="1:22" x14ac:dyDescent="0.25">
      <c r="A40" t="s">
        <v>45</v>
      </c>
      <c r="B40" t="s">
        <v>37</v>
      </c>
      <c r="C40">
        <f>C26</f>
        <v>0</v>
      </c>
      <c r="D40">
        <f t="shared" ref="D40:F40" si="9">D26</f>
        <v>0</v>
      </c>
      <c r="E40">
        <f t="shared" si="9"/>
        <v>0</v>
      </c>
      <c r="F40">
        <f t="shared" si="9"/>
        <v>1</v>
      </c>
      <c r="I40" t="s">
        <v>40</v>
      </c>
    </row>
    <row r="41" spans="1:22" x14ac:dyDescent="0.25">
      <c r="A41" t="s">
        <v>45</v>
      </c>
      <c r="B41" t="s">
        <v>38</v>
      </c>
      <c r="C41">
        <f>C27</f>
        <v>1</v>
      </c>
      <c r="D41">
        <f t="shared" ref="D41:F41" si="10">D27</f>
        <v>0</v>
      </c>
      <c r="E41">
        <f t="shared" si="10"/>
        <v>0</v>
      </c>
      <c r="F41">
        <f t="shared" si="10"/>
        <v>0</v>
      </c>
      <c r="H41">
        <v>1</v>
      </c>
    </row>
    <row r="42" spans="1:22" x14ac:dyDescent="0.25">
      <c r="A42" t="s">
        <v>43</v>
      </c>
      <c r="B42" t="s">
        <v>41</v>
      </c>
      <c r="C42">
        <f>SUM(C36:C41)</f>
        <v>2</v>
      </c>
      <c r="D42">
        <f t="shared" ref="D42:F42" si="11">SUM(D36:D41)</f>
        <v>1</v>
      </c>
      <c r="E42">
        <f t="shared" si="11"/>
        <v>2</v>
      </c>
      <c r="F42">
        <f t="shared" si="11"/>
        <v>1</v>
      </c>
    </row>
    <row r="43" spans="1:22" x14ac:dyDescent="0.25">
      <c r="A43" t="s">
        <v>44</v>
      </c>
      <c r="B43" t="s">
        <v>42</v>
      </c>
      <c r="C43">
        <f>SUM(C36:C41)</f>
        <v>2</v>
      </c>
      <c r="D43">
        <f t="shared" ref="D43:F43" si="12">SUM(D36:D41)</f>
        <v>1</v>
      </c>
      <c r="E43">
        <f t="shared" si="12"/>
        <v>2</v>
      </c>
      <c r="F43">
        <f t="shared" si="12"/>
        <v>1</v>
      </c>
    </row>
    <row r="45" spans="1:22" x14ac:dyDescent="0.25">
      <c r="A45" t="s">
        <v>46</v>
      </c>
      <c r="B45" t="s">
        <v>8</v>
      </c>
      <c r="C45">
        <f>C4</f>
        <v>1</v>
      </c>
      <c r="D45">
        <f>D4</f>
        <v>0</v>
      </c>
      <c r="E45">
        <f>E4</f>
        <v>0</v>
      </c>
      <c r="F45">
        <f>F4</f>
        <v>0</v>
      </c>
    </row>
    <row r="46" spans="1:22" x14ac:dyDescent="0.25">
      <c r="A46" t="s">
        <v>46</v>
      </c>
      <c r="B46" t="s">
        <v>28</v>
      </c>
      <c r="C46">
        <f>C17</f>
        <v>0</v>
      </c>
      <c r="D46">
        <f>D17</f>
        <v>0</v>
      </c>
      <c r="E46">
        <f>E17</f>
        <v>1</v>
      </c>
      <c r="F46">
        <f>F17</f>
        <v>0</v>
      </c>
    </row>
    <row r="47" spans="1:22" x14ac:dyDescent="0.25">
      <c r="A47" t="s">
        <v>46</v>
      </c>
      <c r="B47" t="s">
        <v>36</v>
      </c>
      <c r="C47">
        <f>C25</f>
        <v>0</v>
      </c>
      <c r="D47">
        <f t="shared" ref="D47:F47" si="13">D25</f>
        <v>1</v>
      </c>
      <c r="E47">
        <f t="shared" si="13"/>
        <v>0</v>
      </c>
      <c r="F47">
        <f t="shared" si="13"/>
        <v>0</v>
      </c>
      <c r="I47" t="s">
        <v>40</v>
      </c>
    </row>
    <row r="48" spans="1:22" x14ac:dyDescent="0.25">
      <c r="B48" t="s">
        <v>48</v>
      </c>
      <c r="C48">
        <f>SUM(C45:C47)</f>
        <v>1</v>
      </c>
      <c r="D48">
        <f t="shared" ref="D48:F48" si="14">SUM(D45:D47)</f>
        <v>1</v>
      </c>
      <c r="E48">
        <f t="shared" si="14"/>
        <v>1</v>
      </c>
      <c r="F48">
        <f t="shared" si="14"/>
        <v>0</v>
      </c>
    </row>
    <row r="50" spans="1:9" x14ac:dyDescent="0.25">
      <c r="A50" t="s">
        <v>49</v>
      </c>
      <c r="B50" t="s">
        <v>10</v>
      </c>
      <c r="C50">
        <f>C5</f>
        <v>0</v>
      </c>
      <c r="D50">
        <f>D5</f>
        <v>1</v>
      </c>
      <c r="E50">
        <f>E5</f>
        <v>0</v>
      </c>
      <c r="F50">
        <f>F5</f>
        <v>0</v>
      </c>
    </row>
    <row r="51" spans="1:9" x14ac:dyDescent="0.25">
      <c r="A51" t="s">
        <v>49</v>
      </c>
      <c r="B51" t="s">
        <v>29</v>
      </c>
      <c r="C51">
        <f>C18</f>
        <v>1</v>
      </c>
      <c r="D51">
        <f>D18</f>
        <v>0</v>
      </c>
      <c r="E51">
        <f>E18</f>
        <v>0</v>
      </c>
      <c r="F51">
        <f>F18</f>
        <v>0</v>
      </c>
      <c r="H51">
        <v>2</v>
      </c>
    </row>
    <row r="52" spans="1:9" x14ac:dyDescent="0.25">
      <c r="B52" t="s">
        <v>52</v>
      </c>
      <c r="C52">
        <f>SUM(C50:C51)</f>
        <v>1</v>
      </c>
      <c r="D52">
        <f t="shared" ref="D52:F52" si="15">SUM(D50:D51)</f>
        <v>1</v>
      </c>
      <c r="E52">
        <f t="shared" si="15"/>
        <v>0</v>
      </c>
      <c r="F52">
        <f t="shared" si="15"/>
        <v>0</v>
      </c>
      <c r="H52">
        <v>1</v>
      </c>
    </row>
    <row r="54" spans="1:9" x14ac:dyDescent="0.25">
      <c r="A54" t="s">
        <v>50</v>
      </c>
      <c r="B54" t="s">
        <v>16</v>
      </c>
      <c r="C54">
        <f>C8</f>
        <v>0</v>
      </c>
      <c r="D54">
        <f>D8</f>
        <v>0</v>
      </c>
      <c r="E54">
        <f>E8</f>
        <v>1</v>
      </c>
      <c r="F54">
        <f>F8</f>
        <v>0</v>
      </c>
    </row>
    <row r="55" spans="1:9" x14ac:dyDescent="0.25">
      <c r="A55" t="s">
        <v>50</v>
      </c>
      <c r="B55" t="s">
        <v>20</v>
      </c>
      <c r="C55">
        <f>C11</f>
        <v>0</v>
      </c>
      <c r="D55">
        <f>D11</f>
        <v>0</v>
      </c>
      <c r="E55">
        <f>E11</f>
        <v>0</v>
      </c>
      <c r="F55">
        <f>F11</f>
        <v>1</v>
      </c>
    </row>
    <row r="56" spans="1:9" x14ac:dyDescent="0.25">
      <c r="B56" t="s">
        <v>53</v>
      </c>
      <c r="C56">
        <f>SUM(C54:C55)</f>
        <v>0</v>
      </c>
      <c r="D56">
        <f t="shared" ref="D56:F56" si="16">SUM(D54:D55)</f>
        <v>0</v>
      </c>
      <c r="E56">
        <f t="shared" si="16"/>
        <v>1</v>
      </c>
      <c r="F56">
        <f t="shared" si="16"/>
        <v>1</v>
      </c>
    </row>
    <row r="57" spans="1:9" x14ac:dyDescent="0.25">
      <c r="H57">
        <v>1</v>
      </c>
      <c r="I57" t="s">
        <v>56</v>
      </c>
    </row>
    <row r="58" spans="1:9" x14ac:dyDescent="0.25">
      <c r="A58" t="s">
        <v>51</v>
      </c>
      <c r="B58" t="s">
        <v>18</v>
      </c>
      <c r="C58">
        <f>C9</f>
        <v>0</v>
      </c>
      <c r="D58">
        <f>D9</f>
        <v>1</v>
      </c>
      <c r="E58">
        <f>E9</f>
        <v>0</v>
      </c>
      <c r="F58">
        <f>F9</f>
        <v>0</v>
      </c>
      <c r="I58" t="s">
        <v>57</v>
      </c>
    </row>
    <row r="59" spans="1:9" x14ac:dyDescent="0.25">
      <c r="A59" t="s">
        <v>51</v>
      </c>
      <c r="B59" t="s">
        <v>23</v>
      </c>
      <c r="C59">
        <f>C14</f>
        <v>1</v>
      </c>
      <c r="D59">
        <f>D14</f>
        <v>0</v>
      </c>
      <c r="E59">
        <f>E14</f>
        <v>0</v>
      </c>
      <c r="F59">
        <f>F14</f>
        <v>0</v>
      </c>
    </row>
    <row r="60" spans="1:9" x14ac:dyDescent="0.25">
      <c r="A60" t="s">
        <v>51</v>
      </c>
      <c r="B60" t="s">
        <v>30</v>
      </c>
      <c r="C60">
        <f>C19</f>
        <v>0</v>
      </c>
      <c r="D60">
        <f>D19</f>
        <v>0</v>
      </c>
      <c r="E60">
        <f>E19</f>
        <v>0</v>
      </c>
      <c r="F60">
        <f>F19</f>
        <v>1</v>
      </c>
    </row>
    <row r="61" spans="1:9" x14ac:dyDescent="0.25">
      <c r="A61" t="s">
        <v>51</v>
      </c>
      <c r="B61" t="s">
        <v>35</v>
      </c>
      <c r="C61">
        <f>C24</f>
        <v>0</v>
      </c>
      <c r="D61">
        <f t="shared" ref="D61:F61" si="17">D24</f>
        <v>0</v>
      </c>
      <c r="E61">
        <f t="shared" si="17"/>
        <v>1</v>
      </c>
      <c r="F61">
        <f t="shared" si="17"/>
        <v>0</v>
      </c>
      <c r="H61">
        <v>1</v>
      </c>
    </row>
    <row r="62" spans="1:9" x14ac:dyDescent="0.25">
      <c r="B62" t="s">
        <v>54</v>
      </c>
      <c r="C62">
        <f>SUM(C58:C61)</f>
        <v>1</v>
      </c>
      <c r="D62">
        <f t="shared" ref="D62:F62" si="18">SUM(D58:D61)</f>
        <v>1</v>
      </c>
      <c r="E62">
        <f t="shared" si="18"/>
        <v>1</v>
      </c>
      <c r="F62">
        <f t="shared" si="18"/>
        <v>1</v>
      </c>
    </row>
    <row r="63" spans="1:9" x14ac:dyDescent="0.25">
      <c r="I63" t="s">
        <v>47</v>
      </c>
    </row>
    <row r="64" spans="1:9" x14ac:dyDescent="0.25">
      <c r="A64" t="s">
        <v>55</v>
      </c>
      <c r="B64" t="s">
        <v>25</v>
      </c>
      <c r="C64">
        <f>C15</f>
        <v>0</v>
      </c>
      <c r="D64">
        <f>D15</f>
        <v>0</v>
      </c>
      <c r="E64">
        <f>E15</f>
        <v>0</v>
      </c>
      <c r="F64">
        <f>F15</f>
        <v>1</v>
      </c>
    </row>
    <row r="65" spans="1:9" x14ac:dyDescent="0.25">
      <c r="A65" t="s">
        <v>55</v>
      </c>
      <c r="B65" t="s">
        <v>34</v>
      </c>
      <c r="C65">
        <f>C23</f>
        <v>0</v>
      </c>
      <c r="D65">
        <f>D23</f>
        <v>1</v>
      </c>
      <c r="E65">
        <f>E23</f>
        <v>0</v>
      </c>
      <c r="F65">
        <f>F23</f>
        <v>0</v>
      </c>
      <c r="H65">
        <v>1</v>
      </c>
    </row>
    <row r="66" spans="1:9" x14ac:dyDescent="0.25">
      <c r="B66" t="s">
        <v>58</v>
      </c>
      <c r="C66">
        <f>SUM(C64:C65)</f>
        <v>0</v>
      </c>
      <c r="D66">
        <f t="shared" ref="D66:F66" si="19">SUM(D64:D65)</f>
        <v>1</v>
      </c>
      <c r="E66">
        <f t="shared" si="19"/>
        <v>0</v>
      </c>
      <c r="F66">
        <f t="shared" si="19"/>
        <v>1</v>
      </c>
    </row>
    <row r="67" spans="1:9" x14ac:dyDescent="0.25">
      <c r="I67" t="s">
        <v>47</v>
      </c>
    </row>
    <row r="68" spans="1:9" x14ac:dyDescent="0.25">
      <c r="A68" t="s">
        <v>59</v>
      </c>
      <c r="B68" t="s">
        <v>27</v>
      </c>
      <c r="C68">
        <f>C16</f>
        <v>0</v>
      </c>
      <c r="D68">
        <f>D16</f>
        <v>1</v>
      </c>
      <c r="E68">
        <f>E16</f>
        <v>0</v>
      </c>
      <c r="F68">
        <f>F16</f>
        <v>0</v>
      </c>
    </row>
    <row r="69" spans="1:9" x14ac:dyDescent="0.25">
      <c r="A69" t="s">
        <v>59</v>
      </c>
      <c r="B69" t="s">
        <v>32</v>
      </c>
      <c r="C69">
        <f t="shared" ref="C69:F70" si="20">C21</f>
        <v>0</v>
      </c>
      <c r="D69">
        <f t="shared" si="20"/>
        <v>0</v>
      </c>
      <c r="E69">
        <f t="shared" si="20"/>
        <v>1</v>
      </c>
      <c r="F69">
        <f t="shared" si="20"/>
        <v>0</v>
      </c>
    </row>
    <row r="70" spans="1:9" x14ac:dyDescent="0.25">
      <c r="A70" t="s">
        <v>59</v>
      </c>
      <c r="B70" t="s">
        <v>33</v>
      </c>
      <c r="C70">
        <f t="shared" si="20"/>
        <v>1</v>
      </c>
      <c r="D70">
        <f t="shared" si="20"/>
        <v>0</v>
      </c>
      <c r="E70">
        <f t="shared" si="20"/>
        <v>0</v>
      </c>
      <c r="F70">
        <f t="shared" si="20"/>
        <v>0</v>
      </c>
    </row>
    <row r="71" spans="1:9" x14ac:dyDescent="0.25">
      <c r="C71">
        <f>SUM(C68:C70)</f>
        <v>1</v>
      </c>
      <c r="D71">
        <f t="shared" ref="D71:F71" si="21">SUM(D68:D70)</f>
        <v>1</v>
      </c>
      <c r="E71">
        <f t="shared" si="21"/>
        <v>1</v>
      </c>
      <c r="F71">
        <f t="shared" si="21"/>
        <v>0</v>
      </c>
      <c r="H71">
        <v>1</v>
      </c>
      <c r="I71" t="s">
        <v>47</v>
      </c>
    </row>
    <row r="73" spans="1:9" x14ac:dyDescent="0.25">
      <c r="A73" t="s">
        <v>60</v>
      </c>
      <c r="B73" t="s">
        <v>12</v>
      </c>
      <c r="C73">
        <f>C6</f>
        <v>0</v>
      </c>
      <c r="D73">
        <f>D6</f>
        <v>0</v>
      </c>
      <c r="E73">
        <f>E6</f>
        <v>0</v>
      </c>
      <c r="F73">
        <f>F6</f>
        <v>1</v>
      </c>
    </row>
    <row r="74" spans="1:9" x14ac:dyDescent="0.25">
      <c r="A74" t="s">
        <v>60</v>
      </c>
      <c r="B74" t="s">
        <v>22</v>
      </c>
      <c r="C74">
        <f>C13</f>
        <v>0</v>
      </c>
      <c r="D74">
        <f>D13</f>
        <v>0</v>
      </c>
      <c r="E74">
        <f>E13</f>
        <v>1</v>
      </c>
      <c r="F74">
        <f>F13</f>
        <v>0</v>
      </c>
    </row>
    <row r="75" spans="1:9" x14ac:dyDescent="0.25">
      <c r="A75" t="s">
        <v>60</v>
      </c>
      <c r="B75" t="s">
        <v>31</v>
      </c>
      <c r="C75">
        <f>C20</f>
        <v>0</v>
      </c>
      <c r="D75">
        <f>D20</f>
        <v>0</v>
      </c>
      <c r="E75">
        <f>E20</f>
        <v>0</v>
      </c>
      <c r="F75">
        <f>F20</f>
        <v>1</v>
      </c>
      <c r="H75">
        <v>1</v>
      </c>
    </row>
    <row r="76" spans="1:9" x14ac:dyDescent="0.25">
      <c r="A76" t="s">
        <v>60</v>
      </c>
      <c r="B76" t="s">
        <v>33</v>
      </c>
      <c r="C76">
        <f t="shared" ref="C76:F77" si="22">C22</f>
        <v>1</v>
      </c>
      <c r="D76">
        <f t="shared" si="22"/>
        <v>0</v>
      </c>
      <c r="E76">
        <f t="shared" si="22"/>
        <v>0</v>
      </c>
      <c r="F76">
        <f t="shared" si="22"/>
        <v>0</v>
      </c>
    </row>
    <row r="77" spans="1:9" x14ac:dyDescent="0.25">
      <c r="A77" t="s">
        <v>60</v>
      </c>
      <c r="B77" t="s">
        <v>34</v>
      </c>
      <c r="C77">
        <f t="shared" si="22"/>
        <v>0</v>
      </c>
      <c r="D77">
        <f t="shared" si="22"/>
        <v>1</v>
      </c>
      <c r="E77">
        <f t="shared" si="22"/>
        <v>0</v>
      </c>
      <c r="F77">
        <f t="shared" si="22"/>
        <v>0</v>
      </c>
      <c r="I77" t="s">
        <v>47</v>
      </c>
    </row>
    <row r="78" spans="1:9" x14ac:dyDescent="0.25">
      <c r="A78" t="s">
        <v>60</v>
      </c>
      <c r="B78" t="s">
        <v>35</v>
      </c>
      <c r="C78">
        <f>C24</f>
        <v>0</v>
      </c>
      <c r="D78">
        <f t="shared" ref="D78:F78" si="23">D24</f>
        <v>0</v>
      </c>
      <c r="E78">
        <f t="shared" si="23"/>
        <v>1</v>
      </c>
      <c r="F78">
        <f t="shared" si="23"/>
        <v>0</v>
      </c>
    </row>
    <row r="79" spans="1:9" x14ac:dyDescent="0.25">
      <c r="A79" t="s">
        <v>60</v>
      </c>
      <c r="B79" t="s">
        <v>38</v>
      </c>
      <c r="C79">
        <f>C27</f>
        <v>1</v>
      </c>
      <c r="D79">
        <f t="shared" ref="D79:F79" si="24">D27</f>
        <v>0</v>
      </c>
      <c r="E79">
        <f t="shared" si="24"/>
        <v>0</v>
      </c>
      <c r="F79">
        <f t="shared" si="24"/>
        <v>0</v>
      </c>
    </row>
    <row r="80" spans="1:9" x14ac:dyDescent="0.25">
      <c r="B80" t="s">
        <v>61</v>
      </c>
      <c r="C80">
        <f>SUM(C73:C79)</f>
        <v>2</v>
      </c>
      <c r="D80">
        <f t="shared" ref="D80:F80" si="25">SUM(D73:D79)</f>
        <v>1</v>
      </c>
      <c r="E80">
        <f t="shared" si="25"/>
        <v>2</v>
      </c>
      <c r="F80">
        <f t="shared" si="25"/>
        <v>2</v>
      </c>
      <c r="H80">
        <v>1</v>
      </c>
    </row>
    <row r="81" spans="2:9" x14ac:dyDescent="0.25">
      <c r="B81" t="s">
        <v>62</v>
      </c>
      <c r="C81">
        <f>SUM(C73:C79)</f>
        <v>2</v>
      </c>
      <c r="D81">
        <f t="shared" ref="D81:F81" si="26">SUM(D73:D79)</f>
        <v>1</v>
      </c>
      <c r="E81">
        <f t="shared" si="26"/>
        <v>2</v>
      </c>
      <c r="F81">
        <f t="shared" si="26"/>
        <v>2</v>
      </c>
      <c r="I81" t="s">
        <v>47</v>
      </c>
    </row>
    <row r="86" spans="2:9" x14ac:dyDescent="0.25">
      <c r="I86" t="s">
        <v>47</v>
      </c>
    </row>
    <row r="89" spans="2:9" x14ac:dyDescent="0.25">
      <c r="H89">
        <v>2</v>
      </c>
    </row>
    <row r="90" spans="2:9" x14ac:dyDescent="0.25">
      <c r="H90">
        <v>1</v>
      </c>
    </row>
    <row r="95" spans="2:9" x14ac:dyDescent="0.25">
      <c r="I95" t="s">
        <v>63</v>
      </c>
    </row>
    <row r="96" spans="2:9" x14ac:dyDescent="0.25">
      <c r="I96" t="s">
        <v>62</v>
      </c>
    </row>
  </sheetData>
  <phoneticPr fontId="1" type="noConversion"/>
  <conditionalFormatting sqref="A29:A34">
    <cfRule type="cellIs" dxfId="1" priority="10" operator="equal">
      <formula>"B12"</formula>
    </cfRule>
  </conditionalFormatting>
  <conditionalFormatting sqref="B25:B42">
    <cfRule type="cellIs" dxfId="0" priority="3" operator="equal">
      <formula>"B12"</formula>
    </cfRule>
  </conditionalFormatting>
  <printOptions gridLines="1"/>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3DAE8-C232-4161-B533-E3B0A724D08E}">
  <dimension ref="A1:L16"/>
  <sheetViews>
    <sheetView zoomScale="154" zoomScaleNormal="154" workbookViewId="0">
      <selection sqref="A1:I2"/>
    </sheetView>
  </sheetViews>
  <sheetFormatPr defaultRowHeight="15" x14ac:dyDescent="0.25"/>
  <cols>
    <col min="1" max="1" width="14.5703125" bestFit="1" customWidth="1"/>
    <col min="2" max="2" width="8.7109375" bestFit="1" customWidth="1"/>
    <col min="3" max="3" width="11" bestFit="1" customWidth="1"/>
    <col min="4" max="4" width="11.42578125" bestFit="1" customWidth="1"/>
    <col min="5" max="5" width="11.5703125" bestFit="1" customWidth="1"/>
    <col min="6" max="6" width="13.85546875" bestFit="1" customWidth="1"/>
    <col min="7" max="8" width="12.42578125" bestFit="1" customWidth="1"/>
    <col min="9" max="9" width="13.28515625" bestFit="1" customWidth="1"/>
    <col min="10" max="10" width="7.85546875" bestFit="1" customWidth="1"/>
    <col min="11" max="11" width="4.7109375" bestFit="1" customWidth="1"/>
    <col min="12" max="12" width="4.140625" bestFit="1" customWidth="1"/>
  </cols>
  <sheetData>
    <row r="1" spans="1:12" ht="23.25" customHeight="1" x14ac:dyDescent="0.25">
      <c r="A1" s="28" t="s">
        <v>130</v>
      </c>
      <c r="B1" s="28"/>
      <c r="C1" s="28"/>
      <c r="D1" s="28"/>
      <c r="E1" s="28"/>
      <c r="F1" s="28"/>
      <c r="G1" s="28"/>
      <c r="H1" s="28"/>
      <c r="I1" s="28"/>
      <c r="K1" s="1"/>
      <c r="L1" s="1"/>
    </row>
    <row r="2" spans="1:12" ht="24" customHeight="1" thickBot="1" x14ac:dyDescent="0.3">
      <c r="A2" s="28"/>
      <c r="B2" s="28"/>
      <c r="C2" s="28"/>
      <c r="D2" s="28"/>
      <c r="E2" s="28"/>
      <c r="F2" s="28"/>
      <c r="G2" s="28"/>
      <c r="H2" s="28"/>
      <c r="I2" s="28"/>
      <c r="J2" s="1"/>
      <c r="K2" s="1"/>
      <c r="L2" s="1"/>
    </row>
    <row r="3" spans="1:12" x14ac:dyDescent="0.25">
      <c r="A3" s="1"/>
      <c r="B3" s="19" t="s">
        <v>107</v>
      </c>
      <c r="C3" s="19" t="s">
        <v>108</v>
      </c>
      <c r="D3" s="19" t="s">
        <v>109</v>
      </c>
      <c r="E3" s="19" t="s">
        <v>110</v>
      </c>
      <c r="F3" s="19" t="s">
        <v>111</v>
      </c>
      <c r="G3" s="19" t="s">
        <v>112</v>
      </c>
      <c r="H3" s="19" t="s">
        <v>113</v>
      </c>
      <c r="I3" s="19" t="s">
        <v>114</v>
      </c>
      <c r="J3" s="1"/>
      <c r="K3" s="1"/>
      <c r="L3" s="1"/>
    </row>
    <row r="4" spans="1:12" x14ac:dyDescent="0.25">
      <c r="A4" s="1"/>
      <c r="B4" s="20">
        <v>58.749999999993136</v>
      </c>
      <c r="C4" s="20">
        <v>167.49999999997814</v>
      </c>
      <c r="D4" s="20">
        <v>205</v>
      </c>
      <c r="E4" s="20">
        <v>95</v>
      </c>
      <c r="F4" s="20">
        <v>60</v>
      </c>
      <c r="G4" s="20">
        <v>32.500000000021835</v>
      </c>
      <c r="H4" s="20">
        <v>45</v>
      </c>
      <c r="I4" s="20">
        <v>36.250000000008733</v>
      </c>
      <c r="J4" s="21" t="s">
        <v>115</v>
      </c>
      <c r="K4" s="1"/>
      <c r="L4" s="1"/>
    </row>
    <row r="5" spans="1:12" x14ac:dyDescent="0.25">
      <c r="A5" s="22" t="s">
        <v>116</v>
      </c>
      <c r="B5" s="22">
        <v>4</v>
      </c>
      <c r="C5" s="22">
        <v>4.5</v>
      </c>
      <c r="D5" s="22">
        <v>6</v>
      </c>
      <c r="E5" s="22">
        <v>4.8499999999999996</v>
      </c>
      <c r="F5" s="22">
        <v>4</v>
      </c>
      <c r="G5" s="22">
        <v>4.5</v>
      </c>
      <c r="H5" s="22">
        <v>6</v>
      </c>
      <c r="I5" s="22">
        <v>4.8499999999999996</v>
      </c>
      <c r="J5" s="23">
        <f>SUMPRODUCT($B$4:$I$4,B5:I5)</f>
        <v>3511.562500000015</v>
      </c>
      <c r="K5" s="24" t="s">
        <v>117</v>
      </c>
      <c r="L5" s="1"/>
    </row>
    <row r="6" spans="1:12" x14ac:dyDescent="0.25">
      <c r="A6" s="22" t="s">
        <v>118</v>
      </c>
      <c r="B6" s="22">
        <v>1</v>
      </c>
      <c r="C6" s="22">
        <v>1</v>
      </c>
      <c r="D6" s="22">
        <v>1</v>
      </c>
      <c r="E6" s="22">
        <v>1</v>
      </c>
      <c r="F6" s="22"/>
      <c r="G6" s="22"/>
      <c r="H6" s="22"/>
      <c r="I6" s="22"/>
      <c r="J6" s="22">
        <f t="shared" ref="J6:J16" si="0">SUMPRODUCT($B$4:$I$4,B6:I6)</f>
        <v>526.24999999997135</v>
      </c>
      <c r="K6" s="25" t="s">
        <v>119</v>
      </c>
      <c r="L6" s="22">
        <v>475</v>
      </c>
    </row>
    <row r="7" spans="1:12" x14ac:dyDescent="0.25">
      <c r="A7" s="22" t="s">
        <v>120</v>
      </c>
      <c r="B7" s="22"/>
      <c r="C7" s="22">
        <v>1</v>
      </c>
      <c r="D7" s="22"/>
      <c r="E7" s="22"/>
      <c r="F7" s="22"/>
      <c r="G7" s="22">
        <v>1</v>
      </c>
      <c r="H7" s="22"/>
      <c r="I7" s="22"/>
      <c r="J7" s="22">
        <f t="shared" si="0"/>
        <v>199.99999999999997</v>
      </c>
      <c r="K7" s="26" t="s">
        <v>93</v>
      </c>
      <c r="L7" s="22">
        <v>200</v>
      </c>
    </row>
    <row r="8" spans="1:12" x14ac:dyDescent="0.25">
      <c r="A8" s="22" t="s">
        <v>121</v>
      </c>
      <c r="B8" s="22"/>
      <c r="C8" s="22"/>
      <c r="D8" s="22">
        <v>1</v>
      </c>
      <c r="E8" s="22"/>
      <c r="F8" s="22"/>
      <c r="G8" s="22"/>
      <c r="H8" s="22">
        <v>1</v>
      </c>
      <c r="I8" s="22"/>
      <c r="J8" s="22">
        <f t="shared" si="0"/>
        <v>250</v>
      </c>
      <c r="K8" s="26" t="s">
        <v>93</v>
      </c>
      <c r="L8" s="22">
        <v>250</v>
      </c>
    </row>
    <row r="9" spans="1:12" x14ac:dyDescent="0.25">
      <c r="A9" s="22" t="s">
        <v>122</v>
      </c>
      <c r="B9" s="22"/>
      <c r="C9" s="22"/>
      <c r="D9" s="22"/>
      <c r="E9" s="22">
        <v>1</v>
      </c>
      <c r="F9" s="22"/>
      <c r="G9" s="22"/>
      <c r="H9" s="22"/>
      <c r="I9" s="22"/>
      <c r="J9" s="22">
        <f t="shared" si="0"/>
        <v>95</v>
      </c>
      <c r="K9" s="25" t="s">
        <v>119</v>
      </c>
      <c r="L9" s="22">
        <f>0.2*(475)</f>
        <v>95</v>
      </c>
    </row>
    <row r="10" spans="1:12" x14ac:dyDescent="0.25">
      <c r="A10" s="22" t="s">
        <v>123</v>
      </c>
      <c r="B10" s="22">
        <v>-1</v>
      </c>
      <c r="C10" s="22">
        <v>0.3</v>
      </c>
      <c r="D10" s="22">
        <v>1.2</v>
      </c>
      <c r="E10" s="22">
        <v>-2.5</v>
      </c>
      <c r="F10" s="22"/>
      <c r="G10" s="22"/>
      <c r="H10" s="22"/>
      <c r="I10" s="22"/>
      <c r="J10" s="22">
        <f t="shared" si="0"/>
        <v>3.1263880373444408E-13</v>
      </c>
      <c r="K10" s="25" t="s">
        <v>119</v>
      </c>
      <c r="L10" s="22">
        <v>0</v>
      </c>
    </row>
    <row r="11" spans="1:12" x14ac:dyDescent="0.25">
      <c r="A11" s="22" t="s">
        <v>124</v>
      </c>
      <c r="B11" s="22">
        <v>-0.75</v>
      </c>
      <c r="C11" s="22">
        <v>1.25</v>
      </c>
      <c r="D11" s="22">
        <v>0.85</v>
      </c>
      <c r="E11" s="22">
        <v>-1.65</v>
      </c>
      <c r="F11" s="22"/>
      <c r="G11" s="22"/>
      <c r="H11" s="22"/>
      <c r="I11" s="22"/>
      <c r="J11" s="22">
        <f t="shared" si="0"/>
        <v>182.81249999997783</v>
      </c>
      <c r="K11" s="25" t="s">
        <v>119</v>
      </c>
      <c r="L11" s="22">
        <v>0</v>
      </c>
    </row>
    <row r="12" spans="1:12" x14ac:dyDescent="0.25">
      <c r="A12" s="22" t="s">
        <v>125</v>
      </c>
      <c r="B12" s="27"/>
      <c r="C12" s="22"/>
      <c r="D12" s="22"/>
      <c r="E12" s="22"/>
      <c r="F12" s="22">
        <v>1</v>
      </c>
      <c r="G12" s="22">
        <v>1</v>
      </c>
      <c r="H12" s="22">
        <v>1</v>
      </c>
      <c r="I12" s="22">
        <v>1</v>
      </c>
      <c r="J12" s="22">
        <f t="shared" si="0"/>
        <v>173.75000000003055</v>
      </c>
      <c r="K12" s="25" t="s">
        <v>119</v>
      </c>
      <c r="L12" s="22">
        <v>150</v>
      </c>
    </row>
    <row r="13" spans="1:12" x14ac:dyDescent="0.25">
      <c r="A13" s="22" t="s">
        <v>126</v>
      </c>
      <c r="B13" s="27">
        <v>1</v>
      </c>
      <c r="C13" s="27">
        <v>1</v>
      </c>
      <c r="D13" s="27">
        <v>1</v>
      </c>
      <c r="E13" s="27">
        <v>1</v>
      </c>
      <c r="F13" s="27">
        <v>1</v>
      </c>
      <c r="G13" s="27">
        <v>1</v>
      </c>
      <c r="H13" s="27">
        <v>1</v>
      </c>
      <c r="I13" s="27">
        <v>1</v>
      </c>
      <c r="J13" s="22">
        <f t="shared" si="0"/>
        <v>700.00000000000193</v>
      </c>
      <c r="K13" s="25" t="s">
        <v>119</v>
      </c>
      <c r="L13" s="22">
        <v>700</v>
      </c>
    </row>
    <row r="14" spans="1:12" x14ac:dyDescent="0.25">
      <c r="A14" s="22" t="s">
        <v>127</v>
      </c>
      <c r="B14" s="27"/>
      <c r="C14" s="27"/>
      <c r="D14" s="27"/>
      <c r="E14" s="27"/>
      <c r="F14" s="27"/>
      <c r="G14" s="27"/>
      <c r="H14" s="27">
        <v>1</v>
      </c>
      <c r="I14" s="27"/>
      <c r="J14" s="22">
        <f t="shared" si="0"/>
        <v>45</v>
      </c>
      <c r="K14" s="25" t="s">
        <v>119</v>
      </c>
      <c r="L14" s="27">
        <f>0.3*(150)</f>
        <v>45</v>
      </c>
    </row>
    <row r="15" spans="1:12" x14ac:dyDescent="0.25">
      <c r="A15" s="22" t="s">
        <v>128</v>
      </c>
      <c r="B15" s="27"/>
      <c r="C15" s="27"/>
      <c r="D15" s="27"/>
      <c r="E15" s="27"/>
      <c r="F15" s="27">
        <v>-0.5</v>
      </c>
      <c r="G15" s="27">
        <v>0.8</v>
      </c>
      <c r="H15" s="27">
        <v>1.7</v>
      </c>
      <c r="I15" s="27">
        <v>-2</v>
      </c>
      <c r="J15" s="22">
        <f t="shared" si="0"/>
        <v>0</v>
      </c>
      <c r="K15" s="25" t="s">
        <v>119</v>
      </c>
      <c r="L15" s="22">
        <v>0</v>
      </c>
    </row>
    <row r="16" spans="1:12" x14ac:dyDescent="0.25">
      <c r="A16" s="22" t="s">
        <v>129</v>
      </c>
      <c r="B16" s="27"/>
      <c r="C16" s="27"/>
      <c r="D16" s="27"/>
      <c r="E16" s="27"/>
      <c r="F16" s="27">
        <v>1</v>
      </c>
      <c r="G16" s="27"/>
      <c r="H16" s="27"/>
      <c r="I16" s="27"/>
      <c r="J16" s="22">
        <f t="shared" si="0"/>
        <v>60</v>
      </c>
      <c r="K16" s="26" t="s">
        <v>93</v>
      </c>
      <c r="L16" s="27">
        <f>0.4*(150)</f>
        <v>60</v>
      </c>
    </row>
  </sheetData>
  <mergeCells count="1">
    <mergeCell ref="A1:I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4735-C5B8-41F7-9826-1C27B052B5F5}">
  <dimension ref="A1:O8"/>
  <sheetViews>
    <sheetView topLeftCell="A18" zoomScale="150" zoomScaleNormal="150" workbookViewId="0">
      <selection activeCell="M63" sqref="M63"/>
    </sheetView>
  </sheetViews>
  <sheetFormatPr defaultRowHeight="15" x14ac:dyDescent="0.25"/>
  <cols>
    <col min="2" max="2" width="17.5703125" bestFit="1" customWidth="1"/>
    <col min="3" max="3" width="10.140625" bestFit="1" customWidth="1"/>
    <col min="4" max="4" width="10.42578125" bestFit="1" customWidth="1"/>
    <col min="5" max="5" width="11" bestFit="1" customWidth="1"/>
    <col min="6" max="6" width="11" customWidth="1"/>
    <col min="8" max="8" width="12.140625" bestFit="1" customWidth="1"/>
    <col min="10" max="10" width="11" bestFit="1" customWidth="1"/>
    <col min="11" max="11" width="10.140625" bestFit="1" customWidth="1"/>
    <col min="12" max="12" width="10.42578125" bestFit="1" customWidth="1"/>
    <col min="13" max="13" width="11" bestFit="1" customWidth="1"/>
    <col min="14" max="14" width="10.85546875" bestFit="1" customWidth="1"/>
  </cols>
  <sheetData>
    <row r="1" spans="1:15" x14ac:dyDescent="0.25">
      <c r="C1" t="s">
        <v>92</v>
      </c>
      <c r="D1" t="s">
        <v>92</v>
      </c>
      <c r="E1" t="s">
        <v>92</v>
      </c>
      <c r="H1" s="15" t="s">
        <v>93</v>
      </c>
    </row>
    <row r="2" spans="1:15" ht="15.75" thickBot="1" x14ac:dyDescent="0.3">
      <c r="C2" t="s">
        <v>94</v>
      </c>
      <c r="D2" t="s">
        <v>95</v>
      </c>
      <c r="E2" t="s">
        <v>96</v>
      </c>
      <c r="F2" t="s">
        <v>97</v>
      </c>
      <c r="H2" t="s">
        <v>98</v>
      </c>
      <c r="K2" t="s">
        <v>94</v>
      </c>
      <c r="L2" t="s">
        <v>95</v>
      </c>
      <c r="M2" t="s">
        <v>96</v>
      </c>
      <c r="N2" t="s">
        <v>97</v>
      </c>
    </row>
    <row r="3" spans="1:15" x14ac:dyDescent="0.25">
      <c r="B3" t="s">
        <v>99</v>
      </c>
      <c r="C3" s="16">
        <v>0</v>
      </c>
      <c r="D3" s="3">
        <v>900</v>
      </c>
      <c r="E3" s="3">
        <v>600</v>
      </c>
      <c r="F3" s="4">
        <v>0</v>
      </c>
      <c r="G3" s="17">
        <f>SUM(C3:F3)</f>
        <v>1500</v>
      </c>
      <c r="H3" s="17">
        <v>1500</v>
      </c>
      <c r="J3" t="s">
        <v>99</v>
      </c>
      <c r="K3" s="16">
        <v>225</v>
      </c>
      <c r="L3" s="3">
        <v>175</v>
      </c>
      <c r="M3" s="3">
        <v>165</v>
      </c>
      <c r="N3" s="4">
        <v>150</v>
      </c>
    </row>
    <row r="4" spans="1:15" x14ac:dyDescent="0.25">
      <c r="B4" t="s">
        <v>100</v>
      </c>
      <c r="C4" s="5">
        <v>750</v>
      </c>
      <c r="D4">
        <v>200</v>
      </c>
      <c r="E4">
        <v>1900</v>
      </c>
      <c r="F4" s="7">
        <v>0</v>
      </c>
      <c r="G4" s="17">
        <f>SUM(C4:F4)</f>
        <v>2850</v>
      </c>
      <c r="H4" s="17">
        <v>3000</v>
      </c>
      <c r="J4" t="s">
        <v>100</v>
      </c>
      <c r="K4" s="5">
        <v>200</v>
      </c>
      <c r="L4">
        <v>300</v>
      </c>
      <c r="M4">
        <v>285</v>
      </c>
      <c r="N4" s="7">
        <v>275</v>
      </c>
    </row>
    <row r="5" spans="1:15" ht="15.75" thickBot="1" x14ac:dyDescent="0.3">
      <c r="B5" t="s">
        <v>101</v>
      </c>
      <c r="C5" s="8">
        <v>0</v>
      </c>
      <c r="D5" s="9">
        <v>900</v>
      </c>
      <c r="E5" s="9">
        <v>2000</v>
      </c>
      <c r="F5" s="18">
        <v>350</v>
      </c>
      <c r="G5" s="17">
        <f>SUM(C5:F5)</f>
        <v>3250</v>
      </c>
      <c r="J5" t="s">
        <v>101</v>
      </c>
      <c r="K5" s="8">
        <v>255</v>
      </c>
      <c r="L5" s="9">
        <v>250</v>
      </c>
      <c r="M5" s="9">
        <v>225</v>
      </c>
      <c r="N5" s="18">
        <v>230</v>
      </c>
    </row>
    <row r="6" spans="1:15" x14ac:dyDescent="0.25">
      <c r="C6" s="13">
        <f>SUM(C3:C5)</f>
        <v>750</v>
      </c>
      <c r="D6" s="13">
        <f>SUM(D3:D5)</f>
        <v>2000</v>
      </c>
      <c r="E6" s="13">
        <f>SUM(E3:E5)</f>
        <v>4500</v>
      </c>
      <c r="F6" s="13">
        <f>SUM(F3:F5)</f>
        <v>350</v>
      </c>
    </row>
    <row r="7" spans="1:15" x14ac:dyDescent="0.25">
      <c r="A7" t="s">
        <v>102</v>
      </c>
      <c r="B7" t="s">
        <v>103</v>
      </c>
      <c r="C7" s="13">
        <v>750</v>
      </c>
      <c r="D7" s="13">
        <v>2000</v>
      </c>
      <c r="E7" s="13">
        <v>4500</v>
      </c>
      <c r="F7" s="13">
        <v>350</v>
      </c>
      <c r="N7" s="14">
        <f>SUMPRODUCT(C3:F5,K3:N5)</f>
        <v>1763500</v>
      </c>
      <c r="O7" t="s">
        <v>104</v>
      </c>
    </row>
    <row r="8" spans="1:15" x14ac:dyDescent="0.25">
      <c r="A8" t="s">
        <v>105</v>
      </c>
      <c r="B8" t="s">
        <v>106</v>
      </c>
      <c r="D8">
        <v>900</v>
      </c>
      <c r="E8">
        <v>2000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NCAA Class Madness Scheduling</vt:lpstr>
      <vt:lpstr>Coffee Production</vt:lpstr>
      <vt:lpstr>Travel Model</vt:lpstr>
    </vt:vector>
  </TitlesOfParts>
  <Company>Spears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Rick</dc:creator>
  <cp:lastModifiedBy>Chad Windler</cp:lastModifiedBy>
  <dcterms:created xsi:type="dcterms:W3CDTF">2023-04-11T17:16:44Z</dcterms:created>
  <dcterms:modified xsi:type="dcterms:W3CDTF">2023-04-24T17:42:34Z</dcterms:modified>
</cp:coreProperties>
</file>