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59643ad1fedede/PHD/JupyterNBs/data/"/>
    </mc:Choice>
  </mc:AlternateContent>
  <xr:revisionPtr revIDLastSave="2709" documentId="11_F25DC773A252ABDACC104830D9586BA45ADE58EC" xr6:coauthVersionLast="47" xr6:coauthVersionMax="47" xr10:uidLastSave="{A1BEC475-2032-48C4-984D-DC4A6D5673A9}"/>
  <bookViews>
    <workbookView xWindow="-120" yWindow="-120" windowWidth="29040" windowHeight="15990" activeTab="2" xr2:uid="{00000000-000D-0000-FFFF-FFFF00000000}"/>
  </bookViews>
  <sheets>
    <sheet name="info" sheetId="3" r:id="rId1"/>
    <sheet name="SNFG list" sheetId="7" r:id="rId2"/>
    <sheet name="calculator" sheetId="1" r:id="rId3"/>
    <sheet name="compositions" sheetId="2" r:id="rId4"/>
    <sheet name="monomers" sheetId="6" r:id="rId5"/>
    <sheet name="SRU inferencing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6" l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3" i="2"/>
  <c r="AX144" i="2"/>
  <c r="AX145" i="2"/>
  <c r="AX146" i="2"/>
  <c r="AX147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3" i="2"/>
  <c r="AG144" i="2"/>
  <c r="AG145" i="2"/>
  <c r="AG146" i="2"/>
  <c r="AG147" i="2"/>
  <c r="E28" i="6"/>
  <c r="E25" i="6"/>
  <c r="E8" i="6"/>
  <c r="AX2" i="2"/>
  <c r="X2" i="2"/>
  <c r="AG2" i="2"/>
  <c r="G2" i="2"/>
  <c r="F29" i="1"/>
  <c r="G27" i="1" s="1"/>
  <c r="H27" i="1" s="1"/>
  <c r="AP38" i="2"/>
  <c r="AN38" i="2"/>
  <c r="AM38" i="2"/>
  <c r="AK38" i="2"/>
  <c r="AJ38" i="2"/>
  <c r="AU38" i="2"/>
  <c r="AL38" i="2"/>
  <c r="AE38" i="2"/>
  <c r="AD38" i="2"/>
  <c r="AV38" i="2"/>
  <c r="AB57" i="2"/>
  <c r="AC57" i="2"/>
  <c r="AD57" i="2"/>
  <c r="AE57" i="2"/>
  <c r="AF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Y57" i="2"/>
  <c r="AZ57" i="2"/>
  <c r="AB38" i="2"/>
  <c r="AC38" i="2"/>
  <c r="AO38" i="2"/>
  <c r="AQ38" i="2"/>
  <c r="AR38" i="2"/>
  <c r="AS38" i="2"/>
  <c r="AT38" i="2"/>
  <c r="AB4" i="2"/>
  <c r="AC4" i="2"/>
  <c r="AD4" i="2"/>
  <c r="AE4" i="2"/>
  <c r="AF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Y4" i="2"/>
  <c r="AZ4" i="2"/>
  <c r="AB5" i="2"/>
  <c r="AC5" i="2"/>
  <c r="AD5" i="2"/>
  <c r="AE5" i="2"/>
  <c r="AF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Y5" i="2"/>
  <c r="AZ5" i="2"/>
  <c r="AB6" i="2"/>
  <c r="AC6" i="2"/>
  <c r="AD6" i="2"/>
  <c r="AE6" i="2"/>
  <c r="AF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Y6" i="2"/>
  <c r="AZ6" i="2"/>
  <c r="AB7" i="2"/>
  <c r="AC7" i="2"/>
  <c r="AD7" i="2"/>
  <c r="AE7" i="2"/>
  <c r="AF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Y7" i="2"/>
  <c r="AZ7" i="2"/>
  <c r="AB8" i="2"/>
  <c r="AC8" i="2"/>
  <c r="AD8" i="2"/>
  <c r="AE8" i="2"/>
  <c r="AF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Y8" i="2"/>
  <c r="AZ8" i="2"/>
  <c r="AB9" i="2"/>
  <c r="AC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Y9" i="2"/>
  <c r="AZ9" i="2"/>
  <c r="AB10" i="2"/>
  <c r="AC10" i="2"/>
  <c r="AD10" i="2"/>
  <c r="AE10" i="2"/>
  <c r="AF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Y10" i="2"/>
  <c r="AZ10" i="2"/>
  <c r="AB11" i="2"/>
  <c r="AC11" i="2"/>
  <c r="AD11" i="2"/>
  <c r="AE11" i="2"/>
  <c r="AF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Y11" i="2"/>
  <c r="AZ11" i="2"/>
  <c r="AB12" i="2"/>
  <c r="AC12" i="2"/>
  <c r="AD12" i="2"/>
  <c r="AE12" i="2"/>
  <c r="AF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Y12" i="2"/>
  <c r="AZ12" i="2"/>
  <c r="AB13" i="2"/>
  <c r="AC13" i="2"/>
  <c r="AD13" i="2"/>
  <c r="AE13" i="2"/>
  <c r="AF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Y13" i="2"/>
  <c r="AZ13" i="2"/>
  <c r="AB14" i="2"/>
  <c r="AC14" i="2"/>
  <c r="AD14" i="2"/>
  <c r="AE14" i="2"/>
  <c r="AF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Y14" i="2"/>
  <c r="AZ14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Y15" i="2"/>
  <c r="AZ15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Y16" i="2"/>
  <c r="AZ16" i="2"/>
  <c r="AB17" i="2"/>
  <c r="AC17" i="2"/>
  <c r="AD17" i="2"/>
  <c r="AE17" i="2"/>
  <c r="AF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Y17" i="2"/>
  <c r="AZ17" i="2"/>
  <c r="AB18" i="2"/>
  <c r="AC18" i="2"/>
  <c r="AD18" i="2"/>
  <c r="AE18" i="2"/>
  <c r="AF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Y18" i="2"/>
  <c r="AZ18" i="2"/>
  <c r="AB19" i="2"/>
  <c r="AC19" i="2"/>
  <c r="AD19" i="2"/>
  <c r="AE19" i="2"/>
  <c r="AF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Y19" i="2"/>
  <c r="AZ19" i="2"/>
  <c r="AB20" i="2"/>
  <c r="AC20" i="2"/>
  <c r="AD20" i="2"/>
  <c r="AE20" i="2"/>
  <c r="AF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Y20" i="2"/>
  <c r="AZ20" i="2"/>
  <c r="AB21" i="2"/>
  <c r="AC21" i="2"/>
  <c r="AD21" i="2"/>
  <c r="AE21" i="2"/>
  <c r="AF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Y21" i="2"/>
  <c r="AZ21" i="2"/>
  <c r="AB22" i="2"/>
  <c r="AC22" i="2"/>
  <c r="AD22" i="2"/>
  <c r="AE22" i="2"/>
  <c r="AF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Y22" i="2"/>
  <c r="AZ22" i="2"/>
  <c r="AB23" i="2"/>
  <c r="AC23" i="2"/>
  <c r="AD23" i="2"/>
  <c r="AE23" i="2"/>
  <c r="AF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Y23" i="2"/>
  <c r="AZ23" i="2"/>
  <c r="AB24" i="2"/>
  <c r="AC24" i="2"/>
  <c r="AD24" i="2"/>
  <c r="AE24" i="2"/>
  <c r="AF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Y24" i="2"/>
  <c r="AZ24" i="2"/>
  <c r="AB25" i="2"/>
  <c r="AC25" i="2"/>
  <c r="AD25" i="2"/>
  <c r="AE25" i="2"/>
  <c r="AF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Y25" i="2"/>
  <c r="AZ25" i="2"/>
  <c r="AB26" i="2"/>
  <c r="AC26" i="2"/>
  <c r="AD26" i="2"/>
  <c r="AE26" i="2"/>
  <c r="AF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Y26" i="2"/>
  <c r="AZ26" i="2"/>
  <c r="AB27" i="2"/>
  <c r="AC27" i="2"/>
  <c r="AD27" i="2"/>
  <c r="AE27" i="2"/>
  <c r="AF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Y27" i="2"/>
  <c r="AZ27" i="2"/>
  <c r="AB28" i="2"/>
  <c r="AC28" i="2"/>
  <c r="AD28" i="2"/>
  <c r="AE28" i="2"/>
  <c r="AF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Y28" i="2"/>
  <c r="AZ28" i="2"/>
  <c r="AB29" i="2"/>
  <c r="AC29" i="2"/>
  <c r="AD29" i="2"/>
  <c r="AE29" i="2"/>
  <c r="AF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Y29" i="2"/>
  <c r="AZ29" i="2"/>
  <c r="AB30" i="2"/>
  <c r="AC30" i="2"/>
  <c r="AD30" i="2"/>
  <c r="AE30" i="2"/>
  <c r="AF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Y30" i="2"/>
  <c r="AZ30" i="2"/>
  <c r="AB31" i="2"/>
  <c r="AC31" i="2"/>
  <c r="AD31" i="2"/>
  <c r="AE31" i="2"/>
  <c r="AF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Y31" i="2"/>
  <c r="AZ31" i="2"/>
  <c r="AB32" i="2"/>
  <c r="AC32" i="2"/>
  <c r="AD32" i="2"/>
  <c r="AE32" i="2"/>
  <c r="AF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Y32" i="2"/>
  <c r="AZ32" i="2"/>
  <c r="AB33" i="2"/>
  <c r="AC33" i="2"/>
  <c r="AD33" i="2"/>
  <c r="AE33" i="2"/>
  <c r="AF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Y33" i="2"/>
  <c r="AZ33" i="2"/>
  <c r="AB34" i="2"/>
  <c r="AC34" i="2"/>
  <c r="AD34" i="2"/>
  <c r="AE34" i="2"/>
  <c r="AF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Y34" i="2"/>
  <c r="AZ34" i="2"/>
  <c r="AB35" i="2"/>
  <c r="AC35" i="2"/>
  <c r="AD35" i="2"/>
  <c r="AE35" i="2"/>
  <c r="AF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Y35" i="2"/>
  <c r="AZ35" i="2"/>
  <c r="AB36" i="2"/>
  <c r="AC36" i="2"/>
  <c r="AD36" i="2"/>
  <c r="AE36" i="2"/>
  <c r="AF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Y36" i="2"/>
  <c r="AZ36" i="2"/>
  <c r="AB37" i="2"/>
  <c r="AC37" i="2"/>
  <c r="AD37" i="2"/>
  <c r="AE37" i="2"/>
  <c r="AF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Y37" i="2"/>
  <c r="AZ37" i="2"/>
  <c r="AB39" i="2"/>
  <c r="AC39" i="2"/>
  <c r="AD39" i="2"/>
  <c r="AE39" i="2"/>
  <c r="AF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Y39" i="2"/>
  <c r="AZ39" i="2"/>
  <c r="AB40" i="2"/>
  <c r="AC40" i="2"/>
  <c r="AD40" i="2"/>
  <c r="AE40" i="2"/>
  <c r="AF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Y40" i="2"/>
  <c r="AZ40" i="2"/>
  <c r="AB41" i="2"/>
  <c r="AC41" i="2"/>
  <c r="AD41" i="2"/>
  <c r="AE41" i="2"/>
  <c r="AF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Y41" i="2"/>
  <c r="AZ41" i="2"/>
  <c r="AB42" i="2"/>
  <c r="AC42" i="2"/>
  <c r="AD42" i="2"/>
  <c r="AE42" i="2"/>
  <c r="AF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Y42" i="2"/>
  <c r="AZ42" i="2"/>
  <c r="AB43" i="2"/>
  <c r="AC43" i="2"/>
  <c r="AD43" i="2"/>
  <c r="AE43" i="2"/>
  <c r="AF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Y43" i="2"/>
  <c r="AZ43" i="2"/>
  <c r="AB44" i="2"/>
  <c r="AC44" i="2"/>
  <c r="AD44" i="2"/>
  <c r="AE44" i="2"/>
  <c r="AF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Y44" i="2"/>
  <c r="AZ44" i="2"/>
  <c r="AB45" i="2"/>
  <c r="AC45" i="2"/>
  <c r="AD45" i="2"/>
  <c r="AE45" i="2"/>
  <c r="AF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Y45" i="2"/>
  <c r="AZ45" i="2"/>
  <c r="AB46" i="2"/>
  <c r="AC46" i="2"/>
  <c r="AD46" i="2"/>
  <c r="AE46" i="2"/>
  <c r="AF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Y46" i="2"/>
  <c r="AZ46" i="2"/>
  <c r="AB47" i="2"/>
  <c r="AC47" i="2"/>
  <c r="AD47" i="2"/>
  <c r="AE47" i="2"/>
  <c r="AF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Y47" i="2"/>
  <c r="AZ47" i="2"/>
  <c r="AB48" i="2"/>
  <c r="AC48" i="2"/>
  <c r="AD48" i="2"/>
  <c r="AE48" i="2"/>
  <c r="AF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Y48" i="2"/>
  <c r="AZ48" i="2"/>
  <c r="AB49" i="2"/>
  <c r="AC49" i="2"/>
  <c r="AD49" i="2"/>
  <c r="AE49" i="2"/>
  <c r="AF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Y49" i="2"/>
  <c r="AZ49" i="2"/>
  <c r="AB50" i="2"/>
  <c r="AC50" i="2"/>
  <c r="AD50" i="2"/>
  <c r="AE50" i="2"/>
  <c r="AF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Y50" i="2"/>
  <c r="AZ50" i="2"/>
  <c r="AB51" i="2"/>
  <c r="AC51" i="2"/>
  <c r="AD51" i="2"/>
  <c r="AE51" i="2"/>
  <c r="AF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Y51" i="2"/>
  <c r="AZ51" i="2"/>
  <c r="AB52" i="2"/>
  <c r="AC52" i="2"/>
  <c r="AD52" i="2"/>
  <c r="AE52" i="2"/>
  <c r="AF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Y52" i="2"/>
  <c r="AZ52" i="2"/>
  <c r="AB53" i="2"/>
  <c r="AC53" i="2"/>
  <c r="AD53" i="2"/>
  <c r="AE53" i="2"/>
  <c r="AF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Y53" i="2"/>
  <c r="AZ53" i="2"/>
  <c r="AB54" i="2"/>
  <c r="AC54" i="2"/>
  <c r="AD54" i="2"/>
  <c r="AE54" i="2"/>
  <c r="AF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Y54" i="2"/>
  <c r="AZ54" i="2"/>
  <c r="AB55" i="2"/>
  <c r="AC55" i="2"/>
  <c r="AD55" i="2"/>
  <c r="AE55" i="2"/>
  <c r="AF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Y55" i="2"/>
  <c r="AZ55" i="2"/>
  <c r="AB56" i="2"/>
  <c r="AC56" i="2"/>
  <c r="AD56" i="2"/>
  <c r="AE56" i="2"/>
  <c r="AF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Y56" i="2"/>
  <c r="AZ56" i="2"/>
  <c r="AB58" i="2"/>
  <c r="AC58" i="2"/>
  <c r="AD58" i="2"/>
  <c r="AE58" i="2"/>
  <c r="AF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Y58" i="2"/>
  <c r="AZ58" i="2"/>
  <c r="AB59" i="2"/>
  <c r="AC59" i="2"/>
  <c r="AD59" i="2"/>
  <c r="AE59" i="2"/>
  <c r="AF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Y59" i="2"/>
  <c r="AZ59" i="2"/>
  <c r="AB60" i="2"/>
  <c r="AC60" i="2"/>
  <c r="AD60" i="2"/>
  <c r="AE60" i="2"/>
  <c r="AF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Y60" i="2"/>
  <c r="AZ60" i="2"/>
  <c r="AB61" i="2"/>
  <c r="AC61" i="2"/>
  <c r="AD61" i="2"/>
  <c r="AE61" i="2"/>
  <c r="AF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Y61" i="2"/>
  <c r="AZ61" i="2"/>
  <c r="AB62" i="2"/>
  <c r="AC62" i="2"/>
  <c r="AD62" i="2"/>
  <c r="AE62" i="2"/>
  <c r="AF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Y62" i="2"/>
  <c r="AZ62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Y63" i="2"/>
  <c r="AZ63" i="2"/>
  <c r="AB64" i="2"/>
  <c r="AC64" i="2"/>
  <c r="AD64" i="2"/>
  <c r="AE64" i="2"/>
  <c r="AF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Y64" i="2"/>
  <c r="AZ64" i="2"/>
  <c r="AB65" i="2"/>
  <c r="AC65" i="2"/>
  <c r="AD65" i="2"/>
  <c r="AE65" i="2"/>
  <c r="AF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Y65" i="2"/>
  <c r="AZ65" i="2"/>
  <c r="AB66" i="2"/>
  <c r="AC66" i="2"/>
  <c r="AD66" i="2"/>
  <c r="AE66" i="2"/>
  <c r="AF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Y66" i="2"/>
  <c r="AZ66" i="2"/>
  <c r="AB67" i="2"/>
  <c r="AC67" i="2"/>
  <c r="AD67" i="2"/>
  <c r="AE67" i="2"/>
  <c r="AF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Y67" i="2"/>
  <c r="AZ67" i="2"/>
  <c r="AB68" i="2"/>
  <c r="AC68" i="2"/>
  <c r="AD68" i="2"/>
  <c r="AE68" i="2"/>
  <c r="AF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Y68" i="2"/>
  <c r="AZ68" i="2"/>
  <c r="AB69" i="2"/>
  <c r="AC69" i="2"/>
  <c r="AD69" i="2"/>
  <c r="AE69" i="2"/>
  <c r="AF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Y69" i="2"/>
  <c r="AZ69" i="2"/>
  <c r="AB70" i="2"/>
  <c r="AC70" i="2"/>
  <c r="AD70" i="2"/>
  <c r="AE70" i="2"/>
  <c r="AF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Y70" i="2"/>
  <c r="AZ70" i="2"/>
  <c r="AB71" i="2"/>
  <c r="AC71" i="2"/>
  <c r="AD71" i="2"/>
  <c r="AE71" i="2"/>
  <c r="AF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Y71" i="2"/>
  <c r="AZ71" i="2"/>
  <c r="AB72" i="2"/>
  <c r="AC72" i="2"/>
  <c r="AD72" i="2"/>
  <c r="AE72" i="2"/>
  <c r="AF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Y72" i="2"/>
  <c r="AZ72" i="2"/>
  <c r="AB73" i="2"/>
  <c r="AC73" i="2"/>
  <c r="AD73" i="2"/>
  <c r="AE73" i="2"/>
  <c r="AF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Y73" i="2"/>
  <c r="AZ73" i="2"/>
  <c r="AB74" i="2"/>
  <c r="AC74" i="2"/>
  <c r="AD74" i="2"/>
  <c r="AE74" i="2"/>
  <c r="AF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Y74" i="2"/>
  <c r="AZ74" i="2"/>
  <c r="AB75" i="2"/>
  <c r="AC75" i="2"/>
  <c r="AD75" i="2"/>
  <c r="AE75" i="2"/>
  <c r="AF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Y75" i="2"/>
  <c r="AZ75" i="2"/>
  <c r="AB76" i="2"/>
  <c r="AC76" i="2"/>
  <c r="AD76" i="2"/>
  <c r="AE76" i="2"/>
  <c r="AF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Y76" i="2"/>
  <c r="AZ76" i="2"/>
  <c r="AB77" i="2"/>
  <c r="AC77" i="2"/>
  <c r="AD77" i="2"/>
  <c r="AE77" i="2"/>
  <c r="AF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Y77" i="2"/>
  <c r="AZ77" i="2"/>
  <c r="AB78" i="2"/>
  <c r="AC78" i="2"/>
  <c r="AD78" i="2"/>
  <c r="AE78" i="2"/>
  <c r="AF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Y78" i="2"/>
  <c r="AZ78" i="2"/>
  <c r="AB79" i="2"/>
  <c r="AC79" i="2"/>
  <c r="AD79" i="2"/>
  <c r="AE79" i="2"/>
  <c r="AF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Y79" i="2"/>
  <c r="AZ79" i="2"/>
  <c r="AB80" i="2"/>
  <c r="AC80" i="2"/>
  <c r="AD80" i="2"/>
  <c r="AE80" i="2"/>
  <c r="AF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Y80" i="2"/>
  <c r="AZ80" i="2"/>
  <c r="AB81" i="2"/>
  <c r="AC81" i="2"/>
  <c r="AD81" i="2"/>
  <c r="AE81" i="2"/>
  <c r="AF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Y81" i="2"/>
  <c r="AZ81" i="2"/>
  <c r="AB82" i="2"/>
  <c r="AC82" i="2"/>
  <c r="AD82" i="2"/>
  <c r="AE82" i="2"/>
  <c r="AF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Y82" i="2"/>
  <c r="AZ82" i="2"/>
  <c r="AB83" i="2"/>
  <c r="AC83" i="2"/>
  <c r="AD83" i="2"/>
  <c r="AE83" i="2"/>
  <c r="AF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Y83" i="2"/>
  <c r="AZ83" i="2"/>
  <c r="AB84" i="2"/>
  <c r="AC84" i="2"/>
  <c r="AD84" i="2"/>
  <c r="AE84" i="2"/>
  <c r="AF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Y84" i="2"/>
  <c r="AZ84" i="2"/>
  <c r="AB85" i="2"/>
  <c r="AC85" i="2"/>
  <c r="AD85" i="2"/>
  <c r="AE85" i="2"/>
  <c r="AF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Y85" i="2"/>
  <c r="AZ85" i="2"/>
  <c r="AB86" i="2"/>
  <c r="AC86" i="2"/>
  <c r="AD86" i="2"/>
  <c r="AE86" i="2"/>
  <c r="AF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Y86" i="2"/>
  <c r="AZ86" i="2"/>
  <c r="AB87" i="2"/>
  <c r="AC87" i="2"/>
  <c r="AD87" i="2"/>
  <c r="AE87" i="2"/>
  <c r="AF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Y87" i="2"/>
  <c r="AZ87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Y88" i="2"/>
  <c r="AZ88" i="2"/>
  <c r="AB89" i="2"/>
  <c r="AC89" i="2"/>
  <c r="AD89" i="2"/>
  <c r="AE89" i="2"/>
  <c r="AF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Y89" i="2"/>
  <c r="AZ89" i="2"/>
  <c r="AB90" i="2"/>
  <c r="AC90" i="2"/>
  <c r="AD90" i="2"/>
  <c r="AE90" i="2"/>
  <c r="AF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Y90" i="2"/>
  <c r="AZ90" i="2"/>
  <c r="AB91" i="2"/>
  <c r="AC91" i="2"/>
  <c r="AD91" i="2"/>
  <c r="AE91" i="2"/>
  <c r="AF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Y91" i="2"/>
  <c r="AZ91" i="2"/>
  <c r="AB92" i="2"/>
  <c r="AC92" i="2"/>
  <c r="AD92" i="2"/>
  <c r="AE92" i="2"/>
  <c r="AF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Y92" i="2"/>
  <c r="AZ92" i="2"/>
  <c r="AB93" i="2"/>
  <c r="AC93" i="2"/>
  <c r="AD93" i="2"/>
  <c r="AE93" i="2"/>
  <c r="AF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Y93" i="2"/>
  <c r="AZ93" i="2"/>
  <c r="AB94" i="2"/>
  <c r="AC94" i="2"/>
  <c r="AD94" i="2"/>
  <c r="AE94" i="2"/>
  <c r="AF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Y94" i="2"/>
  <c r="AZ94" i="2"/>
  <c r="AB95" i="2"/>
  <c r="AC95" i="2"/>
  <c r="AD95" i="2"/>
  <c r="AE95" i="2"/>
  <c r="AF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Y95" i="2"/>
  <c r="AZ95" i="2"/>
  <c r="AB96" i="2"/>
  <c r="AC96" i="2"/>
  <c r="AD96" i="2"/>
  <c r="AE96" i="2"/>
  <c r="AF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Y96" i="2"/>
  <c r="AZ96" i="2"/>
  <c r="AB97" i="2"/>
  <c r="AC97" i="2"/>
  <c r="AD97" i="2"/>
  <c r="AE97" i="2"/>
  <c r="AF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Y97" i="2"/>
  <c r="AZ97" i="2"/>
  <c r="AB98" i="2"/>
  <c r="AC98" i="2"/>
  <c r="AD98" i="2"/>
  <c r="AE98" i="2"/>
  <c r="AF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Y98" i="2"/>
  <c r="AZ98" i="2"/>
  <c r="AB99" i="2"/>
  <c r="AC99" i="2"/>
  <c r="AD99" i="2"/>
  <c r="AE99" i="2"/>
  <c r="AF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Y99" i="2"/>
  <c r="AZ99" i="2"/>
  <c r="AB100" i="2"/>
  <c r="AC100" i="2"/>
  <c r="AD100" i="2"/>
  <c r="AE100" i="2"/>
  <c r="AF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Y100" i="2"/>
  <c r="AZ100" i="2"/>
  <c r="AB101" i="2"/>
  <c r="AC101" i="2"/>
  <c r="AD101" i="2"/>
  <c r="AE101" i="2"/>
  <c r="AF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Y101" i="2"/>
  <c r="AZ101" i="2"/>
  <c r="AB102" i="2"/>
  <c r="AC102" i="2"/>
  <c r="AD102" i="2"/>
  <c r="AE102" i="2"/>
  <c r="AF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Y102" i="2"/>
  <c r="AZ102" i="2"/>
  <c r="AB103" i="2"/>
  <c r="AC103" i="2"/>
  <c r="AD103" i="2"/>
  <c r="AE103" i="2"/>
  <c r="AF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Y103" i="2"/>
  <c r="AZ103" i="2"/>
  <c r="AB104" i="2"/>
  <c r="AC104" i="2"/>
  <c r="AD104" i="2"/>
  <c r="AE104" i="2"/>
  <c r="AF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Y104" i="2"/>
  <c r="AZ104" i="2"/>
  <c r="AB105" i="2"/>
  <c r="AC105" i="2"/>
  <c r="AD105" i="2"/>
  <c r="AE105" i="2"/>
  <c r="AF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Y105" i="2"/>
  <c r="AZ105" i="2"/>
  <c r="AB106" i="2"/>
  <c r="AC106" i="2"/>
  <c r="AD106" i="2"/>
  <c r="AE106" i="2"/>
  <c r="AF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Y106" i="2"/>
  <c r="AZ106" i="2"/>
  <c r="AB107" i="2"/>
  <c r="AC107" i="2"/>
  <c r="AD107" i="2"/>
  <c r="AE107" i="2"/>
  <c r="AF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Y107" i="2"/>
  <c r="AZ107" i="2"/>
  <c r="AB109" i="2"/>
  <c r="AC109" i="2"/>
  <c r="AD109" i="2"/>
  <c r="AE109" i="2"/>
  <c r="AF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Y109" i="2"/>
  <c r="AZ109" i="2"/>
  <c r="AB110" i="2"/>
  <c r="AC110" i="2"/>
  <c r="AD110" i="2"/>
  <c r="AE110" i="2"/>
  <c r="AF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Y110" i="2"/>
  <c r="AZ110" i="2"/>
  <c r="AB111" i="2"/>
  <c r="AC111" i="2"/>
  <c r="AD111" i="2"/>
  <c r="AE111" i="2"/>
  <c r="AF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Y111" i="2"/>
  <c r="AZ111" i="2"/>
  <c r="AB112" i="2"/>
  <c r="AC112" i="2"/>
  <c r="AD112" i="2"/>
  <c r="AE112" i="2"/>
  <c r="AF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Y112" i="2"/>
  <c r="AZ112" i="2"/>
  <c r="AB113" i="2"/>
  <c r="AC113" i="2"/>
  <c r="AD113" i="2"/>
  <c r="AE113" i="2"/>
  <c r="AF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Y113" i="2"/>
  <c r="AZ113" i="2"/>
  <c r="AB114" i="2"/>
  <c r="AC114" i="2"/>
  <c r="AD114" i="2"/>
  <c r="AE114" i="2"/>
  <c r="AF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Y114" i="2"/>
  <c r="AZ114" i="2"/>
  <c r="AB115" i="2"/>
  <c r="AC115" i="2"/>
  <c r="AD115" i="2"/>
  <c r="AE115" i="2"/>
  <c r="AF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Y115" i="2"/>
  <c r="AZ115" i="2"/>
  <c r="AB116" i="2"/>
  <c r="AC116" i="2"/>
  <c r="AD116" i="2"/>
  <c r="AE116" i="2"/>
  <c r="AF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Y116" i="2"/>
  <c r="AZ116" i="2"/>
  <c r="AB117" i="2"/>
  <c r="AC117" i="2"/>
  <c r="AD117" i="2"/>
  <c r="AE117" i="2"/>
  <c r="AF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Y117" i="2"/>
  <c r="AZ117" i="2"/>
  <c r="AB118" i="2"/>
  <c r="AC118" i="2"/>
  <c r="AD118" i="2"/>
  <c r="AE118" i="2"/>
  <c r="AF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Y118" i="2"/>
  <c r="AZ118" i="2"/>
  <c r="AB119" i="2"/>
  <c r="AC119" i="2"/>
  <c r="AD119" i="2"/>
  <c r="AE119" i="2"/>
  <c r="AF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Y119" i="2"/>
  <c r="AZ119" i="2"/>
  <c r="AB120" i="2"/>
  <c r="AC120" i="2"/>
  <c r="AD120" i="2"/>
  <c r="AE120" i="2"/>
  <c r="AF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Y120" i="2"/>
  <c r="AZ120" i="2"/>
  <c r="AB121" i="2"/>
  <c r="AC121" i="2"/>
  <c r="AD121" i="2"/>
  <c r="AE121" i="2"/>
  <c r="AF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Y121" i="2"/>
  <c r="AZ121" i="2"/>
  <c r="AB122" i="2"/>
  <c r="AC122" i="2"/>
  <c r="AD122" i="2"/>
  <c r="AE122" i="2"/>
  <c r="AF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Y122" i="2"/>
  <c r="AZ122" i="2"/>
  <c r="AB123" i="2"/>
  <c r="AC123" i="2"/>
  <c r="AD123" i="2"/>
  <c r="AE123" i="2"/>
  <c r="AF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Y123" i="2"/>
  <c r="AZ123" i="2"/>
  <c r="AB124" i="2"/>
  <c r="AC124" i="2"/>
  <c r="AD124" i="2"/>
  <c r="AE124" i="2"/>
  <c r="AF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Y124" i="2"/>
  <c r="AZ124" i="2"/>
  <c r="AB125" i="2"/>
  <c r="AC125" i="2"/>
  <c r="AD125" i="2"/>
  <c r="AE125" i="2"/>
  <c r="AF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Y125" i="2"/>
  <c r="AZ125" i="2"/>
  <c r="AB126" i="2"/>
  <c r="AC126" i="2"/>
  <c r="AD126" i="2"/>
  <c r="AE126" i="2"/>
  <c r="AF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Y126" i="2"/>
  <c r="AZ126" i="2"/>
  <c r="AB127" i="2"/>
  <c r="AC127" i="2"/>
  <c r="AD127" i="2"/>
  <c r="AE127" i="2"/>
  <c r="AF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Y127" i="2"/>
  <c r="AZ127" i="2"/>
  <c r="AB128" i="2"/>
  <c r="AC128" i="2"/>
  <c r="AD128" i="2"/>
  <c r="AE128" i="2"/>
  <c r="AF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Y128" i="2"/>
  <c r="AZ128" i="2"/>
  <c r="AB129" i="2"/>
  <c r="AC129" i="2"/>
  <c r="AD129" i="2"/>
  <c r="AE129" i="2"/>
  <c r="AF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Y129" i="2"/>
  <c r="AZ129" i="2"/>
  <c r="AB130" i="2"/>
  <c r="AC130" i="2"/>
  <c r="AD130" i="2"/>
  <c r="AE130" i="2"/>
  <c r="AF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Y130" i="2"/>
  <c r="AZ130" i="2"/>
  <c r="AB131" i="2"/>
  <c r="AC131" i="2"/>
  <c r="AD131" i="2"/>
  <c r="AE131" i="2"/>
  <c r="AF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Y131" i="2"/>
  <c r="AZ131" i="2"/>
  <c r="AB132" i="2"/>
  <c r="AC132" i="2"/>
  <c r="AD132" i="2"/>
  <c r="AE132" i="2"/>
  <c r="AF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Y132" i="2"/>
  <c r="AZ132" i="2"/>
  <c r="AB133" i="2"/>
  <c r="AC133" i="2"/>
  <c r="AD133" i="2"/>
  <c r="AE133" i="2"/>
  <c r="AF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Y133" i="2"/>
  <c r="AZ133" i="2"/>
  <c r="AB134" i="2"/>
  <c r="AC134" i="2"/>
  <c r="AD134" i="2"/>
  <c r="AE134" i="2"/>
  <c r="AF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Y134" i="2"/>
  <c r="AZ134" i="2"/>
  <c r="AB135" i="2"/>
  <c r="AC135" i="2"/>
  <c r="AD135" i="2"/>
  <c r="AE135" i="2"/>
  <c r="AF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Y135" i="2"/>
  <c r="AZ135" i="2"/>
  <c r="AB136" i="2"/>
  <c r="AC136" i="2"/>
  <c r="AD136" i="2"/>
  <c r="AE136" i="2"/>
  <c r="AF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Y136" i="2"/>
  <c r="AZ136" i="2"/>
  <c r="AB137" i="2"/>
  <c r="AC137" i="2"/>
  <c r="AD137" i="2"/>
  <c r="AE137" i="2"/>
  <c r="AF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Y137" i="2"/>
  <c r="AZ137" i="2"/>
  <c r="AB138" i="2"/>
  <c r="AC138" i="2"/>
  <c r="AD138" i="2"/>
  <c r="AE138" i="2"/>
  <c r="AF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Y138" i="2"/>
  <c r="AZ138" i="2"/>
  <c r="AB139" i="2"/>
  <c r="AC139" i="2"/>
  <c r="AD139" i="2"/>
  <c r="AE139" i="2"/>
  <c r="AF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Y139" i="2"/>
  <c r="AZ139" i="2"/>
  <c r="AB140" i="2"/>
  <c r="AC140" i="2"/>
  <c r="AD140" i="2"/>
  <c r="AE140" i="2"/>
  <c r="AF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Y140" i="2"/>
  <c r="AZ140" i="2"/>
  <c r="AB141" i="2"/>
  <c r="AC141" i="2"/>
  <c r="AD141" i="2"/>
  <c r="AE141" i="2"/>
  <c r="AF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Y141" i="2"/>
  <c r="AZ141" i="2"/>
  <c r="AB143" i="2"/>
  <c r="AC143" i="2"/>
  <c r="AD143" i="2"/>
  <c r="AE143" i="2"/>
  <c r="AF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Y143" i="2"/>
  <c r="AZ143" i="2"/>
  <c r="AB144" i="2"/>
  <c r="AC144" i="2"/>
  <c r="AD144" i="2"/>
  <c r="AE144" i="2"/>
  <c r="AF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Y144" i="2"/>
  <c r="AZ144" i="2"/>
  <c r="AB145" i="2"/>
  <c r="AC145" i="2"/>
  <c r="AD145" i="2"/>
  <c r="AE145" i="2"/>
  <c r="AF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Y145" i="2"/>
  <c r="AZ145" i="2"/>
  <c r="AB146" i="2"/>
  <c r="AC146" i="2"/>
  <c r="AD146" i="2"/>
  <c r="AE146" i="2"/>
  <c r="AF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Y146" i="2"/>
  <c r="AZ146" i="2"/>
  <c r="AB147" i="2"/>
  <c r="AC147" i="2"/>
  <c r="AD147" i="2"/>
  <c r="AE147" i="2"/>
  <c r="AF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Y147" i="2"/>
  <c r="AZ147" i="2"/>
  <c r="AC3" i="2"/>
  <c r="AD3" i="2"/>
  <c r="AE3" i="2"/>
  <c r="AF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Y3" i="2"/>
  <c r="AZ3" i="2"/>
  <c r="AB3" i="2"/>
  <c r="AB2" i="2"/>
  <c r="AZ2" i="2"/>
  <c r="AY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F2" i="2"/>
  <c r="AE2" i="2"/>
  <c r="AD2" i="2"/>
  <c r="AC2" i="2"/>
  <c r="AZ38" i="2" l="1"/>
  <c r="AI38" i="2"/>
  <c r="AY38" i="2"/>
  <c r="AH38" i="2"/>
  <c r="AW38" i="2"/>
  <c r="AF38" i="2"/>
  <c r="E3" i="6"/>
  <c r="E4" i="6"/>
  <c r="E5" i="6"/>
  <c r="E6" i="6"/>
  <c r="E7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7" i="6"/>
  <c r="E26" i="6"/>
  <c r="E24" i="6"/>
  <c r="E23" i="6"/>
  <c r="E22" i="6"/>
  <c r="C27" i="6"/>
  <c r="C26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7" i="6"/>
  <c r="C6" i="6"/>
  <c r="C5" i="6"/>
  <c r="C4" i="6"/>
  <c r="C3" i="6"/>
  <c r="Z2" i="2"/>
  <c r="Y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F2" i="2"/>
  <c r="E2" i="2"/>
  <c r="D2" i="2"/>
  <c r="C2" i="2"/>
  <c r="B2" i="2"/>
  <c r="L26" i="4" l="1"/>
  <c r="K26" i="4"/>
  <c r="J26" i="4"/>
  <c r="H26" i="4"/>
  <c r="G26" i="4"/>
  <c r="F26" i="4"/>
  <c r="D26" i="4"/>
  <c r="L24" i="4"/>
  <c r="K24" i="4"/>
  <c r="J24" i="4"/>
  <c r="H24" i="4"/>
  <c r="G24" i="4"/>
  <c r="F24" i="4"/>
  <c r="E24" i="4"/>
  <c r="E23" i="4"/>
  <c r="E22" i="4"/>
  <c r="E21" i="4"/>
  <c r="L20" i="4"/>
  <c r="K20" i="4"/>
  <c r="J20" i="4"/>
  <c r="H20" i="4"/>
  <c r="G20" i="4"/>
  <c r="F20" i="4"/>
  <c r="E20" i="4"/>
  <c r="L19" i="4"/>
  <c r="K19" i="4"/>
  <c r="J19" i="4"/>
  <c r="H19" i="4"/>
  <c r="G19" i="4"/>
  <c r="F19" i="4"/>
  <c r="E19" i="4"/>
  <c r="E18" i="4"/>
  <c r="L17" i="4"/>
  <c r="K17" i="4"/>
  <c r="J17" i="4"/>
  <c r="H17" i="4"/>
  <c r="G17" i="4"/>
  <c r="F17" i="4"/>
  <c r="E17" i="4"/>
  <c r="L16" i="4"/>
  <c r="K16" i="4"/>
  <c r="J16" i="4"/>
  <c r="H16" i="4"/>
  <c r="G16" i="4"/>
  <c r="F16" i="4"/>
  <c r="E16" i="4"/>
  <c r="E15" i="4"/>
  <c r="L14" i="4"/>
  <c r="K14" i="4"/>
  <c r="J14" i="4"/>
  <c r="H14" i="4"/>
  <c r="G14" i="4"/>
  <c r="F14" i="4"/>
  <c r="E14" i="4"/>
  <c r="L13" i="4"/>
  <c r="K13" i="4"/>
  <c r="J13" i="4"/>
  <c r="H13" i="4"/>
  <c r="G13" i="4"/>
  <c r="F13" i="4"/>
  <c r="E13" i="4"/>
  <c r="L12" i="4"/>
  <c r="K12" i="4"/>
  <c r="J12" i="4"/>
  <c r="H12" i="4"/>
  <c r="G12" i="4"/>
  <c r="F12" i="4"/>
  <c r="E12" i="4"/>
  <c r="L11" i="4"/>
  <c r="K11" i="4"/>
  <c r="J11" i="4"/>
  <c r="H11" i="4"/>
  <c r="G11" i="4"/>
  <c r="F11" i="4"/>
  <c r="E11" i="4"/>
  <c r="L10" i="4"/>
  <c r="K10" i="4"/>
  <c r="J10" i="4"/>
  <c r="H10" i="4"/>
  <c r="G10" i="4"/>
  <c r="F10" i="4"/>
  <c r="E10" i="4"/>
  <c r="L9" i="4"/>
  <c r="K9" i="4"/>
  <c r="J9" i="4"/>
  <c r="H9" i="4"/>
  <c r="G9" i="4"/>
  <c r="F9" i="4"/>
  <c r="E9" i="4"/>
  <c r="E8" i="4"/>
  <c r="L7" i="4"/>
  <c r="K7" i="4"/>
  <c r="J7" i="4"/>
  <c r="H7" i="4"/>
  <c r="G7" i="4"/>
  <c r="F7" i="4"/>
  <c r="E7" i="4"/>
  <c r="L6" i="4"/>
  <c r="K6" i="4"/>
  <c r="J6" i="4"/>
  <c r="H6" i="4"/>
  <c r="G6" i="4"/>
  <c r="F6" i="4"/>
  <c r="E6" i="4"/>
  <c r="L5" i="4"/>
  <c r="K5" i="4"/>
  <c r="J5" i="4"/>
  <c r="H5" i="4"/>
  <c r="G5" i="4"/>
  <c r="F5" i="4"/>
  <c r="E5" i="4"/>
  <c r="L4" i="4"/>
  <c r="K4" i="4"/>
  <c r="J4" i="4"/>
  <c r="H4" i="4"/>
  <c r="G4" i="4"/>
  <c r="F4" i="4"/>
  <c r="E4" i="4"/>
  <c r="L3" i="4"/>
  <c r="K3" i="4"/>
  <c r="J3" i="4"/>
  <c r="H3" i="4"/>
  <c r="I26" i="4" s="1"/>
  <c r="G3" i="4"/>
  <c r="F3" i="4"/>
  <c r="E3" i="4"/>
  <c r="E26" i="4" s="1"/>
  <c r="G8" i="1"/>
  <c r="H8" i="1" s="1"/>
  <c r="G3" i="1" l="1"/>
  <c r="H3" i="1" s="1"/>
  <c r="G9" i="1"/>
  <c r="H9" i="1" s="1"/>
  <c r="C13" i="4" s="1"/>
  <c r="G14" i="1"/>
  <c r="H14" i="1" s="1"/>
  <c r="G22" i="1"/>
  <c r="H22" i="1" s="1"/>
  <c r="G21" i="1"/>
  <c r="H21" i="1" s="1"/>
  <c r="G7" i="1"/>
  <c r="H7" i="1" s="1"/>
  <c r="G18" i="1"/>
  <c r="H18" i="1" s="1"/>
  <c r="G6" i="1"/>
  <c r="H6" i="1" s="1"/>
  <c r="G26" i="1"/>
  <c r="H26" i="1" s="1"/>
  <c r="G17" i="1"/>
  <c r="H17" i="1" s="1"/>
  <c r="G25" i="1"/>
  <c r="H25" i="1" s="1"/>
  <c r="G13" i="1"/>
  <c r="H13" i="1" s="1"/>
  <c r="G5" i="1"/>
  <c r="H5" i="1" s="1"/>
  <c r="G20" i="1"/>
  <c r="H20" i="1" s="1"/>
  <c r="G16" i="1"/>
  <c r="H16" i="1" s="1"/>
  <c r="G12" i="1"/>
  <c r="H12" i="1" s="1"/>
  <c r="G4" i="1"/>
  <c r="H4" i="1" s="1"/>
  <c r="G23" i="1"/>
  <c r="H23" i="1" s="1"/>
  <c r="G11" i="1"/>
  <c r="H11" i="1" s="1"/>
  <c r="G24" i="1"/>
  <c r="H24" i="1" s="1"/>
  <c r="G10" i="1"/>
  <c r="H10" i="1" s="1"/>
  <c r="G19" i="1"/>
  <c r="H19" i="1" s="1"/>
  <c r="G15" i="1"/>
  <c r="H15" i="1" s="1"/>
  <c r="H29" i="1" l="1"/>
  <c r="G29" i="1"/>
  <c r="B13" i="4"/>
  <c r="C60" i="4"/>
  <c r="B60" i="4"/>
  <c r="C70" i="4"/>
  <c r="B70" i="4"/>
  <c r="C68" i="4"/>
  <c r="B68" i="4"/>
  <c r="C64" i="4"/>
  <c r="B64" i="4"/>
  <c r="C17" i="4"/>
  <c r="B17" i="4"/>
  <c r="C11" i="4"/>
  <c r="B11" i="4"/>
  <c r="B71" i="4"/>
  <c r="C71" i="4"/>
  <c r="C32" i="4"/>
  <c r="B32" i="4"/>
  <c r="C53" i="4"/>
  <c r="B53" i="4"/>
  <c r="C14" i="4"/>
  <c r="B14" i="4"/>
  <c r="C46" i="4"/>
  <c r="B46" i="4"/>
  <c r="C78" i="4"/>
  <c r="B78" i="4"/>
  <c r="C73" i="4"/>
  <c r="B73" i="4"/>
  <c r="C12" i="4"/>
  <c r="B12" i="4"/>
  <c r="C22" i="4"/>
  <c r="B22" i="4"/>
  <c r="C9" i="4"/>
  <c r="B9" i="4"/>
  <c r="C21" i="4"/>
  <c r="B21" i="4"/>
  <c r="C65" i="4"/>
  <c r="B65" i="4"/>
  <c r="B18" i="4"/>
  <c r="C18" i="4"/>
  <c r="C6" i="4"/>
  <c r="B6" i="4"/>
  <c r="B23" i="4"/>
  <c r="C23" i="4"/>
  <c r="C59" i="4"/>
  <c r="B59" i="4"/>
  <c r="C61" i="4"/>
  <c r="B61" i="4"/>
  <c r="C48" i="4"/>
  <c r="B48" i="4"/>
  <c r="B10" i="4"/>
  <c r="C10" i="4"/>
  <c r="C69" i="4"/>
  <c r="B69" i="4"/>
  <c r="B34" i="4"/>
  <c r="C34" i="4"/>
  <c r="C76" i="4"/>
  <c r="B76" i="4"/>
  <c r="C43" i="4"/>
  <c r="B43" i="4"/>
  <c r="C37" i="4"/>
  <c r="B37" i="4"/>
  <c r="C49" i="4"/>
  <c r="B49" i="4"/>
  <c r="C19" i="4"/>
  <c r="B19" i="4"/>
  <c r="C40" i="4"/>
  <c r="B40" i="4"/>
  <c r="C31" i="4"/>
  <c r="B31" i="4"/>
  <c r="C55" i="4"/>
  <c r="B55" i="4"/>
  <c r="C47" i="4"/>
  <c r="B47" i="4"/>
  <c r="B66" i="4"/>
  <c r="C66" i="4"/>
  <c r="B7" i="4"/>
  <c r="C7" i="4"/>
  <c r="C25" i="4"/>
  <c r="B25" i="4"/>
  <c r="B63" i="4"/>
  <c r="C63" i="4"/>
  <c r="C4" i="4"/>
  <c r="B4" i="4"/>
  <c r="C41" i="4"/>
  <c r="B41" i="4"/>
  <c r="C38" i="4"/>
  <c r="B38" i="4"/>
  <c r="C56" i="4"/>
  <c r="B56" i="4"/>
  <c r="C77" i="4"/>
  <c r="B77" i="4"/>
  <c r="C51" i="4"/>
  <c r="B51" i="4"/>
  <c r="C33" i="4"/>
  <c r="B33" i="4"/>
  <c r="C39" i="4"/>
  <c r="B39" i="4"/>
  <c r="C15" i="4"/>
  <c r="B15" i="4"/>
  <c r="C20" i="4"/>
  <c r="B20" i="4"/>
  <c r="B58" i="4"/>
  <c r="C58" i="4"/>
  <c r="C30" i="4"/>
  <c r="B30" i="4"/>
  <c r="C54" i="4"/>
  <c r="B54" i="4"/>
  <c r="B50" i="4"/>
  <c r="C50" i="4"/>
  <c r="C57" i="4"/>
  <c r="B57" i="4"/>
  <c r="C5" i="4"/>
  <c r="B5" i="4"/>
  <c r="C44" i="4"/>
  <c r="B44" i="4"/>
  <c r="C62" i="4"/>
  <c r="B62" i="4"/>
  <c r="C35" i="4"/>
  <c r="B35" i="4"/>
  <c r="C24" i="4"/>
  <c r="B24" i="4"/>
  <c r="C75" i="4"/>
  <c r="B75" i="4"/>
  <c r="B26" i="4"/>
  <c r="C26" i="4"/>
  <c r="C29" i="4"/>
  <c r="B29" i="4"/>
  <c r="C67" i="4"/>
  <c r="B67" i="4"/>
  <c r="C36" i="4"/>
  <c r="B36" i="4"/>
  <c r="C8" i="4"/>
  <c r="B8" i="4"/>
  <c r="C27" i="4"/>
  <c r="B27" i="4"/>
  <c r="C45" i="4"/>
  <c r="B45" i="4"/>
  <c r="C16" i="4"/>
  <c r="B16" i="4"/>
  <c r="C52" i="4"/>
  <c r="B52" i="4"/>
  <c r="B42" i="4"/>
  <c r="C42" i="4"/>
  <c r="C28" i="4"/>
  <c r="B28" i="4"/>
  <c r="C72" i="4"/>
  <c r="B72" i="4"/>
  <c r="I8" i="1" l="1"/>
  <c r="I27" i="1"/>
  <c r="C3" i="4"/>
  <c r="C79" i="4" s="1"/>
  <c r="B3" i="4"/>
  <c r="B79" i="4" l="1"/>
  <c r="C74" i="4"/>
  <c r="B74" i="4"/>
  <c r="I20" i="1"/>
  <c r="I9" i="1"/>
  <c r="I7" i="1"/>
  <c r="I5" i="1"/>
  <c r="I13" i="1"/>
  <c r="I11" i="1"/>
  <c r="I19" i="1"/>
  <c r="I22" i="1"/>
  <c r="I3" i="1"/>
  <c r="I24" i="1"/>
  <c r="I17" i="1"/>
  <c r="I23" i="1"/>
  <c r="I16" i="1"/>
  <c r="I21" i="1"/>
  <c r="I25" i="1"/>
  <c r="I15" i="1"/>
  <c r="I14" i="1"/>
  <c r="I4" i="1"/>
  <c r="I18" i="1"/>
  <c r="I26" i="1"/>
  <c r="I6" i="1"/>
  <c r="I12" i="1"/>
  <c r="I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tc={8399B139-36C8-48D0-8DEC-AEF5EF8204C2}</author>
    <author>tc={8313A0D0-FD20-4B3F-8DB6-C2B86F08B7F7}</author>
  </authors>
  <commentList>
    <comment ref="O2" authorId="0" shapeId="0" xr:uid="{8399B139-36C8-48D0-8DEC-AEF5EF8204C2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Optical rotations at 589 nm, 20ºC</t>
      </text>
    </comment>
    <comment ref="AB26" authorId="1" shapeId="0" xr:uid="{8313A0D0-FD20-4B3F-8DB6-C2B86F08B7F7}">
      <text>
        <t>[Threaded comment]
Your version of Excel allows you to read this threaded comment; however, any edits to it will get removed if the file is opened in a newer version of Excel. Learn more: https://go.microsoft.com/fwlink/?linkid=870924
Comment:
    Tetrose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tc={BE82F8FA-FCFD-4A32-975E-BBC26A7E1C48}</author>
  </authors>
  <commentList>
    <comment ref="H25" authorId="0" shapeId="0" xr:uid="{BE82F8FA-FCFD-4A32-975E-BBC26A7E1C48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protons capable of participating in water hydration</t>
      </text>
    </comment>
  </commentList>
</comments>
</file>

<file path=xl/sharedStrings.xml><?xml version="1.0" encoding="utf-8"?>
<sst xmlns="http://schemas.openxmlformats.org/spreadsheetml/2006/main" count="573" uniqueCount="407">
  <si>
    <t>Always present values in a molar relative ratio, in which the monomer with most abundance has quantity 1, and all others all normalized down from 0 to 1. This gives info about relative abundance, and sometimes, SRU.</t>
  </si>
  <si>
    <t>If:</t>
  </si>
  <si>
    <t>Values given in MOLAR PERCENTAGE (mol%) or MOLAR RATIO transcends &gt; 1, divide all by max value and normalize 0-1.</t>
  </si>
  <si>
    <t>WeightAVG</t>
  </si>
  <si>
    <t>NumberAVG</t>
  </si>
  <si>
    <t>Xyl</t>
  </si>
  <si>
    <t>Ara</t>
  </si>
  <si>
    <t>Rib</t>
  </si>
  <si>
    <t>Fuc</t>
  </si>
  <si>
    <t>Rha</t>
  </si>
  <si>
    <t>ManN</t>
  </si>
  <si>
    <t>GalN</t>
  </si>
  <si>
    <t>GlcN</t>
  </si>
  <si>
    <t>Glc</t>
  </si>
  <si>
    <t>Fru</t>
  </si>
  <si>
    <t>Man</t>
  </si>
  <si>
    <t>Gal</t>
  </si>
  <si>
    <t>Alt</t>
  </si>
  <si>
    <t>GalA</t>
  </si>
  <si>
    <t>GlcA</t>
  </si>
  <si>
    <t>QuiNAc</t>
  </si>
  <si>
    <t>GlcNAc</t>
  </si>
  <si>
    <t>GalNAc</t>
  </si>
  <si>
    <t>Tre</t>
  </si>
  <si>
    <t>Trehalose</t>
  </si>
  <si>
    <t>SUM</t>
  </si>
  <si>
    <t>Monomer</t>
  </si>
  <si>
    <t>SNFG</t>
  </si>
  <si>
    <t>by Bruno M. Guerreiro (2022)</t>
  </si>
  <si>
    <r>
      <t xml:space="preserve">Most papers either present monomer compositions in </t>
    </r>
    <r>
      <rPr>
        <b/>
        <sz val="11"/>
        <color theme="1"/>
        <rFont val="Consolas"/>
        <family val="3"/>
      </rPr>
      <t>ratios or percentages</t>
    </r>
    <r>
      <rPr>
        <sz val="11"/>
        <color theme="1"/>
        <rFont val="Consolas"/>
        <family val="3"/>
      </rPr>
      <t>. so here you can convert molar ratios to %, back to molar ratios again with accuracy, while still gaining info on %s for weighed average calculations</t>
    </r>
  </si>
  <si>
    <r>
      <t>Values given in WEIGHT PERCENTAGE (%w/w), multiply by (10/MW), divide all by max value (</t>
    </r>
    <r>
      <rPr>
        <b/>
        <sz val="11"/>
        <color theme="1"/>
        <rFont val="Consolas"/>
        <family val="3"/>
      </rPr>
      <t>use calculator</t>
    </r>
    <r>
      <rPr>
        <sz val="11"/>
        <color theme="1"/>
        <rFont val="Consolas"/>
        <family val="3"/>
      </rPr>
      <t>)</t>
    </r>
  </si>
  <si>
    <t>GulNAc</t>
  </si>
  <si>
    <t>FucNAc</t>
  </si>
  <si>
    <t>Kdo</t>
  </si>
  <si>
    <t>Api</t>
  </si>
  <si>
    <t>Gul</t>
  </si>
  <si>
    <t>All</t>
  </si>
  <si>
    <t>Tal</t>
  </si>
  <si>
    <t>Ido</t>
  </si>
  <si>
    <t>ManNAc</t>
  </si>
  <si>
    <t>AltNAc</t>
  </si>
  <si>
    <t>AllNAc</t>
  </si>
  <si>
    <t>TalNAc</t>
  </si>
  <si>
    <t>IdoNAc</t>
  </si>
  <si>
    <t>GulN</t>
  </si>
  <si>
    <t>AltN</t>
  </si>
  <si>
    <t>AllN</t>
  </si>
  <si>
    <t>TalN</t>
  </si>
  <si>
    <t>IdoN</t>
  </si>
  <si>
    <t>ManA</t>
  </si>
  <si>
    <t>GulA</t>
  </si>
  <si>
    <t>AltA</t>
  </si>
  <si>
    <t>AllA</t>
  </si>
  <si>
    <t>TalA</t>
  </si>
  <si>
    <t>IdoA</t>
  </si>
  <si>
    <t>Qui</t>
  </si>
  <si>
    <t>6dGul</t>
  </si>
  <si>
    <t>6dAlt</t>
  </si>
  <si>
    <t>6dTal</t>
  </si>
  <si>
    <t>RhaNAc</t>
  </si>
  <si>
    <t>6dAltNAc</t>
  </si>
  <si>
    <t>6dTalNAc</t>
  </si>
  <si>
    <t>Oli</t>
  </si>
  <si>
    <t>Tyv</t>
  </si>
  <si>
    <t>Abe</t>
  </si>
  <si>
    <t>Par</t>
  </si>
  <si>
    <t>Dig</t>
  </si>
  <si>
    <t>Col</t>
  </si>
  <si>
    <t>Lyx</t>
  </si>
  <si>
    <t>Kdn</t>
  </si>
  <si>
    <t>Neu5Ac</t>
  </si>
  <si>
    <t>Neu5Gc</t>
  </si>
  <si>
    <t>Neu</t>
  </si>
  <si>
    <t>Sia</t>
  </si>
  <si>
    <t>Pse</t>
  </si>
  <si>
    <t>Leg</t>
  </si>
  <si>
    <t>Aci</t>
  </si>
  <si>
    <t>4eLeg</t>
  </si>
  <si>
    <t>Bac</t>
  </si>
  <si>
    <t>LDmanHep</t>
  </si>
  <si>
    <t>Dha</t>
  </si>
  <si>
    <t>DDmanHep</t>
  </si>
  <si>
    <t>MurNAc</t>
  </si>
  <si>
    <t>MurNGc</t>
  </si>
  <si>
    <t>Mur</t>
  </si>
  <si>
    <t>Tag</t>
  </si>
  <si>
    <t>Sor</t>
  </si>
  <si>
    <t>Psi</t>
  </si>
  <si>
    <t>D-Glucose</t>
  </si>
  <si>
    <t>D-Mannose</t>
  </si>
  <si>
    <t>D-Galactose</t>
  </si>
  <si>
    <t>D-Gulose</t>
  </si>
  <si>
    <t>D-Allose</t>
  </si>
  <si>
    <t>D-Talose</t>
  </si>
  <si>
    <t>L-Altrose</t>
  </si>
  <si>
    <t>L-Idose</t>
  </si>
  <si>
    <t>N-Acetyl-D-Glucosamine</t>
  </si>
  <si>
    <t>N-Acetyl-D-Mannosamine</t>
  </si>
  <si>
    <t>N-Acetyl-D-Galactosamine</t>
  </si>
  <si>
    <t>N-Acetyl-D-Gulosamine</t>
  </si>
  <si>
    <t>N-Acetyl-L-Altrosamine</t>
  </si>
  <si>
    <t>N-Acetyl-D-Allosamine</t>
  </si>
  <si>
    <t>N-Acetyl-D-Talosamine</t>
  </si>
  <si>
    <t>N-Acetyl-L-Idosamine</t>
  </si>
  <si>
    <t>D-Glucosamine</t>
  </si>
  <si>
    <t>D-Mannosamine</t>
  </si>
  <si>
    <t>D-Galactosamine</t>
  </si>
  <si>
    <t>D-Gulosamine</t>
  </si>
  <si>
    <t>L-Altrosamine</t>
  </si>
  <si>
    <t>D-Allosamine</t>
  </si>
  <si>
    <t>D-Talosamine</t>
  </si>
  <si>
    <t>L-Idosamine</t>
  </si>
  <si>
    <t>D-Glucuronic Acid</t>
  </si>
  <si>
    <t>D-Mannuronic Acid</t>
  </si>
  <si>
    <t>D-Galacturonic Acid</t>
  </si>
  <si>
    <t>D-Guluronic Acid</t>
  </si>
  <si>
    <t>L-Alturonic Acid</t>
  </si>
  <si>
    <t>D-Alluronic Acid</t>
  </si>
  <si>
    <t>D-Taluronic Acid</t>
  </si>
  <si>
    <t>L-Iduronic Acid</t>
  </si>
  <si>
    <t>D-Quinovose</t>
  </si>
  <si>
    <t>L-Rhamnose</t>
  </si>
  <si>
    <t>6-Deoxy-D-gulose</t>
  </si>
  <si>
    <t>6-Deoxy-L-Altose</t>
  </si>
  <si>
    <t>6-Deoxy-D-Talose</t>
  </si>
  <si>
    <t>L-Fucose</t>
  </si>
  <si>
    <t>N-Acetyl-D-Quinovosamine</t>
  </si>
  <si>
    <t>N-Acetyl-L-Rhamnosamine</t>
  </si>
  <si>
    <t>N-Acetyl-6-deoxy-L-altrosamine</t>
  </si>
  <si>
    <t>N-Acetyl-6-deoxy-D-talosamine</t>
  </si>
  <si>
    <t>N-Acetyl-L-Fucosamine</t>
  </si>
  <si>
    <t>D-Olivose</t>
  </si>
  <si>
    <t>D-Tyvelose</t>
  </si>
  <si>
    <t>D-Abequose</t>
  </si>
  <si>
    <t>D-Paratose</t>
  </si>
  <si>
    <t>D-Digitoxose</t>
  </si>
  <si>
    <t>L-Colitose</t>
  </si>
  <si>
    <t>L-Arabinose</t>
  </si>
  <si>
    <t>D-Lyxose</t>
  </si>
  <si>
    <t>D-Xylose</t>
  </si>
  <si>
    <t>D-Ribose</t>
  </si>
  <si>
    <t>Keto-Deoxy-Nonulonic acid</t>
  </si>
  <si>
    <t>N-Acetyl-Neuraminic Acid</t>
  </si>
  <si>
    <t>N-Glycolyl-Neuraminic acid</t>
  </si>
  <si>
    <t>Neuraminic acid</t>
  </si>
  <si>
    <t>Sialic acids (family)</t>
  </si>
  <si>
    <t>Pseudaminic acid</t>
  </si>
  <si>
    <t>Legionaminic acid</t>
  </si>
  <si>
    <t>Acinetaminic acid</t>
  </si>
  <si>
    <t>4-Epilegionaminic acid</t>
  </si>
  <si>
    <t>D-Bacillosamine</t>
  </si>
  <si>
    <t>L-Glycero-D-Manno-Heptose</t>
  </si>
  <si>
    <t>D-Glycero-D-Manno-Heptose</t>
  </si>
  <si>
    <t>2-Keto-3-Deoxy-D-Mannooctanoic Acid</t>
  </si>
  <si>
    <t>3-Deoxy-D-Lyxo-Heptopyran-2-ularic Acid</t>
  </si>
  <si>
    <t>N-Acetyl-Muramic Acid</t>
  </si>
  <si>
    <t>N-Glycolyl-Muramic Acid</t>
  </si>
  <si>
    <t>Muramic acid</t>
  </si>
  <si>
    <t>L-Apiose</t>
  </si>
  <si>
    <t>D-Fructose</t>
  </si>
  <si>
    <t>D-Tagatose</t>
  </si>
  <si>
    <t>L-Sorbose</t>
  </si>
  <si>
    <t>D-Psicose</t>
  </si>
  <si>
    <t>Chain Impact Factor</t>
  </si>
  <si>
    <t>Global charge</t>
  </si>
  <si>
    <t>Global pKa</t>
  </si>
  <si>
    <t>Global pKb</t>
  </si>
  <si>
    <t>H-balance</t>
  </si>
  <si>
    <t>H-available</t>
  </si>
  <si>
    <r>
      <t>Avg. Surface Area (Å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</si>
  <si>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r>
      <t>Avg. Polarizability (Å</t>
    </r>
    <r>
      <rPr>
        <vertAlign val="super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)</t>
    </r>
  </si>
  <si>
    <t>Avg. logS</t>
  </si>
  <si>
    <t>% TOTAL</t>
  </si>
  <si>
    <t>Mol ratio</t>
  </si>
  <si>
    <t>Mol %</t>
  </si>
  <si>
    <t>absolute</t>
  </si>
  <si>
    <t>normalized</t>
  </si>
  <si>
    <t>MAX VALUE</t>
  </si>
  <si>
    <t>g/mol</t>
  </si>
  <si>
    <t>MW</t>
  </si>
  <si>
    <t>Your data</t>
  </si>
  <si>
    <r>
      <t xml:space="preserve">&lt;--- data present in </t>
    </r>
    <r>
      <rPr>
        <i/>
        <u/>
        <sz val="11"/>
        <color rgb="FF7F7F7F"/>
        <rFont val="Calibri"/>
        <family val="2"/>
        <scheme val="minor"/>
      </rPr>
      <t>composition matrix</t>
    </r>
  </si>
  <si>
    <t>Strain</t>
  </si>
  <si>
    <t>Geobacillus thermodenitrificans ArzA-6</t>
  </si>
  <si>
    <t>Geobacillus toebii ArzA-8</t>
  </si>
  <si>
    <t>Rhodothermus marinus DSM4252T</t>
  </si>
  <si>
    <t>Rhodothermus marinus MAT493</t>
  </si>
  <si>
    <t>Geobacillus sp. TS3-9</t>
  </si>
  <si>
    <t>Aeribacillus pallidus 418</t>
  </si>
  <si>
    <t>Brevibacillus thermoruber 423</t>
  </si>
  <si>
    <t>Anoxybacillus sp. R4-33</t>
  </si>
  <si>
    <t>Aeribacillus pallidus YM-1</t>
  </si>
  <si>
    <t>Thermus aquaticus YT-1</t>
  </si>
  <si>
    <t>Geobacillus thermodenitrificans B3-72</t>
  </si>
  <si>
    <t>Geobacillus tepidamans V264</t>
  </si>
  <si>
    <t>Geobacillus sp. 4004</t>
  </si>
  <si>
    <t>Bacillus thermoantarcticus EPS1</t>
  </si>
  <si>
    <t>Bacillus thermoantarcticus EPS2</t>
  </si>
  <si>
    <t>Bacillus licheniformis B3-15</t>
  </si>
  <si>
    <t>Pseudoalteromonas sp. MER144</t>
  </si>
  <si>
    <t>Lactobacillus sakei TMW 1.411</t>
  </si>
  <si>
    <t>Winogradskyella sp. CAL384</t>
  </si>
  <si>
    <t>Winogradskyella sp. CAL396</t>
  </si>
  <si>
    <t>Colwellia sp. GW185</t>
  </si>
  <si>
    <t>Shewanella sp. CAL606</t>
  </si>
  <si>
    <t>Colwellia psychrerythraea 34H-Ala</t>
  </si>
  <si>
    <t>Colwellia psychrerythraea 34H-Thr</t>
  </si>
  <si>
    <t>Colwellia psychrerythraea 34H-CPS</t>
  </si>
  <si>
    <t>Pseudoalteromonas elyakovii Arcpo 15</t>
  </si>
  <si>
    <t>Pseudomonas sp. ID1</t>
  </si>
  <si>
    <t>Cobetia marina DSMZ 4741</t>
  </si>
  <si>
    <t>Polaribacter sp. SM1127</t>
  </si>
  <si>
    <t>Pseudoalteromonas sp. SM20310</t>
  </si>
  <si>
    <t>Pseudoalteromonas sp. S-5</t>
  </si>
  <si>
    <t>Pseudoalteromonas sp. SM9913</t>
  </si>
  <si>
    <t>Flavobacterium frigidarium CAM005</t>
  </si>
  <si>
    <t>Myroides odoratus CAM030</t>
  </si>
  <si>
    <t>Polaribacter irgensii CAM006</t>
  </si>
  <si>
    <t>Pseudoalteromonas sp. CAM003</t>
  </si>
  <si>
    <t>Pseudoalteromonas sp. CAM015</t>
  </si>
  <si>
    <t>Pseudoalteromonas sp. CAM023</t>
  </si>
  <si>
    <t>Pseudoalteromonas sp. CAM025</t>
  </si>
  <si>
    <t>Pseudoalteromonas sp. CAM036</t>
  </si>
  <si>
    <t>Pseudoalteromonas sp. CAM064</t>
  </si>
  <si>
    <t>Shewanella livingstonensis CAM090</t>
  </si>
  <si>
    <t>Pseudoalteromonas haloplanktis TAC 125</t>
  </si>
  <si>
    <t>Pseudoalteromonas haloplanktis TAB 23</t>
  </si>
  <si>
    <t>Pseudomonas sp. NCMB 2021</t>
  </si>
  <si>
    <t>Halomonas nitroreducens WB1</t>
  </si>
  <si>
    <t>Bacillus licheniformis T14</t>
  </si>
  <si>
    <t>Geobacillus sp. 1A60</t>
  </si>
  <si>
    <t>Chromohalobacter canadensis 28</t>
  </si>
  <si>
    <t>Halolactibacillus miurensis SEEN MKU3</t>
  </si>
  <si>
    <t>Kocuria rosea ZJUQH</t>
  </si>
  <si>
    <t>Vibrio alginolyticus CNCM I-4994</t>
  </si>
  <si>
    <t>Halomonas smyrnensis AAD6T</t>
  </si>
  <si>
    <t>Alteromonas macleodii</t>
  </si>
  <si>
    <t>Alteromonas infernus</t>
  </si>
  <si>
    <t>Alteromonas sp. 1644</t>
  </si>
  <si>
    <t>Alteromonas sp. 1545</t>
  </si>
  <si>
    <t>Pseudoalteromonas sp. 721</t>
  </si>
  <si>
    <t>Vibrio diabolicus</t>
  </si>
  <si>
    <t>Halomonas almeriensis M8T</t>
  </si>
  <si>
    <t>Vibrio sp. QY101</t>
  </si>
  <si>
    <t>Halomonas stenophila B100</t>
  </si>
  <si>
    <t>Halomonas stenophila N12T</t>
  </si>
  <si>
    <t>Salipiger mucosus A3T</t>
  </si>
  <si>
    <t>Idiomarina fontislapidosi F23T</t>
  </si>
  <si>
    <t>Idiomarina ramblicola R22T</t>
  </si>
  <si>
    <t>Alteromonas hispanica F32T</t>
  </si>
  <si>
    <t>Halomonas eurihalina F2-7</t>
  </si>
  <si>
    <t>Halomonas ventosae A112T</t>
  </si>
  <si>
    <t>Halomonas ventosae A116</t>
  </si>
  <si>
    <t>Halomonas anticariensis FP35T</t>
  </si>
  <si>
    <t>Halomonas anticariensis FP36</t>
  </si>
  <si>
    <t>Halomonas maura S-30</t>
  </si>
  <si>
    <t>Aphanothece halophytica GR02</t>
  </si>
  <si>
    <t>Halomonas alkaliantarctica CRSS</t>
  </si>
  <si>
    <t>Bacillus sp.</t>
  </si>
  <si>
    <t>Cronobacter sakazakii</t>
  </si>
  <si>
    <t>Bacillus cereus</t>
  </si>
  <si>
    <t>Bacillus thuringiensis</t>
  </si>
  <si>
    <t>Proteus mirabilis</t>
  </si>
  <si>
    <t>Enterobacter A47</t>
  </si>
  <si>
    <t>Marinobacter strain W1–16</t>
  </si>
  <si>
    <t>Pseudomonas strain UC-1</t>
  </si>
  <si>
    <t>Pseudoalteromonas strain S-15-13 EPS-II</t>
  </si>
  <si>
    <t>Pseudoalteromonas arctica KOPRI 21653</t>
  </si>
  <si>
    <t>Psychrobacter arcticus 273-4</t>
  </si>
  <si>
    <t>Psychrobacter arcticus 273-4 Mannan</t>
  </si>
  <si>
    <t>Bacillus thuringiensis YY529</t>
  </si>
  <si>
    <t>U. ceramboides Xylomannan</t>
  </si>
  <si>
    <t>F. velutipes Xylomannan (mycelium)</t>
  </si>
  <si>
    <t>F. velutipes Xylomannan (fruit body)</t>
  </si>
  <si>
    <t>Lycium barbarum EPS</t>
  </si>
  <si>
    <t>Astragalus membranaceus EPS</t>
  </si>
  <si>
    <t>Acinetobacter lwoffii EK30A</t>
  </si>
  <si>
    <t>Acinetobacter sp. VS-15</t>
  </si>
  <si>
    <t>Acinetobacter lwoffii EK67</t>
  </si>
  <si>
    <t>Psychrobacter cryohalolentis K5T</t>
  </si>
  <si>
    <t>Psychrobacter muricolla 2pST</t>
  </si>
  <si>
    <t>Moritella viscosa M2-226</t>
  </si>
  <si>
    <t>Flexibacter psychrophilum 259-93</t>
  </si>
  <si>
    <t>Idiomarina zobellii KMM 231T</t>
  </si>
  <si>
    <t>Psychromonas arctica LPS</t>
  </si>
  <si>
    <t>Pseudomonas sp. BGI-2</t>
  </si>
  <si>
    <t>Zygosaccharomyces rouxii EPS-3791</t>
  </si>
  <si>
    <t>Laminaria japonica LJP-P3</t>
  </si>
  <si>
    <t>Rhodiola rosea EPS</t>
  </si>
  <si>
    <t>Gynostemma Pentaphyllum GPP1-α</t>
  </si>
  <si>
    <t>Lemna minor Lemnan</t>
  </si>
  <si>
    <t>Comarum palustre Comaruman</t>
  </si>
  <si>
    <t>Bergenia classifolia Bergenan</t>
  </si>
  <si>
    <t>Potamogetonan</t>
  </si>
  <si>
    <t>Tanacetum vulgare Tanacetan</t>
  </si>
  <si>
    <t>Rauwolfia serpentina Rauwolfian</t>
  </si>
  <si>
    <t>Heracleum sosnowskyi Heracleum</t>
  </si>
  <si>
    <t>Scotiellopsis terrestris St</t>
  </si>
  <si>
    <t>Nostoc muscorum Nm</t>
  </si>
  <si>
    <t>AU-701 Apple pectin</t>
  </si>
  <si>
    <t>Salvia miltiorrhiza EPS</t>
  </si>
  <si>
    <t>Aloe arborescens AA3 pectin</t>
  </si>
  <si>
    <t>Hericium erinaceus BP 16</t>
  </si>
  <si>
    <t>Phoma herbarum CCFEE 5080 EPS</t>
  </si>
  <si>
    <t>Bacillus enclensis AP-4</t>
  </si>
  <si>
    <t>mg/ml</t>
  </si>
  <si>
    <t>log S</t>
  </si>
  <si>
    <t>Tm</t>
  </si>
  <si>
    <t>Da</t>
  </si>
  <si>
    <t>Polarizability</t>
  </si>
  <si>
    <t>Ring type</t>
  </si>
  <si>
    <t>Hexose</t>
  </si>
  <si>
    <t>Pyranose</t>
  </si>
  <si>
    <t>XLogP3-AA</t>
  </si>
  <si>
    <t>Topological Polar Surface Area</t>
  </si>
  <si>
    <t>Formal Charge</t>
  </si>
  <si>
    <t>Complexity</t>
  </si>
  <si>
    <t>Isotope Atom Count</t>
  </si>
  <si>
    <t>H bond donor</t>
  </si>
  <si>
    <t>H bond acceptor</t>
  </si>
  <si>
    <t>Rotatable bonds</t>
  </si>
  <si>
    <t>Stereochemistry</t>
  </si>
  <si>
    <t>D</t>
  </si>
  <si>
    <r>
      <t>Å</t>
    </r>
    <r>
      <rPr>
        <vertAlign val="superscript"/>
        <sz val="10"/>
        <color rgb="FF7F7F7F"/>
        <rFont val="Calibri"/>
        <family val="2"/>
        <scheme val="minor"/>
      </rPr>
      <t>2</t>
    </r>
  </si>
  <si>
    <r>
      <t>Å</t>
    </r>
    <r>
      <rPr>
        <vertAlign val="superscript"/>
        <sz val="10"/>
        <color rgb="FF7F7F7F"/>
        <rFont val="Calibri"/>
        <family val="2"/>
        <scheme val="minor"/>
      </rPr>
      <t>3</t>
    </r>
  </si>
  <si>
    <t>L</t>
  </si>
  <si>
    <t>Defined Atom Stereocenters</t>
  </si>
  <si>
    <t>Undefined Atom Stereocenters</t>
  </si>
  <si>
    <t>Defined Bond Stereocenters</t>
  </si>
  <si>
    <t>Undefined Bond Stereocenters</t>
  </si>
  <si>
    <t>Refractivity</t>
  </si>
  <si>
    <t>Sources:</t>
  </si>
  <si>
    <t>Surface Tension</t>
  </si>
  <si>
    <t>Molar Volume</t>
  </si>
  <si>
    <t xml:space="preserve">dyne/cm </t>
  </si>
  <si>
    <r>
      <t>cm</t>
    </r>
    <r>
      <rPr>
        <vertAlign val="superscript"/>
        <sz val="10"/>
        <color rgb="FF7F7F7F"/>
        <rFont val="Calibri"/>
        <family val="2"/>
        <scheme val="minor"/>
      </rPr>
      <t>3</t>
    </r>
  </si>
  <si>
    <t>º</t>
  </si>
  <si>
    <t>ρ</t>
  </si>
  <si>
    <t>g/ml</t>
  </si>
  <si>
    <t>(ChemAxon/Chemicalize) pKa, surface areas, polarizability, refractivity, solubility, log S</t>
  </si>
  <si>
    <t>Solvent accessible surface area</t>
  </si>
  <si>
    <t>Van der Waals volume</t>
  </si>
  <si>
    <t>Van der Waals surface area</t>
  </si>
  <si>
    <t>HLB</t>
  </si>
  <si>
    <t>log D</t>
  </si>
  <si>
    <t>Min projection area</t>
  </si>
  <si>
    <t>Max projection area</t>
  </si>
  <si>
    <t>Min projection radius</t>
  </si>
  <si>
    <t>Max projection radius</t>
  </si>
  <si>
    <t>Å</t>
  </si>
  <si>
    <t>https://docs.chemaxon.com/display/docs/</t>
  </si>
  <si>
    <t>log P</t>
  </si>
  <si>
    <t>strongest acidic</t>
  </si>
  <si>
    <t>pKa</t>
  </si>
  <si>
    <t>Solubility</t>
  </si>
  <si>
    <t>L-altropyranose</t>
  </si>
  <si>
    <t>strongest basic</t>
  </si>
  <si>
    <t>pI</t>
  </si>
  <si>
    <t>deoxy-mannose</t>
  </si>
  <si>
    <t>https://chemicalize.com/</t>
  </si>
  <si>
    <t>http://www.chemspider.com/</t>
  </si>
  <si>
    <t>(ACD/Labs) predictions for surface tension, molar volume, density</t>
  </si>
  <si>
    <t>Further simulations:</t>
  </si>
  <si>
    <r>
      <t>cm</t>
    </r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/mol</t>
    </r>
  </si>
  <si>
    <t>N-Acetyl-hexosamine</t>
  </si>
  <si>
    <t>(EPISuite) for melting point</t>
  </si>
  <si>
    <t>optical rotation</t>
  </si>
  <si>
    <t>Deoxy-Hexosamine</t>
  </si>
  <si>
    <t>Hexuronic acid</t>
  </si>
  <si>
    <t>Deoxy-Hexose</t>
  </si>
  <si>
    <t>deoxy-galactose</t>
  </si>
  <si>
    <t>deoxy GlcNAc</t>
  </si>
  <si>
    <t>Deoxy-HexNAc</t>
  </si>
  <si>
    <t>deoxy GalNAc</t>
  </si>
  <si>
    <t>Pentose</t>
  </si>
  <si>
    <t>Heptose</t>
  </si>
  <si>
    <t>LD</t>
  </si>
  <si>
    <t>Carbon structure</t>
  </si>
  <si>
    <t>Octose</t>
  </si>
  <si>
    <t>Glycero-uronic-mannose</t>
  </si>
  <si>
    <t>Glycero-mannose</t>
  </si>
  <si>
    <t>Furanose</t>
  </si>
  <si>
    <t>Erythrose</t>
  </si>
  <si>
    <t>α-glucose</t>
  </si>
  <si>
    <t>β-glucose</t>
  </si>
  <si>
    <t>di-Hexose</t>
  </si>
  <si>
    <t>Glc(α1-1α)Glc</t>
  </si>
  <si>
    <t>Polar Character</t>
  </si>
  <si>
    <t>Expected Charge</t>
  </si>
  <si>
    <t>Neutral</t>
  </si>
  <si>
    <t>Zwitterionic</t>
  </si>
  <si>
    <t>Cationic</t>
  </si>
  <si>
    <t>Anionic</t>
  </si>
  <si>
    <t>author param.</t>
  </si>
  <si>
    <t>Heavy Atoms</t>
  </si>
  <si>
    <r>
      <t>α</t>
    </r>
    <r>
      <rPr>
        <b/>
        <vertAlign val="subscript"/>
        <sz val="10"/>
        <color theme="3"/>
        <rFont val="Calibri"/>
        <family val="2"/>
        <scheme val="minor"/>
      </rPr>
      <t>D</t>
    </r>
  </si>
  <si>
    <t>Molar percentages %</t>
  </si>
  <si>
    <t>Molar ratios (0-1)</t>
  </si>
  <si>
    <t>Color code:</t>
  </si>
  <si>
    <t>Green</t>
  </si>
  <si>
    <t>Yellow</t>
  </si>
  <si>
    <t>Red</t>
  </si>
  <si>
    <t>naturally occurring in EPS</t>
  </si>
  <si>
    <t>other monomeric sugars not found in EPS</t>
  </si>
  <si>
    <t>trehalose, used in cryoprotection, but not found in EPS</t>
  </si>
  <si>
    <t>Further data: ChatGPT by OpenAI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</si>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</sst>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9C57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vertAlign val="superscript"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rgb="FF7F7F7F"/>
      <name val="Calibri"/>
      <family val="2"/>
      <scheme val="minor"/>
    </font>
    <font>
      <vertAlign val="superscript"/>
      <sz val="10"/>
      <color rgb="FF7F7F7F"/>
      <name val="Calibri"/>
      <family val="2"/>
      <scheme val="minor"/>
    </font>
    <font>
      <i/>
      <sz val="10"/>
      <color rgb="FF7F7F7F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vertAlign val="subscript"/>
      <sz val="10"/>
      <color theme="3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9" fillId="0" borderId="5" applyNumberFormat="0" applyFill="0" applyAlignment="0" applyProtection="0"/>
    <xf numFmtId="0" fontId="20" fillId="8" borderId="0" applyNumberFormat="0" applyBorder="0" applyAlignment="0" applyProtection="0"/>
    <xf numFmtId="0" fontId="21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94">
    <xf numFmtId="0" fontId="0" fillId="0" borderId="0" xfId="0"/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2" fontId="13" fillId="3" borderId="0" xfId="2" applyNumberFormat="1" applyFont="1" applyAlignment="1">
      <alignment horizontal="center"/>
    </xf>
    <xf numFmtId="0" fontId="0" fillId="7" borderId="0" xfId="0" applyFill="1"/>
    <xf numFmtId="0" fontId="14" fillId="7" borderId="0" xfId="0" applyFont="1" applyFill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left"/>
    </xf>
    <xf numFmtId="0" fontId="4" fillId="4" borderId="2" xfId="3" applyAlignment="1">
      <alignment horizontal="left"/>
    </xf>
    <xf numFmtId="2" fontId="0" fillId="7" borderId="0" xfId="0" applyNumberFormat="1" applyFill="1" applyAlignment="1">
      <alignment horizontal="left"/>
    </xf>
    <xf numFmtId="0" fontId="9" fillId="5" borderId="0" xfId="6" applyAlignment="1">
      <alignment horizontal="center"/>
    </xf>
    <xf numFmtId="2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2" fontId="12" fillId="6" borderId="0" xfId="0" applyNumberFormat="1" applyFont="1" applyFill="1" applyAlignment="1">
      <alignment horizontal="center"/>
    </xf>
    <xf numFmtId="2" fontId="12" fillId="6" borderId="0" xfId="0" applyNumberFormat="1" applyFont="1" applyFill="1"/>
    <xf numFmtId="2" fontId="5" fillId="4" borderId="1" xfId="4" applyNumberFormat="1" applyAlignment="1">
      <alignment horizontal="center"/>
    </xf>
    <xf numFmtId="2" fontId="17" fillId="4" borderId="1" xfId="4" applyNumberFormat="1" applyFont="1" applyAlignment="1">
      <alignment horizontal="center"/>
    </xf>
    <xf numFmtId="0" fontId="2" fillId="2" borderId="0" xfId="1" applyAlignment="1">
      <alignment horizontal="left"/>
    </xf>
    <xf numFmtId="0" fontId="3" fillId="3" borderId="0" xfId="2" applyAlignment="1">
      <alignment horizontal="left"/>
    </xf>
    <xf numFmtId="0" fontId="7" fillId="7" borderId="0" xfId="5" applyFill="1"/>
    <xf numFmtId="0" fontId="7" fillId="7" borderId="0" xfId="5" applyFill="1" applyAlignment="1">
      <alignment horizontal="center"/>
    </xf>
    <xf numFmtId="0" fontId="6" fillId="5" borderId="2" xfId="6" applyFont="1" applyBorder="1" applyAlignment="1">
      <alignment horizontal="left"/>
    </xf>
    <xf numFmtId="0" fontId="4" fillId="4" borderId="4" xfId="3" applyBorder="1" applyAlignment="1">
      <alignment horizontal="center"/>
    </xf>
    <xf numFmtId="0" fontId="0" fillId="7" borderId="3" xfId="0" applyFill="1" applyBorder="1"/>
    <xf numFmtId="2" fontId="0" fillId="7" borderId="3" xfId="0" applyNumberFormat="1" applyFill="1" applyBorder="1" applyAlignment="1">
      <alignment horizontal="center"/>
    </xf>
    <xf numFmtId="2" fontId="20" fillId="8" borderId="3" xfId="8" applyNumberFormat="1" applyBorder="1" applyAlignment="1">
      <alignment horizontal="center"/>
    </xf>
    <xf numFmtId="0" fontId="21" fillId="7" borderId="0" xfId="9" applyFill="1"/>
    <xf numFmtId="2" fontId="0" fillId="7" borderId="0" xfId="0" applyNumberFormat="1" applyFill="1"/>
    <xf numFmtId="0" fontId="23" fillId="7" borderId="0" xfId="5" applyFont="1" applyFill="1" applyAlignment="1">
      <alignment horizontal="center" vertical="center"/>
    </xf>
    <xf numFmtId="0" fontId="23" fillId="7" borderId="0" xfId="5" quotePrefix="1" applyFont="1" applyFill="1" applyAlignment="1">
      <alignment horizontal="center" vertical="center"/>
    </xf>
    <xf numFmtId="0" fontId="22" fillId="9" borderId="0" xfId="7" applyFont="1" applyFill="1" applyBorder="1" applyAlignment="1">
      <alignment horizontal="center" vertical="center"/>
    </xf>
    <xf numFmtId="0" fontId="22" fillId="9" borderId="5" xfId="7" applyFont="1" applyFill="1" applyAlignment="1">
      <alignment horizontal="center" vertical="center"/>
    </xf>
    <xf numFmtId="0" fontId="22" fillId="12" borderId="0" xfId="7" applyFont="1" applyFill="1" applyBorder="1" applyAlignment="1">
      <alignment horizontal="center" vertical="center"/>
    </xf>
    <xf numFmtId="0" fontId="26" fillId="7" borderId="3" xfId="5" applyFont="1" applyFill="1" applyBorder="1" applyAlignment="1">
      <alignment horizontal="center" vertical="center"/>
    </xf>
    <xf numFmtId="0" fontId="25" fillId="3" borderId="0" xfId="5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3" xfId="11" applyNumberFormat="1" applyFon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0" fontId="21" fillId="0" borderId="3" xfId="9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10" borderId="3" xfId="10" applyFont="1" applyBorder="1" applyAlignment="1">
      <alignment horizontal="center" vertical="center"/>
    </xf>
    <xf numFmtId="2" fontId="0" fillId="10" borderId="3" xfId="10" applyNumberFormat="1" applyFont="1" applyBorder="1" applyAlignment="1">
      <alignment horizontal="center" vertical="center"/>
    </xf>
    <xf numFmtId="2" fontId="0" fillId="0" borderId="3" xfId="10" applyNumberFormat="1" applyFont="1" applyFill="1" applyBorder="1" applyAlignment="1">
      <alignment horizontal="center" vertical="center"/>
    </xf>
    <xf numFmtId="0" fontId="21" fillId="0" borderId="0" xfId="9" applyFill="1" applyAlignment="1">
      <alignment horizontal="center" vertical="center"/>
    </xf>
    <xf numFmtId="0" fontId="3" fillId="3" borderId="2" xfId="2" applyBorder="1" applyAlignment="1">
      <alignment horizontal="center" vertical="center"/>
    </xf>
    <xf numFmtId="2" fontId="3" fillId="3" borderId="0" xfId="2" applyNumberFormat="1" applyAlignment="1">
      <alignment horizontal="center" vertical="center"/>
    </xf>
    <xf numFmtId="0" fontId="0" fillId="10" borderId="0" xfId="10" applyFont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20" fillId="8" borderId="0" xfId="8" applyAlignment="1">
      <alignment horizontal="left"/>
    </xf>
    <xf numFmtId="0" fontId="28" fillId="2" borderId="0" xfId="1" applyFont="1"/>
    <xf numFmtId="0" fontId="29" fillId="3" borderId="0" xfId="2" applyFont="1"/>
    <xf numFmtId="0" fontId="30" fillId="8" borderId="0" xfId="8" applyFont="1"/>
    <xf numFmtId="0" fontId="2" fillId="7" borderId="0" xfId="1" applyFill="1" applyAlignment="1"/>
    <xf numFmtId="0" fontId="3" fillId="7" borderId="0" xfId="2" applyFill="1" applyAlignment="1"/>
    <xf numFmtId="0" fontId="20" fillId="7" borderId="0" xfId="8" applyFill="1" applyAlignment="1"/>
    <xf numFmtId="0" fontId="8" fillId="7" borderId="0" xfId="0" applyFont="1" applyFill="1"/>
    <xf numFmtId="0" fontId="4" fillId="4" borderId="6" xfId="3" applyBorder="1" applyAlignment="1">
      <alignment horizontal="left"/>
    </xf>
    <xf numFmtId="0" fontId="4" fillId="4" borderId="7" xfId="3" applyBorder="1" applyAlignment="1">
      <alignment horizontal="left"/>
    </xf>
    <xf numFmtId="0" fontId="5" fillId="4" borderId="1" xfId="4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 vertical="center"/>
    </xf>
    <xf numFmtId="2" fontId="10" fillId="6" borderId="0" xfId="0" applyNumberFormat="1" applyFont="1" applyFill="1" applyAlignment="1">
      <alignment horizontal="center"/>
    </xf>
    <xf numFmtId="0" fontId="4" fillId="4" borderId="8" xfId="3" applyBorder="1" applyAlignment="1">
      <alignment horizontal="center"/>
    </xf>
    <xf numFmtId="0" fontId="4" fillId="4" borderId="2" xfId="3" applyAlignment="1">
      <alignment horizontal="center"/>
    </xf>
    <xf numFmtId="164" fontId="5" fillId="4" borderId="1" xfId="4" applyNumberFormat="1" applyAlignment="1">
      <alignment horizontal="center"/>
    </xf>
    <xf numFmtId="1" fontId="5" fillId="4" borderId="1" xfId="4" applyNumberFormat="1" applyAlignment="1">
      <alignment horizontal="center"/>
    </xf>
    <xf numFmtId="2" fontId="7" fillId="7" borderId="0" xfId="5" applyNumberFormat="1" applyFill="1"/>
    <xf numFmtId="2" fontId="10" fillId="7" borderId="0" xfId="0" applyNumberFormat="1" applyFont="1" applyFill="1" applyAlignment="1">
      <alignment horizontal="center"/>
    </xf>
    <xf numFmtId="2" fontId="0" fillId="0" borderId="3" xfId="0" applyNumberFormat="1" applyBorder="1" applyAlignment="1">
      <alignment horizontal="center"/>
    </xf>
    <xf numFmtId="2" fontId="31" fillId="7" borderId="2" xfId="3" applyNumberFormat="1" applyFont="1" applyFill="1" applyAlignment="1">
      <alignment horizontal="center"/>
    </xf>
    <xf numFmtId="0" fontId="0" fillId="13" borderId="0" xfId="0" applyFill="1"/>
    <xf numFmtId="0" fontId="4" fillId="13" borderId="6" xfId="3" applyFill="1" applyBorder="1" applyAlignment="1">
      <alignment horizontal="center" vertical="center"/>
    </xf>
    <xf numFmtId="0" fontId="26" fillId="13" borderId="3" xfId="5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" xfId="10" applyFont="1" applyFill="1" applyBorder="1" applyAlignment="1">
      <alignment horizontal="center" vertical="center"/>
    </xf>
    <xf numFmtId="2" fontId="0" fillId="13" borderId="3" xfId="10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4" fillId="13" borderId="2" xfId="3" applyFill="1" applyAlignment="1">
      <alignment horizontal="center"/>
    </xf>
    <xf numFmtId="0" fontId="21" fillId="13" borderId="3" xfId="9" applyFill="1" applyBorder="1" applyAlignment="1">
      <alignment horizontal="center" vertical="center"/>
    </xf>
    <xf numFmtId="0" fontId="19" fillId="7" borderId="5" xfId="7" applyFill="1" applyAlignment="1">
      <alignment horizontal="center"/>
    </xf>
  </cellXfs>
  <cellStyles count="12">
    <cellStyle name="40% - Accent4" xfId="11" builtinId="43"/>
    <cellStyle name="60% - Accent1" xfId="10" builtinId="32"/>
    <cellStyle name="Accent5" xfId="6" builtinId="45"/>
    <cellStyle name="Bad" xfId="8" builtinId="27"/>
    <cellStyle name="Calculation" xfId="4" builtinId="22"/>
    <cellStyle name="Explanatory Text" xfId="5" builtinId="53"/>
    <cellStyle name="Good" xfId="1" builtinId="26"/>
    <cellStyle name="Heading 2" xfId="7" builtinId="17"/>
    <cellStyle name="Hyperlink" xfId="9" builtinId="8"/>
    <cellStyle name="Neutral" xfId="2" builtinId="28"/>
    <cellStyle name="Normal" xfId="0" builtinId="0"/>
    <cellStyle name="Output" xfId="3" builtinId="2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chem.ncbi.nlm.nih.gov/compound/ManA" TargetMode="External"/><Relationship Id="rId21" Type="http://schemas.openxmlformats.org/officeDocument/2006/relationships/hyperlink" Target="https://pubchem.ncbi.nlm.nih.gov/compound/AltN" TargetMode="External"/><Relationship Id="rId42" Type="http://schemas.openxmlformats.org/officeDocument/2006/relationships/hyperlink" Target="https://pubchem.ncbi.nlm.nih.gov/compound/6dTalNAc" TargetMode="External"/><Relationship Id="rId47" Type="http://schemas.openxmlformats.org/officeDocument/2006/relationships/hyperlink" Target="https://pubchem.ncbi.nlm.nih.gov/compound/Par" TargetMode="External"/><Relationship Id="rId63" Type="http://schemas.openxmlformats.org/officeDocument/2006/relationships/hyperlink" Target="https://pubchem.ncbi.nlm.nih.gov/compound/Bac" TargetMode="External"/><Relationship Id="rId68" Type="http://schemas.openxmlformats.org/officeDocument/2006/relationships/hyperlink" Target="https://pubchem.ncbi.nlm.nih.gov/compound/MurNAc" TargetMode="External"/><Relationship Id="rId2" Type="http://schemas.openxmlformats.org/officeDocument/2006/relationships/hyperlink" Target="https://pubchem.ncbi.nlm.nih.gov/compound/Man" TargetMode="External"/><Relationship Id="rId16" Type="http://schemas.openxmlformats.org/officeDocument/2006/relationships/hyperlink" Target="https://pubchem.ncbi.nlm.nih.gov/compound/IdoNAc" TargetMode="External"/><Relationship Id="rId29" Type="http://schemas.openxmlformats.org/officeDocument/2006/relationships/hyperlink" Target="https://pubchem.ncbi.nlm.nih.gov/compound/AltA" TargetMode="External"/><Relationship Id="rId11" Type="http://schemas.openxmlformats.org/officeDocument/2006/relationships/hyperlink" Target="https://pubchem.ncbi.nlm.nih.gov/compound/GalNAc" TargetMode="External"/><Relationship Id="rId24" Type="http://schemas.openxmlformats.org/officeDocument/2006/relationships/hyperlink" Target="https://pubchem.ncbi.nlm.nih.gov/compound/IdoN" TargetMode="External"/><Relationship Id="rId32" Type="http://schemas.openxmlformats.org/officeDocument/2006/relationships/hyperlink" Target="https://pubchem.ncbi.nlm.nih.gov/compound/IdoA" TargetMode="External"/><Relationship Id="rId37" Type="http://schemas.openxmlformats.org/officeDocument/2006/relationships/hyperlink" Target="https://pubchem.ncbi.nlm.nih.gov/compound/6dTal" TargetMode="External"/><Relationship Id="rId40" Type="http://schemas.openxmlformats.org/officeDocument/2006/relationships/hyperlink" Target="https://pubchem.ncbi.nlm.nih.gov/compound/RhaNAc" TargetMode="External"/><Relationship Id="rId45" Type="http://schemas.openxmlformats.org/officeDocument/2006/relationships/hyperlink" Target="https://pubchem.ncbi.nlm.nih.gov/compound/Tyv" TargetMode="External"/><Relationship Id="rId53" Type="http://schemas.openxmlformats.org/officeDocument/2006/relationships/hyperlink" Target="https://pubchem.ncbi.nlm.nih.gov/compound/Rib" TargetMode="External"/><Relationship Id="rId58" Type="http://schemas.openxmlformats.org/officeDocument/2006/relationships/hyperlink" Target="https://www.ncbi.nlm.nih.gov/glycans/sialic.html" TargetMode="External"/><Relationship Id="rId66" Type="http://schemas.openxmlformats.org/officeDocument/2006/relationships/hyperlink" Target="https://pubchem.ncbi.nlm.nih.gov/compound/Dha" TargetMode="External"/><Relationship Id="rId74" Type="http://schemas.openxmlformats.org/officeDocument/2006/relationships/hyperlink" Target="https://pubchem.ncbi.nlm.nih.gov/compound/Sor" TargetMode="External"/><Relationship Id="rId5" Type="http://schemas.openxmlformats.org/officeDocument/2006/relationships/hyperlink" Target="https://pubchem.ncbi.nlm.nih.gov/compound/Alt" TargetMode="External"/><Relationship Id="rId61" Type="http://schemas.openxmlformats.org/officeDocument/2006/relationships/hyperlink" Target="https://pubchem.ncbi.nlm.nih.gov/compound/Aci" TargetMode="External"/><Relationship Id="rId19" Type="http://schemas.openxmlformats.org/officeDocument/2006/relationships/hyperlink" Target="https://pubchem.ncbi.nlm.nih.gov/compound/GalN" TargetMode="External"/><Relationship Id="rId14" Type="http://schemas.openxmlformats.org/officeDocument/2006/relationships/hyperlink" Target="https://pubchem.ncbi.nlm.nih.gov/compound/AllNAc" TargetMode="External"/><Relationship Id="rId22" Type="http://schemas.openxmlformats.org/officeDocument/2006/relationships/hyperlink" Target="https://pubchem.ncbi.nlm.nih.gov/compound/AllN" TargetMode="External"/><Relationship Id="rId27" Type="http://schemas.openxmlformats.org/officeDocument/2006/relationships/hyperlink" Target="https://pubchem.ncbi.nlm.nih.gov/compound/GalA" TargetMode="External"/><Relationship Id="rId30" Type="http://schemas.openxmlformats.org/officeDocument/2006/relationships/hyperlink" Target="https://pubchem.ncbi.nlm.nih.gov/compound/AllA" TargetMode="External"/><Relationship Id="rId35" Type="http://schemas.openxmlformats.org/officeDocument/2006/relationships/hyperlink" Target="https://pubchem.ncbi.nlm.nih.gov/compound/6dGul" TargetMode="External"/><Relationship Id="rId43" Type="http://schemas.openxmlformats.org/officeDocument/2006/relationships/hyperlink" Target="https://pubchem.ncbi.nlm.nih.gov/compound/FucNAc" TargetMode="External"/><Relationship Id="rId48" Type="http://schemas.openxmlformats.org/officeDocument/2006/relationships/hyperlink" Target="https://pubchem.ncbi.nlm.nih.gov/compound/Dig" TargetMode="External"/><Relationship Id="rId56" Type="http://schemas.openxmlformats.org/officeDocument/2006/relationships/hyperlink" Target="https://pubchem.ncbi.nlm.nih.gov/compound/Neu5Gc" TargetMode="External"/><Relationship Id="rId64" Type="http://schemas.openxmlformats.org/officeDocument/2006/relationships/hyperlink" Target="https://pubchem.ncbi.nlm.nih.gov/compound/LDManHep" TargetMode="External"/><Relationship Id="rId69" Type="http://schemas.openxmlformats.org/officeDocument/2006/relationships/hyperlink" Target="https://pubchem.ncbi.nlm.nih.gov/compound/MurNGc" TargetMode="External"/><Relationship Id="rId8" Type="http://schemas.openxmlformats.org/officeDocument/2006/relationships/hyperlink" Target="https://pubchem.ncbi.nlm.nih.gov/compound/Ido" TargetMode="External"/><Relationship Id="rId51" Type="http://schemas.openxmlformats.org/officeDocument/2006/relationships/hyperlink" Target="https://pubchem.ncbi.nlm.nih.gov/compound/Lyx" TargetMode="External"/><Relationship Id="rId72" Type="http://schemas.openxmlformats.org/officeDocument/2006/relationships/hyperlink" Target="https://pubchem.ncbi.nlm.nih.gov/compound/Fru" TargetMode="External"/><Relationship Id="rId3" Type="http://schemas.openxmlformats.org/officeDocument/2006/relationships/hyperlink" Target="https://pubchem.ncbi.nlm.nih.gov/compound/Gal" TargetMode="External"/><Relationship Id="rId12" Type="http://schemas.openxmlformats.org/officeDocument/2006/relationships/hyperlink" Target="https://pubchem.ncbi.nlm.nih.gov/compound/GulNAc" TargetMode="External"/><Relationship Id="rId17" Type="http://schemas.openxmlformats.org/officeDocument/2006/relationships/hyperlink" Target="https://pubchem.ncbi.nlm.nih.gov/compound/GlcN" TargetMode="External"/><Relationship Id="rId25" Type="http://schemas.openxmlformats.org/officeDocument/2006/relationships/hyperlink" Target="https://pubchem.ncbi.nlm.nih.gov/compound/GlcA" TargetMode="External"/><Relationship Id="rId33" Type="http://schemas.openxmlformats.org/officeDocument/2006/relationships/hyperlink" Target="https://pubchem.ncbi.nlm.nih.gov/compound/Qui" TargetMode="External"/><Relationship Id="rId38" Type="http://schemas.openxmlformats.org/officeDocument/2006/relationships/hyperlink" Target="https://pubchem.ncbi.nlm.nih.gov/compound/Fuc" TargetMode="External"/><Relationship Id="rId46" Type="http://schemas.openxmlformats.org/officeDocument/2006/relationships/hyperlink" Target="https://pubchem.ncbi.nlm.nih.gov/compound/Abe" TargetMode="External"/><Relationship Id="rId59" Type="http://schemas.openxmlformats.org/officeDocument/2006/relationships/hyperlink" Target="https://pubchem.ncbi.nlm.nih.gov/compound/Pse" TargetMode="External"/><Relationship Id="rId67" Type="http://schemas.openxmlformats.org/officeDocument/2006/relationships/hyperlink" Target="https://pubchem.ncbi.nlm.nih.gov/compound/DDmanHep" TargetMode="External"/><Relationship Id="rId20" Type="http://schemas.openxmlformats.org/officeDocument/2006/relationships/hyperlink" Target="https://pubchem.ncbi.nlm.nih.gov/compound/GulN" TargetMode="External"/><Relationship Id="rId41" Type="http://schemas.openxmlformats.org/officeDocument/2006/relationships/hyperlink" Target="https://pubchem.ncbi.nlm.nih.gov/compound/6dAltNAc" TargetMode="External"/><Relationship Id="rId54" Type="http://schemas.openxmlformats.org/officeDocument/2006/relationships/hyperlink" Target="https://pubchem.ncbi.nlm.nih.gov/compound/Kdn" TargetMode="External"/><Relationship Id="rId62" Type="http://schemas.openxmlformats.org/officeDocument/2006/relationships/hyperlink" Target="https://pubchem.ncbi.nlm.nih.gov/compound/4eLeg" TargetMode="External"/><Relationship Id="rId70" Type="http://schemas.openxmlformats.org/officeDocument/2006/relationships/hyperlink" Target="https://pubchem.ncbi.nlm.nih.gov/compound/Mur" TargetMode="External"/><Relationship Id="rId75" Type="http://schemas.openxmlformats.org/officeDocument/2006/relationships/hyperlink" Target="https://pubchem.ncbi.nlm.nih.gov/compound/Psi" TargetMode="External"/><Relationship Id="rId1" Type="http://schemas.openxmlformats.org/officeDocument/2006/relationships/hyperlink" Target="https://pubchem.ncbi.nlm.nih.gov/compound/Glc" TargetMode="External"/><Relationship Id="rId6" Type="http://schemas.openxmlformats.org/officeDocument/2006/relationships/hyperlink" Target="https://pubchem.ncbi.nlm.nih.gov/compound/All" TargetMode="External"/><Relationship Id="rId15" Type="http://schemas.openxmlformats.org/officeDocument/2006/relationships/hyperlink" Target="https://pubchem.ncbi.nlm.nih.gov/compound/TalNAc" TargetMode="External"/><Relationship Id="rId23" Type="http://schemas.openxmlformats.org/officeDocument/2006/relationships/hyperlink" Target="https://pubchem.ncbi.nlm.nih.gov/compound/TalN" TargetMode="External"/><Relationship Id="rId28" Type="http://schemas.openxmlformats.org/officeDocument/2006/relationships/hyperlink" Target="https://pubchem.ncbi.nlm.nih.gov/compound/GulA" TargetMode="External"/><Relationship Id="rId36" Type="http://schemas.openxmlformats.org/officeDocument/2006/relationships/hyperlink" Target="https://pubchem.ncbi.nlm.nih.gov/compound/6dAlt" TargetMode="External"/><Relationship Id="rId49" Type="http://schemas.openxmlformats.org/officeDocument/2006/relationships/hyperlink" Target="https://pubchem.ncbi.nlm.nih.gov/compound/Col" TargetMode="External"/><Relationship Id="rId57" Type="http://schemas.openxmlformats.org/officeDocument/2006/relationships/hyperlink" Target="https://pubchem.ncbi.nlm.nih.gov/compound/Neu" TargetMode="External"/><Relationship Id="rId10" Type="http://schemas.openxmlformats.org/officeDocument/2006/relationships/hyperlink" Target="https://pubchem.ncbi.nlm.nih.gov/compound/ManNAc" TargetMode="External"/><Relationship Id="rId31" Type="http://schemas.openxmlformats.org/officeDocument/2006/relationships/hyperlink" Target="https://pubchem.ncbi.nlm.nih.gov/compound/TalA" TargetMode="External"/><Relationship Id="rId44" Type="http://schemas.openxmlformats.org/officeDocument/2006/relationships/hyperlink" Target="https://pubchem.ncbi.nlm.nih.gov/compound/Oli" TargetMode="External"/><Relationship Id="rId52" Type="http://schemas.openxmlformats.org/officeDocument/2006/relationships/hyperlink" Target="https://pubchem.ncbi.nlm.nih.gov/compound/Xyl" TargetMode="External"/><Relationship Id="rId60" Type="http://schemas.openxmlformats.org/officeDocument/2006/relationships/hyperlink" Target="https://pubchem.ncbi.nlm.nih.gov/compound/Leg" TargetMode="External"/><Relationship Id="rId65" Type="http://schemas.openxmlformats.org/officeDocument/2006/relationships/hyperlink" Target="https://pubchem.ncbi.nlm.nih.gov/compound/Kdo" TargetMode="External"/><Relationship Id="rId73" Type="http://schemas.openxmlformats.org/officeDocument/2006/relationships/hyperlink" Target="https://pubchem.ncbi.nlm.nih.gov/compound/Tag" TargetMode="External"/><Relationship Id="rId4" Type="http://schemas.openxmlformats.org/officeDocument/2006/relationships/hyperlink" Target="https://pubchem.ncbi.nlm.nih.gov/compound/Gul" TargetMode="External"/><Relationship Id="rId9" Type="http://schemas.openxmlformats.org/officeDocument/2006/relationships/hyperlink" Target="https://pubchem.ncbi.nlm.nih.gov/compound/GlcNAc" TargetMode="External"/><Relationship Id="rId13" Type="http://schemas.openxmlformats.org/officeDocument/2006/relationships/hyperlink" Target="https://pubchem.ncbi.nlm.nih.gov/compound/AltNAc" TargetMode="External"/><Relationship Id="rId18" Type="http://schemas.openxmlformats.org/officeDocument/2006/relationships/hyperlink" Target="https://pubchem.ncbi.nlm.nih.gov/compound/ManN" TargetMode="External"/><Relationship Id="rId39" Type="http://schemas.openxmlformats.org/officeDocument/2006/relationships/hyperlink" Target="http://pubchem.ncbi.nlm.nih.gov/compound/QuiNAc" TargetMode="External"/><Relationship Id="rId34" Type="http://schemas.openxmlformats.org/officeDocument/2006/relationships/hyperlink" Target="https://pubchem.ncbi.nlm.nih.gov/compound/Rha" TargetMode="External"/><Relationship Id="rId50" Type="http://schemas.openxmlformats.org/officeDocument/2006/relationships/hyperlink" Target="https://pubchem.ncbi.nlm.nih.gov/compound/Ara" TargetMode="External"/><Relationship Id="rId55" Type="http://schemas.openxmlformats.org/officeDocument/2006/relationships/hyperlink" Target="https://pubchem.ncbi.nlm.nih.gov/compound/Neu5Ac" TargetMode="External"/><Relationship Id="rId7" Type="http://schemas.openxmlformats.org/officeDocument/2006/relationships/hyperlink" Target="https://pubchem.ncbi.nlm.nih.gov/compound/Tal" TargetMode="External"/><Relationship Id="rId71" Type="http://schemas.openxmlformats.org/officeDocument/2006/relationships/hyperlink" Target="https://pubchem.ncbi.nlm.nih.gov/compound/Api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GlcN" TargetMode="External"/><Relationship Id="rId13" Type="http://schemas.openxmlformats.org/officeDocument/2006/relationships/hyperlink" Target="https://pubchem.ncbi.nlm.nih.gov/compound/Rha" TargetMode="External"/><Relationship Id="rId18" Type="http://schemas.openxmlformats.org/officeDocument/2006/relationships/hyperlink" Target="https://pubchem.ncbi.nlm.nih.gov/compound/Xyl" TargetMode="External"/><Relationship Id="rId3" Type="http://schemas.openxmlformats.org/officeDocument/2006/relationships/hyperlink" Target="https://pubchem.ncbi.nlm.nih.gov/compound/Gal" TargetMode="External"/><Relationship Id="rId21" Type="http://schemas.openxmlformats.org/officeDocument/2006/relationships/hyperlink" Target="https://pubchem.ncbi.nlm.nih.gov/compound/Kdo" TargetMode="External"/><Relationship Id="rId7" Type="http://schemas.openxmlformats.org/officeDocument/2006/relationships/hyperlink" Target="https://pubchem.ncbi.nlm.nih.gov/compound/GulNAc" TargetMode="External"/><Relationship Id="rId12" Type="http://schemas.openxmlformats.org/officeDocument/2006/relationships/hyperlink" Target="https://pubchem.ncbi.nlm.nih.gov/compound/GalA" TargetMode="External"/><Relationship Id="rId17" Type="http://schemas.openxmlformats.org/officeDocument/2006/relationships/hyperlink" Target="https://pubchem.ncbi.nlm.nih.gov/compound/Ara" TargetMode="External"/><Relationship Id="rId25" Type="http://schemas.openxmlformats.org/officeDocument/2006/relationships/hyperlink" Target="https://pubchem.ncbi.nlm.nih.gov/compound/DDmanHep" TargetMode="External"/><Relationship Id="rId2" Type="http://schemas.openxmlformats.org/officeDocument/2006/relationships/hyperlink" Target="https://pubchem.ncbi.nlm.nih.gov/compound/Man" TargetMode="External"/><Relationship Id="rId16" Type="http://schemas.openxmlformats.org/officeDocument/2006/relationships/hyperlink" Target="https://pubchem.ncbi.nlm.nih.gov/compound/FucNAc" TargetMode="External"/><Relationship Id="rId20" Type="http://schemas.openxmlformats.org/officeDocument/2006/relationships/hyperlink" Target="https://pubchem.ncbi.nlm.nih.gov/compound/LDManHep" TargetMode="External"/><Relationship Id="rId1" Type="http://schemas.openxmlformats.org/officeDocument/2006/relationships/hyperlink" Target="https://pubchem.ncbi.nlm.nih.gov/compound/Glc" TargetMode="External"/><Relationship Id="rId6" Type="http://schemas.openxmlformats.org/officeDocument/2006/relationships/hyperlink" Target="https://pubchem.ncbi.nlm.nih.gov/compound/GalNAc" TargetMode="External"/><Relationship Id="rId11" Type="http://schemas.openxmlformats.org/officeDocument/2006/relationships/hyperlink" Target="https://pubchem.ncbi.nlm.nih.gov/compound/GlcA" TargetMode="External"/><Relationship Id="rId24" Type="http://schemas.openxmlformats.org/officeDocument/2006/relationships/hyperlink" Target="https://pubchem.ncbi.nlm.nih.gov/compound/ManNAc" TargetMode="External"/><Relationship Id="rId5" Type="http://schemas.openxmlformats.org/officeDocument/2006/relationships/hyperlink" Target="https://pubchem.ncbi.nlm.nih.gov/compound/GlcNAc" TargetMode="External"/><Relationship Id="rId15" Type="http://schemas.openxmlformats.org/officeDocument/2006/relationships/hyperlink" Target="http://pubchem.ncbi.nlm.nih.gov/compound/QuiNAc" TargetMode="External"/><Relationship Id="rId23" Type="http://schemas.openxmlformats.org/officeDocument/2006/relationships/hyperlink" Target="https://pubchem.ncbi.nlm.nih.gov/compound/Fru" TargetMode="External"/><Relationship Id="rId10" Type="http://schemas.openxmlformats.org/officeDocument/2006/relationships/hyperlink" Target="https://pubchem.ncbi.nlm.nih.gov/compound/GalN" TargetMode="External"/><Relationship Id="rId19" Type="http://schemas.openxmlformats.org/officeDocument/2006/relationships/hyperlink" Target="https://pubchem.ncbi.nlm.nih.gov/compound/Rib" TargetMode="External"/><Relationship Id="rId4" Type="http://schemas.openxmlformats.org/officeDocument/2006/relationships/hyperlink" Target="https://pubchem.ncbi.nlm.nih.gov/compound/Alt" TargetMode="External"/><Relationship Id="rId9" Type="http://schemas.openxmlformats.org/officeDocument/2006/relationships/hyperlink" Target="https://pubchem.ncbi.nlm.nih.gov/compound/ManN" TargetMode="External"/><Relationship Id="rId14" Type="http://schemas.openxmlformats.org/officeDocument/2006/relationships/hyperlink" Target="https://pubchem.ncbi.nlm.nih.gov/compound/Fuc" TargetMode="External"/><Relationship Id="rId22" Type="http://schemas.openxmlformats.org/officeDocument/2006/relationships/hyperlink" Target="https://pubchem.ncbi.nlm.nih.gov/compound/Api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GlcN" TargetMode="External"/><Relationship Id="rId13" Type="http://schemas.openxmlformats.org/officeDocument/2006/relationships/hyperlink" Target="https://pubchem.ncbi.nlm.nih.gov/compound/Rha" TargetMode="External"/><Relationship Id="rId18" Type="http://schemas.openxmlformats.org/officeDocument/2006/relationships/hyperlink" Target="https://pubchem.ncbi.nlm.nih.gov/compound/Xyl" TargetMode="External"/><Relationship Id="rId3" Type="http://schemas.openxmlformats.org/officeDocument/2006/relationships/hyperlink" Target="https://pubchem.ncbi.nlm.nih.gov/compound/Gal" TargetMode="External"/><Relationship Id="rId21" Type="http://schemas.openxmlformats.org/officeDocument/2006/relationships/hyperlink" Target="https://pubchem.ncbi.nlm.nih.gov/compound/Kdo" TargetMode="External"/><Relationship Id="rId7" Type="http://schemas.openxmlformats.org/officeDocument/2006/relationships/hyperlink" Target="https://pubchem.ncbi.nlm.nih.gov/compound/GulNAc" TargetMode="External"/><Relationship Id="rId12" Type="http://schemas.openxmlformats.org/officeDocument/2006/relationships/hyperlink" Target="https://pubchem.ncbi.nlm.nih.gov/compound/GalA" TargetMode="External"/><Relationship Id="rId17" Type="http://schemas.openxmlformats.org/officeDocument/2006/relationships/hyperlink" Target="https://pubchem.ncbi.nlm.nih.gov/compound/Ara" TargetMode="External"/><Relationship Id="rId25" Type="http://schemas.openxmlformats.org/officeDocument/2006/relationships/hyperlink" Target="https://pubchem.ncbi.nlm.nih.gov/compound/ManNAc" TargetMode="External"/><Relationship Id="rId2" Type="http://schemas.openxmlformats.org/officeDocument/2006/relationships/hyperlink" Target="https://pubchem.ncbi.nlm.nih.gov/compound/Man" TargetMode="External"/><Relationship Id="rId16" Type="http://schemas.openxmlformats.org/officeDocument/2006/relationships/hyperlink" Target="https://pubchem.ncbi.nlm.nih.gov/compound/FucNAc" TargetMode="External"/><Relationship Id="rId20" Type="http://schemas.openxmlformats.org/officeDocument/2006/relationships/hyperlink" Target="https://pubchem.ncbi.nlm.nih.gov/compound/LDManHep" TargetMode="External"/><Relationship Id="rId1" Type="http://schemas.openxmlformats.org/officeDocument/2006/relationships/hyperlink" Target="https://pubchem.ncbi.nlm.nih.gov/compound/Glc" TargetMode="External"/><Relationship Id="rId6" Type="http://schemas.openxmlformats.org/officeDocument/2006/relationships/hyperlink" Target="https://pubchem.ncbi.nlm.nih.gov/compound/GalNAc" TargetMode="External"/><Relationship Id="rId11" Type="http://schemas.openxmlformats.org/officeDocument/2006/relationships/hyperlink" Target="https://pubchem.ncbi.nlm.nih.gov/compound/GlcA" TargetMode="External"/><Relationship Id="rId24" Type="http://schemas.openxmlformats.org/officeDocument/2006/relationships/hyperlink" Target="https://pubchem.ncbi.nlm.nih.gov/compound/DDmanHep" TargetMode="External"/><Relationship Id="rId5" Type="http://schemas.openxmlformats.org/officeDocument/2006/relationships/hyperlink" Target="https://pubchem.ncbi.nlm.nih.gov/compound/GlcNAc" TargetMode="External"/><Relationship Id="rId15" Type="http://schemas.openxmlformats.org/officeDocument/2006/relationships/hyperlink" Target="http://pubchem.ncbi.nlm.nih.gov/compound/QuiNAc" TargetMode="External"/><Relationship Id="rId23" Type="http://schemas.openxmlformats.org/officeDocument/2006/relationships/hyperlink" Target="https://pubchem.ncbi.nlm.nih.gov/compound/Fru" TargetMode="External"/><Relationship Id="rId10" Type="http://schemas.openxmlformats.org/officeDocument/2006/relationships/hyperlink" Target="https://pubchem.ncbi.nlm.nih.gov/compound/GalN" TargetMode="External"/><Relationship Id="rId19" Type="http://schemas.openxmlformats.org/officeDocument/2006/relationships/hyperlink" Target="https://pubchem.ncbi.nlm.nih.gov/compound/Rib" TargetMode="External"/><Relationship Id="rId4" Type="http://schemas.openxmlformats.org/officeDocument/2006/relationships/hyperlink" Target="https://pubchem.ncbi.nlm.nih.gov/compound/Alt" TargetMode="External"/><Relationship Id="rId9" Type="http://schemas.openxmlformats.org/officeDocument/2006/relationships/hyperlink" Target="https://pubchem.ncbi.nlm.nih.gov/compound/ManN" TargetMode="External"/><Relationship Id="rId14" Type="http://schemas.openxmlformats.org/officeDocument/2006/relationships/hyperlink" Target="https://pubchem.ncbi.nlm.nih.gov/compound/Fuc" TargetMode="External"/><Relationship Id="rId22" Type="http://schemas.openxmlformats.org/officeDocument/2006/relationships/hyperlink" Target="https://pubchem.ncbi.nlm.nih.gov/compound/Ap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125600</xdr:colOff>
      <xdr:row>2</xdr:row>
      <xdr:rowOff>128016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E669A-C167-4726-98CB-40242F40CE2D}"/>
            </a:ext>
          </a:extLst>
        </xdr:cNvPr>
        <xdr:cNvSpPr>
          <a:spLocks noChangeAspect="1" noChangeArrowheads="1"/>
        </xdr:cNvSpPr>
      </xdr:nvSpPr>
      <xdr:spPr bwMode="auto">
        <a:xfrm>
          <a:off x="171450" y="381000"/>
          <a:ext cx="125600" cy="128016"/>
        </a:xfrm>
        <a:prstGeom prst="ellipse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128016</xdr:colOff>
      <xdr:row>3</xdr:row>
      <xdr:rowOff>128016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1B6185-17EC-4AAC-80BB-5A0178EA9BD7}"/>
            </a:ext>
          </a:extLst>
        </xdr:cNvPr>
        <xdr:cNvSpPr>
          <a:spLocks noChangeAspect="1" noChangeArrowheads="1"/>
        </xdr:cNvSpPr>
      </xdr:nvSpPr>
      <xdr:spPr bwMode="auto">
        <a:xfrm>
          <a:off x="171450" y="581025"/>
          <a:ext cx="128016" cy="128016"/>
        </a:xfrm>
        <a:prstGeom prst="ellipse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125600</xdr:colOff>
      <xdr:row>4</xdr:row>
      <xdr:rowOff>128016</xdr:rowOff>
    </xdr:to>
    <xdr:sp macro="" textlink="">
      <xdr:nvSpPr>
        <xdr:cNvPr id="4" name="Oval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C1D2D8-B101-4723-8A6F-69C3069167EB}"/>
            </a:ext>
          </a:extLst>
        </xdr:cNvPr>
        <xdr:cNvSpPr>
          <a:spLocks noChangeAspect="1" noChangeArrowheads="1"/>
        </xdr:cNvSpPr>
      </xdr:nvSpPr>
      <xdr:spPr bwMode="auto">
        <a:xfrm>
          <a:off x="171450" y="790575"/>
          <a:ext cx="125600" cy="128016"/>
        </a:xfrm>
        <a:prstGeom prst="ellipse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125600</xdr:colOff>
      <xdr:row>5</xdr:row>
      <xdr:rowOff>128016</xdr:rowOff>
    </xdr:to>
    <xdr:sp macro="" textlink="">
      <xdr:nvSpPr>
        <xdr:cNvPr id="5" name="Oval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64BDE4-287C-48AD-85FE-A51E7769B501}"/>
            </a:ext>
          </a:extLst>
        </xdr:cNvPr>
        <xdr:cNvSpPr>
          <a:spLocks noChangeAspect="1" noChangeArrowheads="1"/>
        </xdr:cNvSpPr>
      </xdr:nvSpPr>
      <xdr:spPr bwMode="auto">
        <a:xfrm>
          <a:off x="171450" y="1000125"/>
          <a:ext cx="125600" cy="128016"/>
        </a:xfrm>
        <a:prstGeom prst="ellipse">
          <a:avLst/>
        </a:pr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128016</xdr:colOff>
      <xdr:row>6</xdr:row>
      <xdr:rowOff>128016</xdr:rowOff>
    </xdr:to>
    <xdr:sp macro="" textlink="">
      <xdr:nvSpPr>
        <xdr:cNvPr id="6" name="Oval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F6A739-2053-44AE-A603-12E31973A3D8}"/>
            </a:ext>
          </a:extLst>
        </xdr:cNvPr>
        <xdr:cNvSpPr>
          <a:spLocks noChangeAspect="1" noChangeArrowheads="1"/>
        </xdr:cNvSpPr>
      </xdr:nvSpPr>
      <xdr:spPr bwMode="auto">
        <a:xfrm>
          <a:off x="171450" y="1209675"/>
          <a:ext cx="128016" cy="128016"/>
        </a:xfrm>
        <a:prstGeom prst="ellipse">
          <a:avLst/>
        </a:pr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125600</xdr:colOff>
      <xdr:row>7</xdr:row>
      <xdr:rowOff>128016</xdr:rowOff>
    </xdr:to>
    <xdr:sp macro="" textlink="">
      <xdr:nvSpPr>
        <xdr:cNvPr id="7" name="Oval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42914D-4D8B-4107-96FB-872FCC742AA9}"/>
            </a:ext>
          </a:extLst>
        </xdr:cNvPr>
        <xdr:cNvSpPr>
          <a:spLocks noChangeAspect="1" noChangeArrowheads="1"/>
        </xdr:cNvSpPr>
      </xdr:nvSpPr>
      <xdr:spPr bwMode="auto">
        <a:xfrm>
          <a:off x="171450" y="1419225"/>
          <a:ext cx="125600" cy="128016"/>
        </a:xfrm>
        <a:prstGeom prst="ellipse">
          <a:avLst/>
        </a:prstGeom>
        <a:solidFill>
          <a:srgbClr val="A5439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128016</xdr:colOff>
      <xdr:row>8</xdr:row>
      <xdr:rowOff>128016</xdr:rowOff>
    </xdr:to>
    <xdr:sp macro="" textlink="">
      <xdr:nvSpPr>
        <xdr:cNvPr id="8" name="Oval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3A21CC-7ACB-436B-B11C-1A98228BC2F1}"/>
            </a:ext>
          </a:extLst>
        </xdr:cNvPr>
        <xdr:cNvSpPr>
          <a:spLocks noChangeAspect="1" noChangeArrowheads="1"/>
        </xdr:cNvSpPr>
      </xdr:nvSpPr>
      <xdr:spPr bwMode="auto">
        <a:xfrm>
          <a:off x="171450" y="1628775"/>
          <a:ext cx="128016" cy="128016"/>
        </a:xfrm>
        <a:prstGeom prst="ellipse">
          <a:avLst/>
        </a:pr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128016</xdr:colOff>
      <xdr:row>9</xdr:row>
      <xdr:rowOff>128016</xdr:rowOff>
    </xdr:to>
    <xdr:sp macro="" textlink="">
      <xdr:nvSpPr>
        <xdr:cNvPr id="9" name="Oval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2D0250-4874-4E0D-8753-2FE9B9A7566B}"/>
            </a:ext>
          </a:extLst>
        </xdr:cNvPr>
        <xdr:cNvSpPr>
          <a:spLocks noChangeAspect="1" noChangeArrowheads="1"/>
        </xdr:cNvSpPr>
      </xdr:nvSpPr>
      <xdr:spPr bwMode="auto">
        <a:xfrm>
          <a:off x="171450" y="1838325"/>
          <a:ext cx="128016" cy="128016"/>
        </a:xfrm>
        <a:prstGeom prst="ellipse">
          <a:avLst/>
        </a:prstGeom>
        <a:solidFill>
          <a:srgbClr val="A17A4D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118872</xdr:colOff>
      <xdr:row>10</xdr:row>
      <xdr:rowOff>118872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7ED7ED-7916-4298-B41B-24BFC786749A}"/>
            </a:ext>
          </a:extLst>
        </xdr:cNvPr>
        <xdr:cNvSpPr>
          <a:spLocks noChangeAspect="1" noChangeArrowheads="1"/>
        </xdr:cNvSpPr>
      </xdr:nvSpPr>
      <xdr:spPr bwMode="auto">
        <a:xfrm>
          <a:off x="171450" y="2047875"/>
          <a:ext cx="118872" cy="118872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118872</xdr:colOff>
      <xdr:row>11</xdr:row>
      <xdr:rowOff>118872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B384562-B03C-4EE9-AD15-01EDD2868F7E}"/>
            </a:ext>
          </a:extLst>
        </xdr:cNvPr>
        <xdr:cNvSpPr>
          <a:spLocks noChangeAspect="1" noChangeArrowheads="1"/>
        </xdr:cNvSpPr>
      </xdr:nvSpPr>
      <xdr:spPr bwMode="auto">
        <a:xfrm>
          <a:off x="171450" y="2257425"/>
          <a:ext cx="118872" cy="118872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118872</xdr:colOff>
      <xdr:row>12</xdr:row>
      <xdr:rowOff>118872</xdr:rowOff>
    </xdr:to>
    <xdr:sp macro="" textlink="">
      <xdr:nvSpPr>
        <xdr:cNvPr id="12" name="Rectangl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F6D9925-E113-4563-944F-94C0F6C0DAE1}"/>
            </a:ext>
          </a:extLst>
        </xdr:cNvPr>
        <xdr:cNvSpPr>
          <a:spLocks noChangeAspect="1" noChangeArrowheads="1"/>
        </xdr:cNvSpPr>
      </xdr:nvSpPr>
      <xdr:spPr bwMode="auto">
        <a:xfrm>
          <a:off x="171450" y="2466975"/>
          <a:ext cx="118872" cy="118872"/>
        </a:xfrm>
        <a:prstGeom prst="rect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118872</xdr:colOff>
      <xdr:row>13</xdr:row>
      <xdr:rowOff>118872</xdr:rowOff>
    </xdr:to>
    <xdr:sp macro="" textlink="">
      <xdr:nvSpPr>
        <xdr:cNvPr id="13" name="Rectangl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E369D7-361D-4263-99B7-DCC257A265AD}"/>
            </a:ext>
          </a:extLst>
        </xdr:cNvPr>
        <xdr:cNvSpPr>
          <a:spLocks noChangeAspect="1" noChangeArrowheads="1"/>
        </xdr:cNvSpPr>
      </xdr:nvSpPr>
      <xdr:spPr bwMode="auto">
        <a:xfrm>
          <a:off x="171450" y="2676525"/>
          <a:ext cx="118872" cy="118872"/>
        </a:xfrm>
        <a:prstGeom prst="rect">
          <a:avLst/>
        </a:pr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118872</xdr:colOff>
      <xdr:row>14</xdr:row>
      <xdr:rowOff>118872</xdr:rowOff>
    </xdr:to>
    <xdr:sp macro="" textlink="">
      <xdr:nvSpPr>
        <xdr:cNvPr id="14" name="Rectangl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177B60-20AC-4CC3-B11A-88A6A481F987}"/>
            </a:ext>
          </a:extLst>
        </xdr:cNvPr>
        <xdr:cNvSpPr>
          <a:spLocks noChangeAspect="1" noChangeArrowheads="1"/>
        </xdr:cNvSpPr>
      </xdr:nvSpPr>
      <xdr:spPr bwMode="auto">
        <a:xfrm>
          <a:off x="171450" y="2886075"/>
          <a:ext cx="118872" cy="118872"/>
        </a:xfrm>
        <a:prstGeom prst="rect">
          <a:avLst/>
        </a:pr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118872</xdr:colOff>
      <xdr:row>15</xdr:row>
      <xdr:rowOff>118872</xdr:rowOff>
    </xdr:to>
    <xdr:sp macro="" textlink="">
      <xdr:nvSpPr>
        <xdr:cNvPr id="15" name="Rectangl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5DD7518-6F83-4BFB-8372-DF3ECC76C6F1}"/>
            </a:ext>
          </a:extLst>
        </xdr:cNvPr>
        <xdr:cNvSpPr>
          <a:spLocks noChangeAspect="1" noChangeArrowheads="1"/>
        </xdr:cNvSpPr>
      </xdr:nvSpPr>
      <xdr:spPr bwMode="auto">
        <a:xfrm>
          <a:off x="171450" y="3095625"/>
          <a:ext cx="118872" cy="118872"/>
        </a:xfrm>
        <a:prstGeom prst="rect">
          <a:avLst/>
        </a:prstGeom>
        <a:solidFill>
          <a:srgbClr val="A5439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118872</xdr:colOff>
      <xdr:row>16</xdr:row>
      <xdr:rowOff>118872</xdr:rowOff>
    </xdr:to>
    <xdr:sp macro="" textlink="">
      <xdr:nvSpPr>
        <xdr:cNvPr id="16" name="Rectangl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6368B1C-217A-4471-BBEC-EA54429632DF}"/>
            </a:ext>
          </a:extLst>
        </xdr:cNvPr>
        <xdr:cNvSpPr>
          <a:spLocks noChangeAspect="1" noChangeArrowheads="1"/>
        </xdr:cNvSpPr>
      </xdr:nvSpPr>
      <xdr:spPr bwMode="auto">
        <a:xfrm>
          <a:off x="171450" y="3305175"/>
          <a:ext cx="118872" cy="118872"/>
        </a:xfrm>
        <a:prstGeom prst="rect">
          <a:avLst/>
        </a:pr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118872</xdr:colOff>
      <xdr:row>17</xdr:row>
      <xdr:rowOff>118872</xdr:rowOff>
    </xdr:to>
    <xdr:sp macro="" textlink="">
      <xdr:nvSpPr>
        <xdr:cNvPr id="17" name="Rectangl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0361D8B-5F3C-4639-BEBB-701887F5B189}"/>
            </a:ext>
          </a:extLst>
        </xdr:cNvPr>
        <xdr:cNvSpPr>
          <a:spLocks noChangeAspect="1" noChangeArrowheads="1"/>
        </xdr:cNvSpPr>
      </xdr:nvSpPr>
      <xdr:spPr bwMode="auto">
        <a:xfrm>
          <a:off x="171450" y="3514725"/>
          <a:ext cx="118872" cy="118872"/>
        </a:xfrm>
        <a:prstGeom prst="rect">
          <a:avLst/>
        </a:prstGeom>
        <a:solidFill>
          <a:srgbClr val="A17A4D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118872</xdr:colOff>
      <xdr:row>18</xdr:row>
      <xdr:rowOff>118872</xdr:rowOff>
    </xdr:to>
    <xdr:sp macro="" textlink="">
      <xdr:nvSpPr>
        <xdr:cNvPr id="18" name="Rectangl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D9E3E91-61AF-485B-8A67-76E4CBE4DE19}"/>
            </a:ext>
          </a:extLst>
        </xdr:cNvPr>
        <xdr:cNvSpPr>
          <a:spLocks noChangeArrowheads="1"/>
        </xdr:cNvSpPr>
      </xdr:nvSpPr>
      <xdr:spPr bwMode="auto">
        <a:xfrm>
          <a:off x="171450" y="3724275"/>
          <a:ext cx="118872" cy="118872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2377</xdr:rowOff>
    </xdr:from>
    <xdr:to>
      <xdr:col>1</xdr:col>
      <xdr:colOff>118872</xdr:colOff>
      <xdr:row>18</xdr:row>
      <xdr:rowOff>118872</xdr:rowOff>
    </xdr:to>
    <xdr:sp macro="" textlink="">
      <xdr:nvSpPr>
        <xdr:cNvPr id="19" name="Freeform 4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145890-8652-4C3D-A5E6-E815F48B151B}"/>
            </a:ext>
          </a:extLst>
        </xdr:cNvPr>
        <xdr:cNvSpPr>
          <a:spLocks/>
        </xdr:cNvSpPr>
      </xdr:nvSpPr>
      <xdr:spPr bwMode="auto">
        <a:xfrm>
          <a:off x="171450" y="3726652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116495</xdr:colOff>
      <xdr:row>19</xdr:row>
      <xdr:rowOff>118872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54155DC-B32A-448A-8D34-3F7896FE3EBC}"/>
            </a:ext>
          </a:extLst>
        </xdr:cNvPr>
        <xdr:cNvSpPr>
          <a:spLocks noChangeArrowheads="1"/>
        </xdr:cNvSpPr>
      </xdr:nvSpPr>
      <xdr:spPr bwMode="auto">
        <a:xfrm>
          <a:off x="171450" y="3933825"/>
          <a:ext cx="116495" cy="118872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19</xdr:row>
      <xdr:rowOff>2377</xdr:rowOff>
    </xdr:from>
    <xdr:to>
      <xdr:col>1</xdr:col>
      <xdr:colOff>116495</xdr:colOff>
      <xdr:row>19</xdr:row>
      <xdr:rowOff>118872</xdr:rowOff>
    </xdr:to>
    <xdr:sp macro="" textlink="">
      <xdr:nvSpPr>
        <xdr:cNvPr id="21" name="Freeform 5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F90ADE0-DCFA-48F6-BE93-48694CC31AD7}"/>
            </a:ext>
          </a:extLst>
        </xdr:cNvPr>
        <xdr:cNvSpPr>
          <a:spLocks/>
        </xdr:cNvSpPr>
      </xdr:nvSpPr>
      <xdr:spPr bwMode="auto">
        <a:xfrm>
          <a:off x="171450" y="3936202"/>
          <a:ext cx="116495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118872</xdr:colOff>
      <xdr:row>20</xdr:row>
      <xdr:rowOff>118872</xdr:rowOff>
    </xdr:to>
    <xdr:sp macro="" textlink="">
      <xdr:nvSpPr>
        <xdr:cNvPr id="22" name="Rectangle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08BB24A-8771-4FE0-880E-4BF33D39B796}"/>
            </a:ext>
          </a:extLst>
        </xdr:cNvPr>
        <xdr:cNvSpPr>
          <a:spLocks noChangeArrowheads="1"/>
        </xdr:cNvSpPr>
      </xdr:nvSpPr>
      <xdr:spPr bwMode="auto">
        <a:xfrm>
          <a:off x="171450" y="4143375"/>
          <a:ext cx="118872" cy="118872"/>
        </a:xfrm>
        <a:prstGeom prst="rect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20</xdr:row>
      <xdr:rowOff>2377</xdr:rowOff>
    </xdr:from>
    <xdr:to>
      <xdr:col>1</xdr:col>
      <xdr:colOff>118872</xdr:colOff>
      <xdr:row>20</xdr:row>
      <xdr:rowOff>118872</xdr:rowOff>
    </xdr:to>
    <xdr:sp macro="" textlink="">
      <xdr:nvSpPr>
        <xdr:cNvPr id="23" name="Freeform 5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8045AA8-4998-4756-93E9-1A87A8644929}"/>
            </a:ext>
          </a:extLst>
        </xdr:cNvPr>
        <xdr:cNvSpPr>
          <a:spLocks/>
        </xdr:cNvSpPr>
      </xdr:nvSpPr>
      <xdr:spPr bwMode="auto">
        <a:xfrm>
          <a:off x="171450" y="4145752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118872</xdr:colOff>
      <xdr:row>21</xdr:row>
      <xdr:rowOff>118872</xdr:rowOff>
    </xdr:to>
    <xdr:sp macro="" textlink="">
      <xdr:nvSpPr>
        <xdr:cNvPr id="24" name="Rectangle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3CCE78D-D100-4B0D-931E-8732ED12A86B}"/>
            </a:ext>
          </a:extLst>
        </xdr:cNvPr>
        <xdr:cNvSpPr>
          <a:spLocks noChangeArrowheads="1"/>
        </xdr:cNvSpPr>
      </xdr:nvSpPr>
      <xdr:spPr bwMode="auto">
        <a:xfrm>
          <a:off x="171450" y="4352925"/>
          <a:ext cx="118872" cy="118872"/>
        </a:xfrm>
        <a:prstGeom prst="rect">
          <a:avLst/>
        </a:pr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21</xdr:row>
      <xdr:rowOff>2377</xdr:rowOff>
    </xdr:from>
    <xdr:to>
      <xdr:col>1</xdr:col>
      <xdr:colOff>118872</xdr:colOff>
      <xdr:row>21</xdr:row>
      <xdr:rowOff>118872</xdr:rowOff>
    </xdr:to>
    <xdr:sp macro="" textlink="">
      <xdr:nvSpPr>
        <xdr:cNvPr id="25" name="Freeform 606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514ED4F-88D5-413F-8245-ED51AAF04B78}"/>
            </a:ext>
          </a:extLst>
        </xdr:cNvPr>
        <xdr:cNvSpPr>
          <a:spLocks/>
        </xdr:cNvSpPr>
      </xdr:nvSpPr>
      <xdr:spPr bwMode="auto">
        <a:xfrm>
          <a:off x="171450" y="4355302"/>
          <a:ext cx="118872" cy="116495"/>
        </a:xfrm>
        <a:custGeom>
          <a:avLst/>
          <a:gdLst>
            <a:gd name="T0" fmla="*/ 1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7 w 114"/>
            <a:gd name="T7" fmla="*/ 56 h 114"/>
            <a:gd name="T8" fmla="*/ 1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1" y="0"/>
              </a:moveTo>
              <a:lnTo>
                <a:pt x="0" y="114"/>
              </a:lnTo>
              <a:lnTo>
                <a:pt x="114" y="113"/>
              </a:lnTo>
              <a:lnTo>
                <a:pt x="57" y="56"/>
              </a:lnTo>
              <a:lnTo>
                <a:pt x="1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118872</xdr:colOff>
      <xdr:row>22</xdr:row>
      <xdr:rowOff>118872</xdr:rowOff>
    </xdr:to>
    <xdr:sp macro="" textlink="">
      <xdr:nvSpPr>
        <xdr:cNvPr id="26" name="Rectangle 2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3980C5-6FE6-44AD-A9C3-F9B1ED0A31EA}"/>
            </a:ext>
          </a:extLst>
        </xdr:cNvPr>
        <xdr:cNvSpPr>
          <a:spLocks noChangeArrowheads="1"/>
        </xdr:cNvSpPr>
      </xdr:nvSpPr>
      <xdr:spPr bwMode="auto">
        <a:xfrm>
          <a:off x="171450" y="4562475"/>
          <a:ext cx="118872" cy="118872"/>
        </a:xfrm>
        <a:prstGeom prst="rect">
          <a:avLst/>
        </a:pr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22</xdr:row>
      <xdr:rowOff>2377</xdr:rowOff>
    </xdr:from>
    <xdr:to>
      <xdr:col>1</xdr:col>
      <xdr:colOff>118872</xdr:colOff>
      <xdr:row>22</xdr:row>
      <xdr:rowOff>118872</xdr:rowOff>
    </xdr:to>
    <xdr:sp macro="" textlink="">
      <xdr:nvSpPr>
        <xdr:cNvPr id="27" name="Freeform 58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4AE5FB5-E6AF-4E5C-A1EE-3E05D8D86BE0}"/>
            </a:ext>
          </a:extLst>
        </xdr:cNvPr>
        <xdr:cNvSpPr>
          <a:spLocks/>
        </xdr:cNvSpPr>
      </xdr:nvSpPr>
      <xdr:spPr bwMode="auto">
        <a:xfrm>
          <a:off x="171450" y="4564852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7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7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118872</xdr:colOff>
      <xdr:row>23</xdr:row>
      <xdr:rowOff>118872</xdr:rowOff>
    </xdr:to>
    <xdr:sp macro="" textlink="">
      <xdr:nvSpPr>
        <xdr:cNvPr id="28" name="Rectangle 2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98CA633-6F2D-4F3D-BED1-12901765165C}"/>
            </a:ext>
          </a:extLst>
        </xdr:cNvPr>
        <xdr:cNvSpPr>
          <a:spLocks noChangeArrowheads="1"/>
        </xdr:cNvSpPr>
      </xdr:nvSpPr>
      <xdr:spPr bwMode="auto">
        <a:xfrm>
          <a:off x="171450" y="4772025"/>
          <a:ext cx="118872" cy="118872"/>
        </a:xfrm>
        <a:prstGeom prst="rect">
          <a:avLst/>
        </a:prstGeom>
        <a:solidFill>
          <a:srgbClr val="A5439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23</xdr:row>
      <xdr:rowOff>2377</xdr:rowOff>
    </xdr:from>
    <xdr:to>
      <xdr:col>1</xdr:col>
      <xdr:colOff>118872</xdr:colOff>
      <xdr:row>23</xdr:row>
      <xdr:rowOff>118872</xdr:rowOff>
    </xdr:to>
    <xdr:sp macro="" textlink="">
      <xdr:nvSpPr>
        <xdr:cNvPr id="29" name="Freeform 60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E28D698-FCAD-4E8E-BCF2-FFEAE46C52FC}"/>
            </a:ext>
          </a:extLst>
        </xdr:cNvPr>
        <xdr:cNvSpPr>
          <a:spLocks/>
        </xdr:cNvSpPr>
      </xdr:nvSpPr>
      <xdr:spPr bwMode="auto">
        <a:xfrm>
          <a:off x="171450" y="4774402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7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7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119719</xdr:colOff>
      <xdr:row>24</xdr:row>
      <xdr:rowOff>118872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C109ED6B-FED2-492D-9BC8-F766BAC857B4}"/>
            </a:ext>
          </a:extLst>
        </xdr:cNvPr>
        <xdr:cNvGrpSpPr/>
      </xdr:nvGrpSpPr>
      <xdr:grpSpPr>
        <a:xfrm>
          <a:off x="142875" y="4572000"/>
          <a:ext cx="119719" cy="118872"/>
          <a:chOff x="6971818" y="2463219"/>
          <a:chExt cx="119719" cy="118872"/>
        </a:xfrm>
      </xdr:grpSpPr>
      <xdr:sp macro="" textlink="">
        <xdr:nvSpPr>
          <xdr:cNvPr id="31" name="Rectangle 30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56B98349-FC3D-72EE-BF26-FC257A3CF9A2}"/>
              </a:ext>
            </a:extLst>
          </xdr:cNvPr>
          <xdr:cNvSpPr>
            <a:spLocks noChangeArrowheads="1"/>
          </xdr:cNvSpPr>
        </xdr:nvSpPr>
        <xdr:spPr bwMode="auto">
          <a:xfrm>
            <a:off x="6975042" y="2463219"/>
            <a:ext cx="116495" cy="118872"/>
          </a:xfrm>
          <a:prstGeom prst="rect">
            <a:avLst/>
          </a:prstGeom>
          <a:solidFill>
            <a:srgbClr val="8FCCE9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2" name="Freeform 547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8AAE10E5-11C6-8E01-36B8-75FA1D40F000}"/>
              </a:ext>
            </a:extLst>
          </xdr:cNvPr>
          <xdr:cNvSpPr>
            <a:spLocks/>
          </xdr:cNvSpPr>
        </xdr:nvSpPr>
        <xdr:spPr bwMode="auto">
          <a:xfrm>
            <a:off x="6971818" y="2465596"/>
            <a:ext cx="116495" cy="116495"/>
          </a:xfrm>
          <a:custGeom>
            <a:avLst/>
            <a:gdLst>
              <a:gd name="T0" fmla="*/ 0 w 113"/>
              <a:gd name="T1" fmla="*/ 0 h 114"/>
              <a:gd name="T2" fmla="*/ 0 w 113"/>
              <a:gd name="T3" fmla="*/ 114 h 114"/>
              <a:gd name="T4" fmla="*/ 113 w 113"/>
              <a:gd name="T5" fmla="*/ 113 h 114"/>
              <a:gd name="T6" fmla="*/ 56 w 113"/>
              <a:gd name="T7" fmla="*/ 56 h 114"/>
              <a:gd name="T8" fmla="*/ 0 w 113"/>
              <a:gd name="T9" fmla="*/ 0 h 1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3" h="114">
                <a:moveTo>
                  <a:pt x="0" y="0"/>
                </a:moveTo>
                <a:lnTo>
                  <a:pt x="0" y="114"/>
                </a:lnTo>
                <a:lnTo>
                  <a:pt x="113" y="113"/>
                </a:lnTo>
                <a:lnTo>
                  <a:pt x="56" y="56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116495</xdr:colOff>
      <xdr:row>25</xdr:row>
      <xdr:rowOff>118872</xdr:rowOff>
    </xdr:to>
    <xdr:sp macro="" textlink="">
      <xdr:nvSpPr>
        <xdr:cNvPr id="33" name="Rectangle 32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635E184-ACCA-4C38-8A6D-A87849B171A7}"/>
            </a:ext>
          </a:extLst>
        </xdr:cNvPr>
        <xdr:cNvSpPr>
          <a:spLocks noChangeArrowheads="1"/>
        </xdr:cNvSpPr>
      </xdr:nvSpPr>
      <xdr:spPr bwMode="auto">
        <a:xfrm>
          <a:off x="171450" y="5191125"/>
          <a:ext cx="116495" cy="118872"/>
        </a:xfrm>
        <a:prstGeom prst="rect">
          <a:avLst/>
        </a:prstGeom>
        <a:solidFill>
          <a:srgbClr val="A17A4D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25</xdr:row>
      <xdr:rowOff>2591</xdr:rowOff>
    </xdr:from>
    <xdr:to>
      <xdr:col>1</xdr:col>
      <xdr:colOff>116495</xdr:colOff>
      <xdr:row>25</xdr:row>
      <xdr:rowOff>121463</xdr:rowOff>
    </xdr:to>
    <xdr:sp macro="" textlink="">
      <xdr:nvSpPr>
        <xdr:cNvPr id="34" name="Freeform 58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8113F78-1C55-4342-BE7D-254E9F8A8F66}"/>
            </a:ext>
          </a:extLst>
        </xdr:cNvPr>
        <xdr:cNvSpPr>
          <a:spLocks/>
        </xdr:cNvSpPr>
      </xdr:nvSpPr>
      <xdr:spPr bwMode="auto">
        <a:xfrm>
          <a:off x="171450" y="5193716"/>
          <a:ext cx="116495" cy="118872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7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7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155448</xdr:colOff>
      <xdr:row>26</xdr:row>
      <xdr:rowOff>155448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CFFA088F-AAEC-40E6-B3A2-C8F3BA54A5D5}"/>
            </a:ext>
          </a:extLst>
        </xdr:cNvPr>
        <xdr:cNvGrpSpPr>
          <a:grpSpLocks noChangeAspect="1"/>
        </xdr:cNvGrpSpPr>
      </xdr:nvGrpSpPr>
      <xdr:grpSpPr>
        <a:xfrm>
          <a:off x="142875" y="4953000"/>
          <a:ext cx="155448" cy="155448"/>
          <a:chOff x="3592513" y="1765303"/>
          <a:chExt cx="100013" cy="100013"/>
        </a:xfrm>
      </xdr:grpSpPr>
      <xdr:sp macro="" textlink="">
        <xdr:nvSpPr>
          <xdr:cNvPr id="36" name="Freeform 43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F399D521-3BB3-901A-5168-08FEE816B81D}"/>
              </a:ext>
            </a:extLst>
          </xdr:cNvPr>
          <xdr:cNvSpPr>
            <a:spLocks/>
          </xdr:cNvSpPr>
        </xdr:nvSpPr>
        <xdr:spPr bwMode="auto">
          <a:xfrm>
            <a:off x="3592513" y="1765303"/>
            <a:ext cx="100013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0072BC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7" name="Freeform 44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7733CAB1-7CF4-3F33-53F7-43D48BC22731}"/>
              </a:ext>
            </a:extLst>
          </xdr:cNvPr>
          <xdr:cNvSpPr>
            <a:spLocks/>
          </xdr:cNvSpPr>
        </xdr:nvSpPr>
        <xdr:spPr bwMode="auto">
          <a:xfrm>
            <a:off x="3592513" y="1816103"/>
            <a:ext cx="100013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155448</xdr:colOff>
      <xdr:row>27</xdr:row>
      <xdr:rowOff>155448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F778B7EC-85BB-4285-A2B9-71EA6F353411}"/>
            </a:ext>
          </a:extLst>
        </xdr:cNvPr>
        <xdr:cNvGrpSpPr>
          <a:grpSpLocks noChangeAspect="1"/>
        </xdr:cNvGrpSpPr>
      </xdr:nvGrpSpPr>
      <xdr:grpSpPr>
        <a:xfrm>
          <a:off x="142875" y="5143500"/>
          <a:ext cx="155448" cy="155448"/>
          <a:chOff x="4011613" y="1765303"/>
          <a:chExt cx="100013" cy="100013"/>
        </a:xfrm>
      </xdr:grpSpPr>
      <xdr:sp macro="" textlink="">
        <xdr:nvSpPr>
          <xdr:cNvPr id="39" name="Freeform 45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EC2CFF6E-E2D5-A8F9-9795-841E93914D31}"/>
              </a:ext>
            </a:extLst>
          </xdr:cNvPr>
          <xdr:cNvSpPr>
            <a:spLocks/>
          </xdr:cNvSpPr>
        </xdr:nvSpPr>
        <xdr:spPr bwMode="auto">
          <a:xfrm>
            <a:off x="4011613" y="1765303"/>
            <a:ext cx="100013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00A651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0" name="Freeform 46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EBF183F7-DA40-BD97-319C-C1ABE33E40C4}"/>
              </a:ext>
            </a:extLst>
          </xdr:cNvPr>
          <xdr:cNvSpPr>
            <a:spLocks/>
          </xdr:cNvSpPr>
        </xdr:nvSpPr>
        <xdr:spPr bwMode="auto">
          <a:xfrm>
            <a:off x="4011613" y="1816103"/>
            <a:ext cx="100013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155448</xdr:colOff>
      <xdr:row>28</xdr:row>
      <xdr:rowOff>155448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602DCC28-4EC4-45B7-AA9E-D56802F91FB9}"/>
            </a:ext>
          </a:extLst>
        </xdr:cNvPr>
        <xdr:cNvGrpSpPr>
          <a:grpSpLocks noChangeAspect="1"/>
        </xdr:cNvGrpSpPr>
      </xdr:nvGrpSpPr>
      <xdr:grpSpPr>
        <a:xfrm>
          <a:off x="142875" y="5334000"/>
          <a:ext cx="155448" cy="155448"/>
          <a:chOff x="4446588" y="1765303"/>
          <a:chExt cx="101600" cy="100013"/>
        </a:xfrm>
      </xdr:grpSpPr>
      <xdr:sp macro="" textlink="">
        <xdr:nvSpPr>
          <xdr:cNvPr id="42" name="Freeform 47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77E3CA76-88D0-00AE-5D9C-0C581A880DE3}"/>
              </a:ext>
            </a:extLst>
          </xdr:cNvPr>
          <xdr:cNvSpPr>
            <a:spLocks/>
          </xdr:cNvSpPr>
        </xdr:nvSpPr>
        <xdr:spPr bwMode="auto">
          <a:xfrm>
            <a:off x="4446588" y="1765303"/>
            <a:ext cx="101600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FFD400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3" name="Freeform 48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51D9A14-96C1-0241-F3C6-927FD6EA6228}"/>
              </a:ext>
            </a:extLst>
          </xdr:cNvPr>
          <xdr:cNvSpPr>
            <a:spLocks/>
          </xdr:cNvSpPr>
        </xdr:nvSpPr>
        <xdr:spPr bwMode="auto">
          <a:xfrm>
            <a:off x="4446588" y="1816103"/>
            <a:ext cx="101600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155448</xdr:colOff>
      <xdr:row>29</xdr:row>
      <xdr:rowOff>155448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2539A374-69EE-4C8D-98CA-6414B5712774}"/>
            </a:ext>
          </a:extLst>
        </xdr:cNvPr>
        <xdr:cNvGrpSpPr>
          <a:grpSpLocks noChangeAspect="1"/>
        </xdr:cNvGrpSpPr>
      </xdr:nvGrpSpPr>
      <xdr:grpSpPr>
        <a:xfrm>
          <a:off x="142875" y="5524500"/>
          <a:ext cx="155448" cy="155448"/>
          <a:chOff x="4852988" y="1762127"/>
          <a:chExt cx="100013" cy="100013"/>
        </a:xfrm>
      </xdr:grpSpPr>
      <xdr:sp macro="" textlink="">
        <xdr:nvSpPr>
          <xdr:cNvPr id="45" name="Freeform 812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BDC0AFFA-2B06-D32C-247B-A0804E39EAC0}"/>
              </a:ext>
            </a:extLst>
          </xdr:cNvPr>
          <xdr:cNvSpPr>
            <a:spLocks/>
          </xdr:cNvSpPr>
        </xdr:nvSpPr>
        <xdr:spPr bwMode="auto">
          <a:xfrm>
            <a:off x="4852988" y="1762127"/>
            <a:ext cx="100013" cy="100013"/>
          </a:xfrm>
          <a:custGeom>
            <a:avLst/>
            <a:gdLst>
              <a:gd name="T0" fmla="*/ 0 w 145"/>
              <a:gd name="T1" fmla="*/ 73 h 145"/>
              <a:gd name="T2" fmla="*/ 72 w 145"/>
              <a:gd name="T3" fmla="*/ 145 h 145"/>
              <a:gd name="T4" fmla="*/ 145 w 145"/>
              <a:gd name="T5" fmla="*/ 73 h 145"/>
              <a:gd name="T6" fmla="*/ 72 w 145"/>
              <a:gd name="T7" fmla="*/ 0 h 145"/>
              <a:gd name="T8" fmla="*/ 0 w 145"/>
              <a:gd name="T9" fmla="*/ 73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3"/>
                </a:moveTo>
                <a:lnTo>
                  <a:pt x="72" y="145"/>
                </a:lnTo>
                <a:lnTo>
                  <a:pt x="145" y="73"/>
                </a:lnTo>
                <a:lnTo>
                  <a:pt x="72" y="0"/>
                </a:lnTo>
                <a:lnTo>
                  <a:pt x="0" y="73"/>
                </a:lnTo>
                <a:close/>
              </a:path>
            </a:pathLst>
          </a:custGeom>
          <a:solidFill>
            <a:srgbClr val="F47920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6" name="Freeform 813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DA27CB4B-4784-72A4-5BE8-4E76B14706E9}"/>
              </a:ext>
            </a:extLst>
          </xdr:cNvPr>
          <xdr:cNvSpPr>
            <a:spLocks/>
          </xdr:cNvSpPr>
        </xdr:nvSpPr>
        <xdr:spPr bwMode="auto">
          <a:xfrm>
            <a:off x="4852988" y="1812927"/>
            <a:ext cx="100013" cy="49213"/>
          </a:xfrm>
          <a:custGeom>
            <a:avLst/>
            <a:gdLst>
              <a:gd name="T0" fmla="*/ 0 w 145"/>
              <a:gd name="T1" fmla="*/ 0 h 72"/>
              <a:gd name="T2" fmla="*/ 72 w 145"/>
              <a:gd name="T3" fmla="*/ 72 h 72"/>
              <a:gd name="T4" fmla="*/ 145 w 145"/>
              <a:gd name="T5" fmla="*/ 0 h 72"/>
              <a:gd name="T6" fmla="*/ 71 w 145"/>
              <a:gd name="T7" fmla="*/ 0 h 72"/>
              <a:gd name="T8" fmla="*/ 0 w 145"/>
              <a:gd name="T9" fmla="*/ 0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2">
                <a:moveTo>
                  <a:pt x="0" y="0"/>
                </a:moveTo>
                <a:lnTo>
                  <a:pt x="72" y="72"/>
                </a:lnTo>
                <a:lnTo>
                  <a:pt x="145" y="0"/>
                </a:lnTo>
                <a:lnTo>
                  <a:pt x="71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155448</xdr:colOff>
      <xdr:row>30</xdr:row>
      <xdr:rowOff>155448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56BB1D0C-ABBC-4432-B477-D803A28E12C2}"/>
            </a:ext>
          </a:extLst>
        </xdr:cNvPr>
        <xdr:cNvGrpSpPr>
          <a:grpSpLocks noChangeAspect="1"/>
        </xdr:cNvGrpSpPr>
      </xdr:nvGrpSpPr>
      <xdr:grpSpPr>
        <a:xfrm>
          <a:off x="142875" y="5715000"/>
          <a:ext cx="155448" cy="155448"/>
          <a:chOff x="5270500" y="1765303"/>
          <a:chExt cx="100013" cy="100013"/>
        </a:xfrm>
      </xdr:grpSpPr>
      <xdr:sp macro="" textlink="">
        <xdr:nvSpPr>
          <xdr:cNvPr id="48" name="Freeform 49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D3EB1299-D526-DBFE-B644-286F23C1446F}"/>
              </a:ext>
            </a:extLst>
          </xdr:cNvPr>
          <xdr:cNvSpPr>
            <a:spLocks/>
          </xdr:cNvSpPr>
        </xdr:nvSpPr>
        <xdr:spPr bwMode="auto">
          <a:xfrm>
            <a:off x="5270500" y="1765303"/>
            <a:ext cx="100013" cy="100013"/>
          </a:xfrm>
          <a:custGeom>
            <a:avLst/>
            <a:gdLst>
              <a:gd name="T0" fmla="*/ 145 w 145"/>
              <a:gd name="T1" fmla="*/ 72 h 145"/>
              <a:gd name="T2" fmla="*/ 72 w 145"/>
              <a:gd name="T3" fmla="*/ 0 h 145"/>
              <a:gd name="T4" fmla="*/ 0 w 145"/>
              <a:gd name="T5" fmla="*/ 72 h 145"/>
              <a:gd name="T6" fmla="*/ 72 w 145"/>
              <a:gd name="T7" fmla="*/ 145 h 145"/>
              <a:gd name="T8" fmla="*/ 145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145" y="72"/>
                </a:moveTo>
                <a:lnTo>
                  <a:pt x="72" y="0"/>
                </a:lnTo>
                <a:lnTo>
                  <a:pt x="0" y="72"/>
                </a:lnTo>
                <a:lnTo>
                  <a:pt x="72" y="145"/>
                </a:lnTo>
                <a:lnTo>
                  <a:pt x="145" y="72"/>
                </a:lnTo>
                <a:close/>
              </a:path>
            </a:pathLst>
          </a:custGeom>
          <a:solidFill>
            <a:srgbClr val="F69EA1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9" name="Freeform 50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4758DADD-105C-C6D6-D7D6-529CDFFE9F13}"/>
              </a:ext>
            </a:extLst>
          </xdr:cNvPr>
          <xdr:cNvSpPr>
            <a:spLocks/>
          </xdr:cNvSpPr>
        </xdr:nvSpPr>
        <xdr:spPr bwMode="auto">
          <a:xfrm>
            <a:off x="5270500" y="1765303"/>
            <a:ext cx="100013" cy="50800"/>
          </a:xfrm>
          <a:custGeom>
            <a:avLst/>
            <a:gdLst>
              <a:gd name="T0" fmla="*/ 144 w 144"/>
              <a:gd name="T1" fmla="*/ 72 h 72"/>
              <a:gd name="T2" fmla="*/ 72 w 144"/>
              <a:gd name="T3" fmla="*/ 0 h 72"/>
              <a:gd name="T4" fmla="*/ 0 w 144"/>
              <a:gd name="T5" fmla="*/ 72 h 72"/>
              <a:gd name="T6" fmla="*/ 73 w 144"/>
              <a:gd name="T7" fmla="*/ 72 h 72"/>
              <a:gd name="T8" fmla="*/ 144 w 144"/>
              <a:gd name="T9" fmla="*/ 72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4" h="72">
                <a:moveTo>
                  <a:pt x="144" y="72"/>
                </a:moveTo>
                <a:lnTo>
                  <a:pt x="72" y="0"/>
                </a:lnTo>
                <a:lnTo>
                  <a:pt x="0" y="72"/>
                </a:lnTo>
                <a:lnTo>
                  <a:pt x="73" y="72"/>
                </a:lnTo>
                <a:lnTo>
                  <a:pt x="144" y="72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155448</xdr:colOff>
      <xdr:row>31</xdr:row>
      <xdr:rowOff>155448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AD7BBD4-25AD-4782-926D-38C66184BE44}"/>
            </a:ext>
          </a:extLst>
        </xdr:cNvPr>
        <xdr:cNvGrpSpPr>
          <a:grpSpLocks noChangeAspect="1"/>
        </xdr:cNvGrpSpPr>
      </xdr:nvGrpSpPr>
      <xdr:grpSpPr>
        <a:xfrm>
          <a:off x="142875" y="5905500"/>
          <a:ext cx="155448" cy="155448"/>
          <a:chOff x="5692775" y="1765303"/>
          <a:chExt cx="100013" cy="100013"/>
        </a:xfrm>
      </xdr:grpSpPr>
      <xdr:sp macro="" textlink="">
        <xdr:nvSpPr>
          <xdr:cNvPr id="51" name="Freeform 51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34FA6D3-BEB0-D8F0-1C4A-338A87AA7A2A}"/>
              </a:ext>
            </a:extLst>
          </xdr:cNvPr>
          <xdr:cNvSpPr>
            <a:spLocks/>
          </xdr:cNvSpPr>
        </xdr:nvSpPr>
        <xdr:spPr bwMode="auto">
          <a:xfrm>
            <a:off x="5692775" y="1765303"/>
            <a:ext cx="100013" cy="100013"/>
          </a:xfrm>
          <a:custGeom>
            <a:avLst/>
            <a:gdLst>
              <a:gd name="T0" fmla="*/ 0 w 145"/>
              <a:gd name="T1" fmla="*/ 72 h 145"/>
              <a:gd name="T2" fmla="*/ 72 w 145"/>
              <a:gd name="T3" fmla="*/ 145 h 145"/>
              <a:gd name="T4" fmla="*/ 145 w 145"/>
              <a:gd name="T5" fmla="*/ 72 h 145"/>
              <a:gd name="T6" fmla="*/ 72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2" y="145"/>
                </a:lnTo>
                <a:lnTo>
                  <a:pt x="145" y="72"/>
                </a:lnTo>
                <a:lnTo>
                  <a:pt x="72" y="0"/>
                </a:lnTo>
                <a:lnTo>
                  <a:pt x="0" y="72"/>
                </a:lnTo>
                <a:close/>
              </a:path>
            </a:pathLst>
          </a:custGeom>
          <a:solidFill>
            <a:srgbClr val="A54399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2" name="Freeform 52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7CA5444C-0EFF-20A9-96F8-0D4605E28937}"/>
              </a:ext>
            </a:extLst>
          </xdr:cNvPr>
          <xdr:cNvSpPr>
            <a:spLocks/>
          </xdr:cNvSpPr>
        </xdr:nvSpPr>
        <xdr:spPr bwMode="auto">
          <a:xfrm>
            <a:off x="5692775" y="1816103"/>
            <a:ext cx="100013" cy="49213"/>
          </a:xfrm>
          <a:custGeom>
            <a:avLst/>
            <a:gdLst>
              <a:gd name="T0" fmla="*/ 0 w 145"/>
              <a:gd name="T1" fmla="*/ 0 h 73"/>
              <a:gd name="T2" fmla="*/ 72 w 145"/>
              <a:gd name="T3" fmla="*/ 73 h 73"/>
              <a:gd name="T4" fmla="*/ 145 w 145"/>
              <a:gd name="T5" fmla="*/ 0 h 73"/>
              <a:gd name="T6" fmla="*/ 71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2" y="73"/>
                </a:lnTo>
                <a:lnTo>
                  <a:pt x="145" y="0"/>
                </a:lnTo>
                <a:lnTo>
                  <a:pt x="71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155448</xdr:colOff>
      <xdr:row>32</xdr:row>
      <xdr:rowOff>155448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B72E5EDA-D195-4933-8A57-35F3DE0C5377}"/>
            </a:ext>
          </a:extLst>
        </xdr:cNvPr>
        <xdr:cNvGrpSpPr/>
      </xdr:nvGrpSpPr>
      <xdr:grpSpPr>
        <a:xfrm>
          <a:off x="142875" y="6096000"/>
          <a:ext cx="155448" cy="155448"/>
          <a:chOff x="6952919" y="2806561"/>
          <a:chExt cx="155448" cy="155448"/>
        </a:xfrm>
      </xdr:grpSpPr>
      <xdr:sp macro="" textlink="">
        <xdr:nvSpPr>
          <xdr:cNvPr id="54" name="Freeform 544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403227CE-065D-D04E-CE32-6C277284D31F}"/>
              </a:ext>
            </a:extLst>
          </xdr:cNvPr>
          <xdr:cNvSpPr>
            <a:spLocks/>
          </xdr:cNvSpPr>
        </xdr:nvSpPr>
        <xdr:spPr bwMode="auto">
          <a:xfrm>
            <a:off x="6952919" y="2806561"/>
            <a:ext cx="155448" cy="155448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8FCCE9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5" name="Freeform 545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8AE5FBE2-F4F5-A52A-7800-F07614791514}"/>
              </a:ext>
            </a:extLst>
          </xdr:cNvPr>
          <xdr:cNvSpPr>
            <a:spLocks/>
          </xdr:cNvSpPr>
        </xdr:nvSpPr>
        <xdr:spPr bwMode="auto">
          <a:xfrm>
            <a:off x="6952919" y="2885518"/>
            <a:ext cx="155448" cy="76491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155448</xdr:colOff>
      <xdr:row>33</xdr:row>
      <xdr:rowOff>155448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92488DEA-8D86-40DA-870A-CF06E2EA2930}"/>
            </a:ext>
          </a:extLst>
        </xdr:cNvPr>
        <xdr:cNvGrpSpPr/>
      </xdr:nvGrpSpPr>
      <xdr:grpSpPr>
        <a:xfrm>
          <a:off x="142875" y="6286500"/>
          <a:ext cx="155448" cy="155448"/>
          <a:chOff x="7677611" y="2806561"/>
          <a:chExt cx="155448" cy="155448"/>
        </a:xfrm>
      </xdr:grpSpPr>
      <xdr:sp macro="" textlink="">
        <xdr:nvSpPr>
          <xdr:cNvPr id="57" name="Freeform 577">
            <a:hlinkClick xmlns:r="http://schemas.openxmlformats.org/officeDocument/2006/relationships" r:id="rId32"/>
            <a:extLst>
              <a:ext uri="{FF2B5EF4-FFF2-40B4-BE49-F238E27FC236}">
                <a16:creationId xmlns:a16="http://schemas.microsoft.com/office/drawing/2014/main" id="{55030607-4531-1076-420D-14F6DA695401}"/>
              </a:ext>
            </a:extLst>
          </xdr:cNvPr>
          <xdr:cNvSpPr>
            <a:spLocks/>
          </xdr:cNvSpPr>
        </xdr:nvSpPr>
        <xdr:spPr bwMode="auto">
          <a:xfrm>
            <a:off x="7677611" y="2806561"/>
            <a:ext cx="155448" cy="155448"/>
          </a:xfrm>
          <a:custGeom>
            <a:avLst/>
            <a:gdLst>
              <a:gd name="T0" fmla="*/ 145 w 145"/>
              <a:gd name="T1" fmla="*/ 72 h 145"/>
              <a:gd name="T2" fmla="*/ 72 w 145"/>
              <a:gd name="T3" fmla="*/ 0 h 145"/>
              <a:gd name="T4" fmla="*/ 0 w 145"/>
              <a:gd name="T5" fmla="*/ 72 h 145"/>
              <a:gd name="T6" fmla="*/ 72 w 145"/>
              <a:gd name="T7" fmla="*/ 145 h 145"/>
              <a:gd name="T8" fmla="*/ 145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145" y="72"/>
                </a:moveTo>
                <a:lnTo>
                  <a:pt x="72" y="0"/>
                </a:lnTo>
                <a:lnTo>
                  <a:pt x="0" y="72"/>
                </a:lnTo>
                <a:lnTo>
                  <a:pt x="72" y="145"/>
                </a:lnTo>
                <a:lnTo>
                  <a:pt x="145" y="72"/>
                </a:lnTo>
                <a:close/>
              </a:path>
            </a:pathLst>
          </a:custGeom>
          <a:solidFill>
            <a:srgbClr val="A17A4D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8" name="Freeform 578">
            <a:hlinkClick xmlns:r="http://schemas.openxmlformats.org/officeDocument/2006/relationships" r:id="rId32"/>
            <a:extLst>
              <a:ext uri="{FF2B5EF4-FFF2-40B4-BE49-F238E27FC236}">
                <a16:creationId xmlns:a16="http://schemas.microsoft.com/office/drawing/2014/main" id="{6978CBDC-5D5D-10F9-BA45-F5C34CE718C8}"/>
              </a:ext>
            </a:extLst>
          </xdr:cNvPr>
          <xdr:cNvSpPr>
            <a:spLocks/>
          </xdr:cNvSpPr>
        </xdr:nvSpPr>
        <xdr:spPr bwMode="auto">
          <a:xfrm>
            <a:off x="7677611" y="2806561"/>
            <a:ext cx="155448" cy="78957"/>
          </a:xfrm>
          <a:custGeom>
            <a:avLst/>
            <a:gdLst>
              <a:gd name="T0" fmla="*/ 145 w 145"/>
              <a:gd name="T1" fmla="*/ 72 h 72"/>
              <a:gd name="T2" fmla="*/ 72 w 145"/>
              <a:gd name="T3" fmla="*/ 0 h 72"/>
              <a:gd name="T4" fmla="*/ 0 w 145"/>
              <a:gd name="T5" fmla="*/ 72 h 72"/>
              <a:gd name="T6" fmla="*/ 73 w 145"/>
              <a:gd name="T7" fmla="*/ 72 h 72"/>
              <a:gd name="T8" fmla="*/ 145 w 145"/>
              <a:gd name="T9" fmla="*/ 72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2">
                <a:moveTo>
                  <a:pt x="145" y="72"/>
                </a:moveTo>
                <a:lnTo>
                  <a:pt x="72" y="0"/>
                </a:lnTo>
                <a:lnTo>
                  <a:pt x="0" y="72"/>
                </a:lnTo>
                <a:lnTo>
                  <a:pt x="73" y="72"/>
                </a:lnTo>
                <a:lnTo>
                  <a:pt x="145" y="72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146304</xdr:colOff>
      <xdr:row>34</xdr:row>
      <xdr:rowOff>109728</xdr:rowOff>
    </xdr:to>
    <xdr:sp macro="" textlink="">
      <xdr:nvSpPr>
        <xdr:cNvPr id="59" name="Freeform 2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A8C0EBC-E9D0-4B96-8248-D84E141F5FC6}"/>
            </a:ext>
          </a:extLst>
        </xdr:cNvPr>
        <xdr:cNvSpPr>
          <a:spLocks/>
        </xdr:cNvSpPr>
      </xdr:nvSpPr>
      <xdr:spPr bwMode="auto">
        <a:xfrm>
          <a:off x="171450" y="6905625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0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0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146304</xdr:colOff>
      <xdr:row>35</xdr:row>
      <xdr:rowOff>109728</xdr:rowOff>
    </xdr:to>
    <xdr:sp macro="" textlink="">
      <xdr:nvSpPr>
        <xdr:cNvPr id="60" name="Freeform 22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CAD5E79-6D14-40E4-85B2-B1A23B369D82}"/>
            </a:ext>
          </a:extLst>
        </xdr:cNvPr>
        <xdr:cNvSpPr>
          <a:spLocks/>
        </xdr:cNvSpPr>
      </xdr:nvSpPr>
      <xdr:spPr bwMode="auto">
        <a:xfrm>
          <a:off x="171450" y="7096125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1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1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146304</xdr:colOff>
      <xdr:row>36</xdr:row>
      <xdr:rowOff>109728</xdr:rowOff>
    </xdr:to>
    <xdr:sp macro="" textlink="">
      <xdr:nvSpPr>
        <xdr:cNvPr id="61" name="Freeform 753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15A8D6BA-C9D8-4385-AA2B-A4C8430013A0}"/>
            </a:ext>
          </a:extLst>
        </xdr:cNvPr>
        <xdr:cNvSpPr>
          <a:spLocks/>
        </xdr:cNvSpPr>
      </xdr:nvSpPr>
      <xdr:spPr bwMode="auto">
        <a:xfrm>
          <a:off x="171450" y="7286625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0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0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</xdr:col>
      <xdr:colOff>146304</xdr:colOff>
      <xdr:row>37</xdr:row>
      <xdr:rowOff>109728</xdr:rowOff>
    </xdr:to>
    <xdr:sp macro="" textlink="">
      <xdr:nvSpPr>
        <xdr:cNvPr id="62" name="Freeform 64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7E83271-EFF2-49FE-A208-C3EDA018F2D1}"/>
            </a:ext>
          </a:extLst>
        </xdr:cNvPr>
        <xdr:cNvSpPr>
          <a:spLocks/>
        </xdr:cNvSpPr>
      </xdr:nvSpPr>
      <xdr:spPr bwMode="auto">
        <a:xfrm>
          <a:off x="171450" y="7477125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0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0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146304</xdr:colOff>
      <xdr:row>38</xdr:row>
      <xdr:rowOff>109728</xdr:rowOff>
    </xdr:to>
    <xdr:sp macro="" textlink="">
      <xdr:nvSpPr>
        <xdr:cNvPr id="63" name="Freeform 641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2C33242-3F27-4F3E-9AF6-77BEC9D05A5B}"/>
            </a:ext>
          </a:extLst>
        </xdr:cNvPr>
        <xdr:cNvSpPr>
          <a:spLocks/>
        </xdr:cNvSpPr>
      </xdr:nvSpPr>
      <xdr:spPr bwMode="auto">
        <a:xfrm>
          <a:off x="171450" y="7667625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0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0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146304</xdr:colOff>
      <xdr:row>39</xdr:row>
      <xdr:rowOff>109728</xdr:rowOff>
    </xdr:to>
    <xdr:sp macro="" textlink="">
      <xdr:nvSpPr>
        <xdr:cNvPr id="64" name="Freeform 11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5B599B3C-6E4F-442A-A2F1-B3CA86D14DC3}"/>
            </a:ext>
          </a:extLst>
        </xdr:cNvPr>
        <xdr:cNvSpPr>
          <a:spLocks/>
        </xdr:cNvSpPr>
      </xdr:nvSpPr>
      <xdr:spPr bwMode="auto">
        <a:xfrm>
          <a:off x="171450" y="7858125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1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1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ED1C24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137160</xdr:colOff>
      <xdr:row>40</xdr:row>
      <xdr:rowOff>118872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8E279CBE-5D06-4565-A7D6-357ADDE305A6}"/>
            </a:ext>
          </a:extLst>
        </xdr:cNvPr>
        <xdr:cNvGrpSpPr/>
      </xdr:nvGrpSpPr>
      <xdr:grpSpPr>
        <a:xfrm>
          <a:off x="142875" y="7620000"/>
          <a:ext cx="137160" cy="118872"/>
          <a:chOff x="3600450" y="2346328"/>
          <a:chExt cx="85726" cy="69850"/>
        </a:xfrm>
      </xdr:grpSpPr>
      <xdr:sp macro="" textlink="">
        <xdr:nvSpPr>
          <xdr:cNvPr id="66" name="Freeform 63">
            <a:hlinkClick xmlns:r="http://schemas.openxmlformats.org/officeDocument/2006/relationships" r:id="rId39"/>
            <a:extLst>
              <a:ext uri="{FF2B5EF4-FFF2-40B4-BE49-F238E27FC236}">
                <a16:creationId xmlns:a16="http://schemas.microsoft.com/office/drawing/2014/main" id="{9A8367E1-D2B5-1311-2D0E-000A455EB37C}"/>
              </a:ext>
            </a:extLst>
          </xdr:cNvPr>
          <xdr:cNvSpPr>
            <a:spLocks/>
          </xdr:cNvSpPr>
        </xdr:nvSpPr>
        <xdr:spPr bwMode="auto">
          <a:xfrm>
            <a:off x="3600450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7" name="Freeform 64">
            <a:hlinkClick xmlns:r="http://schemas.openxmlformats.org/officeDocument/2006/relationships" r:id="rId39"/>
            <a:extLst>
              <a:ext uri="{FF2B5EF4-FFF2-40B4-BE49-F238E27FC236}">
                <a16:creationId xmlns:a16="http://schemas.microsoft.com/office/drawing/2014/main" id="{AA853498-7585-75F8-E57E-94712F0104C6}"/>
              </a:ext>
            </a:extLst>
          </xdr:cNvPr>
          <xdr:cNvSpPr>
            <a:spLocks/>
          </xdr:cNvSpPr>
        </xdr:nvSpPr>
        <xdr:spPr bwMode="auto">
          <a:xfrm>
            <a:off x="3643313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0072BC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137160</xdr:colOff>
      <xdr:row>41</xdr:row>
      <xdr:rowOff>118872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BC0128E8-1688-46C1-A04B-F26061B7414E}"/>
            </a:ext>
          </a:extLst>
        </xdr:cNvPr>
        <xdr:cNvGrpSpPr/>
      </xdr:nvGrpSpPr>
      <xdr:grpSpPr>
        <a:xfrm>
          <a:off x="142875" y="7810500"/>
          <a:ext cx="137160" cy="118872"/>
          <a:chOff x="4017963" y="2346328"/>
          <a:chExt cx="85725" cy="69850"/>
        </a:xfrm>
      </xdr:grpSpPr>
      <xdr:sp macro="" textlink="">
        <xdr:nvSpPr>
          <xdr:cNvPr id="69" name="Freeform 65">
            <a:hlinkClick xmlns:r="http://schemas.openxmlformats.org/officeDocument/2006/relationships" r:id="rId40"/>
            <a:extLst>
              <a:ext uri="{FF2B5EF4-FFF2-40B4-BE49-F238E27FC236}">
                <a16:creationId xmlns:a16="http://schemas.microsoft.com/office/drawing/2014/main" id="{12B3F693-A1E7-20B4-1060-BD9C959F02FA}"/>
              </a:ext>
            </a:extLst>
          </xdr:cNvPr>
          <xdr:cNvSpPr>
            <a:spLocks/>
          </xdr:cNvSpPr>
        </xdr:nvSpPr>
        <xdr:spPr bwMode="auto">
          <a:xfrm>
            <a:off x="4017963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0" name="Freeform 66">
            <a:hlinkClick xmlns:r="http://schemas.openxmlformats.org/officeDocument/2006/relationships" r:id="rId40"/>
            <a:extLst>
              <a:ext uri="{FF2B5EF4-FFF2-40B4-BE49-F238E27FC236}">
                <a16:creationId xmlns:a16="http://schemas.microsoft.com/office/drawing/2014/main" id="{61B151C8-A7F8-B26F-9542-3E28C26B50CE}"/>
              </a:ext>
            </a:extLst>
          </xdr:cNvPr>
          <xdr:cNvSpPr>
            <a:spLocks/>
          </xdr:cNvSpPr>
        </xdr:nvSpPr>
        <xdr:spPr bwMode="auto">
          <a:xfrm>
            <a:off x="4060825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00A651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42</xdr:row>
      <xdr:rowOff>0</xdr:rowOff>
    </xdr:from>
    <xdr:to>
      <xdr:col>1</xdr:col>
      <xdr:colOff>137160</xdr:colOff>
      <xdr:row>42</xdr:row>
      <xdr:rowOff>118872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5E3173FC-5176-4A15-A59A-767F0EF6081F}"/>
            </a:ext>
          </a:extLst>
        </xdr:cNvPr>
        <xdr:cNvGrpSpPr/>
      </xdr:nvGrpSpPr>
      <xdr:grpSpPr>
        <a:xfrm>
          <a:off x="142875" y="8001000"/>
          <a:ext cx="137160" cy="118872"/>
          <a:chOff x="5276850" y="2346328"/>
          <a:chExt cx="87313" cy="69850"/>
        </a:xfrm>
      </xdr:grpSpPr>
      <xdr:sp macro="" textlink="">
        <xdr:nvSpPr>
          <xdr:cNvPr id="72" name="Freeform 759">
            <a:hlinkClick xmlns:r="http://schemas.openxmlformats.org/officeDocument/2006/relationships" r:id="rId41"/>
            <a:extLst>
              <a:ext uri="{FF2B5EF4-FFF2-40B4-BE49-F238E27FC236}">
                <a16:creationId xmlns:a16="http://schemas.microsoft.com/office/drawing/2014/main" id="{FD48885D-DFC8-3036-52ED-7D0898949367}"/>
              </a:ext>
            </a:extLst>
          </xdr:cNvPr>
          <xdr:cNvSpPr>
            <a:spLocks/>
          </xdr:cNvSpPr>
        </xdr:nvSpPr>
        <xdr:spPr bwMode="auto">
          <a:xfrm>
            <a:off x="5276850" y="2346328"/>
            <a:ext cx="87313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2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2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3" name="Freeform 760">
            <a:hlinkClick xmlns:r="http://schemas.openxmlformats.org/officeDocument/2006/relationships" r:id="rId41"/>
            <a:extLst>
              <a:ext uri="{FF2B5EF4-FFF2-40B4-BE49-F238E27FC236}">
                <a16:creationId xmlns:a16="http://schemas.microsoft.com/office/drawing/2014/main" id="{9509B4F8-7CE7-DBC0-B0F1-BD584B48C0F4}"/>
              </a:ext>
            </a:extLst>
          </xdr:cNvPr>
          <xdr:cNvSpPr>
            <a:spLocks/>
          </xdr:cNvSpPr>
        </xdr:nvSpPr>
        <xdr:spPr bwMode="auto">
          <a:xfrm>
            <a:off x="5319713" y="2346328"/>
            <a:ext cx="44450" cy="69850"/>
          </a:xfrm>
          <a:custGeom>
            <a:avLst/>
            <a:gdLst>
              <a:gd name="T0" fmla="*/ 63 w 63"/>
              <a:gd name="T1" fmla="*/ 100 h 100"/>
              <a:gd name="T2" fmla="*/ 0 w 63"/>
              <a:gd name="T3" fmla="*/ 100 h 100"/>
              <a:gd name="T4" fmla="*/ 0 w 63"/>
              <a:gd name="T5" fmla="*/ 0 h 100"/>
              <a:gd name="T6" fmla="*/ 63 w 63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3" h="100">
                <a:moveTo>
                  <a:pt x="63" y="100"/>
                </a:moveTo>
                <a:lnTo>
                  <a:pt x="0" y="100"/>
                </a:lnTo>
                <a:lnTo>
                  <a:pt x="0" y="0"/>
                </a:lnTo>
                <a:lnTo>
                  <a:pt x="63" y="100"/>
                </a:lnTo>
                <a:close/>
              </a:path>
            </a:pathLst>
          </a:custGeom>
          <a:solidFill>
            <a:srgbClr val="F69EA1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137160</xdr:colOff>
      <xdr:row>43</xdr:row>
      <xdr:rowOff>118872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9AAC5DB7-9A7B-4656-8486-A18255A9DA45}"/>
            </a:ext>
          </a:extLst>
        </xdr:cNvPr>
        <xdr:cNvGrpSpPr/>
      </xdr:nvGrpSpPr>
      <xdr:grpSpPr>
        <a:xfrm>
          <a:off x="142875" y="8191500"/>
          <a:ext cx="137160" cy="118872"/>
          <a:chOff x="6116638" y="2346328"/>
          <a:chExt cx="87313" cy="69850"/>
        </a:xfrm>
      </xdr:grpSpPr>
      <xdr:sp macro="" textlink="">
        <xdr:nvSpPr>
          <xdr:cNvPr id="75" name="Freeform 777">
            <a:hlinkClick xmlns:r="http://schemas.openxmlformats.org/officeDocument/2006/relationships" r:id="rId42"/>
            <a:extLst>
              <a:ext uri="{FF2B5EF4-FFF2-40B4-BE49-F238E27FC236}">
                <a16:creationId xmlns:a16="http://schemas.microsoft.com/office/drawing/2014/main" id="{8C95B413-E1BF-B373-73AD-2ECFEE0D9923}"/>
              </a:ext>
            </a:extLst>
          </xdr:cNvPr>
          <xdr:cNvSpPr>
            <a:spLocks/>
          </xdr:cNvSpPr>
        </xdr:nvSpPr>
        <xdr:spPr bwMode="auto">
          <a:xfrm>
            <a:off x="6116638" y="2346328"/>
            <a:ext cx="87313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6" name="Freeform 778">
            <a:hlinkClick xmlns:r="http://schemas.openxmlformats.org/officeDocument/2006/relationships" r:id="rId42"/>
            <a:extLst>
              <a:ext uri="{FF2B5EF4-FFF2-40B4-BE49-F238E27FC236}">
                <a16:creationId xmlns:a16="http://schemas.microsoft.com/office/drawing/2014/main" id="{DC523056-FAA5-9DB4-25CF-D2D366688C62}"/>
              </a:ext>
            </a:extLst>
          </xdr:cNvPr>
          <xdr:cNvSpPr>
            <a:spLocks/>
          </xdr:cNvSpPr>
        </xdr:nvSpPr>
        <xdr:spPr bwMode="auto">
          <a:xfrm>
            <a:off x="6161088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8FCCE9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137160</xdr:colOff>
      <xdr:row>44</xdr:row>
      <xdr:rowOff>118872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F3D197D0-A9E5-451F-AA9A-1669800EBB2D}"/>
            </a:ext>
          </a:extLst>
        </xdr:cNvPr>
        <xdr:cNvGrpSpPr/>
      </xdr:nvGrpSpPr>
      <xdr:grpSpPr>
        <a:xfrm>
          <a:off x="142875" y="8382000"/>
          <a:ext cx="137160" cy="118872"/>
          <a:chOff x="6916738" y="2346328"/>
          <a:chExt cx="85725" cy="69850"/>
        </a:xfrm>
      </xdr:grpSpPr>
      <xdr:sp macro="" textlink="">
        <xdr:nvSpPr>
          <xdr:cNvPr id="78" name="Freeform 67">
            <a:hlinkClick xmlns:r="http://schemas.openxmlformats.org/officeDocument/2006/relationships" r:id="rId43"/>
            <a:extLst>
              <a:ext uri="{FF2B5EF4-FFF2-40B4-BE49-F238E27FC236}">
                <a16:creationId xmlns:a16="http://schemas.microsoft.com/office/drawing/2014/main" id="{FB366725-8792-9EC8-6498-4CA819E7C39B}"/>
              </a:ext>
            </a:extLst>
          </xdr:cNvPr>
          <xdr:cNvSpPr>
            <a:spLocks/>
          </xdr:cNvSpPr>
        </xdr:nvSpPr>
        <xdr:spPr bwMode="auto">
          <a:xfrm>
            <a:off x="6916738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9" name="Freeform 68">
            <a:hlinkClick xmlns:r="http://schemas.openxmlformats.org/officeDocument/2006/relationships" r:id="rId43"/>
            <a:extLst>
              <a:ext uri="{FF2B5EF4-FFF2-40B4-BE49-F238E27FC236}">
                <a16:creationId xmlns:a16="http://schemas.microsoft.com/office/drawing/2014/main" id="{DD4F0BD7-0649-EFCF-DBA8-DF9A4DEF6C00}"/>
              </a:ext>
            </a:extLst>
          </xdr:cNvPr>
          <xdr:cNvSpPr>
            <a:spLocks/>
          </xdr:cNvSpPr>
        </xdr:nvSpPr>
        <xdr:spPr bwMode="auto">
          <a:xfrm>
            <a:off x="6959600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ED1C24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164592</xdr:colOff>
      <xdr:row>45</xdr:row>
      <xdr:rowOff>91440</xdr:rowOff>
    </xdr:to>
    <xdr:sp macro="" textlink="">
      <xdr:nvSpPr>
        <xdr:cNvPr id="80" name="Rectangle 79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99946A79-0A14-4938-A9A4-D9070FA7DACB}"/>
            </a:ext>
          </a:extLst>
        </xdr:cNvPr>
        <xdr:cNvSpPr>
          <a:spLocks noChangeArrowheads="1"/>
        </xdr:cNvSpPr>
      </xdr:nvSpPr>
      <xdr:spPr bwMode="auto">
        <a:xfrm>
          <a:off x="171450" y="9001125"/>
          <a:ext cx="164592" cy="91440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164592</xdr:colOff>
      <xdr:row>46</xdr:row>
      <xdr:rowOff>91440</xdr:rowOff>
    </xdr:to>
    <xdr:sp macro="" textlink="">
      <xdr:nvSpPr>
        <xdr:cNvPr id="81" name="Rectangle 8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642334FA-179E-4725-AEF3-AAF8CE58DF55}"/>
            </a:ext>
          </a:extLst>
        </xdr:cNvPr>
        <xdr:cNvSpPr>
          <a:spLocks noChangeArrowheads="1"/>
        </xdr:cNvSpPr>
      </xdr:nvSpPr>
      <xdr:spPr bwMode="auto">
        <a:xfrm>
          <a:off x="171450" y="9191625"/>
          <a:ext cx="164592" cy="91440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164592</xdr:colOff>
      <xdr:row>47</xdr:row>
      <xdr:rowOff>91440</xdr:rowOff>
    </xdr:to>
    <xdr:sp macro="" textlink="">
      <xdr:nvSpPr>
        <xdr:cNvPr id="82" name="Rectangle 81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CDCD364-6487-4A2E-AD9A-E842407DA956}"/>
            </a:ext>
          </a:extLst>
        </xdr:cNvPr>
        <xdr:cNvSpPr>
          <a:spLocks noChangeArrowheads="1"/>
        </xdr:cNvSpPr>
      </xdr:nvSpPr>
      <xdr:spPr bwMode="auto">
        <a:xfrm>
          <a:off x="171450" y="9382125"/>
          <a:ext cx="164592" cy="91440"/>
        </a:xfrm>
        <a:prstGeom prst="rect">
          <a:avLst/>
        </a:pr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164592</xdr:colOff>
      <xdr:row>48</xdr:row>
      <xdr:rowOff>91440</xdr:rowOff>
    </xdr:to>
    <xdr:sp macro="" textlink="">
      <xdr:nvSpPr>
        <xdr:cNvPr id="83" name="Rectangle 82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34152F0-88CB-4850-ABF5-C77D6A10DE68}"/>
            </a:ext>
          </a:extLst>
        </xdr:cNvPr>
        <xdr:cNvSpPr>
          <a:spLocks noChangeArrowheads="1"/>
        </xdr:cNvSpPr>
      </xdr:nvSpPr>
      <xdr:spPr bwMode="auto">
        <a:xfrm>
          <a:off x="171450" y="9572625"/>
          <a:ext cx="164592" cy="91440"/>
        </a:xfrm>
        <a:prstGeom prst="rect">
          <a:avLst/>
        </a:pr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164592</xdr:colOff>
      <xdr:row>49</xdr:row>
      <xdr:rowOff>91440</xdr:rowOff>
    </xdr:to>
    <xdr:sp macro="" textlink="">
      <xdr:nvSpPr>
        <xdr:cNvPr id="84" name="Rectangle 83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22E2E19-60A1-439C-B01B-92B0D35675C8}"/>
            </a:ext>
          </a:extLst>
        </xdr:cNvPr>
        <xdr:cNvSpPr>
          <a:spLocks noChangeArrowheads="1"/>
        </xdr:cNvSpPr>
      </xdr:nvSpPr>
      <xdr:spPr bwMode="auto">
        <a:xfrm>
          <a:off x="171450" y="9763125"/>
          <a:ext cx="164592" cy="91440"/>
        </a:xfrm>
        <a:prstGeom prst="rect">
          <a:avLst/>
        </a:prstGeom>
        <a:solidFill>
          <a:srgbClr val="A5439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164592</xdr:colOff>
      <xdr:row>50</xdr:row>
      <xdr:rowOff>91440</xdr:rowOff>
    </xdr:to>
    <xdr:sp macro="" textlink="">
      <xdr:nvSpPr>
        <xdr:cNvPr id="85" name="Rectangle 84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751CAF3-6F19-40D9-8CAD-07B2511574A4}"/>
            </a:ext>
          </a:extLst>
        </xdr:cNvPr>
        <xdr:cNvSpPr>
          <a:spLocks noChangeArrowheads="1"/>
        </xdr:cNvSpPr>
      </xdr:nvSpPr>
      <xdr:spPr bwMode="auto">
        <a:xfrm>
          <a:off x="171450" y="9953625"/>
          <a:ext cx="164592" cy="91440"/>
        </a:xfrm>
        <a:prstGeom prst="rect">
          <a:avLst/>
        </a:pr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155448</xdr:colOff>
      <xdr:row>51</xdr:row>
      <xdr:rowOff>146304</xdr:rowOff>
    </xdr:to>
    <xdr:sp macro="" textlink="">
      <xdr:nvSpPr>
        <xdr:cNvPr id="86" name="Freeform 19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678C587-9F2E-4F2C-AE6E-A22416F567B3}"/>
            </a:ext>
          </a:extLst>
        </xdr:cNvPr>
        <xdr:cNvSpPr>
          <a:spLocks/>
        </xdr:cNvSpPr>
      </xdr:nvSpPr>
      <xdr:spPr bwMode="auto">
        <a:xfrm>
          <a:off x="171450" y="10144125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155448</xdr:colOff>
      <xdr:row>52</xdr:row>
      <xdr:rowOff>146304</xdr:rowOff>
    </xdr:to>
    <xdr:sp macro="" textlink="">
      <xdr:nvSpPr>
        <xdr:cNvPr id="87" name="Freeform 20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121959E-D5AB-46C3-8A7E-2ACF0A062A93}"/>
            </a:ext>
          </a:extLst>
        </xdr:cNvPr>
        <xdr:cNvSpPr>
          <a:spLocks/>
        </xdr:cNvSpPr>
      </xdr:nvSpPr>
      <xdr:spPr bwMode="auto">
        <a:xfrm>
          <a:off x="171450" y="10334625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155448</xdr:colOff>
      <xdr:row>53</xdr:row>
      <xdr:rowOff>146304</xdr:rowOff>
    </xdr:to>
    <xdr:sp macro="" textlink="">
      <xdr:nvSpPr>
        <xdr:cNvPr id="88" name="Freeform 601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61AF274-FB76-458F-9595-EE7688A1DB1A}"/>
            </a:ext>
          </a:extLst>
        </xdr:cNvPr>
        <xdr:cNvSpPr>
          <a:spLocks/>
        </xdr:cNvSpPr>
      </xdr:nvSpPr>
      <xdr:spPr bwMode="auto">
        <a:xfrm>
          <a:off x="171450" y="10525125"/>
          <a:ext cx="155448" cy="146304"/>
        </a:xfrm>
        <a:custGeom>
          <a:avLst/>
          <a:gdLst>
            <a:gd name="T0" fmla="*/ 68 w 137"/>
            <a:gd name="T1" fmla="*/ 0 h 130"/>
            <a:gd name="T2" fmla="*/ 89 w 137"/>
            <a:gd name="T3" fmla="*/ 43 h 130"/>
            <a:gd name="T4" fmla="*/ 137 w 137"/>
            <a:gd name="T5" fmla="*/ 50 h 130"/>
            <a:gd name="T6" fmla="*/ 102 w 137"/>
            <a:gd name="T7" fmla="*/ 83 h 130"/>
            <a:gd name="T8" fmla="*/ 111 w 137"/>
            <a:gd name="T9" fmla="*/ 130 h 130"/>
            <a:gd name="T10" fmla="*/ 68 w 137"/>
            <a:gd name="T11" fmla="*/ 108 h 130"/>
            <a:gd name="T12" fmla="*/ 26 w 137"/>
            <a:gd name="T13" fmla="*/ 130 h 130"/>
            <a:gd name="T14" fmla="*/ 34 w 137"/>
            <a:gd name="T15" fmla="*/ 83 h 130"/>
            <a:gd name="T16" fmla="*/ 0 w 137"/>
            <a:gd name="T17" fmla="*/ 50 h 130"/>
            <a:gd name="T18" fmla="*/ 47 w 137"/>
            <a:gd name="T19" fmla="*/ 43 h 130"/>
            <a:gd name="T20" fmla="*/ 68 w 137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7" h="130">
              <a:moveTo>
                <a:pt x="68" y="0"/>
              </a:moveTo>
              <a:lnTo>
                <a:pt x="89" y="43"/>
              </a:lnTo>
              <a:lnTo>
                <a:pt x="137" y="50"/>
              </a:lnTo>
              <a:lnTo>
                <a:pt x="102" y="83"/>
              </a:lnTo>
              <a:lnTo>
                <a:pt x="111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155448</xdr:colOff>
      <xdr:row>54</xdr:row>
      <xdr:rowOff>146304</xdr:rowOff>
    </xdr:to>
    <xdr:sp macro="" textlink="">
      <xdr:nvSpPr>
        <xdr:cNvPr id="89" name="Freeform 18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410DA71-C69C-4F69-986E-FC5687D316DA}"/>
            </a:ext>
          </a:extLst>
        </xdr:cNvPr>
        <xdr:cNvSpPr>
          <a:spLocks/>
        </xdr:cNvSpPr>
      </xdr:nvSpPr>
      <xdr:spPr bwMode="auto">
        <a:xfrm>
          <a:off x="171450" y="10715625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155448</xdr:colOff>
      <xdr:row>55</xdr:row>
      <xdr:rowOff>155448</xdr:rowOff>
    </xdr:to>
    <xdr:sp macro="" textlink="">
      <xdr:nvSpPr>
        <xdr:cNvPr id="90" name="Freeform 16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F8703A6-294B-4660-87A8-ECE362C62F98}"/>
            </a:ext>
          </a:extLst>
        </xdr:cNvPr>
        <xdr:cNvSpPr>
          <a:spLocks noChangeAspect="1"/>
        </xdr:cNvSpPr>
      </xdr:nvSpPr>
      <xdr:spPr bwMode="auto">
        <a:xfrm>
          <a:off x="171450" y="10906125"/>
          <a:ext cx="155448" cy="155448"/>
        </a:xfrm>
        <a:custGeom>
          <a:avLst/>
          <a:gdLst>
            <a:gd name="T0" fmla="*/ 0 w 145"/>
            <a:gd name="T1" fmla="*/ 73 h 145"/>
            <a:gd name="T2" fmla="*/ 73 w 145"/>
            <a:gd name="T3" fmla="*/ 145 h 145"/>
            <a:gd name="T4" fmla="*/ 145 w 145"/>
            <a:gd name="T5" fmla="*/ 73 h 145"/>
            <a:gd name="T6" fmla="*/ 73 w 145"/>
            <a:gd name="T7" fmla="*/ 0 h 145"/>
            <a:gd name="T8" fmla="*/ 0 w 145"/>
            <a:gd name="T9" fmla="*/ 73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45" h="145">
              <a:moveTo>
                <a:pt x="0" y="73"/>
              </a:moveTo>
              <a:lnTo>
                <a:pt x="73" y="145"/>
              </a:lnTo>
              <a:lnTo>
                <a:pt x="145" y="73"/>
              </a:lnTo>
              <a:lnTo>
                <a:pt x="73" y="0"/>
              </a:lnTo>
              <a:lnTo>
                <a:pt x="0" y="73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155448</xdr:colOff>
      <xdr:row>56</xdr:row>
      <xdr:rowOff>155448</xdr:rowOff>
    </xdr:to>
    <xdr:sp macro="" textlink="">
      <xdr:nvSpPr>
        <xdr:cNvPr id="91" name="Freeform 1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92B2C290-F155-4546-9AD2-8754A4529243}"/>
            </a:ext>
          </a:extLst>
        </xdr:cNvPr>
        <xdr:cNvSpPr>
          <a:spLocks noChangeAspect="1"/>
        </xdr:cNvSpPr>
      </xdr:nvSpPr>
      <xdr:spPr bwMode="auto">
        <a:xfrm>
          <a:off x="171450" y="11096625"/>
          <a:ext cx="155448" cy="155448"/>
        </a:xfrm>
        <a:custGeom>
          <a:avLst/>
          <a:gdLst>
            <a:gd name="T0" fmla="*/ 0 w 145"/>
            <a:gd name="T1" fmla="*/ 73 h 145"/>
            <a:gd name="T2" fmla="*/ 72 w 145"/>
            <a:gd name="T3" fmla="*/ 145 h 145"/>
            <a:gd name="T4" fmla="*/ 145 w 145"/>
            <a:gd name="T5" fmla="*/ 73 h 145"/>
            <a:gd name="T6" fmla="*/ 72 w 145"/>
            <a:gd name="T7" fmla="*/ 0 h 145"/>
            <a:gd name="T8" fmla="*/ 0 w 145"/>
            <a:gd name="T9" fmla="*/ 73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45" h="145">
              <a:moveTo>
                <a:pt x="0" y="73"/>
              </a:moveTo>
              <a:lnTo>
                <a:pt x="72" y="145"/>
              </a:lnTo>
              <a:lnTo>
                <a:pt x="145" y="73"/>
              </a:lnTo>
              <a:lnTo>
                <a:pt x="72" y="0"/>
              </a:lnTo>
              <a:lnTo>
                <a:pt x="0" y="73"/>
              </a:lnTo>
              <a:close/>
            </a:path>
          </a:pathLst>
        </a:custGeom>
        <a:solidFill>
          <a:srgbClr val="A5439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</xdr:col>
      <xdr:colOff>155448</xdr:colOff>
      <xdr:row>57</xdr:row>
      <xdr:rowOff>155448</xdr:rowOff>
    </xdr:to>
    <xdr:sp macro="" textlink="">
      <xdr:nvSpPr>
        <xdr:cNvPr id="92" name="Freeform 541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C5E3033-49C5-4101-AD2E-F8487ADAF859}"/>
            </a:ext>
          </a:extLst>
        </xdr:cNvPr>
        <xdr:cNvSpPr>
          <a:spLocks noChangeAspect="1"/>
        </xdr:cNvSpPr>
      </xdr:nvSpPr>
      <xdr:spPr bwMode="auto">
        <a:xfrm>
          <a:off x="171450" y="11287125"/>
          <a:ext cx="155448" cy="155448"/>
        </a:xfrm>
        <a:custGeom>
          <a:avLst/>
          <a:gdLst>
            <a:gd name="T0" fmla="*/ 0 w 145"/>
            <a:gd name="T1" fmla="*/ 73 h 145"/>
            <a:gd name="T2" fmla="*/ 73 w 145"/>
            <a:gd name="T3" fmla="*/ 145 h 145"/>
            <a:gd name="T4" fmla="*/ 145 w 145"/>
            <a:gd name="T5" fmla="*/ 73 h 145"/>
            <a:gd name="T6" fmla="*/ 73 w 145"/>
            <a:gd name="T7" fmla="*/ 0 h 145"/>
            <a:gd name="T8" fmla="*/ 0 w 145"/>
            <a:gd name="T9" fmla="*/ 73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45" h="145">
              <a:moveTo>
                <a:pt x="0" y="73"/>
              </a:moveTo>
              <a:lnTo>
                <a:pt x="73" y="145"/>
              </a:lnTo>
              <a:lnTo>
                <a:pt x="145" y="73"/>
              </a:lnTo>
              <a:lnTo>
                <a:pt x="73" y="0"/>
              </a:lnTo>
              <a:lnTo>
                <a:pt x="0" y="73"/>
              </a:lnTo>
              <a:close/>
            </a:path>
          </a:pathLst>
        </a:cu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155448</xdr:colOff>
      <xdr:row>58</xdr:row>
      <xdr:rowOff>155448</xdr:rowOff>
    </xdr:to>
    <xdr:sp macro="" textlink="">
      <xdr:nvSpPr>
        <xdr:cNvPr id="93" name="Freeform 575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60FB55E-F678-4035-BBEC-24E519F092DE}"/>
            </a:ext>
          </a:extLst>
        </xdr:cNvPr>
        <xdr:cNvSpPr>
          <a:spLocks/>
        </xdr:cNvSpPr>
      </xdr:nvSpPr>
      <xdr:spPr bwMode="auto">
        <a:xfrm>
          <a:off x="171450" y="11477625"/>
          <a:ext cx="155448" cy="155448"/>
        </a:xfrm>
        <a:custGeom>
          <a:avLst/>
          <a:gdLst>
            <a:gd name="T0" fmla="*/ 0 w 145"/>
            <a:gd name="T1" fmla="*/ 73 h 145"/>
            <a:gd name="T2" fmla="*/ 72 w 145"/>
            <a:gd name="T3" fmla="*/ 145 h 145"/>
            <a:gd name="T4" fmla="*/ 145 w 145"/>
            <a:gd name="T5" fmla="*/ 73 h 145"/>
            <a:gd name="T6" fmla="*/ 72 w 145"/>
            <a:gd name="T7" fmla="*/ 0 h 145"/>
            <a:gd name="T8" fmla="*/ 0 w 145"/>
            <a:gd name="T9" fmla="*/ 73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45" h="145">
              <a:moveTo>
                <a:pt x="0" y="73"/>
              </a:moveTo>
              <a:lnTo>
                <a:pt x="72" y="145"/>
              </a:lnTo>
              <a:lnTo>
                <a:pt x="145" y="73"/>
              </a:lnTo>
              <a:lnTo>
                <a:pt x="72" y="0"/>
              </a:lnTo>
              <a:lnTo>
                <a:pt x="0" y="73"/>
              </a:lnTo>
              <a:close/>
            </a:path>
          </a:pathLst>
        </a:custGeom>
        <a:solidFill>
          <a:srgbClr val="A17A4D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59</xdr:row>
      <xdr:rowOff>0</xdr:rowOff>
    </xdr:from>
    <xdr:to>
      <xdr:col>1</xdr:col>
      <xdr:colOff>155448</xdr:colOff>
      <xdr:row>59</xdr:row>
      <xdr:rowOff>155448</xdr:rowOff>
    </xdr:to>
    <xdr:sp macro="" textlink="">
      <xdr:nvSpPr>
        <xdr:cNvPr id="94" name="Freeform 749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1A8538D-D009-4965-A4B1-7AA6578129D3}"/>
            </a:ext>
          </a:extLst>
        </xdr:cNvPr>
        <xdr:cNvSpPr>
          <a:spLocks/>
        </xdr:cNvSpPr>
      </xdr:nvSpPr>
      <xdr:spPr bwMode="auto">
        <a:xfrm>
          <a:off x="171450" y="11668125"/>
          <a:ext cx="155448" cy="155448"/>
        </a:xfrm>
        <a:custGeom>
          <a:avLst/>
          <a:gdLst>
            <a:gd name="T0" fmla="*/ 153 w 153"/>
            <a:gd name="T1" fmla="*/ 77 h 154"/>
            <a:gd name="T2" fmla="*/ 77 w 153"/>
            <a:gd name="T3" fmla="*/ 154 h 154"/>
            <a:gd name="T4" fmla="*/ 0 w 153"/>
            <a:gd name="T5" fmla="*/ 77 h 154"/>
            <a:gd name="T6" fmla="*/ 77 w 153"/>
            <a:gd name="T7" fmla="*/ 0 h 154"/>
            <a:gd name="T8" fmla="*/ 153 w 153"/>
            <a:gd name="T9" fmla="*/ 77 h 1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53" h="154">
              <a:moveTo>
                <a:pt x="153" y="77"/>
              </a:moveTo>
              <a:lnTo>
                <a:pt x="77" y="154"/>
              </a:lnTo>
              <a:lnTo>
                <a:pt x="0" y="77"/>
              </a:lnTo>
              <a:lnTo>
                <a:pt x="77" y="0"/>
              </a:lnTo>
              <a:lnTo>
                <a:pt x="153" y="77"/>
              </a:lnTo>
              <a:close/>
            </a:path>
          </a:pathLst>
        </a:custGeom>
        <a:solidFill>
          <a:srgbClr val="ED1C24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2</xdr:col>
      <xdr:colOff>13243</xdr:colOff>
      <xdr:row>60</xdr:row>
      <xdr:rowOff>137160</xdr:rowOff>
    </xdr:to>
    <xdr:sp macro="" textlink="">
      <xdr:nvSpPr>
        <xdr:cNvPr id="95" name="Freeform 816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8E3E0A5-09F5-45C9-93A3-B7EE4256A5DE}"/>
            </a:ext>
          </a:extLst>
        </xdr:cNvPr>
        <xdr:cNvSpPr>
          <a:spLocks/>
        </xdr:cNvSpPr>
      </xdr:nvSpPr>
      <xdr:spPr bwMode="auto">
        <a:xfrm>
          <a:off x="171450" y="11858625"/>
          <a:ext cx="213268" cy="137160"/>
        </a:xfrm>
        <a:custGeom>
          <a:avLst/>
          <a:gdLst>
            <a:gd name="T0" fmla="*/ 187 w 187"/>
            <a:gd name="T1" fmla="*/ 58 h 116"/>
            <a:gd name="T2" fmla="*/ 93 w 187"/>
            <a:gd name="T3" fmla="*/ 116 h 116"/>
            <a:gd name="T4" fmla="*/ 0 w 187"/>
            <a:gd name="T5" fmla="*/ 58 h 116"/>
            <a:gd name="T6" fmla="*/ 93 w 187"/>
            <a:gd name="T7" fmla="*/ 0 h 116"/>
            <a:gd name="T8" fmla="*/ 187 w 187"/>
            <a:gd name="T9" fmla="*/ 58 h 1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87" h="116">
              <a:moveTo>
                <a:pt x="187" y="58"/>
              </a:moveTo>
              <a:lnTo>
                <a:pt x="93" y="116"/>
              </a:lnTo>
              <a:lnTo>
                <a:pt x="0" y="58"/>
              </a:lnTo>
              <a:lnTo>
                <a:pt x="93" y="0"/>
              </a:lnTo>
              <a:lnTo>
                <a:pt x="187" y="58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2</xdr:col>
      <xdr:colOff>13243</xdr:colOff>
      <xdr:row>61</xdr:row>
      <xdr:rowOff>137160</xdr:rowOff>
    </xdr:to>
    <xdr:sp macro="" textlink="">
      <xdr:nvSpPr>
        <xdr:cNvPr id="96" name="Freeform 818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21335D59-BE8C-46AB-AA06-586159C7C352}"/>
            </a:ext>
          </a:extLst>
        </xdr:cNvPr>
        <xdr:cNvSpPr>
          <a:spLocks/>
        </xdr:cNvSpPr>
      </xdr:nvSpPr>
      <xdr:spPr bwMode="auto">
        <a:xfrm>
          <a:off x="171450" y="12049125"/>
          <a:ext cx="213268" cy="137160"/>
        </a:xfrm>
        <a:custGeom>
          <a:avLst/>
          <a:gdLst>
            <a:gd name="T0" fmla="*/ 187 w 187"/>
            <a:gd name="T1" fmla="*/ 58 h 116"/>
            <a:gd name="T2" fmla="*/ 94 w 187"/>
            <a:gd name="T3" fmla="*/ 116 h 116"/>
            <a:gd name="T4" fmla="*/ 0 w 187"/>
            <a:gd name="T5" fmla="*/ 58 h 116"/>
            <a:gd name="T6" fmla="*/ 94 w 187"/>
            <a:gd name="T7" fmla="*/ 0 h 116"/>
            <a:gd name="T8" fmla="*/ 187 w 187"/>
            <a:gd name="T9" fmla="*/ 58 h 1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87" h="116">
              <a:moveTo>
                <a:pt x="187" y="58"/>
              </a:moveTo>
              <a:lnTo>
                <a:pt x="94" y="116"/>
              </a:lnTo>
              <a:lnTo>
                <a:pt x="0" y="58"/>
              </a:lnTo>
              <a:lnTo>
                <a:pt x="94" y="0"/>
              </a:lnTo>
              <a:lnTo>
                <a:pt x="187" y="58"/>
              </a:lnTo>
              <a:close/>
            </a:path>
          </a:pathLst>
        </a:cu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2</xdr:col>
      <xdr:colOff>13243</xdr:colOff>
      <xdr:row>62</xdr:row>
      <xdr:rowOff>137160</xdr:rowOff>
    </xdr:to>
    <xdr:sp macro="" textlink="">
      <xdr:nvSpPr>
        <xdr:cNvPr id="97" name="Freeform 81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8D6DC29E-B118-4C6A-A0F9-04DCDFB7CDCC}"/>
            </a:ext>
          </a:extLst>
        </xdr:cNvPr>
        <xdr:cNvSpPr>
          <a:spLocks/>
        </xdr:cNvSpPr>
      </xdr:nvSpPr>
      <xdr:spPr bwMode="auto">
        <a:xfrm>
          <a:off x="171450" y="12239625"/>
          <a:ext cx="213268" cy="137160"/>
        </a:xfrm>
        <a:custGeom>
          <a:avLst/>
          <a:gdLst>
            <a:gd name="T0" fmla="*/ 188 w 188"/>
            <a:gd name="T1" fmla="*/ 58 h 116"/>
            <a:gd name="T2" fmla="*/ 94 w 188"/>
            <a:gd name="T3" fmla="*/ 116 h 116"/>
            <a:gd name="T4" fmla="*/ 0 w 188"/>
            <a:gd name="T5" fmla="*/ 58 h 116"/>
            <a:gd name="T6" fmla="*/ 94 w 188"/>
            <a:gd name="T7" fmla="*/ 0 h 116"/>
            <a:gd name="T8" fmla="*/ 188 w 188"/>
            <a:gd name="T9" fmla="*/ 58 h 1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88" h="116">
              <a:moveTo>
                <a:pt x="188" y="58"/>
              </a:moveTo>
              <a:lnTo>
                <a:pt x="94" y="116"/>
              </a:lnTo>
              <a:lnTo>
                <a:pt x="0" y="58"/>
              </a:lnTo>
              <a:lnTo>
                <a:pt x="94" y="0"/>
              </a:lnTo>
              <a:lnTo>
                <a:pt x="188" y="58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63</xdr:row>
      <xdr:rowOff>0</xdr:rowOff>
    </xdr:from>
    <xdr:to>
      <xdr:col>2</xdr:col>
      <xdr:colOff>13243</xdr:colOff>
      <xdr:row>63</xdr:row>
      <xdr:rowOff>137160</xdr:rowOff>
    </xdr:to>
    <xdr:sp macro="" textlink="">
      <xdr:nvSpPr>
        <xdr:cNvPr id="98" name="Freeform 815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ECB37BD-E3EA-4EEA-AC96-3054F1B3B7F1}"/>
            </a:ext>
          </a:extLst>
        </xdr:cNvPr>
        <xdr:cNvSpPr>
          <a:spLocks/>
        </xdr:cNvSpPr>
      </xdr:nvSpPr>
      <xdr:spPr bwMode="auto">
        <a:xfrm>
          <a:off x="171450" y="12430125"/>
          <a:ext cx="213268" cy="137160"/>
        </a:xfrm>
        <a:custGeom>
          <a:avLst/>
          <a:gdLst>
            <a:gd name="T0" fmla="*/ 187 w 187"/>
            <a:gd name="T1" fmla="*/ 58 h 116"/>
            <a:gd name="T2" fmla="*/ 93 w 187"/>
            <a:gd name="T3" fmla="*/ 116 h 116"/>
            <a:gd name="T4" fmla="*/ 0 w 187"/>
            <a:gd name="T5" fmla="*/ 58 h 116"/>
            <a:gd name="T6" fmla="*/ 93 w 187"/>
            <a:gd name="T7" fmla="*/ 0 h 116"/>
            <a:gd name="T8" fmla="*/ 187 w 187"/>
            <a:gd name="T9" fmla="*/ 58 h 1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87" h="116">
              <a:moveTo>
                <a:pt x="187" y="58"/>
              </a:moveTo>
              <a:lnTo>
                <a:pt x="93" y="116"/>
              </a:lnTo>
              <a:lnTo>
                <a:pt x="0" y="58"/>
              </a:lnTo>
              <a:lnTo>
                <a:pt x="93" y="0"/>
              </a:lnTo>
              <a:lnTo>
                <a:pt x="187" y="58"/>
              </a:lnTo>
              <a:close/>
            </a:path>
          </a:pathLst>
        </a:cu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1</xdr:col>
      <xdr:colOff>173736</xdr:colOff>
      <xdr:row>64</xdr:row>
      <xdr:rowOff>118872</xdr:rowOff>
    </xdr:to>
    <xdr:sp macro="" textlink="">
      <xdr:nvSpPr>
        <xdr:cNvPr id="99" name="Freeform 28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497462B-57E2-4227-9BA8-1EE197A74417}"/>
            </a:ext>
          </a:extLst>
        </xdr:cNvPr>
        <xdr:cNvSpPr>
          <a:spLocks/>
        </xdr:cNvSpPr>
      </xdr:nvSpPr>
      <xdr:spPr bwMode="auto">
        <a:xfrm>
          <a:off x="171450" y="126206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173736</xdr:colOff>
      <xdr:row>65</xdr:row>
      <xdr:rowOff>118872</xdr:rowOff>
    </xdr:to>
    <xdr:sp macro="" textlink="">
      <xdr:nvSpPr>
        <xdr:cNvPr id="100" name="Freeform 29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09454D5-1CBF-4E74-94C7-7BF3F4614D8A}"/>
            </a:ext>
          </a:extLst>
        </xdr:cNvPr>
        <xdr:cNvSpPr>
          <a:spLocks/>
        </xdr:cNvSpPr>
      </xdr:nvSpPr>
      <xdr:spPr bwMode="auto">
        <a:xfrm>
          <a:off x="171450" y="128111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173736</xdr:colOff>
      <xdr:row>66</xdr:row>
      <xdr:rowOff>118872</xdr:rowOff>
    </xdr:to>
    <xdr:sp macro="" textlink="">
      <xdr:nvSpPr>
        <xdr:cNvPr id="101" name="Freeform 30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49ADD7C-F3C6-4328-ABEB-C53879596BB7}"/>
            </a:ext>
          </a:extLst>
        </xdr:cNvPr>
        <xdr:cNvSpPr>
          <a:spLocks/>
        </xdr:cNvSpPr>
      </xdr:nvSpPr>
      <xdr:spPr bwMode="auto">
        <a:xfrm>
          <a:off x="171450" y="130016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173736</xdr:colOff>
      <xdr:row>67</xdr:row>
      <xdr:rowOff>118872</xdr:rowOff>
    </xdr:to>
    <xdr:sp macro="" textlink="">
      <xdr:nvSpPr>
        <xdr:cNvPr id="102" name="Freeform 603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E0629050-2579-48DA-807B-251E0D44A795}"/>
            </a:ext>
          </a:extLst>
        </xdr:cNvPr>
        <xdr:cNvSpPr>
          <a:spLocks/>
        </xdr:cNvSpPr>
      </xdr:nvSpPr>
      <xdr:spPr bwMode="auto">
        <a:xfrm>
          <a:off x="171450" y="131921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1</xdr:col>
      <xdr:colOff>173736</xdr:colOff>
      <xdr:row>68</xdr:row>
      <xdr:rowOff>118872</xdr:rowOff>
    </xdr:to>
    <xdr:sp macro="" textlink="">
      <xdr:nvSpPr>
        <xdr:cNvPr id="103" name="Freeform 31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265C6D5-B386-441F-8E29-6DEEF0E24B60}"/>
            </a:ext>
          </a:extLst>
        </xdr:cNvPr>
        <xdr:cNvSpPr>
          <a:spLocks/>
        </xdr:cNvSpPr>
      </xdr:nvSpPr>
      <xdr:spPr bwMode="auto">
        <a:xfrm>
          <a:off x="171450" y="133826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5 w 169"/>
            <a:gd name="T7" fmla="*/ 0 h 115"/>
            <a:gd name="T8" fmla="*/ 169 w 169"/>
            <a:gd name="T9" fmla="*/ 58 h 115"/>
            <a:gd name="T10" fmla="*/ 135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5" y="0"/>
              </a:lnTo>
              <a:lnTo>
                <a:pt x="169" y="58"/>
              </a:lnTo>
              <a:lnTo>
                <a:pt x="135" y="115"/>
              </a:lnTo>
              <a:lnTo>
                <a:pt x="33" y="115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1</xdr:col>
      <xdr:colOff>173736</xdr:colOff>
      <xdr:row>69</xdr:row>
      <xdr:rowOff>118872</xdr:rowOff>
    </xdr:to>
    <xdr:sp macro="" textlink="">
      <xdr:nvSpPr>
        <xdr:cNvPr id="104" name="Freeform 32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D08D64ED-EC47-4667-9653-A72EBB28C448}"/>
            </a:ext>
          </a:extLst>
        </xdr:cNvPr>
        <xdr:cNvSpPr>
          <a:spLocks/>
        </xdr:cNvSpPr>
      </xdr:nvSpPr>
      <xdr:spPr bwMode="auto">
        <a:xfrm>
          <a:off x="171450" y="135731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A5439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1</xdr:col>
      <xdr:colOff>173736</xdr:colOff>
      <xdr:row>70</xdr:row>
      <xdr:rowOff>118872</xdr:rowOff>
    </xdr:to>
    <xdr:sp macro="" textlink="">
      <xdr:nvSpPr>
        <xdr:cNvPr id="105" name="Freeform 542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F91A969D-21C0-46E4-AAE3-A623BDA064FA}"/>
            </a:ext>
          </a:extLst>
        </xdr:cNvPr>
        <xdr:cNvSpPr>
          <a:spLocks/>
        </xdr:cNvSpPr>
      </xdr:nvSpPr>
      <xdr:spPr bwMode="auto">
        <a:xfrm>
          <a:off x="171450" y="137636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8FCCE9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71</xdr:row>
      <xdr:rowOff>0</xdr:rowOff>
    </xdr:from>
    <xdr:to>
      <xdr:col>1</xdr:col>
      <xdr:colOff>173736</xdr:colOff>
      <xdr:row>71</xdr:row>
      <xdr:rowOff>118872</xdr:rowOff>
    </xdr:to>
    <xdr:sp macro="" textlink="">
      <xdr:nvSpPr>
        <xdr:cNvPr id="106" name="Freeform 703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2899CA9-E6C8-438A-B0B0-8CB735776298}"/>
            </a:ext>
          </a:extLst>
        </xdr:cNvPr>
        <xdr:cNvSpPr>
          <a:spLocks/>
        </xdr:cNvSpPr>
      </xdr:nvSpPr>
      <xdr:spPr bwMode="auto">
        <a:xfrm>
          <a:off x="171450" y="13954125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7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7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7"/>
              </a:lnTo>
              <a:lnTo>
                <a:pt x="33" y="0"/>
              </a:lnTo>
              <a:lnTo>
                <a:pt x="136" y="0"/>
              </a:lnTo>
              <a:lnTo>
                <a:pt x="169" y="57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A17A4D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1</xdr:col>
      <xdr:colOff>137160</xdr:colOff>
      <xdr:row>72</xdr:row>
      <xdr:rowOff>146304</xdr:rowOff>
    </xdr:to>
    <xdr:sp macro="" textlink="">
      <xdr:nvSpPr>
        <xdr:cNvPr id="107" name="Freeform 17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E822E659-7259-45F5-8C69-6D7930D9095A}"/>
            </a:ext>
          </a:extLst>
        </xdr:cNvPr>
        <xdr:cNvSpPr>
          <a:spLocks/>
        </xdr:cNvSpPr>
      </xdr:nvSpPr>
      <xdr:spPr bwMode="auto">
        <a:xfrm>
          <a:off x="171450" y="14144625"/>
          <a:ext cx="137160" cy="146304"/>
        </a:xfrm>
        <a:custGeom>
          <a:avLst/>
          <a:gdLst>
            <a:gd name="T0" fmla="*/ 105 w 127"/>
            <a:gd name="T1" fmla="*/ 135 h 135"/>
            <a:gd name="T2" fmla="*/ 62 w 127"/>
            <a:gd name="T3" fmla="*/ 135 h 135"/>
            <a:gd name="T4" fmla="*/ 23 w 127"/>
            <a:gd name="T5" fmla="*/ 135 h 135"/>
            <a:gd name="T6" fmla="*/ 0 w 127"/>
            <a:gd name="T7" fmla="*/ 49 h 135"/>
            <a:gd name="T8" fmla="*/ 64 w 127"/>
            <a:gd name="T9" fmla="*/ 0 h 135"/>
            <a:gd name="T10" fmla="*/ 127 w 127"/>
            <a:gd name="T11" fmla="*/ 49 h 135"/>
            <a:gd name="T12" fmla="*/ 105 w 127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7" h="135">
              <a:moveTo>
                <a:pt x="105" y="135"/>
              </a:moveTo>
              <a:lnTo>
                <a:pt x="62" y="135"/>
              </a:lnTo>
              <a:lnTo>
                <a:pt x="23" y="135"/>
              </a:lnTo>
              <a:lnTo>
                <a:pt x="0" y="49"/>
              </a:lnTo>
              <a:lnTo>
                <a:pt x="64" y="0"/>
              </a:lnTo>
              <a:lnTo>
                <a:pt x="127" y="49"/>
              </a:lnTo>
              <a:lnTo>
                <a:pt x="105" y="135"/>
              </a:lnTo>
              <a:close/>
            </a:path>
          </a:pathLst>
        </a:cu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1</xdr:col>
      <xdr:colOff>137160</xdr:colOff>
      <xdr:row>73</xdr:row>
      <xdr:rowOff>146304</xdr:rowOff>
    </xdr:to>
    <xdr:sp macro="" textlink="">
      <xdr:nvSpPr>
        <xdr:cNvPr id="108" name="Freeform 37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3812296-A390-407F-BAC1-D8CB1A7692D9}"/>
            </a:ext>
          </a:extLst>
        </xdr:cNvPr>
        <xdr:cNvSpPr>
          <a:spLocks/>
        </xdr:cNvSpPr>
      </xdr:nvSpPr>
      <xdr:spPr bwMode="auto">
        <a:xfrm>
          <a:off x="171450" y="14335125"/>
          <a:ext cx="137160" cy="146304"/>
        </a:xfrm>
        <a:custGeom>
          <a:avLst/>
          <a:gdLst>
            <a:gd name="T0" fmla="*/ 104 w 126"/>
            <a:gd name="T1" fmla="*/ 135 h 135"/>
            <a:gd name="T2" fmla="*/ 61 w 126"/>
            <a:gd name="T3" fmla="*/ 135 h 135"/>
            <a:gd name="T4" fmla="*/ 22 w 126"/>
            <a:gd name="T5" fmla="*/ 135 h 135"/>
            <a:gd name="T6" fmla="*/ 0 w 126"/>
            <a:gd name="T7" fmla="*/ 49 h 135"/>
            <a:gd name="T8" fmla="*/ 63 w 126"/>
            <a:gd name="T9" fmla="*/ 0 h 135"/>
            <a:gd name="T10" fmla="*/ 126 w 126"/>
            <a:gd name="T11" fmla="*/ 49 h 135"/>
            <a:gd name="T12" fmla="*/ 104 w 126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6" h="135">
              <a:moveTo>
                <a:pt x="104" y="135"/>
              </a:moveTo>
              <a:lnTo>
                <a:pt x="61" y="135"/>
              </a:lnTo>
              <a:lnTo>
                <a:pt x="22" y="135"/>
              </a:lnTo>
              <a:lnTo>
                <a:pt x="0" y="49"/>
              </a:lnTo>
              <a:lnTo>
                <a:pt x="63" y="0"/>
              </a:lnTo>
              <a:lnTo>
                <a:pt x="126" y="49"/>
              </a:lnTo>
              <a:lnTo>
                <a:pt x="104" y="135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1</xdr:col>
      <xdr:colOff>137160</xdr:colOff>
      <xdr:row>74</xdr:row>
      <xdr:rowOff>146304</xdr:rowOff>
    </xdr:to>
    <xdr:sp macro="" textlink="">
      <xdr:nvSpPr>
        <xdr:cNvPr id="109" name="Freeform 38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3DDD8FA-3130-4888-91EE-48ABEC748446}"/>
            </a:ext>
          </a:extLst>
        </xdr:cNvPr>
        <xdr:cNvSpPr>
          <a:spLocks/>
        </xdr:cNvSpPr>
      </xdr:nvSpPr>
      <xdr:spPr bwMode="auto">
        <a:xfrm>
          <a:off x="171450" y="14525625"/>
          <a:ext cx="137160" cy="146304"/>
        </a:xfrm>
        <a:custGeom>
          <a:avLst/>
          <a:gdLst>
            <a:gd name="T0" fmla="*/ 105 w 127"/>
            <a:gd name="T1" fmla="*/ 135 h 135"/>
            <a:gd name="T2" fmla="*/ 62 w 127"/>
            <a:gd name="T3" fmla="*/ 135 h 135"/>
            <a:gd name="T4" fmla="*/ 23 w 127"/>
            <a:gd name="T5" fmla="*/ 135 h 135"/>
            <a:gd name="T6" fmla="*/ 0 w 127"/>
            <a:gd name="T7" fmla="*/ 49 h 135"/>
            <a:gd name="T8" fmla="*/ 64 w 127"/>
            <a:gd name="T9" fmla="*/ 0 h 135"/>
            <a:gd name="T10" fmla="*/ 127 w 127"/>
            <a:gd name="T11" fmla="*/ 49 h 135"/>
            <a:gd name="T12" fmla="*/ 105 w 127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7" h="135">
              <a:moveTo>
                <a:pt x="105" y="135"/>
              </a:moveTo>
              <a:lnTo>
                <a:pt x="62" y="135"/>
              </a:lnTo>
              <a:lnTo>
                <a:pt x="23" y="135"/>
              </a:lnTo>
              <a:lnTo>
                <a:pt x="0" y="49"/>
              </a:lnTo>
              <a:lnTo>
                <a:pt x="64" y="0"/>
              </a:lnTo>
              <a:lnTo>
                <a:pt x="127" y="49"/>
              </a:lnTo>
              <a:lnTo>
                <a:pt x="105" y="135"/>
              </a:lnTo>
              <a:close/>
            </a:path>
          </a:pathLst>
        </a:cu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137160</xdr:colOff>
      <xdr:row>75</xdr:row>
      <xdr:rowOff>146304</xdr:rowOff>
    </xdr:to>
    <xdr:sp macro="" textlink="">
      <xdr:nvSpPr>
        <xdr:cNvPr id="110" name="Freeform 63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8751EDB-41BB-4C87-9C08-835EC2CCA302}"/>
            </a:ext>
          </a:extLst>
        </xdr:cNvPr>
        <xdr:cNvSpPr>
          <a:spLocks/>
        </xdr:cNvSpPr>
      </xdr:nvSpPr>
      <xdr:spPr bwMode="auto">
        <a:xfrm>
          <a:off x="171450" y="14716125"/>
          <a:ext cx="137160" cy="146304"/>
        </a:xfrm>
        <a:custGeom>
          <a:avLst/>
          <a:gdLst>
            <a:gd name="T0" fmla="*/ 104 w 127"/>
            <a:gd name="T1" fmla="*/ 135 h 135"/>
            <a:gd name="T2" fmla="*/ 62 w 127"/>
            <a:gd name="T3" fmla="*/ 135 h 135"/>
            <a:gd name="T4" fmla="*/ 23 w 127"/>
            <a:gd name="T5" fmla="*/ 135 h 135"/>
            <a:gd name="T6" fmla="*/ 0 w 127"/>
            <a:gd name="T7" fmla="*/ 49 h 135"/>
            <a:gd name="T8" fmla="*/ 63 w 127"/>
            <a:gd name="T9" fmla="*/ 0 h 135"/>
            <a:gd name="T10" fmla="*/ 127 w 127"/>
            <a:gd name="T11" fmla="*/ 49 h 135"/>
            <a:gd name="T12" fmla="*/ 104 w 127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7" h="135">
              <a:moveTo>
                <a:pt x="104" y="135"/>
              </a:moveTo>
              <a:lnTo>
                <a:pt x="62" y="135"/>
              </a:lnTo>
              <a:lnTo>
                <a:pt x="23" y="135"/>
              </a:lnTo>
              <a:lnTo>
                <a:pt x="0" y="49"/>
              </a:lnTo>
              <a:lnTo>
                <a:pt x="63" y="0"/>
              </a:lnTo>
              <a:lnTo>
                <a:pt x="127" y="49"/>
              </a:lnTo>
              <a:lnTo>
                <a:pt x="104" y="135"/>
              </a:lnTo>
              <a:close/>
            </a:path>
          </a:pathLst>
        </a:cu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1</xdr:col>
      <xdr:colOff>137160</xdr:colOff>
      <xdr:row>76</xdr:row>
      <xdr:rowOff>146304</xdr:rowOff>
    </xdr:to>
    <xdr:sp macro="" textlink="">
      <xdr:nvSpPr>
        <xdr:cNvPr id="111" name="Freeform 573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1A42B1D-102D-426C-94D6-84D856D2657F}"/>
            </a:ext>
          </a:extLst>
        </xdr:cNvPr>
        <xdr:cNvSpPr>
          <a:spLocks/>
        </xdr:cNvSpPr>
      </xdr:nvSpPr>
      <xdr:spPr bwMode="auto">
        <a:xfrm>
          <a:off x="171450" y="14906625"/>
          <a:ext cx="137160" cy="146304"/>
        </a:xfrm>
        <a:custGeom>
          <a:avLst/>
          <a:gdLst>
            <a:gd name="T0" fmla="*/ 104 w 126"/>
            <a:gd name="T1" fmla="*/ 135 h 135"/>
            <a:gd name="T2" fmla="*/ 62 w 126"/>
            <a:gd name="T3" fmla="*/ 135 h 135"/>
            <a:gd name="T4" fmla="*/ 22 w 126"/>
            <a:gd name="T5" fmla="*/ 135 h 135"/>
            <a:gd name="T6" fmla="*/ 0 w 126"/>
            <a:gd name="T7" fmla="*/ 49 h 135"/>
            <a:gd name="T8" fmla="*/ 63 w 126"/>
            <a:gd name="T9" fmla="*/ 0 h 135"/>
            <a:gd name="T10" fmla="*/ 126 w 126"/>
            <a:gd name="T11" fmla="*/ 49 h 135"/>
            <a:gd name="T12" fmla="*/ 104 w 126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6" h="135">
              <a:moveTo>
                <a:pt x="104" y="135"/>
              </a:moveTo>
              <a:lnTo>
                <a:pt x="62" y="135"/>
              </a:lnTo>
              <a:lnTo>
                <a:pt x="22" y="135"/>
              </a:lnTo>
              <a:lnTo>
                <a:pt x="0" y="49"/>
              </a:lnTo>
              <a:lnTo>
                <a:pt x="63" y="0"/>
              </a:lnTo>
              <a:lnTo>
                <a:pt x="126" y="49"/>
              </a:lnTo>
              <a:lnTo>
                <a:pt x="104" y="135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125600</xdr:colOff>
      <xdr:row>2</xdr:row>
      <xdr:rowOff>128016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73A28-A5AF-B04C-8317-F2CDB885A790}"/>
            </a:ext>
          </a:extLst>
        </xdr:cNvPr>
        <xdr:cNvSpPr>
          <a:spLocks noChangeAspect="1" noChangeArrowheads="1"/>
        </xdr:cNvSpPr>
      </xdr:nvSpPr>
      <xdr:spPr bwMode="auto">
        <a:xfrm>
          <a:off x="170793" y="5754414"/>
          <a:ext cx="125600" cy="128016"/>
        </a:xfrm>
        <a:prstGeom prst="ellipse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128016</xdr:colOff>
      <xdr:row>3</xdr:row>
      <xdr:rowOff>128016</xdr:rowOff>
    </xdr:to>
    <xdr:sp macro="" textlink="">
      <xdr:nvSpPr>
        <xdr:cNvPr id="3" name="Ova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D5B3FE-D335-3433-40F6-8B6813793648}"/>
            </a:ext>
          </a:extLst>
        </xdr:cNvPr>
        <xdr:cNvSpPr>
          <a:spLocks noChangeAspect="1" noChangeArrowheads="1"/>
        </xdr:cNvSpPr>
      </xdr:nvSpPr>
      <xdr:spPr bwMode="auto">
        <a:xfrm>
          <a:off x="170793" y="5944914"/>
          <a:ext cx="128016" cy="128016"/>
        </a:xfrm>
        <a:prstGeom prst="ellipse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125600</xdr:colOff>
      <xdr:row>4</xdr:row>
      <xdr:rowOff>128016</xdr:rowOff>
    </xdr:to>
    <xdr:sp macro="" textlink="">
      <xdr:nvSpPr>
        <xdr:cNvPr id="4" name="Oval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C5D3DD-93AD-CB3E-ABB6-FB2E881791E6}"/>
            </a:ext>
          </a:extLst>
        </xdr:cNvPr>
        <xdr:cNvSpPr>
          <a:spLocks noChangeAspect="1" noChangeArrowheads="1"/>
        </xdr:cNvSpPr>
      </xdr:nvSpPr>
      <xdr:spPr bwMode="auto">
        <a:xfrm>
          <a:off x="170793" y="6135414"/>
          <a:ext cx="125600" cy="128016"/>
        </a:xfrm>
        <a:prstGeom prst="ellipse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128016</xdr:colOff>
      <xdr:row>5</xdr:row>
      <xdr:rowOff>128016</xdr:rowOff>
    </xdr:to>
    <xdr:sp macro="" textlink="">
      <xdr:nvSpPr>
        <xdr:cNvPr id="6" name="Oval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311939-00DD-5959-B12A-8FF94B0527C8}"/>
            </a:ext>
          </a:extLst>
        </xdr:cNvPr>
        <xdr:cNvSpPr>
          <a:spLocks noChangeAspect="1" noChangeArrowheads="1"/>
        </xdr:cNvSpPr>
      </xdr:nvSpPr>
      <xdr:spPr bwMode="auto">
        <a:xfrm>
          <a:off x="170793" y="6516414"/>
          <a:ext cx="128016" cy="128016"/>
        </a:xfrm>
        <a:prstGeom prst="ellipse">
          <a:avLst/>
        </a:pr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118872</xdr:colOff>
      <xdr:row>6</xdr:row>
      <xdr:rowOff>118872</xdr:rowOff>
    </xdr:to>
    <xdr:sp macro="" textlink="">
      <xdr:nvSpPr>
        <xdr:cNvPr id="10" name="Rectangl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0DAD65-FAFF-A55F-134B-38D10B62D71B}"/>
            </a:ext>
          </a:extLst>
        </xdr:cNvPr>
        <xdr:cNvSpPr>
          <a:spLocks noChangeAspect="1" noChangeArrowheads="1"/>
        </xdr:cNvSpPr>
      </xdr:nvSpPr>
      <xdr:spPr bwMode="auto">
        <a:xfrm>
          <a:off x="170793" y="7278414"/>
          <a:ext cx="118872" cy="118872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118872</xdr:colOff>
      <xdr:row>8</xdr:row>
      <xdr:rowOff>118872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27ED68-1052-E723-AB8B-4338AC71DAF3}"/>
            </a:ext>
          </a:extLst>
        </xdr:cNvPr>
        <xdr:cNvSpPr>
          <a:spLocks noChangeAspect="1" noChangeArrowheads="1"/>
        </xdr:cNvSpPr>
      </xdr:nvSpPr>
      <xdr:spPr bwMode="auto">
        <a:xfrm>
          <a:off x="170793" y="7659414"/>
          <a:ext cx="118872" cy="118872"/>
        </a:xfrm>
        <a:prstGeom prst="rect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118872</xdr:colOff>
      <xdr:row>9</xdr:row>
      <xdr:rowOff>118872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BCDFF2-73DA-9B27-CC2F-57A8A9D67D33}"/>
            </a:ext>
          </a:extLst>
        </xdr:cNvPr>
        <xdr:cNvSpPr>
          <a:spLocks noChangeAspect="1" noChangeArrowheads="1"/>
        </xdr:cNvSpPr>
      </xdr:nvSpPr>
      <xdr:spPr bwMode="auto">
        <a:xfrm>
          <a:off x="170793" y="7849914"/>
          <a:ext cx="118872" cy="118872"/>
        </a:xfrm>
        <a:prstGeom prst="rect">
          <a:avLst/>
        </a:pr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118872</xdr:colOff>
      <xdr:row>10</xdr:row>
      <xdr:rowOff>118872</xdr:rowOff>
    </xdr:to>
    <xdr:sp macro="" textlink="">
      <xdr:nvSpPr>
        <xdr:cNvPr id="22" name="Rectangle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238A06-563E-6CFB-BC07-82FB57E26B6F}"/>
            </a:ext>
          </a:extLst>
        </xdr:cNvPr>
        <xdr:cNvSpPr>
          <a:spLocks noChangeArrowheads="1"/>
        </xdr:cNvSpPr>
      </xdr:nvSpPr>
      <xdr:spPr bwMode="auto">
        <a:xfrm>
          <a:off x="170793" y="8802414"/>
          <a:ext cx="118872" cy="118872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10</xdr:row>
      <xdr:rowOff>2377</xdr:rowOff>
    </xdr:from>
    <xdr:to>
      <xdr:col>1</xdr:col>
      <xdr:colOff>118872</xdr:colOff>
      <xdr:row>10</xdr:row>
      <xdr:rowOff>118872</xdr:rowOff>
    </xdr:to>
    <xdr:sp macro="" textlink="">
      <xdr:nvSpPr>
        <xdr:cNvPr id="23" name="Freeform 4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AA9FD8-6A9F-1D55-7450-41384BBBD5B1}"/>
            </a:ext>
          </a:extLst>
        </xdr:cNvPr>
        <xdr:cNvSpPr>
          <a:spLocks/>
        </xdr:cNvSpPr>
      </xdr:nvSpPr>
      <xdr:spPr bwMode="auto">
        <a:xfrm>
          <a:off x="170793" y="8804791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116495</xdr:colOff>
      <xdr:row>11</xdr:row>
      <xdr:rowOff>118872</xdr:rowOff>
    </xdr:to>
    <xdr:sp macro="" textlink="">
      <xdr:nvSpPr>
        <xdr:cNvPr id="24" name="Rectangle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D07E528-B92E-DA3A-008E-2DBE8519AC94}"/>
            </a:ext>
          </a:extLst>
        </xdr:cNvPr>
        <xdr:cNvSpPr>
          <a:spLocks noChangeArrowheads="1"/>
        </xdr:cNvSpPr>
      </xdr:nvSpPr>
      <xdr:spPr bwMode="auto">
        <a:xfrm>
          <a:off x="170793" y="8992914"/>
          <a:ext cx="116495" cy="118872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11</xdr:row>
      <xdr:rowOff>2377</xdr:rowOff>
    </xdr:from>
    <xdr:to>
      <xdr:col>1</xdr:col>
      <xdr:colOff>116495</xdr:colOff>
      <xdr:row>11</xdr:row>
      <xdr:rowOff>118872</xdr:rowOff>
    </xdr:to>
    <xdr:sp macro="" textlink="">
      <xdr:nvSpPr>
        <xdr:cNvPr id="25" name="Freeform 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A9A90B-C40C-DFCD-CA29-A344D98C3723}"/>
            </a:ext>
          </a:extLst>
        </xdr:cNvPr>
        <xdr:cNvSpPr>
          <a:spLocks/>
        </xdr:cNvSpPr>
      </xdr:nvSpPr>
      <xdr:spPr bwMode="auto">
        <a:xfrm>
          <a:off x="170793" y="8995291"/>
          <a:ext cx="116495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118872</xdr:colOff>
      <xdr:row>12</xdr:row>
      <xdr:rowOff>118872</xdr:rowOff>
    </xdr:to>
    <xdr:sp macro="" textlink="">
      <xdr:nvSpPr>
        <xdr:cNvPr id="26" name="Rectangle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DC1AB6E-FFC8-B532-2141-4F9197C5B216}"/>
            </a:ext>
          </a:extLst>
        </xdr:cNvPr>
        <xdr:cNvSpPr>
          <a:spLocks noChangeArrowheads="1"/>
        </xdr:cNvSpPr>
      </xdr:nvSpPr>
      <xdr:spPr bwMode="auto">
        <a:xfrm>
          <a:off x="170793" y="9183414"/>
          <a:ext cx="118872" cy="118872"/>
        </a:xfrm>
        <a:prstGeom prst="rect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12</xdr:row>
      <xdr:rowOff>2377</xdr:rowOff>
    </xdr:from>
    <xdr:to>
      <xdr:col>1</xdr:col>
      <xdr:colOff>118872</xdr:colOff>
      <xdr:row>12</xdr:row>
      <xdr:rowOff>118872</xdr:rowOff>
    </xdr:to>
    <xdr:sp macro="" textlink="">
      <xdr:nvSpPr>
        <xdr:cNvPr id="27" name="Freeform 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C23F916-D675-43FD-C8B8-B46A1ECAFFA9}"/>
            </a:ext>
          </a:extLst>
        </xdr:cNvPr>
        <xdr:cNvSpPr>
          <a:spLocks/>
        </xdr:cNvSpPr>
      </xdr:nvSpPr>
      <xdr:spPr bwMode="auto">
        <a:xfrm>
          <a:off x="170793" y="9185791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155448</xdr:colOff>
      <xdr:row>13</xdr:row>
      <xdr:rowOff>155448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70AE1A1-F509-4FED-43DC-ECDAFFB4B76D}"/>
            </a:ext>
          </a:extLst>
        </xdr:cNvPr>
        <xdr:cNvGrpSpPr>
          <a:grpSpLocks noChangeAspect="1"/>
        </xdr:cNvGrpSpPr>
      </xdr:nvGrpSpPr>
      <xdr:grpSpPr>
        <a:xfrm>
          <a:off x="173935" y="2650435"/>
          <a:ext cx="155448" cy="155448"/>
          <a:chOff x="3592513" y="1765303"/>
          <a:chExt cx="100013" cy="100013"/>
        </a:xfrm>
      </xdr:grpSpPr>
      <xdr:sp macro="" textlink="">
        <xdr:nvSpPr>
          <xdr:cNvPr id="47" name="Freeform 4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AA7AD24-289C-CBE8-F3DF-7A21FE7C3F3C}"/>
              </a:ext>
            </a:extLst>
          </xdr:cNvPr>
          <xdr:cNvSpPr>
            <a:spLocks/>
          </xdr:cNvSpPr>
        </xdr:nvSpPr>
        <xdr:spPr bwMode="auto">
          <a:xfrm>
            <a:off x="3592513" y="1765303"/>
            <a:ext cx="100013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0072BC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8" name="Freeform 4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5D07183-0DEE-7537-96CE-B7E95521AFC1}"/>
              </a:ext>
            </a:extLst>
          </xdr:cNvPr>
          <xdr:cNvSpPr>
            <a:spLocks/>
          </xdr:cNvSpPr>
        </xdr:nvSpPr>
        <xdr:spPr bwMode="auto">
          <a:xfrm>
            <a:off x="3592513" y="1816103"/>
            <a:ext cx="100013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155448</xdr:colOff>
      <xdr:row>14</xdr:row>
      <xdr:rowOff>155448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6BFF4D6-1320-367D-B364-64CC1C23A994}"/>
            </a:ext>
          </a:extLst>
        </xdr:cNvPr>
        <xdr:cNvGrpSpPr>
          <a:grpSpLocks noChangeAspect="1"/>
        </xdr:cNvGrpSpPr>
      </xdr:nvGrpSpPr>
      <xdr:grpSpPr>
        <a:xfrm>
          <a:off x="173935" y="2840935"/>
          <a:ext cx="155448" cy="155448"/>
          <a:chOff x="4446588" y="1765303"/>
          <a:chExt cx="101600" cy="100013"/>
        </a:xfrm>
      </xdr:grpSpPr>
      <xdr:sp macro="" textlink="">
        <xdr:nvSpPr>
          <xdr:cNvPr id="53" name="Freeform 4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673E5635-F6AC-7A83-362A-1ED9DC9388A4}"/>
              </a:ext>
            </a:extLst>
          </xdr:cNvPr>
          <xdr:cNvSpPr>
            <a:spLocks/>
          </xdr:cNvSpPr>
        </xdr:nvSpPr>
        <xdr:spPr bwMode="auto">
          <a:xfrm>
            <a:off x="4446588" y="1765303"/>
            <a:ext cx="101600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FFD400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4" name="Freeform 4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14E1A149-9DFF-3F1D-F19D-59447D813300}"/>
              </a:ext>
            </a:extLst>
          </xdr:cNvPr>
          <xdr:cNvSpPr>
            <a:spLocks/>
          </xdr:cNvSpPr>
        </xdr:nvSpPr>
        <xdr:spPr bwMode="auto">
          <a:xfrm>
            <a:off x="4446588" y="1816103"/>
            <a:ext cx="101600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146304</xdr:colOff>
      <xdr:row>15</xdr:row>
      <xdr:rowOff>109728</xdr:rowOff>
    </xdr:to>
    <xdr:sp macro="" textlink="">
      <xdr:nvSpPr>
        <xdr:cNvPr id="1032" name="Freeform 2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2DA7D83-3615-E6C6-D887-8945AF72E235}"/>
            </a:ext>
          </a:extLst>
        </xdr:cNvPr>
        <xdr:cNvSpPr>
          <a:spLocks/>
        </xdr:cNvSpPr>
      </xdr:nvSpPr>
      <xdr:spPr bwMode="auto">
        <a:xfrm>
          <a:off x="170793" y="12040914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1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1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146304</xdr:colOff>
      <xdr:row>16</xdr:row>
      <xdr:rowOff>109728</xdr:rowOff>
    </xdr:to>
    <xdr:sp macro="" textlink="">
      <xdr:nvSpPr>
        <xdr:cNvPr id="1036" name="Freeform 1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AB10AF9-AAAB-7D96-B9F4-CE1D83870230}"/>
            </a:ext>
          </a:extLst>
        </xdr:cNvPr>
        <xdr:cNvSpPr>
          <a:spLocks/>
        </xdr:cNvSpPr>
      </xdr:nvSpPr>
      <xdr:spPr bwMode="auto">
        <a:xfrm>
          <a:off x="170793" y="12802914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1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1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ED1C24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137160</xdr:colOff>
      <xdr:row>17</xdr:row>
      <xdr:rowOff>118872</xdr:rowOff>
    </xdr:to>
    <xdr:grpSp>
      <xdr:nvGrpSpPr>
        <xdr:cNvPr id="1037" name="Group 1036">
          <a:extLst>
            <a:ext uri="{FF2B5EF4-FFF2-40B4-BE49-F238E27FC236}">
              <a16:creationId xmlns:a16="http://schemas.microsoft.com/office/drawing/2014/main" id="{10466BCF-FB94-8AFE-CA35-EA5CBF574BD6}"/>
            </a:ext>
          </a:extLst>
        </xdr:cNvPr>
        <xdr:cNvGrpSpPr/>
      </xdr:nvGrpSpPr>
      <xdr:grpSpPr>
        <a:xfrm>
          <a:off x="173935" y="3412435"/>
          <a:ext cx="137160" cy="118872"/>
          <a:chOff x="3600450" y="2346328"/>
          <a:chExt cx="85726" cy="69850"/>
        </a:xfrm>
      </xdr:grpSpPr>
      <xdr:sp macro="" textlink="">
        <xdr:nvSpPr>
          <xdr:cNvPr id="1038" name="Freeform 6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5B94484A-0F73-1450-4D82-2942E2518B99}"/>
              </a:ext>
            </a:extLst>
          </xdr:cNvPr>
          <xdr:cNvSpPr>
            <a:spLocks/>
          </xdr:cNvSpPr>
        </xdr:nvSpPr>
        <xdr:spPr bwMode="auto">
          <a:xfrm>
            <a:off x="3600450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39" name="Freeform 64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3EB5AC6-ECE8-AE2B-E878-B22A19A74743}"/>
              </a:ext>
            </a:extLst>
          </xdr:cNvPr>
          <xdr:cNvSpPr>
            <a:spLocks/>
          </xdr:cNvSpPr>
        </xdr:nvSpPr>
        <xdr:spPr bwMode="auto">
          <a:xfrm>
            <a:off x="3643313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0072BC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137160</xdr:colOff>
      <xdr:row>18</xdr:row>
      <xdr:rowOff>118872</xdr:rowOff>
    </xdr:to>
    <xdr:grpSp>
      <xdr:nvGrpSpPr>
        <xdr:cNvPr id="1049" name="Group 1048">
          <a:extLst>
            <a:ext uri="{FF2B5EF4-FFF2-40B4-BE49-F238E27FC236}">
              <a16:creationId xmlns:a16="http://schemas.microsoft.com/office/drawing/2014/main" id="{035311AE-D832-3AF3-FDDB-E3BF3D39BBF2}"/>
            </a:ext>
          </a:extLst>
        </xdr:cNvPr>
        <xdr:cNvGrpSpPr/>
      </xdr:nvGrpSpPr>
      <xdr:grpSpPr>
        <a:xfrm>
          <a:off x="173935" y="3602935"/>
          <a:ext cx="137160" cy="118872"/>
          <a:chOff x="6916738" y="2346328"/>
          <a:chExt cx="85725" cy="69850"/>
        </a:xfrm>
      </xdr:grpSpPr>
      <xdr:sp macro="" textlink="">
        <xdr:nvSpPr>
          <xdr:cNvPr id="1050" name="Freeform 67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85BBB4EE-7CD4-0C5C-9465-85561B7565EF}"/>
              </a:ext>
            </a:extLst>
          </xdr:cNvPr>
          <xdr:cNvSpPr>
            <a:spLocks/>
          </xdr:cNvSpPr>
        </xdr:nvSpPr>
        <xdr:spPr bwMode="auto">
          <a:xfrm>
            <a:off x="6916738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51" name="Freeform 68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139F9D88-0E08-4A99-FD60-C95FEBE8FC95}"/>
              </a:ext>
            </a:extLst>
          </xdr:cNvPr>
          <xdr:cNvSpPr>
            <a:spLocks/>
          </xdr:cNvSpPr>
        </xdr:nvSpPr>
        <xdr:spPr bwMode="auto">
          <a:xfrm>
            <a:off x="6959600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ED1C24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155448</xdr:colOff>
      <xdr:row>19</xdr:row>
      <xdr:rowOff>146304</xdr:rowOff>
    </xdr:to>
    <xdr:sp macro="" textlink="">
      <xdr:nvSpPr>
        <xdr:cNvPr id="1058" name="Freeform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F963258-CD32-209C-FCC5-D5BF2A9D8045}"/>
            </a:ext>
          </a:extLst>
        </xdr:cNvPr>
        <xdr:cNvSpPr>
          <a:spLocks/>
        </xdr:cNvSpPr>
      </xdr:nvSpPr>
      <xdr:spPr bwMode="auto">
        <a:xfrm>
          <a:off x="170793" y="15088914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155448</xdr:colOff>
      <xdr:row>20</xdr:row>
      <xdr:rowOff>146304</xdr:rowOff>
    </xdr:to>
    <xdr:sp macro="" textlink="">
      <xdr:nvSpPr>
        <xdr:cNvPr id="1061" name="Freeform 60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5C9A2A9-33D3-5090-4D12-AA9B6F4DB777}"/>
            </a:ext>
          </a:extLst>
        </xdr:cNvPr>
        <xdr:cNvSpPr>
          <a:spLocks/>
        </xdr:cNvSpPr>
      </xdr:nvSpPr>
      <xdr:spPr bwMode="auto">
        <a:xfrm>
          <a:off x="170793" y="15469914"/>
          <a:ext cx="155448" cy="146304"/>
        </a:xfrm>
        <a:custGeom>
          <a:avLst/>
          <a:gdLst>
            <a:gd name="T0" fmla="*/ 68 w 137"/>
            <a:gd name="T1" fmla="*/ 0 h 130"/>
            <a:gd name="T2" fmla="*/ 89 w 137"/>
            <a:gd name="T3" fmla="*/ 43 h 130"/>
            <a:gd name="T4" fmla="*/ 137 w 137"/>
            <a:gd name="T5" fmla="*/ 50 h 130"/>
            <a:gd name="T6" fmla="*/ 102 w 137"/>
            <a:gd name="T7" fmla="*/ 83 h 130"/>
            <a:gd name="T8" fmla="*/ 111 w 137"/>
            <a:gd name="T9" fmla="*/ 130 h 130"/>
            <a:gd name="T10" fmla="*/ 68 w 137"/>
            <a:gd name="T11" fmla="*/ 108 h 130"/>
            <a:gd name="T12" fmla="*/ 26 w 137"/>
            <a:gd name="T13" fmla="*/ 130 h 130"/>
            <a:gd name="T14" fmla="*/ 34 w 137"/>
            <a:gd name="T15" fmla="*/ 83 h 130"/>
            <a:gd name="T16" fmla="*/ 0 w 137"/>
            <a:gd name="T17" fmla="*/ 50 h 130"/>
            <a:gd name="T18" fmla="*/ 47 w 137"/>
            <a:gd name="T19" fmla="*/ 43 h 130"/>
            <a:gd name="T20" fmla="*/ 68 w 137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7" h="130">
              <a:moveTo>
                <a:pt x="68" y="0"/>
              </a:moveTo>
              <a:lnTo>
                <a:pt x="89" y="43"/>
              </a:lnTo>
              <a:lnTo>
                <a:pt x="137" y="50"/>
              </a:lnTo>
              <a:lnTo>
                <a:pt x="102" y="83"/>
              </a:lnTo>
              <a:lnTo>
                <a:pt x="111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155448</xdr:colOff>
      <xdr:row>21</xdr:row>
      <xdr:rowOff>146304</xdr:rowOff>
    </xdr:to>
    <xdr:sp macro="" textlink="">
      <xdr:nvSpPr>
        <xdr:cNvPr id="1062" name="Freeform 1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B830D76-44DB-BC7E-667C-62BF40091B92}"/>
            </a:ext>
          </a:extLst>
        </xdr:cNvPr>
        <xdr:cNvSpPr>
          <a:spLocks/>
        </xdr:cNvSpPr>
      </xdr:nvSpPr>
      <xdr:spPr bwMode="auto">
        <a:xfrm>
          <a:off x="170793" y="15660414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173736</xdr:colOff>
      <xdr:row>22</xdr:row>
      <xdr:rowOff>118872</xdr:rowOff>
    </xdr:to>
    <xdr:sp macro="" textlink="">
      <xdr:nvSpPr>
        <xdr:cNvPr id="1073" name="Freeform 29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04BC223-9C2E-ED37-D874-2752BEEA4B77}"/>
            </a:ext>
          </a:extLst>
        </xdr:cNvPr>
        <xdr:cNvSpPr>
          <a:spLocks/>
        </xdr:cNvSpPr>
      </xdr:nvSpPr>
      <xdr:spPr bwMode="auto">
        <a:xfrm>
          <a:off x="170793" y="17755914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173736</xdr:colOff>
      <xdr:row>23</xdr:row>
      <xdr:rowOff>118872</xdr:rowOff>
    </xdr:to>
    <xdr:sp macro="" textlink="">
      <xdr:nvSpPr>
        <xdr:cNvPr id="1074" name="Freeform 3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70D648E-6337-5DBE-A758-1273ECB56DC8}"/>
            </a:ext>
          </a:extLst>
        </xdr:cNvPr>
        <xdr:cNvSpPr>
          <a:spLocks/>
        </xdr:cNvSpPr>
      </xdr:nvSpPr>
      <xdr:spPr bwMode="auto">
        <a:xfrm>
          <a:off x="170793" y="17946414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137160</xdr:colOff>
      <xdr:row>25</xdr:row>
      <xdr:rowOff>146304</xdr:rowOff>
    </xdr:to>
    <xdr:sp macro="" textlink="">
      <xdr:nvSpPr>
        <xdr:cNvPr id="1080" name="Freeform 1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7A34B17-EB42-8591-D1A0-50DD7DCDBB5C}"/>
            </a:ext>
          </a:extLst>
        </xdr:cNvPr>
        <xdr:cNvSpPr>
          <a:spLocks/>
        </xdr:cNvSpPr>
      </xdr:nvSpPr>
      <xdr:spPr bwMode="auto">
        <a:xfrm>
          <a:off x="170793" y="19089414"/>
          <a:ext cx="137160" cy="146304"/>
        </a:xfrm>
        <a:custGeom>
          <a:avLst/>
          <a:gdLst>
            <a:gd name="T0" fmla="*/ 105 w 127"/>
            <a:gd name="T1" fmla="*/ 135 h 135"/>
            <a:gd name="T2" fmla="*/ 62 w 127"/>
            <a:gd name="T3" fmla="*/ 135 h 135"/>
            <a:gd name="T4" fmla="*/ 23 w 127"/>
            <a:gd name="T5" fmla="*/ 135 h 135"/>
            <a:gd name="T6" fmla="*/ 0 w 127"/>
            <a:gd name="T7" fmla="*/ 49 h 135"/>
            <a:gd name="T8" fmla="*/ 64 w 127"/>
            <a:gd name="T9" fmla="*/ 0 h 135"/>
            <a:gd name="T10" fmla="*/ 127 w 127"/>
            <a:gd name="T11" fmla="*/ 49 h 135"/>
            <a:gd name="T12" fmla="*/ 105 w 127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7" h="135">
              <a:moveTo>
                <a:pt x="105" y="135"/>
              </a:moveTo>
              <a:lnTo>
                <a:pt x="62" y="135"/>
              </a:lnTo>
              <a:lnTo>
                <a:pt x="23" y="135"/>
              </a:lnTo>
              <a:lnTo>
                <a:pt x="0" y="49"/>
              </a:lnTo>
              <a:lnTo>
                <a:pt x="64" y="0"/>
              </a:lnTo>
              <a:lnTo>
                <a:pt x="127" y="49"/>
              </a:lnTo>
              <a:lnTo>
                <a:pt x="105" y="135"/>
              </a:lnTo>
              <a:close/>
            </a:path>
          </a:pathLst>
        </a:cu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137160</xdr:colOff>
      <xdr:row>26</xdr:row>
      <xdr:rowOff>146304</xdr:rowOff>
    </xdr:to>
    <xdr:sp macro="" textlink="">
      <xdr:nvSpPr>
        <xdr:cNvPr id="1081" name="Freeform 3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8161103-F274-323B-5926-7148EF483B30}"/>
            </a:ext>
          </a:extLst>
        </xdr:cNvPr>
        <xdr:cNvSpPr>
          <a:spLocks/>
        </xdr:cNvSpPr>
      </xdr:nvSpPr>
      <xdr:spPr bwMode="auto">
        <a:xfrm>
          <a:off x="170793" y="19279914"/>
          <a:ext cx="137160" cy="146304"/>
        </a:xfrm>
        <a:custGeom>
          <a:avLst/>
          <a:gdLst>
            <a:gd name="T0" fmla="*/ 104 w 126"/>
            <a:gd name="T1" fmla="*/ 135 h 135"/>
            <a:gd name="T2" fmla="*/ 61 w 126"/>
            <a:gd name="T3" fmla="*/ 135 h 135"/>
            <a:gd name="T4" fmla="*/ 22 w 126"/>
            <a:gd name="T5" fmla="*/ 135 h 135"/>
            <a:gd name="T6" fmla="*/ 0 w 126"/>
            <a:gd name="T7" fmla="*/ 49 h 135"/>
            <a:gd name="T8" fmla="*/ 63 w 126"/>
            <a:gd name="T9" fmla="*/ 0 h 135"/>
            <a:gd name="T10" fmla="*/ 126 w 126"/>
            <a:gd name="T11" fmla="*/ 49 h 135"/>
            <a:gd name="T12" fmla="*/ 104 w 126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6" h="135">
              <a:moveTo>
                <a:pt x="104" y="135"/>
              </a:moveTo>
              <a:lnTo>
                <a:pt x="61" y="135"/>
              </a:lnTo>
              <a:lnTo>
                <a:pt x="22" y="135"/>
              </a:lnTo>
              <a:lnTo>
                <a:pt x="0" y="49"/>
              </a:lnTo>
              <a:lnTo>
                <a:pt x="63" y="0"/>
              </a:lnTo>
              <a:lnTo>
                <a:pt x="126" y="49"/>
              </a:lnTo>
              <a:lnTo>
                <a:pt x="104" y="135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118872</xdr:colOff>
      <xdr:row>7</xdr:row>
      <xdr:rowOff>118872</xdr:rowOff>
    </xdr:to>
    <xdr:sp macro="" textlink="">
      <xdr:nvSpPr>
        <xdr:cNvPr id="5" name="Rectangle 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C1BA97C-E382-4547-B70B-D1248C044AD5}"/>
            </a:ext>
          </a:extLst>
        </xdr:cNvPr>
        <xdr:cNvSpPr>
          <a:spLocks noChangeAspect="1" noChangeArrowheads="1"/>
        </xdr:cNvSpPr>
      </xdr:nvSpPr>
      <xdr:spPr bwMode="auto">
        <a:xfrm>
          <a:off x="142875" y="2095500"/>
          <a:ext cx="118872" cy="118872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173736</xdr:colOff>
      <xdr:row>24</xdr:row>
      <xdr:rowOff>118872</xdr:rowOff>
    </xdr:to>
    <xdr:sp macro="" textlink="">
      <xdr:nvSpPr>
        <xdr:cNvPr id="9" name="Freeform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65AC98D-889E-42F9-A40C-0590D3CB2A6D}"/>
            </a:ext>
          </a:extLst>
        </xdr:cNvPr>
        <xdr:cNvSpPr>
          <a:spLocks/>
        </xdr:cNvSpPr>
      </xdr:nvSpPr>
      <xdr:spPr bwMode="auto">
        <a:xfrm>
          <a:off x="142875" y="12954000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5 w 169"/>
            <a:gd name="T7" fmla="*/ 0 h 115"/>
            <a:gd name="T8" fmla="*/ 169 w 169"/>
            <a:gd name="T9" fmla="*/ 58 h 115"/>
            <a:gd name="T10" fmla="*/ 135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5" y="0"/>
              </a:lnTo>
              <a:lnTo>
                <a:pt x="169" y="58"/>
              </a:lnTo>
              <a:lnTo>
                <a:pt x="135" y="115"/>
              </a:lnTo>
              <a:lnTo>
                <a:pt x="33" y="115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125600</xdr:colOff>
      <xdr:row>2</xdr:row>
      <xdr:rowOff>128016</xdr:rowOff>
    </xdr:to>
    <xdr:sp macro="" textlink="">
      <xdr:nvSpPr>
        <xdr:cNvPr id="112" name="Oval 1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A0AC8-AA76-4E56-908D-E1EE1842856F}"/>
            </a:ext>
          </a:extLst>
        </xdr:cNvPr>
        <xdr:cNvSpPr>
          <a:spLocks noChangeAspect="1" noChangeArrowheads="1"/>
        </xdr:cNvSpPr>
      </xdr:nvSpPr>
      <xdr:spPr bwMode="auto">
        <a:xfrm>
          <a:off x="171450" y="381000"/>
          <a:ext cx="125600" cy="128016"/>
        </a:xfrm>
        <a:prstGeom prst="ellipse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128016</xdr:colOff>
      <xdr:row>3</xdr:row>
      <xdr:rowOff>128016</xdr:rowOff>
    </xdr:to>
    <xdr:sp macro="" textlink="">
      <xdr:nvSpPr>
        <xdr:cNvPr id="113" name="Oval 1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812782-A142-4FB7-9A7F-A9D219770D8A}"/>
            </a:ext>
          </a:extLst>
        </xdr:cNvPr>
        <xdr:cNvSpPr>
          <a:spLocks noChangeAspect="1" noChangeArrowheads="1"/>
        </xdr:cNvSpPr>
      </xdr:nvSpPr>
      <xdr:spPr bwMode="auto">
        <a:xfrm>
          <a:off x="171450" y="571500"/>
          <a:ext cx="128016" cy="128016"/>
        </a:xfrm>
        <a:prstGeom prst="ellipse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125600</xdr:colOff>
      <xdr:row>4</xdr:row>
      <xdr:rowOff>128016</xdr:rowOff>
    </xdr:to>
    <xdr:sp macro="" textlink="">
      <xdr:nvSpPr>
        <xdr:cNvPr id="114" name="Oval 1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2F515A-3555-4216-B79D-24220C682023}"/>
            </a:ext>
          </a:extLst>
        </xdr:cNvPr>
        <xdr:cNvSpPr>
          <a:spLocks noChangeAspect="1" noChangeArrowheads="1"/>
        </xdr:cNvSpPr>
      </xdr:nvSpPr>
      <xdr:spPr bwMode="auto">
        <a:xfrm>
          <a:off x="171450" y="762000"/>
          <a:ext cx="125600" cy="128016"/>
        </a:xfrm>
        <a:prstGeom prst="ellipse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128016</xdr:colOff>
      <xdr:row>5</xdr:row>
      <xdr:rowOff>128016</xdr:rowOff>
    </xdr:to>
    <xdr:sp macro="" textlink="">
      <xdr:nvSpPr>
        <xdr:cNvPr id="115" name="Oval 1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6243FC-7017-40BB-9299-53488901D57C}"/>
            </a:ext>
          </a:extLst>
        </xdr:cNvPr>
        <xdr:cNvSpPr>
          <a:spLocks noChangeAspect="1" noChangeArrowheads="1"/>
        </xdr:cNvSpPr>
      </xdr:nvSpPr>
      <xdr:spPr bwMode="auto">
        <a:xfrm>
          <a:off x="171450" y="952500"/>
          <a:ext cx="128016" cy="128016"/>
        </a:xfrm>
        <a:prstGeom prst="ellipse">
          <a:avLst/>
        </a:pr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118872</xdr:colOff>
      <xdr:row>6</xdr:row>
      <xdr:rowOff>118872</xdr:rowOff>
    </xdr:to>
    <xdr:sp macro="" textlink="">
      <xdr:nvSpPr>
        <xdr:cNvPr id="116" name="Rectangle 1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6D12AE-6ACE-4361-890F-4A9537040909}"/>
            </a:ext>
          </a:extLst>
        </xdr:cNvPr>
        <xdr:cNvSpPr>
          <a:spLocks noChangeAspect="1" noChangeArrowheads="1"/>
        </xdr:cNvSpPr>
      </xdr:nvSpPr>
      <xdr:spPr bwMode="auto">
        <a:xfrm>
          <a:off x="171450" y="1143000"/>
          <a:ext cx="118872" cy="118872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118872</xdr:colOff>
      <xdr:row>8</xdr:row>
      <xdr:rowOff>118872</xdr:rowOff>
    </xdr:to>
    <xdr:sp macro="" textlink="">
      <xdr:nvSpPr>
        <xdr:cNvPr id="117" name="Rectangle 1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4D97DF-64EC-4045-BCF1-31C387CE678D}"/>
            </a:ext>
          </a:extLst>
        </xdr:cNvPr>
        <xdr:cNvSpPr>
          <a:spLocks noChangeAspect="1" noChangeArrowheads="1"/>
        </xdr:cNvSpPr>
      </xdr:nvSpPr>
      <xdr:spPr bwMode="auto">
        <a:xfrm>
          <a:off x="171450" y="1333500"/>
          <a:ext cx="118872" cy="118872"/>
        </a:xfrm>
        <a:prstGeom prst="rect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118872</xdr:colOff>
      <xdr:row>9</xdr:row>
      <xdr:rowOff>118872</xdr:rowOff>
    </xdr:to>
    <xdr:sp macro="" textlink="">
      <xdr:nvSpPr>
        <xdr:cNvPr id="118" name="Rectangle 1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279D481-5B0C-45F8-8F12-0C3BB4C60DEA}"/>
            </a:ext>
          </a:extLst>
        </xdr:cNvPr>
        <xdr:cNvSpPr>
          <a:spLocks noChangeAspect="1" noChangeArrowheads="1"/>
        </xdr:cNvSpPr>
      </xdr:nvSpPr>
      <xdr:spPr bwMode="auto">
        <a:xfrm>
          <a:off x="171450" y="1524000"/>
          <a:ext cx="118872" cy="118872"/>
        </a:xfrm>
        <a:prstGeom prst="rect">
          <a:avLst/>
        </a:pr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118872</xdr:colOff>
      <xdr:row>10</xdr:row>
      <xdr:rowOff>118872</xdr:rowOff>
    </xdr:to>
    <xdr:sp macro="" textlink="">
      <xdr:nvSpPr>
        <xdr:cNvPr id="119" name="Rectangle 1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710DFCF-65C7-4F3B-B0DE-84DA8A0EB2D4}"/>
            </a:ext>
          </a:extLst>
        </xdr:cNvPr>
        <xdr:cNvSpPr>
          <a:spLocks noChangeArrowheads="1"/>
        </xdr:cNvSpPr>
      </xdr:nvSpPr>
      <xdr:spPr bwMode="auto">
        <a:xfrm>
          <a:off x="171450" y="1714500"/>
          <a:ext cx="118872" cy="118872"/>
        </a:xfrm>
        <a:prstGeom prst="rect">
          <a:avLst/>
        </a:pr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10</xdr:row>
      <xdr:rowOff>2377</xdr:rowOff>
    </xdr:from>
    <xdr:to>
      <xdr:col>1</xdr:col>
      <xdr:colOff>118872</xdr:colOff>
      <xdr:row>10</xdr:row>
      <xdr:rowOff>118872</xdr:rowOff>
    </xdr:to>
    <xdr:sp macro="" textlink="">
      <xdr:nvSpPr>
        <xdr:cNvPr id="120" name="Freeform 4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AA73E1A-9CB5-4A19-B5DC-4349EA39BD61}"/>
            </a:ext>
          </a:extLst>
        </xdr:cNvPr>
        <xdr:cNvSpPr>
          <a:spLocks/>
        </xdr:cNvSpPr>
      </xdr:nvSpPr>
      <xdr:spPr bwMode="auto">
        <a:xfrm>
          <a:off x="171450" y="1716877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116495</xdr:colOff>
      <xdr:row>11</xdr:row>
      <xdr:rowOff>118872</xdr:rowOff>
    </xdr:to>
    <xdr:sp macro="" textlink="">
      <xdr:nvSpPr>
        <xdr:cNvPr id="121" name="Rectangle 1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FE658A5-C734-4B2A-A790-682A8ACC4352}"/>
            </a:ext>
          </a:extLst>
        </xdr:cNvPr>
        <xdr:cNvSpPr>
          <a:spLocks noChangeArrowheads="1"/>
        </xdr:cNvSpPr>
      </xdr:nvSpPr>
      <xdr:spPr bwMode="auto">
        <a:xfrm>
          <a:off x="171450" y="1905000"/>
          <a:ext cx="116495" cy="118872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11</xdr:row>
      <xdr:rowOff>2377</xdr:rowOff>
    </xdr:from>
    <xdr:to>
      <xdr:col>1</xdr:col>
      <xdr:colOff>116495</xdr:colOff>
      <xdr:row>11</xdr:row>
      <xdr:rowOff>118872</xdr:rowOff>
    </xdr:to>
    <xdr:sp macro="" textlink="">
      <xdr:nvSpPr>
        <xdr:cNvPr id="122" name="Freeform 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CD8C15-15D1-4368-AF4F-9D4341E6CB53}"/>
            </a:ext>
          </a:extLst>
        </xdr:cNvPr>
        <xdr:cNvSpPr>
          <a:spLocks/>
        </xdr:cNvSpPr>
      </xdr:nvSpPr>
      <xdr:spPr bwMode="auto">
        <a:xfrm>
          <a:off x="171450" y="1907377"/>
          <a:ext cx="116495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118872</xdr:colOff>
      <xdr:row>12</xdr:row>
      <xdr:rowOff>118872</xdr:rowOff>
    </xdr:to>
    <xdr:sp macro="" textlink="">
      <xdr:nvSpPr>
        <xdr:cNvPr id="123" name="Rectangle 12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F52F360-1D33-4F59-9711-66625BCEC396}"/>
            </a:ext>
          </a:extLst>
        </xdr:cNvPr>
        <xdr:cNvSpPr>
          <a:spLocks noChangeArrowheads="1"/>
        </xdr:cNvSpPr>
      </xdr:nvSpPr>
      <xdr:spPr bwMode="auto">
        <a:xfrm>
          <a:off x="171450" y="2095500"/>
          <a:ext cx="118872" cy="118872"/>
        </a:xfrm>
        <a:prstGeom prst="rect">
          <a:avLst/>
        </a:pr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12</xdr:row>
      <xdr:rowOff>2377</xdr:rowOff>
    </xdr:from>
    <xdr:to>
      <xdr:col>1</xdr:col>
      <xdr:colOff>118872</xdr:colOff>
      <xdr:row>12</xdr:row>
      <xdr:rowOff>118872</xdr:rowOff>
    </xdr:to>
    <xdr:sp macro="" textlink="">
      <xdr:nvSpPr>
        <xdr:cNvPr id="124" name="Freeform 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51C8018-2820-4A83-81F9-7A621F327389}"/>
            </a:ext>
          </a:extLst>
        </xdr:cNvPr>
        <xdr:cNvSpPr>
          <a:spLocks/>
        </xdr:cNvSpPr>
      </xdr:nvSpPr>
      <xdr:spPr bwMode="auto">
        <a:xfrm>
          <a:off x="171450" y="2097877"/>
          <a:ext cx="118872" cy="116495"/>
        </a:xfrm>
        <a:custGeom>
          <a:avLst/>
          <a:gdLst>
            <a:gd name="T0" fmla="*/ 0 w 114"/>
            <a:gd name="T1" fmla="*/ 0 h 114"/>
            <a:gd name="T2" fmla="*/ 0 w 114"/>
            <a:gd name="T3" fmla="*/ 114 h 114"/>
            <a:gd name="T4" fmla="*/ 114 w 114"/>
            <a:gd name="T5" fmla="*/ 113 h 114"/>
            <a:gd name="T6" fmla="*/ 56 w 114"/>
            <a:gd name="T7" fmla="*/ 56 h 114"/>
            <a:gd name="T8" fmla="*/ 0 w 114"/>
            <a:gd name="T9" fmla="*/ 0 h 1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14" h="114">
              <a:moveTo>
                <a:pt x="0" y="0"/>
              </a:moveTo>
              <a:lnTo>
                <a:pt x="0" y="114"/>
              </a:lnTo>
              <a:lnTo>
                <a:pt x="114" y="113"/>
              </a:lnTo>
              <a:lnTo>
                <a:pt x="56" y="56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4763" cap="flat">
          <a:solidFill>
            <a:srgbClr val="000000"/>
          </a:solidFill>
          <a:prstDash val="solid"/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155448</xdr:colOff>
      <xdr:row>13</xdr:row>
      <xdr:rowOff>155448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167D160C-60F2-4C89-8150-0E1C6FAE24EF}"/>
            </a:ext>
          </a:extLst>
        </xdr:cNvPr>
        <xdr:cNvGrpSpPr>
          <a:grpSpLocks noChangeAspect="1"/>
        </xdr:cNvGrpSpPr>
      </xdr:nvGrpSpPr>
      <xdr:grpSpPr>
        <a:xfrm>
          <a:off x="180975" y="2495550"/>
          <a:ext cx="155448" cy="155448"/>
          <a:chOff x="3592513" y="1765303"/>
          <a:chExt cx="100013" cy="100013"/>
        </a:xfrm>
      </xdr:grpSpPr>
      <xdr:sp macro="" textlink="">
        <xdr:nvSpPr>
          <xdr:cNvPr id="126" name="Freeform 4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15D0690-F3D1-90B9-AB0C-A9DB50BC73B4}"/>
              </a:ext>
            </a:extLst>
          </xdr:cNvPr>
          <xdr:cNvSpPr>
            <a:spLocks/>
          </xdr:cNvSpPr>
        </xdr:nvSpPr>
        <xdr:spPr bwMode="auto">
          <a:xfrm>
            <a:off x="3592513" y="1765303"/>
            <a:ext cx="100013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0072BC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27" name="Freeform 4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0A73FF3-C420-7C5D-79A0-A75F41DD4791}"/>
              </a:ext>
            </a:extLst>
          </xdr:cNvPr>
          <xdr:cNvSpPr>
            <a:spLocks/>
          </xdr:cNvSpPr>
        </xdr:nvSpPr>
        <xdr:spPr bwMode="auto">
          <a:xfrm>
            <a:off x="3592513" y="1816103"/>
            <a:ext cx="100013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155448</xdr:colOff>
      <xdr:row>14</xdr:row>
      <xdr:rowOff>155448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90FA9A97-53D7-497E-87BE-C4585305323E}"/>
            </a:ext>
          </a:extLst>
        </xdr:cNvPr>
        <xdr:cNvGrpSpPr>
          <a:grpSpLocks noChangeAspect="1"/>
        </xdr:cNvGrpSpPr>
      </xdr:nvGrpSpPr>
      <xdr:grpSpPr>
        <a:xfrm>
          <a:off x="180975" y="2686050"/>
          <a:ext cx="155448" cy="155448"/>
          <a:chOff x="4446588" y="1765303"/>
          <a:chExt cx="101600" cy="100013"/>
        </a:xfrm>
      </xdr:grpSpPr>
      <xdr:sp macro="" textlink="">
        <xdr:nvSpPr>
          <xdr:cNvPr id="129" name="Freeform 4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03CC4A8-5DA2-8D1D-3B02-69BEC3AFF606}"/>
              </a:ext>
            </a:extLst>
          </xdr:cNvPr>
          <xdr:cNvSpPr>
            <a:spLocks/>
          </xdr:cNvSpPr>
        </xdr:nvSpPr>
        <xdr:spPr bwMode="auto">
          <a:xfrm>
            <a:off x="4446588" y="1765303"/>
            <a:ext cx="101600" cy="100013"/>
          </a:xfrm>
          <a:custGeom>
            <a:avLst/>
            <a:gdLst>
              <a:gd name="T0" fmla="*/ 0 w 145"/>
              <a:gd name="T1" fmla="*/ 72 h 145"/>
              <a:gd name="T2" fmla="*/ 73 w 145"/>
              <a:gd name="T3" fmla="*/ 145 h 145"/>
              <a:gd name="T4" fmla="*/ 145 w 145"/>
              <a:gd name="T5" fmla="*/ 72 h 145"/>
              <a:gd name="T6" fmla="*/ 73 w 145"/>
              <a:gd name="T7" fmla="*/ 0 h 145"/>
              <a:gd name="T8" fmla="*/ 0 w 145"/>
              <a:gd name="T9" fmla="*/ 72 h 1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145">
                <a:moveTo>
                  <a:pt x="0" y="72"/>
                </a:moveTo>
                <a:lnTo>
                  <a:pt x="73" y="145"/>
                </a:lnTo>
                <a:lnTo>
                  <a:pt x="145" y="72"/>
                </a:lnTo>
                <a:lnTo>
                  <a:pt x="73" y="0"/>
                </a:lnTo>
                <a:lnTo>
                  <a:pt x="0" y="72"/>
                </a:lnTo>
                <a:close/>
              </a:path>
            </a:pathLst>
          </a:custGeom>
          <a:solidFill>
            <a:srgbClr val="FFD400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30" name="Freeform 4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65A3A86C-48C6-A886-2772-603D98745332}"/>
              </a:ext>
            </a:extLst>
          </xdr:cNvPr>
          <xdr:cNvSpPr>
            <a:spLocks/>
          </xdr:cNvSpPr>
        </xdr:nvSpPr>
        <xdr:spPr bwMode="auto">
          <a:xfrm>
            <a:off x="4446588" y="1816103"/>
            <a:ext cx="101600" cy="49213"/>
          </a:xfrm>
          <a:custGeom>
            <a:avLst/>
            <a:gdLst>
              <a:gd name="T0" fmla="*/ 0 w 145"/>
              <a:gd name="T1" fmla="*/ 0 h 73"/>
              <a:gd name="T2" fmla="*/ 73 w 145"/>
              <a:gd name="T3" fmla="*/ 73 h 73"/>
              <a:gd name="T4" fmla="*/ 145 w 145"/>
              <a:gd name="T5" fmla="*/ 0 h 73"/>
              <a:gd name="T6" fmla="*/ 72 w 145"/>
              <a:gd name="T7" fmla="*/ 0 h 73"/>
              <a:gd name="T8" fmla="*/ 0 w 145"/>
              <a:gd name="T9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5" h="73">
                <a:moveTo>
                  <a:pt x="0" y="0"/>
                </a:moveTo>
                <a:lnTo>
                  <a:pt x="73" y="73"/>
                </a:lnTo>
                <a:lnTo>
                  <a:pt x="145" y="0"/>
                </a:lnTo>
                <a:lnTo>
                  <a:pt x="72" y="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146304</xdr:colOff>
      <xdr:row>15</xdr:row>
      <xdr:rowOff>109728</xdr:rowOff>
    </xdr:to>
    <xdr:sp macro="" textlink="">
      <xdr:nvSpPr>
        <xdr:cNvPr id="131" name="Freeform 2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203FB07-33F5-4A0F-B56E-848E45150521}"/>
            </a:ext>
          </a:extLst>
        </xdr:cNvPr>
        <xdr:cNvSpPr>
          <a:spLocks/>
        </xdr:cNvSpPr>
      </xdr:nvSpPr>
      <xdr:spPr bwMode="auto">
        <a:xfrm>
          <a:off x="171450" y="2667000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1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1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146304</xdr:colOff>
      <xdr:row>16</xdr:row>
      <xdr:rowOff>109728</xdr:rowOff>
    </xdr:to>
    <xdr:sp macro="" textlink="">
      <xdr:nvSpPr>
        <xdr:cNvPr id="132" name="Freeform 1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CC4FE1B-3C98-4E8F-942B-F1433C689BB0}"/>
            </a:ext>
          </a:extLst>
        </xdr:cNvPr>
        <xdr:cNvSpPr>
          <a:spLocks/>
        </xdr:cNvSpPr>
      </xdr:nvSpPr>
      <xdr:spPr bwMode="auto">
        <a:xfrm>
          <a:off x="171450" y="2857500"/>
          <a:ext cx="146304" cy="109728"/>
        </a:xfrm>
        <a:custGeom>
          <a:avLst/>
          <a:gdLst>
            <a:gd name="T0" fmla="*/ 125 w 125"/>
            <a:gd name="T1" fmla="*/ 100 h 100"/>
            <a:gd name="T2" fmla="*/ 0 w 125"/>
            <a:gd name="T3" fmla="*/ 100 h 100"/>
            <a:gd name="T4" fmla="*/ 41 w 125"/>
            <a:gd name="T5" fmla="*/ 36 h 100"/>
            <a:gd name="T6" fmla="*/ 62 w 125"/>
            <a:gd name="T7" fmla="*/ 0 h 100"/>
            <a:gd name="T8" fmla="*/ 125 w 125"/>
            <a:gd name="T9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5" h="100">
              <a:moveTo>
                <a:pt x="125" y="100"/>
              </a:moveTo>
              <a:lnTo>
                <a:pt x="0" y="100"/>
              </a:lnTo>
              <a:lnTo>
                <a:pt x="41" y="36"/>
              </a:lnTo>
              <a:lnTo>
                <a:pt x="62" y="0"/>
              </a:lnTo>
              <a:lnTo>
                <a:pt x="125" y="100"/>
              </a:lnTo>
              <a:close/>
            </a:path>
          </a:pathLst>
        </a:custGeom>
        <a:solidFill>
          <a:srgbClr val="ED1C24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137160</xdr:colOff>
      <xdr:row>17</xdr:row>
      <xdr:rowOff>118872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16B4DCF8-965F-40C7-A209-F1B0E4EFF3EF}"/>
            </a:ext>
          </a:extLst>
        </xdr:cNvPr>
        <xdr:cNvGrpSpPr/>
      </xdr:nvGrpSpPr>
      <xdr:grpSpPr>
        <a:xfrm>
          <a:off x="180975" y="3257550"/>
          <a:ext cx="137160" cy="118872"/>
          <a:chOff x="3600450" y="2346328"/>
          <a:chExt cx="85726" cy="69850"/>
        </a:xfrm>
      </xdr:grpSpPr>
      <xdr:sp macro="" textlink="">
        <xdr:nvSpPr>
          <xdr:cNvPr id="134" name="Freeform 6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1FC5A6DD-E434-6649-7956-91DAE3162E38}"/>
              </a:ext>
            </a:extLst>
          </xdr:cNvPr>
          <xdr:cNvSpPr>
            <a:spLocks/>
          </xdr:cNvSpPr>
        </xdr:nvSpPr>
        <xdr:spPr bwMode="auto">
          <a:xfrm>
            <a:off x="3600450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35" name="Freeform 64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74F88726-9CDF-DFFA-79FE-C3E87C6CA107}"/>
              </a:ext>
            </a:extLst>
          </xdr:cNvPr>
          <xdr:cNvSpPr>
            <a:spLocks/>
          </xdr:cNvSpPr>
        </xdr:nvSpPr>
        <xdr:spPr bwMode="auto">
          <a:xfrm>
            <a:off x="3643313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0072BC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137160</xdr:colOff>
      <xdr:row>18</xdr:row>
      <xdr:rowOff>118872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7602523-466E-4694-AB75-102A7DCB794E}"/>
            </a:ext>
          </a:extLst>
        </xdr:cNvPr>
        <xdr:cNvGrpSpPr/>
      </xdr:nvGrpSpPr>
      <xdr:grpSpPr>
        <a:xfrm>
          <a:off x="180975" y="3448050"/>
          <a:ext cx="137160" cy="118872"/>
          <a:chOff x="6916738" y="2346328"/>
          <a:chExt cx="85725" cy="69850"/>
        </a:xfrm>
      </xdr:grpSpPr>
      <xdr:sp macro="" textlink="">
        <xdr:nvSpPr>
          <xdr:cNvPr id="137" name="Freeform 67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D41476AB-F165-113A-3454-CD6978CE1073}"/>
              </a:ext>
            </a:extLst>
          </xdr:cNvPr>
          <xdr:cNvSpPr>
            <a:spLocks/>
          </xdr:cNvSpPr>
        </xdr:nvSpPr>
        <xdr:spPr bwMode="auto">
          <a:xfrm>
            <a:off x="6916738" y="2346328"/>
            <a:ext cx="85725" cy="69850"/>
          </a:xfrm>
          <a:custGeom>
            <a:avLst/>
            <a:gdLst>
              <a:gd name="T0" fmla="*/ 125 w 125"/>
              <a:gd name="T1" fmla="*/ 100 h 100"/>
              <a:gd name="T2" fmla="*/ 0 w 125"/>
              <a:gd name="T3" fmla="*/ 100 h 100"/>
              <a:gd name="T4" fmla="*/ 63 w 125"/>
              <a:gd name="T5" fmla="*/ 0 h 100"/>
              <a:gd name="T6" fmla="*/ 125 w 125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25" h="100">
                <a:moveTo>
                  <a:pt x="125" y="100"/>
                </a:moveTo>
                <a:lnTo>
                  <a:pt x="0" y="100"/>
                </a:lnTo>
                <a:lnTo>
                  <a:pt x="63" y="0"/>
                </a:lnTo>
                <a:lnTo>
                  <a:pt x="125" y="100"/>
                </a:lnTo>
                <a:close/>
              </a:path>
            </a:pathLst>
          </a:custGeom>
          <a:solidFill>
            <a:srgbClr val="FFFFFF"/>
          </a:solidFill>
          <a:ln w="4763" cap="flat">
            <a:solidFill>
              <a:srgbClr val="000000"/>
            </a:solidFill>
            <a:prstDash val="solid"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38" name="Freeform 68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96B21403-B92B-6168-129D-787B0505FB81}"/>
              </a:ext>
            </a:extLst>
          </xdr:cNvPr>
          <xdr:cNvSpPr>
            <a:spLocks/>
          </xdr:cNvSpPr>
        </xdr:nvSpPr>
        <xdr:spPr bwMode="auto">
          <a:xfrm>
            <a:off x="6959600" y="2346328"/>
            <a:ext cx="42863" cy="69850"/>
          </a:xfrm>
          <a:custGeom>
            <a:avLst/>
            <a:gdLst>
              <a:gd name="T0" fmla="*/ 62 w 62"/>
              <a:gd name="T1" fmla="*/ 100 h 100"/>
              <a:gd name="T2" fmla="*/ 0 w 62"/>
              <a:gd name="T3" fmla="*/ 100 h 100"/>
              <a:gd name="T4" fmla="*/ 0 w 62"/>
              <a:gd name="T5" fmla="*/ 0 h 100"/>
              <a:gd name="T6" fmla="*/ 62 w 62"/>
              <a:gd name="T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2" h="100">
                <a:moveTo>
                  <a:pt x="62" y="100"/>
                </a:moveTo>
                <a:lnTo>
                  <a:pt x="0" y="100"/>
                </a:lnTo>
                <a:lnTo>
                  <a:pt x="0" y="0"/>
                </a:lnTo>
                <a:lnTo>
                  <a:pt x="62" y="100"/>
                </a:lnTo>
                <a:close/>
              </a:path>
            </a:pathLst>
          </a:custGeom>
          <a:solidFill>
            <a:srgbClr val="ED1C24"/>
          </a:solidFill>
          <a:ln w="4763" cap="flat">
            <a:solidFill>
              <a:srgbClr val="000000"/>
            </a:solidFill>
            <a:prstDash val="solid"/>
            <a:bevel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155448</xdr:colOff>
      <xdr:row>19</xdr:row>
      <xdr:rowOff>146304</xdr:rowOff>
    </xdr:to>
    <xdr:sp macro="" textlink="">
      <xdr:nvSpPr>
        <xdr:cNvPr id="139" name="Freeform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B20C5C6-5676-461F-B12F-A0BF397FA455}"/>
            </a:ext>
          </a:extLst>
        </xdr:cNvPr>
        <xdr:cNvSpPr>
          <a:spLocks/>
        </xdr:cNvSpPr>
      </xdr:nvSpPr>
      <xdr:spPr bwMode="auto">
        <a:xfrm>
          <a:off x="171450" y="3429000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155448</xdr:colOff>
      <xdr:row>20</xdr:row>
      <xdr:rowOff>146304</xdr:rowOff>
    </xdr:to>
    <xdr:sp macro="" textlink="">
      <xdr:nvSpPr>
        <xdr:cNvPr id="140" name="Freeform 60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9BAB73B-5DC1-4B16-9E82-C09D9B5AB977}"/>
            </a:ext>
          </a:extLst>
        </xdr:cNvPr>
        <xdr:cNvSpPr>
          <a:spLocks/>
        </xdr:cNvSpPr>
      </xdr:nvSpPr>
      <xdr:spPr bwMode="auto">
        <a:xfrm>
          <a:off x="171450" y="3619500"/>
          <a:ext cx="155448" cy="146304"/>
        </a:xfrm>
        <a:custGeom>
          <a:avLst/>
          <a:gdLst>
            <a:gd name="T0" fmla="*/ 68 w 137"/>
            <a:gd name="T1" fmla="*/ 0 h 130"/>
            <a:gd name="T2" fmla="*/ 89 w 137"/>
            <a:gd name="T3" fmla="*/ 43 h 130"/>
            <a:gd name="T4" fmla="*/ 137 w 137"/>
            <a:gd name="T5" fmla="*/ 50 h 130"/>
            <a:gd name="T6" fmla="*/ 102 w 137"/>
            <a:gd name="T7" fmla="*/ 83 h 130"/>
            <a:gd name="T8" fmla="*/ 111 w 137"/>
            <a:gd name="T9" fmla="*/ 130 h 130"/>
            <a:gd name="T10" fmla="*/ 68 w 137"/>
            <a:gd name="T11" fmla="*/ 108 h 130"/>
            <a:gd name="T12" fmla="*/ 26 w 137"/>
            <a:gd name="T13" fmla="*/ 130 h 130"/>
            <a:gd name="T14" fmla="*/ 34 w 137"/>
            <a:gd name="T15" fmla="*/ 83 h 130"/>
            <a:gd name="T16" fmla="*/ 0 w 137"/>
            <a:gd name="T17" fmla="*/ 50 h 130"/>
            <a:gd name="T18" fmla="*/ 47 w 137"/>
            <a:gd name="T19" fmla="*/ 43 h 130"/>
            <a:gd name="T20" fmla="*/ 68 w 137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7" h="130">
              <a:moveTo>
                <a:pt x="68" y="0"/>
              </a:moveTo>
              <a:lnTo>
                <a:pt x="89" y="43"/>
              </a:lnTo>
              <a:lnTo>
                <a:pt x="137" y="50"/>
              </a:lnTo>
              <a:lnTo>
                <a:pt x="102" y="83"/>
              </a:lnTo>
              <a:lnTo>
                <a:pt x="111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4792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155448</xdr:colOff>
      <xdr:row>21</xdr:row>
      <xdr:rowOff>146304</xdr:rowOff>
    </xdr:to>
    <xdr:sp macro="" textlink="">
      <xdr:nvSpPr>
        <xdr:cNvPr id="141" name="Freeform 1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F34E0EE-6227-4486-A710-0D10EA0E01BE}"/>
            </a:ext>
          </a:extLst>
        </xdr:cNvPr>
        <xdr:cNvSpPr>
          <a:spLocks/>
        </xdr:cNvSpPr>
      </xdr:nvSpPr>
      <xdr:spPr bwMode="auto">
        <a:xfrm>
          <a:off x="171450" y="3810000"/>
          <a:ext cx="155448" cy="146304"/>
        </a:xfrm>
        <a:custGeom>
          <a:avLst/>
          <a:gdLst>
            <a:gd name="T0" fmla="*/ 68 w 136"/>
            <a:gd name="T1" fmla="*/ 0 h 130"/>
            <a:gd name="T2" fmla="*/ 89 w 136"/>
            <a:gd name="T3" fmla="*/ 43 h 130"/>
            <a:gd name="T4" fmla="*/ 136 w 136"/>
            <a:gd name="T5" fmla="*/ 50 h 130"/>
            <a:gd name="T6" fmla="*/ 102 w 136"/>
            <a:gd name="T7" fmla="*/ 83 h 130"/>
            <a:gd name="T8" fmla="*/ 110 w 136"/>
            <a:gd name="T9" fmla="*/ 130 h 130"/>
            <a:gd name="T10" fmla="*/ 68 w 136"/>
            <a:gd name="T11" fmla="*/ 108 h 130"/>
            <a:gd name="T12" fmla="*/ 26 w 136"/>
            <a:gd name="T13" fmla="*/ 130 h 130"/>
            <a:gd name="T14" fmla="*/ 34 w 136"/>
            <a:gd name="T15" fmla="*/ 83 h 130"/>
            <a:gd name="T16" fmla="*/ 0 w 136"/>
            <a:gd name="T17" fmla="*/ 50 h 130"/>
            <a:gd name="T18" fmla="*/ 47 w 136"/>
            <a:gd name="T19" fmla="*/ 43 h 130"/>
            <a:gd name="T20" fmla="*/ 68 w 136"/>
            <a:gd name="T21" fmla="*/ 0 h 1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136" h="130">
              <a:moveTo>
                <a:pt x="68" y="0"/>
              </a:moveTo>
              <a:lnTo>
                <a:pt x="89" y="43"/>
              </a:lnTo>
              <a:lnTo>
                <a:pt x="136" y="50"/>
              </a:lnTo>
              <a:lnTo>
                <a:pt x="102" y="83"/>
              </a:lnTo>
              <a:lnTo>
                <a:pt x="110" y="130"/>
              </a:lnTo>
              <a:lnTo>
                <a:pt x="68" y="108"/>
              </a:lnTo>
              <a:lnTo>
                <a:pt x="26" y="130"/>
              </a:lnTo>
              <a:lnTo>
                <a:pt x="34" y="83"/>
              </a:lnTo>
              <a:lnTo>
                <a:pt x="0" y="50"/>
              </a:lnTo>
              <a:lnTo>
                <a:pt x="47" y="43"/>
              </a:lnTo>
              <a:lnTo>
                <a:pt x="68" y="0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173736</xdr:colOff>
      <xdr:row>22</xdr:row>
      <xdr:rowOff>118872</xdr:rowOff>
    </xdr:to>
    <xdr:sp macro="" textlink="">
      <xdr:nvSpPr>
        <xdr:cNvPr id="142" name="Freeform 29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3038BB4-4EA1-444E-A834-4696669F99A0}"/>
            </a:ext>
          </a:extLst>
        </xdr:cNvPr>
        <xdr:cNvSpPr>
          <a:spLocks/>
        </xdr:cNvSpPr>
      </xdr:nvSpPr>
      <xdr:spPr bwMode="auto">
        <a:xfrm>
          <a:off x="171450" y="4000500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173736</xdr:colOff>
      <xdr:row>23</xdr:row>
      <xdr:rowOff>118872</xdr:rowOff>
    </xdr:to>
    <xdr:sp macro="" textlink="">
      <xdr:nvSpPr>
        <xdr:cNvPr id="143" name="Freeform 3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1A6DA23-9D11-46D8-9566-6030AA91BB55}"/>
            </a:ext>
          </a:extLst>
        </xdr:cNvPr>
        <xdr:cNvSpPr>
          <a:spLocks/>
        </xdr:cNvSpPr>
      </xdr:nvSpPr>
      <xdr:spPr bwMode="auto">
        <a:xfrm>
          <a:off x="171450" y="4191000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6 w 169"/>
            <a:gd name="T7" fmla="*/ 0 h 115"/>
            <a:gd name="T8" fmla="*/ 169 w 169"/>
            <a:gd name="T9" fmla="*/ 58 h 115"/>
            <a:gd name="T10" fmla="*/ 136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6" y="0"/>
              </a:lnTo>
              <a:lnTo>
                <a:pt x="169" y="58"/>
              </a:lnTo>
              <a:lnTo>
                <a:pt x="136" y="115"/>
              </a:lnTo>
              <a:lnTo>
                <a:pt x="33" y="115"/>
              </a:lnTo>
              <a:close/>
            </a:path>
          </a:pathLst>
        </a:custGeom>
        <a:solidFill>
          <a:srgbClr val="FFD400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137160</xdr:colOff>
      <xdr:row>25</xdr:row>
      <xdr:rowOff>146304</xdr:rowOff>
    </xdr:to>
    <xdr:sp macro="" textlink="">
      <xdr:nvSpPr>
        <xdr:cNvPr id="144" name="Freeform 1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68AB1F4-EDE8-4A36-9070-98CBC4F2C39C}"/>
            </a:ext>
          </a:extLst>
        </xdr:cNvPr>
        <xdr:cNvSpPr>
          <a:spLocks/>
        </xdr:cNvSpPr>
      </xdr:nvSpPr>
      <xdr:spPr bwMode="auto">
        <a:xfrm>
          <a:off x="171450" y="4381500"/>
          <a:ext cx="137160" cy="146304"/>
        </a:xfrm>
        <a:custGeom>
          <a:avLst/>
          <a:gdLst>
            <a:gd name="T0" fmla="*/ 105 w 127"/>
            <a:gd name="T1" fmla="*/ 135 h 135"/>
            <a:gd name="T2" fmla="*/ 62 w 127"/>
            <a:gd name="T3" fmla="*/ 135 h 135"/>
            <a:gd name="T4" fmla="*/ 23 w 127"/>
            <a:gd name="T5" fmla="*/ 135 h 135"/>
            <a:gd name="T6" fmla="*/ 0 w 127"/>
            <a:gd name="T7" fmla="*/ 49 h 135"/>
            <a:gd name="T8" fmla="*/ 64 w 127"/>
            <a:gd name="T9" fmla="*/ 0 h 135"/>
            <a:gd name="T10" fmla="*/ 127 w 127"/>
            <a:gd name="T11" fmla="*/ 49 h 135"/>
            <a:gd name="T12" fmla="*/ 105 w 127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7" h="135">
              <a:moveTo>
                <a:pt x="105" y="135"/>
              </a:moveTo>
              <a:lnTo>
                <a:pt x="62" y="135"/>
              </a:lnTo>
              <a:lnTo>
                <a:pt x="23" y="135"/>
              </a:lnTo>
              <a:lnTo>
                <a:pt x="0" y="49"/>
              </a:lnTo>
              <a:lnTo>
                <a:pt x="64" y="0"/>
              </a:lnTo>
              <a:lnTo>
                <a:pt x="127" y="49"/>
              </a:lnTo>
              <a:lnTo>
                <a:pt x="105" y="135"/>
              </a:lnTo>
              <a:close/>
            </a:path>
          </a:pathLst>
        </a:custGeom>
        <a:solidFill>
          <a:srgbClr val="0072BC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137160</xdr:colOff>
      <xdr:row>26</xdr:row>
      <xdr:rowOff>146304</xdr:rowOff>
    </xdr:to>
    <xdr:sp macro="" textlink="">
      <xdr:nvSpPr>
        <xdr:cNvPr id="145" name="Freeform 3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7FC7634-1316-435A-8F1E-5E32210D8192}"/>
            </a:ext>
          </a:extLst>
        </xdr:cNvPr>
        <xdr:cNvSpPr>
          <a:spLocks/>
        </xdr:cNvSpPr>
      </xdr:nvSpPr>
      <xdr:spPr bwMode="auto">
        <a:xfrm>
          <a:off x="171450" y="4572000"/>
          <a:ext cx="137160" cy="146304"/>
        </a:xfrm>
        <a:custGeom>
          <a:avLst/>
          <a:gdLst>
            <a:gd name="T0" fmla="*/ 104 w 126"/>
            <a:gd name="T1" fmla="*/ 135 h 135"/>
            <a:gd name="T2" fmla="*/ 61 w 126"/>
            <a:gd name="T3" fmla="*/ 135 h 135"/>
            <a:gd name="T4" fmla="*/ 22 w 126"/>
            <a:gd name="T5" fmla="*/ 135 h 135"/>
            <a:gd name="T6" fmla="*/ 0 w 126"/>
            <a:gd name="T7" fmla="*/ 49 h 135"/>
            <a:gd name="T8" fmla="*/ 63 w 126"/>
            <a:gd name="T9" fmla="*/ 0 h 135"/>
            <a:gd name="T10" fmla="*/ 126 w 126"/>
            <a:gd name="T11" fmla="*/ 49 h 135"/>
            <a:gd name="T12" fmla="*/ 104 w 126"/>
            <a:gd name="T13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26" h="135">
              <a:moveTo>
                <a:pt x="104" y="135"/>
              </a:moveTo>
              <a:lnTo>
                <a:pt x="61" y="135"/>
              </a:lnTo>
              <a:lnTo>
                <a:pt x="22" y="135"/>
              </a:lnTo>
              <a:lnTo>
                <a:pt x="0" y="49"/>
              </a:lnTo>
              <a:lnTo>
                <a:pt x="63" y="0"/>
              </a:lnTo>
              <a:lnTo>
                <a:pt x="126" y="49"/>
              </a:lnTo>
              <a:lnTo>
                <a:pt x="104" y="135"/>
              </a:lnTo>
              <a:close/>
            </a:path>
          </a:pathLst>
        </a:cu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173736</xdr:colOff>
      <xdr:row>24</xdr:row>
      <xdr:rowOff>118872</xdr:rowOff>
    </xdr:to>
    <xdr:sp macro="" textlink="">
      <xdr:nvSpPr>
        <xdr:cNvPr id="2" name="Freeform 31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FF0476E-A8E4-4F87-B528-B33FD9526065}"/>
            </a:ext>
          </a:extLst>
        </xdr:cNvPr>
        <xdr:cNvSpPr>
          <a:spLocks/>
        </xdr:cNvSpPr>
      </xdr:nvSpPr>
      <xdr:spPr bwMode="auto">
        <a:xfrm>
          <a:off x="142875" y="12954000"/>
          <a:ext cx="173736" cy="118872"/>
        </a:xfrm>
        <a:custGeom>
          <a:avLst/>
          <a:gdLst>
            <a:gd name="T0" fmla="*/ 33 w 169"/>
            <a:gd name="T1" fmla="*/ 115 h 115"/>
            <a:gd name="T2" fmla="*/ 0 w 169"/>
            <a:gd name="T3" fmla="*/ 58 h 115"/>
            <a:gd name="T4" fmla="*/ 33 w 169"/>
            <a:gd name="T5" fmla="*/ 0 h 115"/>
            <a:gd name="T6" fmla="*/ 135 w 169"/>
            <a:gd name="T7" fmla="*/ 0 h 115"/>
            <a:gd name="T8" fmla="*/ 169 w 169"/>
            <a:gd name="T9" fmla="*/ 58 h 115"/>
            <a:gd name="T10" fmla="*/ 135 w 169"/>
            <a:gd name="T11" fmla="*/ 115 h 115"/>
            <a:gd name="T12" fmla="*/ 33 w 169"/>
            <a:gd name="T13" fmla="*/ 115 h 1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9" h="115">
              <a:moveTo>
                <a:pt x="33" y="115"/>
              </a:moveTo>
              <a:lnTo>
                <a:pt x="0" y="58"/>
              </a:lnTo>
              <a:lnTo>
                <a:pt x="33" y="0"/>
              </a:lnTo>
              <a:lnTo>
                <a:pt x="135" y="0"/>
              </a:lnTo>
              <a:lnTo>
                <a:pt x="169" y="58"/>
              </a:lnTo>
              <a:lnTo>
                <a:pt x="135" y="115"/>
              </a:lnTo>
              <a:lnTo>
                <a:pt x="33" y="115"/>
              </a:lnTo>
              <a:close/>
            </a:path>
          </a:pathLst>
        </a:custGeom>
        <a:solidFill>
          <a:srgbClr val="F69EA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118872</xdr:colOff>
      <xdr:row>7</xdr:row>
      <xdr:rowOff>118872</xdr:rowOff>
    </xdr:to>
    <xdr:sp macro="" textlink="">
      <xdr:nvSpPr>
        <xdr:cNvPr id="4" name="Rectangle 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5CDA591-13D4-4AEC-8670-6E7A771B8E90}"/>
            </a:ext>
          </a:extLst>
        </xdr:cNvPr>
        <xdr:cNvSpPr>
          <a:spLocks noChangeAspect="1" noChangeArrowheads="1"/>
        </xdr:cNvSpPr>
      </xdr:nvSpPr>
      <xdr:spPr bwMode="auto">
        <a:xfrm>
          <a:off x="171450" y="1419225"/>
          <a:ext cx="118872" cy="118872"/>
        </a:xfrm>
        <a:prstGeom prst="rect">
          <a:avLst/>
        </a:prstGeom>
        <a:solidFill>
          <a:srgbClr val="00A651"/>
        </a:solidFill>
        <a:ln w="4763" cap="flat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da18feb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INFO"/>
      <sheetName val="Trends"/>
      <sheetName val="Unit conversion"/>
      <sheetName val="DB"/>
      <sheetName val="monDB"/>
      <sheetName val="monomer_DB"/>
      <sheetName val="Polymers"/>
      <sheetName val="Cryo%"/>
      <sheetName val="Definitions and constraints"/>
      <sheetName val="Monomer list"/>
      <sheetName val="Assays"/>
      <sheetName val="Assay dependencies"/>
      <sheetName val="Assay details"/>
      <sheetName val="Changelo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E4">
            <v>0</v>
          </cell>
        </row>
        <row r="7">
          <cell r="E7">
            <v>1</v>
          </cell>
        </row>
        <row r="13">
          <cell r="E13">
            <v>-1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Guerreiro" id="{54F78CAC-2917-4A47-B905-673D14C8427F}" userId="908d4f54b76cc268" providerId="Windows Live"/>
  <person displayName="Bruno Guerreiro" id="{2428DEEE-DA50-4FBC-B6DB-4EC4F43216FC}" userId="f459643ad1feded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3-01-02T15:07:42.68" personId="{2428DEEE-DA50-4FBC-B6DB-4EC4F43216FC}" id="{8399B139-36C8-48D0-8DEC-AEF5EF8204C2}">
    <text>Optical rotations at 589 nm, 20ºC</text>
  </threadedComment>
  <threadedComment ref="AB26" dT="2022-12-24T15:10:31.29" personId="{2428DEEE-DA50-4FBC-B6DB-4EC4F43216FC}" id="{8313A0D0-FD20-4B3F-8DB6-C2B86F08B7F7}">
    <text>Tetrose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5" dT="2020-07-02T10:48:16.20" personId="{54F78CAC-2917-4A47-B905-673D14C8427F}" id="{BE82F8FA-FCFD-4A32-975E-BBC26A7E1C48}">
    <text>amount of protons capable of participating in water hydration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chemaxon.com/display/docs/" TargetMode="External"/><Relationship Id="rId2" Type="http://schemas.openxmlformats.org/officeDocument/2006/relationships/hyperlink" Target="https://chemicalize.com/" TargetMode="External"/><Relationship Id="rId1" Type="http://schemas.openxmlformats.org/officeDocument/2006/relationships/hyperlink" Target="http://www.chemspid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739" TargetMode="External"/><Relationship Id="rId13" Type="http://schemas.openxmlformats.org/officeDocument/2006/relationships/hyperlink" Target="https://pubchem.ncbi.nlm.nih.gov/compound/6-Deoxy-Hexose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pubchem.ncbi.nlm.nih.gov/compound/206" TargetMode="External"/><Relationship Id="rId7" Type="http://schemas.openxmlformats.org/officeDocument/2006/relationships/hyperlink" Target="https://pubchem.ncbi.nlm.nih.gov/compound/899" TargetMode="External"/><Relationship Id="rId12" Type="http://schemas.openxmlformats.org/officeDocument/2006/relationships/hyperlink" Target="https://pubchem.ncbi.nlm.nih.gov/compound/Hexuronic-Acid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pubchem.ncbi.nlm.nih.gov/compound/206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chem.ncbi.nlm.nih.gov/compound/206" TargetMode="External"/><Relationship Id="rId6" Type="http://schemas.openxmlformats.org/officeDocument/2006/relationships/hyperlink" Target="https://pubchem.ncbi.nlm.nih.gov/compound/899" TargetMode="External"/><Relationship Id="rId11" Type="http://schemas.openxmlformats.org/officeDocument/2006/relationships/hyperlink" Target="https://pubchem.ncbi.nlm.nih.gov/compound/Hexuronic-Acid" TargetMode="External"/><Relationship Id="rId5" Type="http://schemas.openxmlformats.org/officeDocument/2006/relationships/hyperlink" Target="https://pubchem.ncbi.nlm.nih.gov/compound/899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739" TargetMode="External"/><Relationship Id="rId4" Type="http://schemas.openxmlformats.org/officeDocument/2006/relationships/hyperlink" Target="https://pubchem.ncbi.nlm.nih.gov/compound/206" TargetMode="External"/><Relationship Id="rId9" Type="http://schemas.openxmlformats.org/officeDocument/2006/relationships/hyperlink" Target="https://pubchem.ncbi.nlm.nih.gov/compound/739" TargetMode="External"/><Relationship Id="rId14" Type="http://schemas.openxmlformats.org/officeDocument/2006/relationships/hyperlink" Target="https://pubchem.ncbi.nlm.nih.gov/compound/6-Deoxy-Hexo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D210-F573-46F0-B09E-588B4EC2D333}">
  <sheetPr codeName="Sheet1"/>
  <dimension ref="B2:F22"/>
  <sheetViews>
    <sheetView workbookViewId="0">
      <selection activeCell="C16" sqref="C16"/>
    </sheetView>
  </sheetViews>
  <sheetFormatPr defaultColWidth="9.140625" defaultRowHeight="15" x14ac:dyDescent="0.25"/>
  <cols>
    <col min="1" max="16384" width="9.140625" style="5"/>
  </cols>
  <sheetData>
    <row r="2" spans="2:6" x14ac:dyDescent="0.25">
      <c r="B2" s="6" t="s">
        <v>29</v>
      </c>
    </row>
    <row r="3" spans="2:6" x14ac:dyDescent="0.25">
      <c r="B3" s="6" t="s">
        <v>0</v>
      </c>
    </row>
    <row r="4" spans="2:6" x14ac:dyDescent="0.25">
      <c r="B4" s="6"/>
    </row>
    <row r="5" spans="2:6" x14ac:dyDescent="0.25">
      <c r="B5" s="6" t="s">
        <v>1</v>
      </c>
    </row>
    <row r="6" spans="2:6" x14ac:dyDescent="0.25">
      <c r="B6" s="6" t="s">
        <v>2</v>
      </c>
    </row>
    <row r="7" spans="2:6" x14ac:dyDescent="0.25">
      <c r="B7" s="6" t="s">
        <v>30</v>
      </c>
    </row>
    <row r="8" spans="2:6" x14ac:dyDescent="0.25">
      <c r="B8" s="6"/>
    </row>
    <row r="9" spans="2:6" x14ac:dyDescent="0.25">
      <c r="B9" s="6"/>
    </row>
    <row r="10" spans="2:6" x14ac:dyDescent="0.25">
      <c r="B10" s="6" t="s">
        <v>28</v>
      </c>
    </row>
    <row r="15" spans="2:6" x14ac:dyDescent="0.25">
      <c r="B15" s="5" t="s">
        <v>331</v>
      </c>
      <c r="C15" s="27" t="s">
        <v>359</v>
      </c>
      <c r="F15" s="5" t="s">
        <v>339</v>
      </c>
    </row>
    <row r="16" spans="2:6" x14ac:dyDescent="0.25">
      <c r="C16" s="27" t="s">
        <v>360</v>
      </c>
      <c r="F16" s="5" t="s">
        <v>366</v>
      </c>
    </row>
    <row r="17" spans="2:6" x14ac:dyDescent="0.25">
      <c r="F17" s="5" t="s">
        <v>361</v>
      </c>
    </row>
    <row r="18" spans="2:6" x14ac:dyDescent="0.25">
      <c r="F18" s="5" t="s">
        <v>365</v>
      </c>
    </row>
    <row r="21" spans="2:6" x14ac:dyDescent="0.25">
      <c r="B21" s="5" t="s">
        <v>362</v>
      </c>
      <c r="D21" s="27" t="s">
        <v>350</v>
      </c>
    </row>
    <row r="22" spans="2:6" x14ac:dyDescent="0.25">
      <c r="B22" s="5" t="s">
        <v>405</v>
      </c>
    </row>
  </sheetData>
  <hyperlinks>
    <hyperlink ref="C16" r:id="rId1" xr:uid="{8F59E62A-625E-4668-91B6-ECC5F6612874}"/>
    <hyperlink ref="C15" r:id="rId2" xr:uid="{1D96B670-3078-4B8E-89D0-4E502FCCBC03}"/>
    <hyperlink ref="D21" r:id="rId3" xr:uid="{C9B44FFB-5C97-428B-A420-5D7559DDCB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6BB6-C573-4177-835F-C692C1A522FC}">
  <dimension ref="A1:M78"/>
  <sheetViews>
    <sheetView topLeftCell="A64" workbookViewId="0">
      <selection activeCell="E78" sqref="E78"/>
    </sheetView>
  </sheetViews>
  <sheetFormatPr defaultColWidth="9.140625" defaultRowHeight="15" x14ac:dyDescent="0.25"/>
  <cols>
    <col min="1" max="1" width="2.140625" customWidth="1"/>
    <col min="2" max="2" width="3" customWidth="1"/>
    <col min="3" max="3" width="11" bestFit="1" customWidth="1"/>
    <col min="4" max="4" width="38.7109375" bestFit="1" customWidth="1"/>
    <col min="5" max="5" width="7" bestFit="1" customWidth="1"/>
    <col min="6" max="6" width="9.140625" style="5"/>
    <col min="7" max="7" width="11" style="5" bestFit="1" customWidth="1"/>
    <col min="8" max="16384" width="9.140625" style="5"/>
  </cols>
  <sheetData>
    <row r="1" spans="1:13" x14ac:dyDescent="0.25">
      <c r="A1" s="5"/>
      <c r="B1" s="5"/>
      <c r="C1" s="5"/>
      <c r="D1" s="5"/>
      <c r="E1" s="21" t="s">
        <v>178</v>
      </c>
    </row>
    <row r="2" spans="1:13" x14ac:dyDescent="0.25">
      <c r="A2" s="5"/>
      <c r="B2" s="5"/>
      <c r="C2" s="9" t="s">
        <v>27</v>
      </c>
      <c r="D2" s="9" t="s">
        <v>26</v>
      </c>
      <c r="E2" s="9" t="s">
        <v>179</v>
      </c>
      <c r="G2" s="64" t="s">
        <v>398</v>
      </c>
    </row>
    <row r="3" spans="1:13" x14ac:dyDescent="0.25">
      <c r="A3" s="5"/>
      <c r="B3" s="7"/>
      <c r="C3" s="18" t="s">
        <v>13</v>
      </c>
      <c r="D3" s="18" t="s">
        <v>88</v>
      </c>
      <c r="E3" s="8">
        <v>180.16</v>
      </c>
      <c r="G3" s="58" t="s">
        <v>399</v>
      </c>
      <c r="H3" s="61" t="s">
        <v>402</v>
      </c>
      <c r="I3" s="61"/>
      <c r="J3" s="61"/>
      <c r="K3" s="61"/>
      <c r="L3" s="61"/>
      <c r="M3" s="61"/>
    </row>
    <row r="4" spans="1:13" x14ac:dyDescent="0.25">
      <c r="A4" s="5"/>
      <c r="B4" s="5"/>
      <c r="C4" s="18" t="s">
        <v>15</v>
      </c>
      <c r="D4" s="18" t="s">
        <v>89</v>
      </c>
      <c r="E4" s="8">
        <v>180.16</v>
      </c>
      <c r="G4" s="59" t="s">
        <v>400</v>
      </c>
      <c r="H4" s="62" t="s">
        <v>404</v>
      </c>
      <c r="I4" s="62"/>
      <c r="J4" s="62"/>
      <c r="K4" s="62"/>
      <c r="L4" s="62"/>
      <c r="M4" s="62"/>
    </row>
    <row r="5" spans="1:13" x14ac:dyDescent="0.25">
      <c r="A5" s="5"/>
      <c r="B5" s="5"/>
      <c r="C5" s="18" t="s">
        <v>16</v>
      </c>
      <c r="D5" s="18" t="s">
        <v>90</v>
      </c>
      <c r="E5" s="8">
        <v>180.16</v>
      </c>
      <c r="G5" s="60" t="s">
        <v>401</v>
      </c>
      <c r="H5" s="63" t="s">
        <v>403</v>
      </c>
      <c r="I5" s="63"/>
      <c r="J5" s="63"/>
      <c r="K5" s="63"/>
      <c r="L5" s="63"/>
      <c r="M5" s="63"/>
    </row>
    <row r="6" spans="1:13" x14ac:dyDescent="0.25">
      <c r="A6" s="5"/>
      <c r="B6" s="5"/>
      <c r="C6" s="57" t="s">
        <v>35</v>
      </c>
      <c r="D6" s="57" t="s">
        <v>91</v>
      </c>
      <c r="E6" s="8">
        <v>180.16</v>
      </c>
    </row>
    <row r="7" spans="1:13" x14ac:dyDescent="0.25">
      <c r="A7" s="5"/>
      <c r="B7" s="5"/>
      <c r="C7" s="18" t="s">
        <v>17</v>
      </c>
      <c r="D7" s="18" t="s">
        <v>94</v>
      </c>
      <c r="E7" s="8">
        <v>180.16</v>
      </c>
    </row>
    <row r="8" spans="1:13" x14ac:dyDescent="0.25">
      <c r="A8" s="5"/>
      <c r="B8" s="5"/>
      <c r="C8" s="57" t="s">
        <v>36</v>
      </c>
      <c r="D8" s="57" t="s">
        <v>92</v>
      </c>
      <c r="E8" s="8">
        <v>180.16</v>
      </c>
    </row>
    <row r="9" spans="1:13" x14ac:dyDescent="0.25">
      <c r="A9" s="5"/>
      <c r="B9" s="5"/>
      <c r="C9" s="57" t="s">
        <v>37</v>
      </c>
      <c r="D9" s="57" t="s">
        <v>93</v>
      </c>
      <c r="E9" s="8">
        <v>180.16</v>
      </c>
    </row>
    <row r="10" spans="1:13" x14ac:dyDescent="0.25">
      <c r="A10" s="5"/>
      <c r="B10" s="5"/>
      <c r="C10" s="57" t="s">
        <v>38</v>
      </c>
      <c r="D10" s="57" t="s">
        <v>95</v>
      </c>
      <c r="E10" s="8">
        <v>180.16</v>
      </c>
    </row>
    <row r="11" spans="1:13" x14ac:dyDescent="0.25">
      <c r="A11" s="5"/>
      <c r="B11" s="5"/>
      <c r="C11" s="18" t="s">
        <v>21</v>
      </c>
      <c r="D11" s="18" t="s">
        <v>96</v>
      </c>
      <c r="E11" s="8">
        <v>221.21</v>
      </c>
    </row>
    <row r="12" spans="1:13" x14ac:dyDescent="0.25">
      <c r="A12" s="5"/>
      <c r="B12" s="5"/>
      <c r="C12" s="18" t="s">
        <v>39</v>
      </c>
      <c r="D12" s="18" t="s">
        <v>97</v>
      </c>
      <c r="E12" s="8">
        <v>221.21</v>
      </c>
    </row>
    <row r="13" spans="1:13" x14ac:dyDescent="0.25">
      <c r="A13" s="5"/>
      <c r="B13" s="5"/>
      <c r="C13" s="18" t="s">
        <v>22</v>
      </c>
      <c r="D13" s="18" t="s">
        <v>98</v>
      </c>
      <c r="E13" s="8">
        <v>221.21</v>
      </c>
    </row>
    <row r="14" spans="1:13" x14ac:dyDescent="0.25">
      <c r="A14" s="5"/>
      <c r="B14" s="5"/>
      <c r="C14" s="18" t="s">
        <v>31</v>
      </c>
      <c r="D14" s="18" t="s">
        <v>99</v>
      </c>
      <c r="E14" s="8">
        <v>221.21</v>
      </c>
    </row>
    <row r="15" spans="1:13" x14ac:dyDescent="0.25">
      <c r="A15" s="5"/>
      <c r="B15" s="5"/>
      <c r="C15" s="57" t="s">
        <v>40</v>
      </c>
      <c r="D15" s="57" t="s">
        <v>100</v>
      </c>
      <c r="E15" s="8">
        <v>221.21</v>
      </c>
    </row>
    <row r="16" spans="1:13" x14ac:dyDescent="0.25">
      <c r="A16" s="5"/>
      <c r="B16" s="5"/>
      <c r="C16" s="57" t="s">
        <v>41</v>
      </c>
      <c r="D16" s="57" t="s">
        <v>101</v>
      </c>
      <c r="E16" s="8">
        <v>221.21</v>
      </c>
    </row>
    <row r="17" spans="1:5" x14ac:dyDescent="0.25">
      <c r="A17" s="5"/>
      <c r="B17" s="5"/>
      <c r="C17" s="57" t="s">
        <v>42</v>
      </c>
      <c r="D17" s="57" t="s">
        <v>102</v>
      </c>
      <c r="E17" s="8">
        <v>221.21</v>
      </c>
    </row>
    <row r="18" spans="1:5" x14ac:dyDescent="0.25">
      <c r="A18" s="5"/>
      <c r="B18" s="5"/>
      <c r="C18" s="57" t="s">
        <v>43</v>
      </c>
      <c r="D18" s="57" t="s">
        <v>103</v>
      </c>
      <c r="E18" s="8">
        <v>221.21</v>
      </c>
    </row>
    <row r="19" spans="1:5" x14ac:dyDescent="0.25">
      <c r="A19" s="5"/>
      <c r="B19" s="5"/>
      <c r="C19" s="18" t="s">
        <v>12</v>
      </c>
      <c r="D19" s="18" t="s">
        <v>104</v>
      </c>
      <c r="E19" s="8">
        <v>179.17</v>
      </c>
    </row>
    <row r="20" spans="1:5" x14ac:dyDescent="0.25">
      <c r="A20" s="5"/>
      <c r="B20" s="5"/>
      <c r="C20" s="18" t="s">
        <v>10</v>
      </c>
      <c r="D20" s="18" t="s">
        <v>105</v>
      </c>
      <c r="E20" s="8">
        <v>179.17</v>
      </c>
    </row>
    <row r="21" spans="1:5" x14ac:dyDescent="0.25">
      <c r="A21" s="5"/>
      <c r="B21" s="5"/>
      <c r="C21" s="18" t="s">
        <v>11</v>
      </c>
      <c r="D21" s="18" t="s">
        <v>106</v>
      </c>
      <c r="E21" s="8">
        <v>179.17</v>
      </c>
    </row>
    <row r="22" spans="1:5" x14ac:dyDescent="0.25">
      <c r="A22" s="5"/>
      <c r="B22" s="5"/>
      <c r="C22" s="57" t="s">
        <v>44</v>
      </c>
      <c r="D22" s="57" t="s">
        <v>107</v>
      </c>
      <c r="E22" s="8">
        <v>179.17</v>
      </c>
    </row>
    <row r="23" spans="1:5" x14ac:dyDescent="0.25">
      <c r="A23" s="5"/>
      <c r="B23" s="5"/>
      <c r="C23" s="57" t="s">
        <v>45</v>
      </c>
      <c r="D23" s="57" t="s">
        <v>108</v>
      </c>
      <c r="E23" s="8">
        <v>179.17</v>
      </c>
    </row>
    <row r="24" spans="1:5" x14ac:dyDescent="0.25">
      <c r="A24" s="5"/>
      <c r="B24" s="5"/>
      <c r="C24" s="57" t="s">
        <v>46</v>
      </c>
      <c r="D24" s="57" t="s">
        <v>109</v>
      </c>
      <c r="E24" s="8">
        <v>179.17</v>
      </c>
    </row>
    <row r="25" spans="1:5" x14ac:dyDescent="0.25">
      <c r="A25" s="5"/>
      <c r="B25" s="5"/>
      <c r="C25" s="57" t="s">
        <v>47</v>
      </c>
      <c r="D25" s="57" t="s">
        <v>110</v>
      </c>
      <c r="E25" s="8">
        <v>179.17</v>
      </c>
    </row>
    <row r="26" spans="1:5" x14ac:dyDescent="0.25">
      <c r="A26" s="5"/>
      <c r="B26" s="5"/>
      <c r="C26" s="57" t="s">
        <v>48</v>
      </c>
      <c r="D26" s="57" t="s">
        <v>111</v>
      </c>
      <c r="E26" s="8">
        <v>179.17</v>
      </c>
    </row>
    <row r="27" spans="1:5" x14ac:dyDescent="0.25">
      <c r="A27" s="5"/>
      <c r="B27" s="5"/>
      <c r="C27" s="18" t="s">
        <v>19</v>
      </c>
      <c r="D27" s="18" t="s">
        <v>112</v>
      </c>
      <c r="E27" s="8">
        <v>194.14</v>
      </c>
    </row>
    <row r="28" spans="1:5" x14ac:dyDescent="0.25">
      <c r="A28" s="5"/>
      <c r="B28" s="5"/>
      <c r="C28" s="57" t="s">
        <v>49</v>
      </c>
      <c r="D28" s="57" t="s">
        <v>113</v>
      </c>
      <c r="E28" s="8">
        <v>194.14</v>
      </c>
    </row>
    <row r="29" spans="1:5" x14ac:dyDescent="0.25">
      <c r="A29" s="5"/>
      <c r="B29" s="5"/>
      <c r="C29" s="18" t="s">
        <v>18</v>
      </c>
      <c r="D29" s="18" t="s">
        <v>114</v>
      </c>
      <c r="E29" s="8">
        <v>194.14</v>
      </c>
    </row>
    <row r="30" spans="1:5" x14ac:dyDescent="0.25">
      <c r="A30" s="5"/>
      <c r="B30" s="5"/>
      <c r="C30" s="57" t="s">
        <v>50</v>
      </c>
      <c r="D30" s="57" t="s">
        <v>115</v>
      </c>
      <c r="E30" s="8">
        <v>194.14</v>
      </c>
    </row>
    <row r="31" spans="1:5" x14ac:dyDescent="0.25">
      <c r="A31" s="5"/>
      <c r="B31" s="5"/>
      <c r="C31" s="57" t="s">
        <v>51</v>
      </c>
      <c r="D31" s="57" t="s">
        <v>116</v>
      </c>
      <c r="E31" s="8">
        <v>194.14</v>
      </c>
    </row>
    <row r="32" spans="1:5" x14ac:dyDescent="0.25">
      <c r="A32" s="5"/>
      <c r="B32" s="5"/>
      <c r="C32" s="57" t="s">
        <v>52</v>
      </c>
      <c r="D32" s="57" t="s">
        <v>117</v>
      </c>
      <c r="E32" s="8">
        <v>194.14</v>
      </c>
    </row>
    <row r="33" spans="1:5" x14ac:dyDescent="0.25">
      <c r="A33" s="5"/>
      <c r="B33" s="5"/>
      <c r="C33" s="57" t="s">
        <v>53</v>
      </c>
      <c r="D33" s="57" t="s">
        <v>118</v>
      </c>
      <c r="E33" s="8">
        <v>194.14</v>
      </c>
    </row>
    <row r="34" spans="1:5" x14ac:dyDescent="0.25">
      <c r="A34" s="5"/>
      <c r="B34" s="5"/>
      <c r="C34" s="57" t="s">
        <v>54</v>
      </c>
      <c r="D34" s="57" t="s">
        <v>119</v>
      </c>
      <c r="E34" s="8">
        <v>194.14</v>
      </c>
    </row>
    <row r="35" spans="1:5" x14ac:dyDescent="0.25">
      <c r="A35" s="5"/>
      <c r="B35" s="5"/>
      <c r="C35" s="57" t="s">
        <v>55</v>
      </c>
      <c r="D35" s="57" t="s">
        <v>120</v>
      </c>
      <c r="E35" s="8">
        <v>164.16</v>
      </c>
    </row>
    <row r="36" spans="1:5" x14ac:dyDescent="0.25">
      <c r="A36" s="5"/>
      <c r="B36" s="5"/>
      <c r="C36" s="18" t="s">
        <v>9</v>
      </c>
      <c r="D36" s="18" t="s">
        <v>121</v>
      </c>
      <c r="E36" s="8">
        <v>164.16</v>
      </c>
    </row>
    <row r="37" spans="1:5" x14ac:dyDescent="0.25">
      <c r="A37" s="5"/>
      <c r="B37" s="5"/>
      <c r="C37" s="57" t="s">
        <v>56</v>
      </c>
      <c r="D37" s="57" t="s">
        <v>122</v>
      </c>
      <c r="E37" s="8">
        <v>164.16</v>
      </c>
    </row>
    <row r="38" spans="1:5" x14ac:dyDescent="0.25">
      <c r="A38" s="5"/>
      <c r="B38" s="5"/>
      <c r="C38" s="57" t="s">
        <v>57</v>
      </c>
      <c r="D38" s="57" t="s">
        <v>123</v>
      </c>
      <c r="E38" s="8">
        <v>164.16</v>
      </c>
    </row>
    <row r="39" spans="1:5" x14ac:dyDescent="0.25">
      <c r="A39" s="5"/>
      <c r="B39" s="5"/>
      <c r="C39" s="57" t="s">
        <v>58</v>
      </c>
      <c r="D39" s="57" t="s">
        <v>124</v>
      </c>
      <c r="E39" s="8">
        <v>164.16</v>
      </c>
    </row>
    <row r="40" spans="1:5" x14ac:dyDescent="0.25">
      <c r="A40" s="5"/>
      <c r="B40" s="5"/>
      <c r="C40" s="18" t="s">
        <v>8</v>
      </c>
      <c r="D40" s="18" t="s">
        <v>125</v>
      </c>
      <c r="E40" s="8">
        <v>164.16</v>
      </c>
    </row>
    <row r="41" spans="1:5" x14ac:dyDescent="0.25">
      <c r="A41" s="5"/>
      <c r="B41" s="5"/>
      <c r="C41" s="18" t="s">
        <v>20</v>
      </c>
      <c r="D41" s="18" t="s">
        <v>126</v>
      </c>
      <c r="E41" s="8">
        <v>205.21</v>
      </c>
    </row>
    <row r="42" spans="1:5" x14ac:dyDescent="0.25">
      <c r="A42" s="5"/>
      <c r="B42" s="5"/>
      <c r="C42" s="57" t="s">
        <v>59</v>
      </c>
      <c r="D42" s="57" t="s">
        <v>127</v>
      </c>
      <c r="E42" s="8">
        <v>205.21</v>
      </c>
    </row>
    <row r="43" spans="1:5" x14ac:dyDescent="0.25">
      <c r="A43" s="5"/>
      <c r="B43" s="5"/>
      <c r="C43" s="57" t="s">
        <v>60</v>
      </c>
      <c r="D43" s="57" t="s">
        <v>128</v>
      </c>
      <c r="E43" s="8">
        <v>205.21</v>
      </c>
    </row>
    <row r="44" spans="1:5" x14ac:dyDescent="0.25">
      <c r="A44" s="5"/>
      <c r="B44" s="5"/>
      <c r="C44" s="57" t="s">
        <v>61</v>
      </c>
      <c r="D44" s="57" t="s">
        <v>129</v>
      </c>
      <c r="E44" s="8">
        <v>205.21</v>
      </c>
    </row>
    <row r="45" spans="1:5" x14ac:dyDescent="0.25">
      <c r="A45" s="5"/>
      <c r="B45" s="5"/>
      <c r="C45" s="18" t="s">
        <v>32</v>
      </c>
      <c r="D45" s="18" t="s">
        <v>130</v>
      </c>
      <c r="E45" s="8">
        <v>205.21</v>
      </c>
    </row>
    <row r="46" spans="1:5" x14ac:dyDescent="0.25">
      <c r="A46" s="5"/>
      <c r="B46" s="5"/>
      <c r="C46" s="57" t="s">
        <v>62</v>
      </c>
      <c r="D46" s="57" t="s">
        <v>131</v>
      </c>
      <c r="E46" s="8">
        <v>148.16</v>
      </c>
    </row>
    <row r="47" spans="1:5" x14ac:dyDescent="0.25">
      <c r="A47" s="5"/>
      <c r="B47" s="5"/>
      <c r="C47" s="57" t="s">
        <v>63</v>
      </c>
      <c r="D47" s="57" t="s">
        <v>132</v>
      </c>
      <c r="E47" s="8">
        <v>148.16</v>
      </c>
    </row>
    <row r="48" spans="1:5" x14ac:dyDescent="0.25">
      <c r="A48" s="5"/>
      <c r="B48" s="5"/>
      <c r="C48" s="57" t="s">
        <v>64</v>
      </c>
      <c r="D48" s="57" t="s">
        <v>133</v>
      </c>
      <c r="E48" s="8">
        <v>148.16</v>
      </c>
    </row>
    <row r="49" spans="1:5" x14ac:dyDescent="0.25">
      <c r="A49" s="5"/>
      <c r="B49" s="5"/>
      <c r="C49" s="57" t="s">
        <v>65</v>
      </c>
      <c r="D49" s="57" t="s">
        <v>134</v>
      </c>
      <c r="E49" s="8">
        <v>148.16</v>
      </c>
    </row>
    <row r="50" spans="1:5" x14ac:dyDescent="0.25">
      <c r="A50" s="5"/>
      <c r="B50" s="5"/>
      <c r="C50" s="57" t="s">
        <v>66</v>
      </c>
      <c r="D50" s="57" t="s">
        <v>135</v>
      </c>
      <c r="E50" s="8">
        <v>148.16</v>
      </c>
    </row>
    <row r="51" spans="1:5" x14ac:dyDescent="0.25">
      <c r="A51" s="5"/>
      <c r="B51" s="5"/>
      <c r="C51" s="57" t="s">
        <v>67</v>
      </c>
      <c r="D51" s="57" t="s">
        <v>136</v>
      </c>
      <c r="E51" s="8">
        <v>148.16</v>
      </c>
    </row>
    <row r="52" spans="1:5" x14ac:dyDescent="0.25">
      <c r="A52" s="5"/>
      <c r="B52" s="5"/>
      <c r="C52" s="18" t="s">
        <v>6</v>
      </c>
      <c r="D52" s="18" t="s">
        <v>137</v>
      </c>
      <c r="E52" s="8">
        <v>150.13</v>
      </c>
    </row>
    <row r="53" spans="1:5" x14ac:dyDescent="0.25">
      <c r="A53" s="5"/>
      <c r="B53" s="5"/>
      <c r="C53" s="57" t="s">
        <v>68</v>
      </c>
      <c r="D53" s="57" t="s">
        <v>138</v>
      </c>
      <c r="E53" s="8">
        <v>150.13</v>
      </c>
    </row>
    <row r="54" spans="1:5" x14ac:dyDescent="0.25">
      <c r="A54" s="5"/>
      <c r="B54" s="5"/>
      <c r="C54" s="18" t="s">
        <v>5</v>
      </c>
      <c r="D54" s="18" t="s">
        <v>139</v>
      </c>
      <c r="E54" s="8">
        <v>150.13</v>
      </c>
    </row>
    <row r="55" spans="1:5" x14ac:dyDescent="0.25">
      <c r="A55" s="5"/>
      <c r="B55" s="5"/>
      <c r="C55" s="18" t="s">
        <v>7</v>
      </c>
      <c r="D55" s="18" t="s">
        <v>140</v>
      </c>
      <c r="E55" s="8">
        <v>150.13</v>
      </c>
    </row>
    <row r="56" spans="1:5" x14ac:dyDescent="0.25">
      <c r="A56" s="5"/>
      <c r="B56" s="5"/>
      <c r="C56" s="57" t="s">
        <v>69</v>
      </c>
      <c r="D56" s="57" t="s">
        <v>141</v>
      </c>
      <c r="E56" s="8">
        <v>268.22000000000003</v>
      </c>
    </row>
    <row r="57" spans="1:5" x14ac:dyDescent="0.25">
      <c r="A57" s="5"/>
      <c r="B57" s="5"/>
      <c r="C57" s="57" t="s">
        <v>70</v>
      </c>
      <c r="D57" s="57" t="s">
        <v>142</v>
      </c>
      <c r="E57" s="8">
        <v>309.27</v>
      </c>
    </row>
    <row r="58" spans="1:5" x14ac:dyDescent="0.25">
      <c r="A58" s="5"/>
      <c r="B58" s="5"/>
      <c r="C58" s="57" t="s">
        <v>71</v>
      </c>
      <c r="D58" s="57" t="s">
        <v>143</v>
      </c>
      <c r="E58" s="8">
        <v>325.27</v>
      </c>
    </row>
    <row r="59" spans="1:5" x14ac:dyDescent="0.25">
      <c r="A59" s="5"/>
      <c r="B59" s="5"/>
      <c r="C59" s="57" t="s">
        <v>72</v>
      </c>
      <c r="D59" s="57" t="s">
        <v>144</v>
      </c>
      <c r="E59" s="8">
        <v>267.23</v>
      </c>
    </row>
    <row r="60" spans="1:5" x14ac:dyDescent="0.25">
      <c r="A60" s="5"/>
      <c r="B60" s="5"/>
      <c r="C60" s="57" t="s">
        <v>73</v>
      </c>
      <c r="D60" s="57" t="s">
        <v>145</v>
      </c>
      <c r="E60" s="8"/>
    </row>
    <row r="61" spans="1:5" x14ac:dyDescent="0.25">
      <c r="A61" s="5"/>
      <c r="B61" s="5"/>
      <c r="C61" s="57" t="s">
        <v>74</v>
      </c>
      <c r="D61" s="57" t="s">
        <v>146</v>
      </c>
      <c r="E61" s="8">
        <v>250.25</v>
      </c>
    </row>
    <row r="62" spans="1:5" x14ac:dyDescent="0.25">
      <c r="A62" s="5"/>
      <c r="B62" s="5"/>
      <c r="C62" s="57" t="s">
        <v>75</v>
      </c>
      <c r="D62" s="57" t="s">
        <v>147</v>
      </c>
      <c r="E62" s="8">
        <v>250.25</v>
      </c>
    </row>
    <row r="63" spans="1:5" x14ac:dyDescent="0.25">
      <c r="A63" s="5"/>
      <c r="B63" s="5"/>
      <c r="C63" s="57" t="s">
        <v>76</v>
      </c>
      <c r="D63" s="57" t="s">
        <v>148</v>
      </c>
      <c r="E63" s="8">
        <v>250.25</v>
      </c>
    </row>
    <row r="64" spans="1:5" x14ac:dyDescent="0.25">
      <c r="A64" s="5"/>
      <c r="B64" s="5"/>
      <c r="C64" s="57" t="s">
        <v>77</v>
      </c>
      <c r="D64" s="57" t="s">
        <v>149</v>
      </c>
      <c r="E64" s="8">
        <v>250.25</v>
      </c>
    </row>
    <row r="65" spans="1:5" x14ac:dyDescent="0.25">
      <c r="A65" s="5"/>
      <c r="B65" s="5"/>
      <c r="C65" s="57" t="s">
        <v>78</v>
      </c>
      <c r="D65" s="57" t="s">
        <v>150</v>
      </c>
      <c r="E65" s="8">
        <v>162.19</v>
      </c>
    </row>
    <row r="66" spans="1:5" x14ac:dyDescent="0.25">
      <c r="A66" s="5"/>
      <c r="B66" s="5"/>
      <c r="C66" s="18" t="s">
        <v>79</v>
      </c>
      <c r="D66" s="18" t="s">
        <v>151</v>
      </c>
      <c r="E66" s="8">
        <v>210.18</v>
      </c>
    </row>
    <row r="67" spans="1:5" x14ac:dyDescent="0.25">
      <c r="A67" s="5"/>
      <c r="B67" s="5"/>
      <c r="C67" s="18" t="s">
        <v>33</v>
      </c>
      <c r="D67" s="18" t="s">
        <v>153</v>
      </c>
      <c r="E67" s="8">
        <v>238.19</v>
      </c>
    </row>
    <row r="68" spans="1:5" x14ac:dyDescent="0.25">
      <c r="A68" s="5"/>
      <c r="B68" s="5"/>
      <c r="C68" s="57" t="s">
        <v>80</v>
      </c>
      <c r="D68" s="57" t="s">
        <v>154</v>
      </c>
      <c r="E68" s="8">
        <v>222.15</v>
      </c>
    </row>
    <row r="69" spans="1:5" x14ac:dyDescent="0.25">
      <c r="A69" s="5"/>
      <c r="B69" s="5"/>
      <c r="C69" s="18" t="s">
        <v>81</v>
      </c>
      <c r="D69" s="18" t="s">
        <v>152</v>
      </c>
      <c r="E69" s="8">
        <v>210.18</v>
      </c>
    </row>
    <row r="70" spans="1:5" x14ac:dyDescent="0.25">
      <c r="A70" s="5"/>
      <c r="B70" s="5"/>
      <c r="C70" s="57" t="s">
        <v>82</v>
      </c>
      <c r="D70" s="57" t="s">
        <v>155</v>
      </c>
      <c r="E70" s="8">
        <v>293.27</v>
      </c>
    </row>
    <row r="71" spans="1:5" x14ac:dyDescent="0.25">
      <c r="A71" s="5"/>
      <c r="B71" s="5"/>
      <c r="C71" s="57" t="s">
        <v>83</v>
      </c>
      <c r="D71" s="57" t="s">
        <v>156</v>
      </c>
      <c r="E71" s="8">
        <v>309.27</v>
      </c>
    </row>
    <row r="72" spans="1:5" x14ac:dyDescent="0.25">
      <c r="A72" s="5"/>
      <c r="B72" s="5"/>
      <c r="C72" s="57" t="s">
        <v>84</v>
      </c>
      <c r="D72" s="57" t="s">
        <v>157</v>
      </c>
      <c r="E72" s="8">
        <v>251.23</v>
      </c>
    </row>
    <row r="73" spans="1:5" x14ac:dyDescent="0.25">
      <c r="A73" s="5"/>
      <c r="B73" s="5"/>
      <c r="C73" s="18" t="s">
        <v>34</v>
      </c>
      <c r="D73" s="18" t="s">
        <v>158</v>
      </c>
      <c r="E73" s="8">
        <v>150.13</v>
      </c>
    </row>
    <row r="74" spans="1:5" x14ac:dyDescent="0.25">
      <c r="A74" s="5"/>
      <c r="B74" s="5"/>
      <c r="C74" s="18" t="s">
        <v>14</v>
      </c>
      <c r="D74" s="18" t="s">
        <v>159</v>
      </c>
      <c r="E74" s="8">
        <v>180.16</v>
      </c>
    </row>
    <row r="75" spans="1:5" x14ac:dyDescent="0.25">
      <c r="A75" s="5"/>
      <c r="B75" s="5"/>
      <c r="C75" s="57" t="s">
        <v>85</v>
      </c>
      <c r="D75" s="57" t="s">
        <v>160</v>
      </c>
      <c r="E75" s="8">
        <v>180.16</v>
      </c>
    </row>
    <row r="76" spans="1:5" x14ac:dyDescent="0.25">
      <c r="A76" s="5"/>
      <c r="B76" s="5"/>
      <c r="C76" s="57" t="s">
        <v>86</v>
      </c>
      <c r="D76" s="57" t="s">
        <v>161</v>
      </c>
      <c r="E76" s="8">
        <v>180.16</v>
      </c>
    </row>
    <row r="77" spans="1:5" x14ac:dyDescent="0.25">
      <c r="A77" s="5"/>
      <c r="B77" s="5"/>
      <c r="C77" s="57" t="s">
        <v>87</v>
      </c>
      <c r="D77" s="57" t="s">
        <v>162</v>
      </c>
      <c r="E77" s="8">
        <v>180.16</v>
      </c>
    </row>
    <row r="78" spans="1:5" x14ac:dyDescent="0.25">
      <c r="C78" s="19" t="s">
        <v>23</v>
      </c>
      <c r="D78" s="19" t="s">
        <v>24</v>
      </c>
      <c r="E78" s="10">
        <v>342.29649999999998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8"/>
  </sheetPr>
  <dimension ref="A1:J29"/>
  <sheetViews>
    <sheetView tabSelected="1" zoomScale="115" zoomScaleNormal="115" workbookViewId="0">
      <selection activeCell="J3" sqref="J3"/>
    </sheetView>
  </sheetViews>
  <sheetFormatPr defaultColWidth="9.140625" defaultRowHeight="15" x14ac:dyDescent="0.25"/>
  <cols>
    <col min="1" max="1" width="2.5703125" style="5" customWidth="1"/>
    <col min="2" max="2" width="3" style="5" customWidth="1"/>
    <col min="3" max="3" width="11" style="5" bestFit="1" customWidth="1"/>
    <col min="4" max="4" width="41.42578125" style="5" bestFit="1" customWidth="1"/>
    <col min="5" max="5" width="12" style="5" bestFit="1" customWidth="1"/>
    <col min="6" max="6" width="9.42578125" style="5" bestFit="1" customWidth="1"/>
    <col min="7" max="7" width="9.140625" style="5"/>
    <col min="8" max="8" width="12.28515625" style="5" bestFit="1" customWidth="1"/>
    <col min="9" max="9" width="11.5703125" style="5" bestFit="1" customWidth="1"/>
    <col min="10" max="16384" width="9.140625" style="5"/>
  </cols>
  <sheetData>
    <row r="1" spans="1:10" x14ac:dyDescent="0.25">
      <c r="E1" s="21" t="s">
        <v>178</v>
      </c>
      <c r="F1" s="21"/>
      <c r="H1" s="21" t="s">
        <v>175</v>
      </c>
      <c r="I1" s="21" t="s">
        <v>176</v>
      </c>
    </row>
    <row r="2" spans="1:10" x14ac:dyDescent="0.25">
      <c r="C2" s="9" t="s">
        <v>27</v>
      </c>
      <c r="D2" s="9" t="s">
        <v>26</v>
      </c>
      <c r="E2" s="65" t="s">
        <v>179</v>
      </c>
      <c r="F2" s="67" t="s">
        <v>180</v>
      </c>
      <c r="G2" s="66" t="s">
        <v>174</v>
      </c>
      <c r="H2" s="9" t="s">
        <v>173</v>
      </c>
      <c r="I2" s="22" t="s">
        <v>173</v>
      </c>
      <c r="J2" s="20" t="s">
        <v>181</v>
      </c>
    </row>
    <row r="3" spans="1:10" ht="15.75" customHeight="1" x14ac:dyDescent="0.25">
      <c r="A3" s="68"/>
      <c r="B3" s="70"/>
      <c r="C3" s="68" t="s">
        <v>13</v>
      </c>
      <c r="D3" s="68" t="s">
        <v>88</v>
      </c>
      <c r="E3" s="69">
        <v>180.16</v>
      </c>
      <c r="F3" s="25">
        <v>2</v>
      </c>
      <c r="G3" s="71">
        <f t="shared" ref="G3:G27" si="0">(F3/$F$29)*100</f>
        <v>40</v>
      </c>
      <c r="H3" s="71">
        <f t="shared" ref="H3:H27" si="1">G3*(10/E3)</f>
        <v>2.2202486678507993</v>
      </c>
      <c r="I3" s="71">
        <f t="shared" ref="I3:I27" si="2">H3/$H$29</f>
        <v>1</v>
      </c>
    </row>
    <row r="4" spans="1:10" ht="16.5" customHeight="1" x14ac:dyDescent="0.25">
      <c r="C4" s="5" t="s">
        <v>15</v>
      </c>
      <c r="D4" s="5" t="s">
        <v>89</v>
      </c>
      <c r="E4" s="8">
        <v>180.16</v>
      </c>
      <c r="F4" s="25">
        <v>2</v>
      </c>
      <c r="G4" s="77">
        <f t="shared" si="0"/>
        <v>40</v>
      </c>
      <c r="H4" s="77">
        <f t="shared" si="1"/>
        <v>2.2202486678507993</v>
      </c>
      <c r="I4" s="77">
        <f t="shared" si="2"/>
        <v>1</v>
      </c>
    </row>
    <row r="5" spans="1:10" ht="16.5" customHeight="1" x14ac:dyDescent="0.25">
      <c r="A5" s="68"/>
      <c r="B5" s="68"/>
      <c r="C5" s="68" t="s">
        <v>16</v>
      </c>
      <c r="D5" s="68" t="s">
        <v>90</v>
      </c>
      <c r="E5" s="69">
        <v>180.16</v>
      </c>
      <c r="F5" s="25"/>
      <c r="G5" s="71">
        <f t="shared" si="0"/>
        <v>0</v>
      </c>
      <c r="H5" s="71">
        <f t="shared" si="1"/>
        <v>0</v>
      </c>
      <c r="I5" s="71">
        <f t="shared" si="2"/>
        <v>0</v>
      </c>
    </row>
    <row r="6" spans="1:10" ht="16.5" customHeight="1" x14ac:dyDescent="0.25">
      <c r="C6" s="5" t="s">
        <v>17</v>
      </c>
      <c r="D6" s="5" t="s">
        <v>94</v>
      </c>
      <c r="E6" s="8">
        <v>180.16</v>
      </c>
      <c r="F6" s="25"/>
      <c r="G6" s="77">
        <f t="shared" si="0"/>
        <v>0</v>
      </c>
      <c r="H6" s="77">
        <f t="shared" si="1"/>
        <v>0</v>
      </c>
      <c r="I6" s="77">
        <f t="shared" si="2"/>
        <v>0</v>
      </c>
    </row>
    <row r="7" spans="1:10" ht="16.5" customHeight="1" x14ac:dyDescent="0.25">
      <c r="A7" s="68"/>
      <c r="B7" s="68"/>
      <c r="C7" s="68" t="s">
        <v>21</v>
      </c>
      <c r="D7" s="68" t="s">
        <v>96</v>
      </c>
      <c r="E7" s="69">
        <v>221.21</v>
      </c>
      <c r="F7" s="25"/>
      <c r="G7" s="71">
        <f t="shared" si="0"/>
        <v>0</v>
      </c>
      <c r="H7" s="71">
        <f t="shared" si="1"/>
        <v>0</v>
      </c>
      <c r="I7" s="71">
        <f t="shared" si="2"/>
        <v>0</v>
      </c>
    </row>
    <row r="8" spans="1:10" ht="16.5" customHeight="1" x14ac:dyDescent="0.25">
      <c r="C8" s="5" t="s">
        <v>39</v>
      </c>
      <c r="D8" s="5" t="s">
        <v>97</v>
      </c>
      <c r="E8" s="8">
        <v>221.21</v>
      </c>
      <c r="F8" s="25"/>
      <c r="G8" s="77">
        <f t="shared" si="0"/>
        <v>0</v>
      </c>
      <c r="H8" s="77">
        <f t="shared" si="1"/>
        <v>0</v>
      </c>
      <c r="I8" s="77">
        <f t="shared" si="2"/>
        <v>0</v>
      </c>
    </row>
    <row r="9" spans="1:10" ht="16.5" customHeight="1" x14ac:dyDescent="0.25">
      <c r="A9" s="68"/>
      <c r="B9" s="68"/>
      <c r="C9" s="68" t="s">
        <v>22</v>
      </c>
      <c r="D9" s="68" t="s">
        <v>98</v>
      </c>
      <c r="E9" s="69">
        <v>221.21</v>
      </c>
      <c r="F9" s="25"/>
      <c r="G9" s="71">
        <f t="shared" si="0"/>
        <v>0</v>
      </c>
      <c r="H9" s="71">
        <f t="shared" si="1"/>
        <v>0</v>
      </c>
      <c r="I9" s="71">
        <f t="shared" si="2"/>
        <v>0</v>
      </c>
    </row>
    <row r="10" spans="1:10" ht="16.5" customHeight="1" x14ac:dyDescent="0.25">
      <c r="C10" s="5" t="s">
        <v>31</v>
      </c>
      <c r="D10" s="5" t="s">
        <v>99</v>
      </c>
      <c r="E10" s="8">
        <v>221.21</v>
      </c>
      <c r="F10" s="25"/>
      <c r="G10" s="77">
        <f t="shared" si="0"/>
        <v>0</v>
      </c>
      <c r="H10" s="77">
        <f t="shared" si="1"/>
        <v>0</v>
      </c>
      <c r="I10" s="77">
        <f t="shared" si="2"/>
        <v>0</v>
      </c>
    </row>
    <row r="11" spans="1:10" ht="16.5" customHeight="1" x14ac:dyDescent="0.25">
      <c r="A11" s="68"/>
      <c r="B11" s="68"/>
      <c r="C11" s="68" t="s">
        <v>12</v>
      </c>
      <c r="D11" s="68" t="s">
        <v>104</v>
      </c>
      <c r="E11" s="69">
        <v>179.17</v>
      </c>
      <c r="F11" s="25"/>
      <c r="G11" s="71">
        <f t="shared" si="0"/>
        <v>0</v>
      </c>
      <c r="H11" s="71">
        <f t="shared" si="1"/>
        <v>0</v>
      </c>
      <c r="I11" s="71">
        <f t="shared" si="2"/>
        <v>0</v>
      </c>
    </row>
    <row r="12" spans="1:10" ht="16.5" customHeight="1" x14ac:dyDescent="0.25">
      <c r="C12" s="5" t="s">
        <v>10</v>
      </c>
      <c r="D12" s="5" t="s">
        <v>105</v>
      </c>
      <c r="E12" s="8">
        <v>179.17</v>
      </c>
      <c r="F12" s="25"/>
      <c r="G12" s="77">
        <f t="shared" si="0"/>
        <v>0</v>
      </c>
      <c r="H12" s="77">
        <f t="shared" si="1"/>
        <v>0</v>
      </c>
      <c r="I12" s="77">
        <f t="shared" si="2"/>
        <v>0</v>
      </c>
    </row>
    <row r="13" spans="1:10" ht="16.5" customHeight="1" x14ac:dyDescent="0.25">
      <c r="A13" s="68"/>
      <c r="B13" s="68"/>
      <c r="C13" s="68" t="s">
        <v>11</v>
      </c>
      <c r="D13" s="68" t="s">
        <v>106</v>
      </c>
      <c r="E13" s="69">
        <v>179.17</v>
      </c>
      <c r="F13" s="25"/>
      <c r="G13" s="71">
        <f t="shared" si="0"/>
        <v>0</v>
      </c>
      <c r="H13" s="71">
        <f t="shared" si="1"/>
        <v>0</v>
      </c>
      <c r="I13" s="71">
        <f t="shared" si="2"/>
        <v>0</v>
      </c>
    </row>
    <row r="14" spans="1:10" x14ac:dyDescent="0.25">
      <c r="C14" s="5" t="s">
        <v>19</v>
      </c>
      <c r="D14" s="5" t="s">
        <v>112</v>
      </c>
      <c r="E14" s="8">
        <v>194.14</v>
      </c>
      <c r="F14" s="25">
        <v>1</v>
      </c>
      <c r="G14" s="77">
        <f t="shared" si="0"/>
        <v>20</v>
      </c>
      <c r="H14" s="77">
        <f t="shared" si="1"/>
        <v>1.0301844030081384</v>
      </c>
      <c r="I14" s="77">
        <f t="shared" si="2"/>
        <v>0.46399505511486555</v>
      </c>
    </row>
    <row r="15" spans="1:10" x14ac:dyDescent="0.25">
      <c r="A15" s="68"/>
      <c r="B15" s="68"/>
      <c r="C15" s="68" t="s">
        <v>18</v>
      </c>
      <c r="D15" s="68" t="s">
        <v>114</v>
      </c>
      <c r="E15" s="69">
        <v>194.14</v>
      </c>
      <c r="F15" s="25"/>
      <c r="G15" s="71">
        <f t="shared" si="0"/>
        <v>0</v>
      </c>
      <c r="H15" s="71">
        <f t="shared" si="1"/>
        <v>0</v>
      </c>
      <c r="I15" s="71">
        <f t="shared" si="2"/>
        <v>0</v>
      </c>
    </row>
    <row r="16" spans="1:10" x14ac:dyDescent="0.25">
      <c r="C16" s="5" t="s">
        <v>9</v>
      </c>
      <c r="D16" s="5" t="s">
        <v>121</v>
      </c>
      <c r="E16" s="8">
        <v>164.16</v>
      </c>
      <c r="F16" s="25"/>
      <c r="G16" s="77">
        <f t="shared" si="0"/>
        <v>0</v>
      </c>
      <c r="H16" s="77">
        <f t="shared" si="1"/>
        <v>0</v>
      </c>
      <c r="I16" s="77">
        <f t="shared" si="2"/>
        <v>0</v>
      </c>
    </row>
    <row r="17" spans="1:9" x14ac:dyDescent="0.25">
      <c r="A17" s="68"/>
      <c r="B17" s="68"/>
      <c r="C17" s="68" t="s">
        <v>8</v>
      </c>
      <c r="D17" s="68" t="s">
        <v>125</v>
      </c>
      <c r="E17" s="69">
        <v>164.16</v>
      </c>
      <c r="F17" s="25"/>
      <c r="G17" s="71">
        <f t="shared" si="0"/>
        <v>0</v>
      </c>
      <c r="H17" s="71">
        <f t="shared" si="1"/>
        <v>0</v>
      </c>
      <c r="I17" s="71">
        <f t="shared" si="2"/>
        <v>0</v>
      </c>
    </row>
    <row r="18" spans="1:9" x14ac:dyDescent="0.25">
      <c r="C18" s="5" t="s">
        <v>20</v>
      </c>
      <c r="D18" s="5" t="s">
        <v>126</v>
      </c>
      <c r="E18" s="8">
        <v>205.21</v>
      </c>
      <c r="F18" s="25"/>
      <c r="G18" s="77">
        <f t="shared" si="0"/>
        <v>0</v>
      </c>
      <c r="H18" s="77">
        <f t="shared" si="1"/>
        <v>0</v>
      </c>
      <c r="I18" s="77">
        <f t="shared" si="2"/>
        <v>0</v>
      </c>
    </row>
    <row r="19" spans="1:9" x14ac:dyDescent="0.25">
      <c r="A19" s="68"/>
      <c r="B19" s="68"/>
      <c r="C19" s="68" t="s">
        <v>32</v>
      </c>
      <c r="D19" s="68" t="s">
        <v>130</v>
      </c>
      <c r="E19" s="69">
        <v>205.21</v>
      </c>
      <c r="F19" s="25"/>
      <c r="G19" s="71">
        <f t="shared" si="0"/>
        <v>0</v>
      </c>
      <c r="H19" s="71">
        <f t="shared" si="1"/>
        <v>0</v>
      </c>
      <c r="I19" s="71">
        <f t="shared" si="2"/>
        <v>0</v>
      </c>
    </row>
    <row r="20" spans="1:9" x14ac:dyDescent="0.25">
      <c r="C20" s="5" t="s">
        <v>6</v>
      </c>
      <c r="D20" s="5" t="s">
        <v>137</v>
      </c>
      <c r="E20" s="8">
        <v>150.13</v>
      </c>
      <c r="F20" s="25"/>
      <c r="G20" s="77">
        <f t="shared" si="0"/>
        <v>0</v>
      </c>
      <c r="H20" s="77">
        <f t="shared" si="1"/>
        <v>0</v>
      </c>
      <c r="I20" s="77">
        <f t="shared" si="2"/>
        <v>0</v>
      </c>
    </row>
    <row r="21" spans="1:9" x14ac:dyDescent="0.25">
      <c r="A21" s="68"/>
      <c r="B21" s="68"/>
      <c r="C21" s="68" t="s">
        <v>5</v>
      </c>
      <c r="D21" s="68" t="s">
        <v>139</v>
      </c>
      <c r="E21" s="69">
        <v>150.13</v>
      </c>
      <c r="F21" s="25"/>
      <c r="G21" s="71">
        <f t="shared" si="0"/>
        <v>0</v>
      </c>
      <c r="H21" s="71">
        <f t="shared" si="1"/>
        <v>0</v>
      </c>
      <c r="I21" s="71">
        <f t="shared" si="2"/>
        <v>0</v>
      </c>
    </row>
    <row r="22" spans="1:9" x14ac:dyDescent="0.25">
      <c r="C22" s="5" t="s">
        <v>7</v>
      </c>
      <c r="D22" s="5" t="s">
        <v>140</v>
      </c>
      <c r="E22" s="8">
        <v>150.13</v>
      </c>
      <c r="F22" s="25"/>
      <c r="G22" s="77">
        <f t="shared" si="0"/>
        <v>0</v>
      </c>
      <c r="H22" s="77">
        <f t="shared" si="1"/>
        <v>0</v>
      </c>
      <c r="I22" s="77">
        <f t="shared" si="2"/>
        <v>0</v>
      </c>
    </row>
    <row r="23" spans="1:9" x14ac:dyDescent="0.25">
      <c r="A23" s="68"/>
      <c r="B23" s="68"/>
      <c r="C23" s="68" t="s">
        <v>79</v>
      </c>
      <c r="D23" s="68" t="s">
        <v>151</v>
      </c>
      <c r="E23" s="69">
        <v>210.18</v>
      </c>
      <c r="F23" s="25"/>
      <c r="G23" s="71">
        <f t="shared" si="0"/>
        <v>0</v>
      </c>
      <c r="H23" s="71">
        <f t="shared" si="1"/>
        <v>0</v>
      </c>
      <c r="I23" s="71">
        <f t="shared" si="2"/>
        <v>0</v>
      </c>
    </row>
    <row r="24" spans="1:9" x14ac:dyDescent="0.25">
      <c r="C24" s="5" t="s">
        <v>33</v>
      </c>
      <c r="D24" s="5" t="s">
        <v>153</v>
      </c>
      <c r="E24" s="8">
        <v>238.19</v>
      </c>
      <c r="F24" s="25"/>
      <c r="G24" s="77">
        <f t="shared" si="0"/>
        <v>0</v>
      </c>
      <c r="H24" s="77">
        <f t="shared" si="1"/>
        <v>0</v>
      </c>
      <c r="I24" s="77">
        <f t="shared" si="2"/>
        <v>0</v>
      </c>
    </row>
    <row r="25" spans="1:9" x14ac:dyDescent="0.25">
      <c r="A25" s="68"/>
      <c r="B25" s="68"/>
      <c r="C25" s="68" t="s">
        <v>81</v>
      </c>
      <c r="D25" s="68" t="s">
        <v>152</v>
      </c>
      <c r="E25" s="69">
        <v>210.18</v>
      </c>
      <c r="F25" s="25"/>
      <c r="G25" s="71">
        <f t="shared" si="0"/>
        <v>0</v>
      </c>
      <c r="H25" s="71">
        <f t="shared" si="1"/>
        <v>0</v>
      </c>
      <c r="I25" s="71">
        <f t="shared" si="2"/>
        <v>0</v>
      </c>
    </row>
    <row r="26" spans="1:9" x14ac:dyDescent="0.25">
      <c r="C26" s="5" t="s">
        <v>34</v>
      </c>
      <c r="D26" s="5" t="s">
        <v>158</v>
      </c>
      <c r="E26" s="8">
        <v>150.13</v>
      </c>
      <c r="F26" s="25"/>
      <c r="G26" s="77">
        <f t="shared" si="0"/>
        <v>0</v>
      </c>
      <c r="H26" s="77">
        <f t="shared" si="1"/>
        <v>0</v>
      </c>
      <c r="I26" s="77">
        <f t="shared" si="2"/>
        <v>0</v>
      </c>
    </row>
    <row r="27" spans="1:9" x14ac:dyDescent="0.25">
      <c r="A27" s="68"/>
      <c r="B27" s="68"/>
      <c r="C27" s="68" t="s">
        <v>14</v>
      </c>
      <c r="D27" s="68" t="s">
        <v>159</v>
      </c>
      <c r="E27" s="69">
        <v>180.16</v>
      </c>
      <c r="F27" s="25"/>
      <c r="G27" s="71">
        <f t="shared" si="0"/>
        <v>0</v>
      </c>
      <c r="H27" s="71">
        <f t="shared" si="1"/>
        <v>0</v>
      </c>
      <c r="I27" s="71">
        <f t="shared" si="2"/>
        <v>0</v>
      </c>
    </row>
    <row r="28" spans="1:9" x14ac:dyDescent="0.25">
      <c r="C28" s="8"/>
      <c r="D28" s="8"/>
      <c r="E28" s="8"/>
      <c r="F28" s="72" t="s">
        <v>25</v>
      </c>
      <c r="G28" s="73" t="s">
        <v>172</v>
      </c>
      <c r="H28" s="73" t="s">
        <v>177</v>
      </c>
      <c r="I28" s="10"/>
    </row>
    <row r="29" spans="1:9" x14ac:dyDescent="0.25">
      <c r="C29" s="8"/>
      <c r="D29" s="8"/>
      <c r="E29" s="8"/>
      <c r="F29" s="74">
        <f>SUM(F3:F27)</f>
        <v>5</v>
      </c>
      <c r="G29" s="75">
        <f>SUM(G3:G27)</f>
        <v>100</v>
      </c>
      <c r="H29" s="16">
        <f>MAX(H3:H27)</f>
        <v>2.2202486678507993</v>
      </c>
    </row>
  </sheetData>
  <conditionalFormatting sqref="F3:F2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{6D0BB30D-145A-49E3-BE37-0761120EBDD1}</x14:id>
        </ext>
      </extLst>
    </cfRule>
  </conditionalFormatting>
  <conditionalFormatting sqref="I3:I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{C007E600-1038-4161-8005-F6FEFC44C93E}</x14:id>
        </ext>
      </extLst>
    </cfRule>
    <cfRule type="cellIs" dxfId="0" priority="12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0BB30D-145A-49E3-BE37-0761120EB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F3:F27</xm:sqref>
        </x14:conditionalFormatting>
        <x14:conditionalFormatting xmlns:xm="http://schemas.microsoft.com/office/excel/2006/main">
          <x14:cfRule type="dataBar" id="{C007E600-1038-4161-8005-F6FEFC44C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8D14-7BB7-4DE4-8745-BF368A160C74}">
  <sheetPr codeName="Sheet3"/>
  <dimension ref="A1:BA148"/>
  <sheetViews>
    <sheetView zoomScale="55" zoomScaleNormal="55" workbookViewId="0">
      <selection activeCell="A108" sqref="A108"/>
    </sheetView>
  </sheetViews>
  <sheetFormatPr defaultColWidth="9.140625" defaultRowHeight="15" x14ac:dyDescent="0.25"/>
  <cols>
    <col min="1" max="1" width="38.28515625" style="5" bestFit="1" customWidth="1"/>
    <col min="2" max="26" width="10.5703125" style="5" customWidth="1"/>
    <col min="27" max="27" width="3.140625" style="5" customWidth="1"/>
    <col min="28" max="49" width="9.140625" style="5"/>
    <col min="50" max="50" width="11" style="5" bestFit="1" customWidth="1"/>
    <col min="51" max="16384" width="9.140625" style="5"/>
  </cols>
  <sheetData>
    <row r="1" spans="1:53" ht="18" thickBot="1" x14ac:dyDescent="0.35">
      <c r="B1" s="93" t="s">
        <v>397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B1" s="93" t="s">
        <v>396</v>
      </c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</row>
    <row r="2" spans="1:53" ht="15.75" thickTop="1" x14ac:dyDescent="0.25">
      <c r="A2" s="23" t="s">
        <v>182</v>
      </c>
      <c r="B2" s="23" t="str">
        <f>calculator!$C$3</f>
        <v>Glc</v>
      </c>
      <c r="C2" s="23" t="str">
        <f>calculator!$C$4</f>
        <v>Man</v>
      </c>
      <c r="D2" s="23" t="str">
        <f>calculator!$C$5</f>
        <v>Gal</v>
      </c>
      <c r="E2" s="23" t="str">
        <f>calculator!$C$6</f>
        <v>Alt</v>
      </c>
      <c r="F2" s="23" t="str">
        <f>calculator!$C$7</f>
        <v>GlcNAc</v>
      </c>
      <c r="G2" s="23" t="str">
        <f>calculator!$C$8</f>
        <v>ManNAc</v>
      </c>
      <c r="H2" s="23" t="str">
        <f>calculator!$C$9</f>
        <v>GalNAc</v>
      </c>
      <c r="I2" s="23" t="str">
        <f>calculator!$C$10</f>
        <v>GulNAc</v>
      </c>
      <c r="J2" s="23" t="str">
        <f>calculator!$C$11</f>
        <v>GlcN</v>
      </c>
      <c r="K2" s="23" t="str">
        <f>calculator!$C$12</f>
        <v>ManN</v>
      </c>
      <c r="L2" s="23" t="str">
        <f>calculator!$C$13</f>
        <v>GalN</v>
      </c>
      <c r="M2" s="23" t="str">
        <f>calculator!$C$14</f>
        <v>GlcA</v>
      </c>
      <c r="N2" s="23" t="str">
        <f>calculator!$C$15</f>
        <v>GalA</v>
      </c>
      <c r="O2" s="23" t="str">
        <f>calculator!$C$16</f>
        <v>Rha</v>
      </c>
      <c r="P2" s="23" t="str">
        <f>calculator!$C$17</f>
        <v>Fuc</v>
      </c>
      <c r="Q2" s="23" t="str">
        <f>calculator!$C$18</f>
        <v>QuiNAc</v>
      </c>
      <c r="R2" s="23" t="str">
        <f>calculator!$C$19</f>
        <v>FucNAc</v>
      </c>
      <c r="S2" s="23" t="str">
        <f>calculator!$C$20</f>
        <v>Ara</v>
      </c>
      <c r="T2" s="23" t="str">
        <f>calculator!$C$21</f>
        <v>Xyl</v>
      </c>
      <c r="U2" s="23" t="str">
        <f>calculator!$C$22</f>
        <v>Rib</v>
      </c>
      <c r="V2" s="23" t="str">
        <f>calculator!$C$23</f>
        <v>LDmanHep</v>
      </c>
      <c r="W2" s="23" t="str">
        <f>calculator!$C$24</f>
        <v>Kdo</v>
      </c>
      <c r="X2" s="23" t="str">
        <f>calculator!$C$25</f>
        <v>DDmanHep</v>
      </c>
      <c r="Y2" s="23" t="str">
        <f>calculator!$C$26</f>
        <v>Api</v>
      </c>
      <c r="Z2" s="23" t="str">
        <f>calculator!$C$27</f>
        <v>Fru</v>
      </c>
      <c r="AB2" s="23" t="str">
        <f>calculator!$C$3</f>
        <v>Glc</v>
      </c>
      <c r="AC2" s="23" t="str">
        <f>calculator!$C$4</f>
        <v>Man</v>
      </c>
      <c r="AD2" s="23" t="str">
        <f>calculator!$C$5</f>
        <v>Gal</v>
      </c>
      <c r="AE2" s="23" t="str">
        <f>calculator!$C$6</f>
        <v>Alt</v>
      </c>
      <c r="AF2" s="23" t="str">
        <f>calculator!$C$7</f>
        <v>GlcNAc</v>
      </c>
      <c r="AG2" s="23" t="str">
        <f>calculator!$C$8</f>
        <v>ManNAc</v>
      </c>
      <c r="AH2" s="23" t="str">
        <f>calculator!$C$9</f>
        <v>GalNAc</v>
      </c>
      <c r="AI2" s="23" t="str">
        <f>calculator!$C$10</f>
        <v>GulNAc</v>
      </c>
      <c r="AJ2" s="23" t="str">
        <f>calculator!$C$11</f>
        <v>GlcN</v>
      </c>
      <c r="AK2" s="23" t="str">
        <f>calculator!$C$12</f>
        <v>ManN</v>
      </c>
      <c r="AL2" s="23" t="str">
        <f>calculator!$C$13</f>
        <v>GalN</v>
      </c>
      <c r="AM2" s="23" t="str">
        <f>calculator!$C$14</f>
        <v>GlcA</v>
      </c>
      <c r="AN2" s="23" t="str">
        <f>calculator!$C$15</f>
        <v>GalA</v>
      </c>
      <c r="AO2" s="23" t="str">
        <f>calculator!$C$16</f>
        <v>Rha</v>
      </c>
      <c r="AP2" s="23" t="str">
        <f>calculator!$C$17</f>
        <v>Fuc</v>
      </c>
      <c r="AQ2" s="23" t="str">
        <f>calculator!$C$18</f>
        <v>QuiNAc</v>
      </c>
      <c r="AR2" s="23" t="str">
        <f>calculator!$C$19</f>
        <v>FucNAc</v>
      </c>
      <c r="AS2" s="23" t="str">
        <f>calculator!$C$20</f>
        <v>Ara</v>
      </c>
      <c r="AT2" s="23" t="str">
        <f>calculator!$C$21</f>
        <v>Xyl</v>
      </c>
      <c r="AU2" s="23" t="str">
        <f>calculator!$C$22</f>
        <v>Rib</v>
      </c>
      <c r="AV2" s="23" t="str">
        <f>calculator!$C$23</f>
        <v>LDmanHep</v>
      </c>
      <c r="AW2" s="23" t="str">
        <f>calculator!$C$24</f>
        <v>Kdo</v>
      </c>
      <c r="AX2" s="23" t="str">
        <f>calculator!$C$25</f>
        <v>DDmanHep</v>
      </c>
      <c r="AY2" s="23" t="str">
        <f>calculator!$C$26</f>
        <v>Api</v>
      </c>
      <c r="AZ2" s="23" t="str">
        <f>calculator!$C$27</f>
        <v>Fru</v>
      </c>
    </row>
    <row r="3" spans="1:53" x14ac:dyDescent="0.25">
      <c r="A3" s="24" t="s">
        <v>183</v>
      </c>
      <c r="B3" s="25">
        <v>0.05</v>
      </c>
      <c r="C3" s="25">
        <v>1</v>
      </c>
      <c r="D3" s="25">
        <v>0.13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0.1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0.06</v>
      </c>
      <c r="AB3" s="25">
        <f t="shared" ref="AB3:AZ3" si="0">B3/SUM($B3:$Z3)*100</f>
        <v>3.7313432835820892</v>
      </c>
      <c r="AC3" s="25">
        <f t="shared" si="0"/>
        <v>74.626865671641767</v>
      </c>
      <c r="AD3" s="25">
        <f t="shared" si="0"/>
        <v>9.7014925373134311</v>
      </c>
      <c r="AE3" s="25">
        <f t="shared" si="0"/>
        <v>0</v>
      </c>
      <c r="AF3" s="25">
        <f t="shared" si="0"/>
        <v>0</v>
      </c>
      <c r="AG3" s="25">
        <f t="shared" si="0"/>
        <v>0</v>
      </c>
      <c r="AH3" s="25">
        <f t="shared" si="0"/>
        <v>0</v>
      </c>
      <c r="AI3" s="25">
        <f t="shared" si="0"/>
        <v>0</v>
      </c>
      <c r="AJ3" s="25">
        <f t="shared" si="0"/>
        <v>0</v>
      </c>
      <c r="AK3" s="25">
        <f t="shared" si="0"/>
        <v>0</v>
      </c>
      <c r="AL3" s="25">
        <f t="shared" si="0"/>
        <v>0</v>
      </c>
      <c r="AM3" s="25">
        <f t="shared" si="0"/>
        <v>0</v>
      </c>
      <c r="AN3" s="25">
        <f t="shared" si="0"/>
        <v>0</v>
      </c>
      <c r="AO3" s="25">
        <f t="shared" si="0"/>
        <v>0</v>
      </c>
      <c r="AP3" s="25">
        <f t="shared" si="0"/>
        <v>0</v>
      </c>
      <c r="AQ3" s="25">
        <f t="shared" si="0"/>
        <v>0</v>
      </c>
      <c r="AR3" s="25">
        <f t="shared" si="0"/>
        <v>0</v>
      </c>
      <c r="AS3" s="25">
        <f t="shared" si="0"/>
        <v>7.4626865671641784</v>
      </c>
      <c r="AT3" s="25">
        <f t="shared" si="0"/>
        <v>0</v>
      </c>
      <c r="AU3" s="25">
        <f t="shared" si="0"/>
        <v>0</v>
      </c>
      <c r="AV3" s="25">
        <f t="shared" si="0"/>
        <v>0</v>
      </c>
      <c r="AW3" s="25">
        <f t="shared" si="0"/>
        <v>0</v>
      </c>
      <c r="AX3" s="25">
        <f t="shared" si="0"/>
        <v>0</v>
      </c>
      <c r="AY3" s="25">
        <f t="shared" si="0"/>
        <v>0</v>
      </c>
      <c r="AZ3" s="25">
        <f t="shared" si="0"/>
        <v>4.4776119402985062</v>
      </c>
      <c r="BA3" s="76"/>
    </row>
    <row r="4" spans="1:53" x14ac:dyDescent="0.25">
      <c r="A4" s="24" t="s">
        <v>184</v>
      </c>
      <c r="B4" s="25">
        <v>0.2</v>
      </c>
      <c r="C4" s="25">
        <v>1</v>
      </c>
      <c r="D4" s="25">
        <v>0.5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0.05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B4" s="25">
        <f t="shared" ref="AB4:AB67" si="1">B4/SUM($B4:$Z4)*100</f>
        <v>11.428571428571429</v>
      </c>
      <c r="AC4" s="25">
        <f t="shared" ref="AC4:AC67" si="2">C4/SUM($B4:$Z4)*100</f>
        <v>57.142857142857139</v>
      </c>
      <c r="AD4" s="25">
        <f t="shared" ref="AD4:AD67" si="3">D4/SUM($B4:$Z4)*100</f>
        <v>28.571428571428569</v>
      </c>
      <c r="AE4" s="25">
        <f t="shared" ref="AE4:AE67" si="4">E4/SUM($B4:$Z4)*100</f>
        <v>0</v>
      </c>
      <c r="AF4" s="25">
        <f t="shared" ref="AF4:AG67" si="5">F4/SUM($B4:$Z4)*100</f>
        <v>0</v>
      </c>
      <c r="AG4" s="25">
        <f t="shared" si="5"/>
        <v>0</v>
      </c>
      <c r="AH4" s="25">
        <f t="shared" ref="AH4:AH67" si="6">H4/SUM($B4:$Z4)*100</f>
        <v>0</v>
      </c>
      <c r="AI4" s="25">
        <f t="shared" ref="AI4:AI67" si="7">I4/SUM($B4:$Z4)*100</f>
        <v>0</v>
      </c>
      <c r="AJ4" s="25">
        <f t="shared" ref="AJ4:AJ67" si="8">J4/SUM($B4:$Z4)*100</f>
        <v>0</v>
      </c>
      <c r="AK4" s="25">
        <f t="shared" ref="AK4:AK67" si="9">K4/SUM($B4:$Z4)*100</f>
        <v>0</v>
      </c>
      <c r="AL4" s="25">
        <f t="shared" ref="AL4:AL67" si="10">L4/SUM($B4:$Z4)*100</f>
        <v>0</v>
      </c>
      <c r="AM4" s="25">
        <f t="shared" ref="AM4:AM67" si="11">M4/SUM($B4:$Z4)*100</f>
        <v>0</v>
      </c>
      <c r="AN4" s="25">
        <f t="shared" ref="AN4:AN67" si="12">N4/SUM($B4:$Z4)*100</f>
        <v>0</v>
      </c>
      <c r="AO4" s="25">
        <f t="shared" ref="AO4:AO67" si="13">O4/SUM($B4:$Z4)*100</f>
        <v>0</v>
      </c>
      <c r="AP4" s="25">
        <f t="shared" ref="AP4:AP67" si="14">P4/SUM($B4:$Z4)*100</f>
        <v>0</v>
      </c>
      <c r="AQ4" s="25">
        <f t="shared" ref="AQ4:AQ67" si="15">Q4/SUM($B4:$Z4)*100</f>
        <v>0</v>
      </c>
      <c r="AR4" s="25">
        <f t="shared" ref="AR4:AR67" si="16">R4/SUM($B4:$Z4)*100</f>
        <v>0</v>
      </c>
      <c r="AS4" s="25">
        <f t="shared" ref="AS4:AS67" si="17">S4/SUM($B4:$Z4)*100</f>
        <v>2.8571428571428572</v>
      </c>
      <c r="AT4" s="25">
        <f t="shared" ref="AT4:AT67" si="18">T4/SUM($B4:$Z4)*100</f>
        <v>0</v>
      </c>
      <c r="AU4" s="25">
        <f t="shared" ref="AU4:AU67" si="19">U4/SUM($B4:$Z4)*100</f>
        <v>0</v>
      </c>
      <c r="AV4" s="25">
        <f t="shared" ref="AV4:AV67" si="20">V4/SUM($B4:$Z4)*100</f>
        <v>0</v>
      </c>
      <c r="AW4" s="25">
        <f t="shared" ref="AW4:AX67" si="21">W4/SUM($B4:$Z4)*100</f>
        <v>0</v>
      </c>
      <c r="AX4" s="25">
        <f t="shared" si="21"/>
        <v>0</v>
      </c>
      <c r="AY4" s="25">
        <f t="shared" ref="AY4:AY67" si="22">Y4/SUM($B4:$Z4)*100</f>
        <v>0</v>
      </c>
      <c r="AZ4" s="25">
        <f t="shared" ref="AZ4:AZ67" si="23">Z4/SUM($B4:$Z4)*100</f>
        <v>0</v>
      </c>
      <c r="BA4" s="76"/>
    </row>
    <row r="5" spans="1:53" x14ac:dyDescent="0.25">
      <c r="A5" s="24" t="s">
        <v>185</v>
      </c>
      <c r="B5" s="25">
        <v>0.20283975659229211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0.49695740365111568</v>
      </c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B5" s="25">
        <f t="shared" si="1"/>
        <v>11.933174224343677</v>
      </c>
      <c r="AC5" s="25">
        <f t="shared" si="2"/>
        <v>0</v>
      </c>
      <c r="AD5" s="25">
        <f t="shared" si="3"/>
        <v>0</v>
      </c>
      <c r="AE5" s="25">
        <f t="shared" si="4"/>
        <v>0</v>
      </c>
      <c r="AF5" s="25">
        <f t="shared" si="5"/>
        <v>0</v>
      </c>
      <c r="AG5" s="25">
        <f t="shared" si="5"/>
        <v>0</v>
      </c>
      <c r="AH5" s="25">
        <f t="shared" si="6"/>
        <v>0</v>
      </c>
      <c r="AI5" s="25">
        <f t="shared" si="7"/>
        <v>0</v>
      </c>
      <c r="AJ5" s="25">
        <f t="shared" si="8"/>
        <v>0</v>
      </c>
      <c r="AK5" s="25">
        <f t="shared" si="9"/>
        <v>0</v>
      </c>
      <c r="AL5" s="25">
        <f t="shared" si="10"/>
        <v>0</v>
      </c>
      <c r="AM5" s="25">
        <f t="shared" si="11"/>
        <v>0</v>
      </c>
      <c r="AN5" s="25">
        <f t="shared" si="12"/>
        <v>0</v>
      </c>
      <c r="AO5" s="25">
        <f t="shared" si="13"/>
        <v>0</v>
      </c>
      <c r="AP5" s="25">
        <f t="shared" si="14"/>
        <v>0</v>
      </c>
      <c r="AQ5" s="25">
        <f t="shared" si="15"/>
        <v>0</v>
      </c>
      <c r="AR5" s="25">
        <f t="shared" si="16"/>
        <v>0</v>
      </c>
      <c r="AS5" s="25">
        <f t="shared" si="17"/>
        <v>29.236276849642007</v>
      </c>
      <c r="AT5" s="25">
        <f t="shared" si="18"/>
        <v>58.830548926014323</v>
      </c>
      <c r="AU5" s="25">
        <f t="shared" si="19"/>
        <v>0</v>
      </c>
      <c r="AV5" s="25">
        <f t="shared" si="20"/>
        <v>0</v>
      </c>
      <c r="AW5" s="25">
        <f t="shared" si="21"/>
        <v>0</v>
      </c>
      <c r="AX5" s="25">
        <f t="shared" si="21"/>
        <v>0</v>
      </c>
      <c r="AY5" s="25">
        <f t="shared" si="22"/>
        <v>0</v>
      </c>
      <c r="AZ5" s="25">
        <f t="shared" si="23"/>
        <v>0</v>
      </c>
      <c r="BA5" s="76"/>
    </row>
    <row r="6" spans="1:53" x14ac:dyDescent="0.25">
      <c r="A6" s="24" t="s">
        <v>185</v>
      </c>
      <c r="B6" s="25">
        <v>0.29850746268656714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0.46865671641791046</v>
      </c>
      <c r="T6" s="25">
        <v>1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B6" s="25">
        <f t="shared" si="1"/>
        <v>16.891891891891888</v>
      </c>
      <c r="AC6" s="25">
        <f t="shared" si="2"/>
        <v>0</v>
      </c>
      <c r="AD6" s="25">
        <f t="shared" si="3"/>
        <v>0</v>
      </c>
      <c r="AE6" s="25">
        <f t="shared" si="4"/>
        <v>0</v>
      </c>
      <c r="AF6" s="25">
        <f t="shared" si="5"/>
        <v>0</v>
      </c>
      <c r="AG6" s="25">
        <f t="shared" si="5"/>
        <v>0</v>
      </c>
      <c r="AH6" s="25">
        <f t="shared" si="6"/>
        <v>0</v>
      </c>
      <c r="AI6" s="25">
        <f t="shared" si="7"/>
        <v>0</v>
      </c>
      <c r="AJ6" s="25">
        <f t="shared" si="8"/>
        <v>0</v>
      </c>
      <c r="AK6" s="25">
        <f t="shared" si="9"/>
        <v>0</v>
      </c>
      <c r="AL6" s="25">
        <f t="shared" si="10"/>
        <v>0</v>
      </c>
      <c r="AM6" s="25">
        <f t="shared" si="11"/>
        <v>0</v>
      </c>
      <c r="AN6" s="25">
        <f t="shared" si="12"/>
        <v>0</v>
      </c>
      <c r="AO6" s="25">
        <f t="shared" si="13"/>
        <v>0</v>
      </c>
      <c r="AP6" s="25">
        <f t="shared" si="14"/>
        <v>0</v>
      </c>
      <c r="AQ6" s="25">
        <f t="shared" si="15"/>
        <v>0</v>
      </c>
      <c r="AR6" s="25">
        <f t="shared" si="16"/>
        <v>0</v>
      </c>
      <c r="AS6" s="25">
        <f t="shared" si="17"/>
        <v>26.52027027027027</v>
      </c>
      <c r="AT6" s="25">
        <f t="shared" si="18"/>
        <v>56.587837837837839</v>
      </c>
      <c r="AU6" s="25">
        <f t="shared" si="19"/>
        <v>0</v>
      </c>
      <c r="AV6" s="25">
        <f t="shared" si="20"/>
        <v>0</v>
      </c>
      <c r="AW6" s="25">
        <f t="shared" si="21"/>
        <v>0</v>
      </c>
      <c r="AX6" s="25">
        <f t="shared" si="21"/>
        <v>0</v>
      </c>
      <c r="AY6" s="25">
        <f t="shared" si="22"/>
        <v>0</v>
      </c>
      <c r="AZ6" s="25">
        <f t="shared" si="23"/>
        <v>0</v>
      </c>
      <c r="BA6" s="76"/>
    </row>
    <row r="7" spans="1:53" x14ac:dyDescent="0.25">
      <c r="A7" s="24" t="s">
        <v>185</v>
      </c>
      <c r="B7" s="25">
        <v>0.24330900243309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0.51824817518248167</v>
      </c>
      <c r="T7" s="25">
        <v>1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B7" s="25">
        <f t="shared" si="1"/>
        <v>13.812154696132598</v>
      </c>
      <c r="AC7" s="25">
        <f t="shared" si="2"/>
        <v>0</v>
      </c>
      <c r="AD7" s="25">
        <f t="shared" si="3"/>
        <v>0</v>
      </c>
      <c r="AE7" s="25">
        <f t="shared" si="4"/>
        <v>0</v>
      </c>
      <c r="AF7" s="25">
        <f t="shared" si="5"/>
        <v>0</v>
      </c>
      <c r="AG7" s="25">
        <f t="shared" si="5"/>
        <v>0</v>
      </c>
      <c r="AH7" s="25">
        <f t="shared" si="6"/>
        <v>0</v>
      </c>
      <c r="AI7" s="25">
        <f t="shared" si="7"/>
        <v>0</v>
      </c>
      <c r="AJ7" s="25">
        <f t="shared" si="8"/>
        <v>0</v>
      </c>
      <c r="AK7" s="25">
        <f t="shared" si="9"/>
        <v>0</v>
      </c>
      <c r="AL7" s="25">
        <f t="shared" si="10"/>
        <v>0</v>
      </c>
      <c r="AM7" s="25">
        <f t="shared" si="11"/>
        <v>0</v>
      </c>
      <c r="AN7" s="25">
        <f t="shared" si="12"/>
        <v>0</v>
      </c>
      <c r="AO7" s="25">
        <f t="shared" si="13"/>
        <v>0</v>
      </c>
      <c r="AP7" s="25">
        <f t="shared" si="14"/>
        <v>0</v>
      </c>
      <c r="AQ7" s="25">
        <f t="shared" si="15"/>
        <v>0</v>
      </c>
      <c r="AR7" s="25">
        <f t="shared" si="16"/>
        <v>0</v>
      </c>
      <c r="AS7" s="25">
        <f t="shared" si="17"/>
        <v>29.41988950276243</v>
      </c>
      <c r="AT7" s="25">
        <f t="shared" si="18"/>
        <v>56.767955801104975</v>
      </c>
      <c r="AU7" s="25">
        <f t="shared" si="19"/>
        <v>0</v>
      </c>
      <c r="AV7" s="25">
        <f t="shared" si="20"/>
        <v>0</v>
      </c>
      <c r="AW7" s="25">
        <f t="shared" si="21"/>
        <v>0</v>
      </c>
      <c r="AX7" s="25">
        <f t="shared" si="21"/>
        <v>0</v>
      </c>
      <c r="AY7" s="25">
        <f t="shared" si="22"/>
        <v>0</v>
      </c>
      <c r="AZ7" s="25">
        <f t="shared" si="23"/>
        <v>0</v>
      </c>
      <c r="BA7" s="76"/>
    </row>
    <row r="8" spans="1:53" x14ac:dyDescent="0.25">
      <c r="A8" s="24" t="s">
        <v>185</v>
      </c>
      <c r="B8" s="25">
        <v>0.268817243175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0.42243175268799998</v>
      </c>
      <c r="T8" s="25">
        <v>1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B8" s="25">
        <f t="shared" si="1"/>
        <v>15.894598833912662</v>
      </c>
      <c r="AC8" s="25">
        <f t="shared" si="2"/>
        <v>0</v>
      </c>
      <c r="AD8" s="25">
        <f t="shared" si="3"/>
        <v>0</v>
      </c>
      <c r="AE8" s="25">
        <f t="shared" si="4"/>
        <v>0</v>
      </c>
      <c r="AF8" s="25">
        <f t="shared" si="5"/>
        <v>0</v>
      </c>
      <c r="AG8" s="25">
        <f t="shared" si="5"/>
        <v>0</v>
      </c>
      <c r="AH8" s="25">
        <f t="shared" si="6"/>
        <v>0</v>
      </c>
      <c r="AI8" s="25">
        <f t="shared" si="7"/>
        <v>0</v>
      </c>
      <c r="AJ8" s="25">
        <f t="shared" si="8"/>
        <v>0</v>
      </c>
      <c r="AK8" s="25">
        <f t="shared" si="9"/>
        <v>0</v>
      </c>
      <c r="AL8" s="25">
        <f t="shared" si="10"/>
        <v>0</v>
      </c>
      <c r="AM8" s="25">
        <f t="shared" si="11"/>
        <v>0</v>
      </c>
      <c r="AN8" s="25">
        <f t="shared" si="12"/>
        <v>0</v>
      </c>
      <c r="AO8" s="25">
        <f t="shared" si="13"/>
        <v>0</v>
      </c>
      <c r="AP8" s="25">
        <f t="shared" si="14"/>
        <v>0</v>
      </c>
      <c r="AQ8" s="25">
        <f t="shared" si="15"/>
        <v>0</v>
      </c>
      <c r="AR8" s="25">
        <f t="shared" si="16"/>
        <v>0</v>
      </c>
      <c r="AS8" s="25">
        <f t="shared" si="17"/>
        <v>24.977502054476854</v>
      </c>
      <c r="AT8" s="25">
        <f t="shared" si="18"/>
        <v>59.127899111610482</v>
      </c>
      <c r="AU8" s="25">
        <f t="shared" si="19"/>
        <v>0</v>
      </c>
      <c r="AV8" s="25">
        <f t="shared" si="20"/>
        <v>0</v>
      </c>
      <c r="AW8" s="25">
        <f t="shared" si="21"/>
        <v>0</v>
      </c>
      <c r="AX8" s="25">
        <f t="shared" si="21"/>
        <v>0</v>
      </c>
      <c r="AY8" s="25">
        <f t="shared" si="22"/>
        <v>0</v>
      </c>
      <c r="AZ8" s="25">
        <f t="shared" si="23"/>
        <v>0</v>
      </c>
      <c r="BA8" s="76"/>
    </row>
    <row r="9" spans="1:53" x14ac:dyDescent="0.25">
      <c r="A9" s="24" t="s">
        <v>186</v>
      </c>
      <c r="B9" s="25">
        <v>0.62893081761006286</v>
      </c>
      <c r="C9" s="25">
        <v>0.79874213836478003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1</v>
      </c>
      <c r="T9" s="25">
        <v>0.94968553459119498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B9" s="25">
        <f t="shared" si="1"/>
        <v>18.6219739292365</v>
      </c>
      <c r="AC9" s="25">
        <f t="shared" si="2"/>
        <v>23.64990689013036</v>
      </c>
      <c r="AD9" s="25">
        <f t="shared" si="3"/>
        <v>0</v>
      </c>
      <c r="AE9" s="25">
        <f t="shared" si="4"/>
        <v>0</v>
      </c>
      <c r="AF9" s="25">
        <f t="shared" si="5"/>
        <v>0</v>
      </c>
      <c r="AG9" s="25">
        <f t="shared" si="5"/>
        <v>0</v>
      </c>
      <c r="AH9" s="25">
        <f t="shared" si="6"/>
        <v>0</v>
      </c>
      <c r="AI9" s="25">
        <f t="shared" si="7"/>
        <v>0</v>
      </c>
      <c r="AJ9" s="25">
        <f t="shared" si="8"/>
        <v>0</v>
      </c>
      <c r="AK9" s="25">
        <f t="shared" si="9"/>
        <v>0</v>
      </c>
      <c r="AL9" s="25">
        <f t="shared" si="10"/>
        <v>0</v>
      </c>
      <c r="AM9" s="25">
        <f t="shared" si="11"/>
        <v>0</v>
      </c>
      <c r="AN9" s="25">
        <f t="shared" si="12"/>
        <v>0</v>
      </c>
      <c r="AO9" s="25">
        <f t="shared" si="13"/>
        <v>0</v>
      </c>
      <c r="AP9" s="25">
        <f t="shared" si="14"/>
        <v>0</v>
      </c>
      <c r="AQ9" s="25">
        <f t="shared" si="15"/>
        <v>0</v>
      </c>
      <c r="AR9" s="25">
        <f t="shared" si="16"/>
        <v>0</v>
      </c>
      <c r="AS9" s="25">
        <f t="shared" si="17"/>
        <v>29.608938547486037</v>
      </c>
      <c r="AT9" s="25">
        <f t="shared" si="18"/>
        <v>28.119180633147117</v>
      </c>
      <c r="AU9" s="25">
        <f t="shared" si="19"/>
        <v>0</v>
      </c>
      <c r="AV9" s="25">
        <f t="shared" si="20"/>
        <v>0</v>
      </c>
      <c r="AW9" s="25">
        <f t="shared" si="21"/>
        <v>0</v>
      </c>
      <c r="AX9" s="25">
        <f t="shared" si="21"/>
        <v>0</v>
      </c>
      <c r="AY9" s="25">
        <f t="shared" si="22"/>
        <v>0</v>
      </c>
      <c r="AZ9" s="25">
        <f t="shared" si="23"/>
        <v>0</v>
      </c>
      <c r="BA9" s="76"/>
    </row>
    <row r="10" spans="1:53" x14ac:dyDescent="0.25">
      <c r="A10" s="24" t="s">
        <v>186</v>
      </c>
      <c r="B10" s="25">
        <v>0.21231422505307856</v>
      </c>
      <c r="C10" s="25">
        <v>0.709129511677282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1</v>
      </c>
      <c r="T10" s="25">
        <v>0.76433121019108297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B10" s="25">
        <f t="shared" si="1"/>
        <v>7.9051383399209501</v>
      </c>
      <c r="AC10" s="25">
        <f t="shared" si="2"/>
        <v>26.403162055335962</v>
      </c>
      <c r="AD10" s="25">
        <f t="shared" si="3"/>
        <v>0</v>
      </c>
      <c r="AE10" s="25">
        <f t="shared" si="4"/>
        <v>0</v>
      </c>
      <c r="AF10" s="25">
        <f t="shared" si="5"/>
        <v>0</v>
      </c>
      <c r="AG10" s="25">
        <f t="shared" si="5"/>
        <v>0</v>
      </c>
      <c r="AH10" s="25">
        <f t="shared" si="6"/>
        <v>0</v>
      </c>
      <c r="AI10" s="25">
        <f t="shared" si="7"/>
        <v>0</v>
      </c>
      <c r="AJ10" s="25">
        <f t="shared" si="8"/>
        <v>0</v>
      </c>
      <c r="AK10" s="25">
        <f t="shared" si="9"/>
        <v>0</v>
      </c>
      <c r="AL10" s="25">
        <f t="shared" si="10"/>
        <v>0</v>
      </c>
      <c r="AM10" s="25">
        <f t="shared" si="11"/>
        <v>0</v>
      </c>
      <c r="AN10" s="25">
        <f t="shared" si="12"/>
        <v>0</v>
      </c>
      <c r="AO10" s="25">
        <f t="shared" si="13"/>
        <v>0</v>
      </c>
      <c r="AP10" s="25">
        <f t="shared" si="14"/>
        <v>0</v>
      </c>
      <c r="AQ10" s="25">
        <f t="shared" si="15"/>
        <v>0</v>
      </c>
      <c r="AR10" s="25">
        <f t="shared" si="16"/>
        <v>0</v>
      </c>
      <c r="AS10" s="25">
        <f t="shared" si="17"/>
        <v>37.233201581027672</v>
      </c>
      <c r="AT10" s="25">
        <f t="shared" si="18"/>
        <v>28.458498023715421</v>
      </c>
      <c r="AU10" s="25">
        <f t="shared" si="19"/>
        <v>0</v>
      </c>
      <c r="AV10" s="25">
        <f t="shared" si="20"/>
        <v>0</v>
      </c>
      <c r="AW10" s="25">
        <f t="shared" si="21"/>
        <v>0</v>
      </c>
      <c r="AX10" s="25">
        <f t="shared" si="21"/>
        <v>0</v>
      </c>
      <c r="AY10" s="25">
        <f t="shared" si="22"/>
        <v>0</v>
      </c>
      <c r="AZ10" s="25">
        <f t="shared" si="23"/>
        <v>0</v>
      </c>
      <c r="BA10" s="76"/>
    </row>
    <row r="11" spans="1:53" x14ac:dyDescent="0.25">
      <c r="A11" s="24" t="s">
        <v>186</v>
      </c>
      <c r="B11" s="25">
        <v>0.26666666666666666</v>
      </c>
      <c r="C11" s="25">
        <v>0.49866666666666698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1</v>
      </c>
      <c r="T11" s="25">
        <v>0.80533333333333301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B11" s="25">
        <f t="shared" si="1"/>
        <v>10.373443983402488</v>
      </c>
      <c r="AC11" s="25">
        <f t="shared" si="2"/>
        <v>19.398340248962668</v>
      </c>
      <c r="AD11" s="25">
        <f t="shared" si="3"/>
        <v>0</v>
      </c>
      <c r="AE11" s="25">
        <f t="shared" si="4"/>
        <v>0</v>
      </c>
      <c r="AF11" s="25">
        <f t="shared" si="5"/>
        <v>0</v>
      </c>
      <c r="AG11" s="25">
        <f t="shared" si="5"/>
        <v>0</v>
      </c>
      <c r="AH11" s="25">
        <f t="shared" si="6"/>
        <v>0</v>
      </c>
      <c r="AI11" s="25">
        <f t="shared" si="7"/>
        <v>0</v>
      </c>
      <c r="AJ11" s="25">
        <f t="shared" si="8"/>
        <v>0</v>
      </c>
      <c r="AK11" s="25">
        <f t="shared" si="9"/>
        <v>0</v>
      </c>
      <c r="AL11" s="25">
        <f t="shared" si="10"/>
        <v>0</v>
      </c>
      <c r="AM11" s="25">
        <f t="shared" si="11"/>
        <v>0</v>
      </c>
      <c r="AN11" s="25">
        <f t="shared" si="12"/>
        <v>0</v>
      </c>
      <c r="AO11" s="25">
        <f t="shared" si="13"/>
        <v>0</v>
      </c>
      <c r="AP11" s="25">
        <f t="shared" si="14"/>
        <v>0</v>
      </c>
      <c r="AQ11" s="25">
        <f t="shared" si="15"/>
        <v>0</v>
      </c>
      <c r="AR11" s="25">
        <f t="shared" si="16"/>
        <v>0</v>
      </c>
      <c r="AS11" s="25">
        <f t="shared" si="17"/>
        <v>38.900414937759329</v>
      </c>
      <c r="AT11" s="25">
        <f t="shared" si="18"/>
        <v>31.327800829875503</v>
      </c>
      <c r="AU11" s="25">
        <f t="shared" si="19"/>
        <v>0</v>
      </c>
      <c r="AV11" s="25">
        <f t="shared" si="20"/>
        <v>0</v>
      </c>
      <c r="AW11" s="25">
        <f t="shared" si="21"/>
        <v>0</v>
      </c>
      <c r="AX11" s="25">
        <f t="shared" si="21"/>
        <v>0</v>
      </c>
      <c r="AY11" s="25">
        <f t="shared" si="22"/>
        <v>0</v>
      </c>
      <c r="AZ11" s="25">
        <f t="shared" si="23"/>
        <v>0</v>
      </c>
      <c r="BA11" s="76"/>
    </row>
    <row r="12" spans="1:53" x14ac:dyDescent="0.25">
      <c r="A12" s="24" t="s">
        <v>187</v>
      </c>
      <c r="B12" s="25">
        <v>0.14000000000000001</v>
      </c>
      <c r="C12" s="25">
        <v>1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0.06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B12" s="25">
        <f t="shared" si="1"/>
        <v>11.666666666666666</v>
      </c>
      <c r="AC12" s="25">
        <f t="shared" si="2"/>
        <v>83.333333333333329</v>
      </c>
      <c r="AD12" s="25">
        <f t="shared" si="3"/>
        <v>0</v>
      </c>
      <c r="AE12" s="25">
        <f t="shared" si="4"/>
        <v>0</v>
      </c>
      <c r="AF12" s="25">
        <f t="shared" si="5"/>
        <v>0</v>
      </c>
      <c r="AG12" s="25">
        <f t="shared" si="5"/>
        <v>0</v>
      </c>
      <c r="AH12" s="25">
        <f t="shared" si="6"/>
        <v>0</v>
      </c>
      <c r="AI12" s="25">
        <f t="shared" si="7"/>
        <v>0</v>
      </c>
      <c r="AJ12" s="25">
        <f t="shared" si="8"/>
        <v>0</v>
      </c>
      <c r="AK12" s="25">
        <f t="shared" si="9"/>
        <v>0</v>
      </c>
      <c r="AL12" s="25">
        <f t="shared" si="10"/>
        <v>0</v>
      </c>
      <c r="AM12" s="25">
        <f t="shared" si="11"/>
        <v>0</v>
      </c>
      <c r="AN12" s="25">
        <f t="shared" si="12"/>
        <v>0</v>
      </c>
      <c r="AO12" s="25">
        <f t="shared" si="13"/>
        <v>4.9999999999999991</v>
      </c>
      <c r="AP12" s="25">
        <f t="shared" si="14"/>
        <v>0</v>
      </c>
      <c r="AQ12" s="25">
        <f t="shared" si="15"/>
        <v>0</v>
      </c>
      <c r="AR12" s="25">
        <f t="shared" si="16"/>
        <v>0</v>
      </c>
      <c r="AS12" s="25">
        <f t="shared" si="17"/>
        <v>0</v>
      </c>
      <c r="AT12" s="25">
        <f t="shared" si="18"/>
        <v>0</v>
      </c>
      <c r="AU12" s="25">
        <f t="shared" si="19"/>
        <v>0</v>
      </c>
      <c r="AV12" s="25">
        <f t="shared" si="20"/>
        <v>0</v>
      </c>
      <c r="AW12" s="25">
        <f t="shared" si="21"/>
        <v>0</v>
      </c>
      <c r="AX12" s="25">
        <f t="shared" si="21"/>
        <v>0</v>
      </c>
      <c r="AY12" s="25">
        <f t="shared" si="22"/>
        <v>0</v>
      </c>
      <c r="AZ12" s="25">
        <f t="shared" si="23"/>
        <v>0</v>
      </c>
      <c r="BA12" s="76"/>
    </row>
    <row r="13" spans="1:53" x14ac:dyDescent="0.25">
      <c r="A13" s="24" t="s">
        <v>188</v>
      </c>
      <c r="B13" s="25">
        <v>0.1616161616161616</v>
      </c>
      <c r="C13" s="25">
        <v>1</v>
      </c>
      <c r="D13" s="25">
        <v>6.7821067821067824E-2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7.8350370555977378E-2</v>
      </c>
      <c r="K13" s="25">
        <v>0</v>
      </c>
      <c r="L13" s="25">
        <v>9.1408765648640283E-2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5.0216455791228035E-2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B13" s="25">
        <f t="shared" si="1"/>
        <v>11.150457566421082</v>
      </c>
      <c r="AC13" s="25">
        <f t="shared" si="2"/>
        <v>68.993456192230454</v>
      </c>
      <c r="AD13" s="25">
        <f t="shared" si="3"/>
        <v>4.6792098716231338</v>
      </c>
      <c r="AE13" s="25">
        <f t="shared" si="4"/>
        <v>0</v>
      </c>
      <c r="AF13" s="25">
        <f t="shared" si="5"/>
        <v>0</v>
      </c>
      <c r="AG13" s="25">
        <f t="shared" si="5"/>
        <v>0</v>
      </c>
      <c r="AH13" s="25">
        <f t="shared" si="6"/>
        <v>0</v>
      </c>
      <c r="AI13" s="25">
        <f t="shared" si="7"/>
        <v>0</v>
      </c>
      <c r="AJ13" s="25">
        <f t="shared" si="8"/>
        <v>5.4056628585988475</v>
      </c>
      <c r="AK13" s="25">
        <f t="shared" si="9"/>
        <v>0</v>
      </c>
      <c r="AL13" s="25">
        <f t="shared" si="10"/>
        <v>6.3066066683653235</v>
      </c>
      <c r="AM13" s="25">
        <f t="shared" si="11"/>
        <v>0</v>
      </c>
      <c r="AN13" s="25">
        <f t="shared" si="12"/>
        <v>0</v>
      </c>
      <c r="AO13" s="25">
        <f t="shared" si="13"/>
        <v>0</v>
      </c>
      <c r="AP13" s="25">
        <f t="shared" si="14"/>
        <v>0</v>
      </c>
      <c r="AQ13" s="25">
        <f t="shared" si="15"/>
        <v>0</v>
      </c>
      <c r="AR13" s="25">
        <f t="shared" si="16"/>
        <v>0</v>
      </c>
      <c r="AS13" s="25">
        <f t="shared" si="17"/>
        <v>0</v>
      </c>
      <c r="AT13" s="25">
        <f t="shared" si="18"/>
        <v>0</v>
      </c>
      <c r="AU13" s="25">
        <f t="shared" si="19"/>
        <v>3.4646068427611683</v>
      </c>
      <c r="AV13" s="25">
        <f t="shared" si="20"/>
        <v>0</v>
      </c>
      <c r="AW13" s="25">
        <f t="shared" si="21"/>
        <v>0</v>
      </c>
      <c r="AX13" s="25">
        <f t="shared" si="21"/>
        <v>0</v>
      </c>
      <c r="AY13" s="25">
        <f t="shared" si="22"/>
        <v>0</v>
      </c>
      <c r="AZ13" s="25">
        <f t="shared" si="23"/>
        <v>0</v>
      </c>
      <c r="BA13" s="76"/>
    </row>
    <row r="14" spans="1:53" x14ac:dyDescent="0.25">
      <c r="A14" s="24" t="s">
        <v>188</v>
      </c>
      <c r="B14" s="25">
        <v>0.45722713864306785</v>
      </c>
      <c r="C14" s="25">
        <v>1</v>
      </c>
      <c r="D14" s="25">
        <v>0.528023598820059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0.24025135750129348</v>
      </c>
      <c r="K14" s="25">
        <v>0</v>
      </c>
      <c r="L14" s="25">
        <v>0.34702973861297948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0.17345134668932261</v>
      </c>
      <c r="T14" s="25">
        <v>0</v>
      </c>
      <c r="U14" s="25">
        <v>0.18761064029661426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B14" s="25">
        <f t="shared" si="1"/>
        <v>15.585904750619727</v>
      </c>
      <c r="AC14" s="25">
        <f t="shared" si="2"/>
        <v>34.087882002968307</v>
      </c>
      <c r="AD14" s="25">
        <f t="shared" si="3"/>
        <v>17.999206131360847</v>
      </c>
      <c r="AE14" s="25">
        <f t="shared" si="4"/>
        <v>0</v>
      </c>
      <c r="AF14" s="25">
        <f t="shared" si="5"/>
        <v>0</v>
      </c>
      <c r="AG14" s="25">
        <f t="shared" si="5"/>
        <v>0</v>
      </c>
      <c r="AH14" s="25">
        <f t="shared" si="6"/>
        <v>0</v>
      </c>
      <c r="AI14" s="25">
        <f t="shared" si="7"/>
        <v>0</v>
      </c>
      <c r="AJ14" s="25">
        <f t="shared" si="8"/>
        <v>8.1896599255570468</v>
      </c>
      <c r="AK14" s="25">
        <f t="shared" si="9"/>
        <v>0</v>
      </c>
      <c r="AL14" s="25">
        <f t="shared" si="10"/>
        <v>11.829508781360179</v>
      </c>
      <c r="AM14" s="25">
        <f t="shared" si="11"/>
        <v>0</v>
      </c>
      <c r="AN14" s="25">
        <f t="shared" si="12"/>
        <v>0</v>
      </c>
      <c r="AO14" s="25">
        <f t="shared" si="13"/>
        <v>0</v>
      </c>
      <c r="AP14" s="25">
        <f t="shared" si="14"/>
        <v>0</v>
      </c>
      <c r="AQ14" s="25">
        <f t="shared" si="15"/>
        <v>0</v>
      </c>
      <c r="AR14" s="25">
        <f t="shared" si="16"/>
        <v>0</v>
      </c>
      <c r="AS14" s="25">
        <f t="shared" si="17"/>
        <v>5.9125890392015767</v>
      </c>
      <c r="AT14" s="25">
        <f t="shared" si="18"/>
        <v>0</v>
      </c>
      <c r="AU14" s="25">
        <f t="shared" si="19"/>
        <v>6.3952493689323182</v>
      </c>
      <c r="AV14" s="25">
        <f t="shared" si="20"/>
        <v>0</v>
      </c>
      <c r="AW14" s="25">
        <f t="shared" si="21"/>
        <v>0</v>
      </c>
      <c r="AX14" s="25">
        <f t="shared" si="21"/>
        <v>0</v>
      </c>
      <c r="AY14" s="25">
        <f t="shared" si="22"/>
        <v>0</v>
      </c>
      <c r="AZ14" s="25">
        <f t="shared" si="23"/>
        <v>0</v>
      </c>
      <c r="BA14" s="76"/>
    </row>
    <row r="15" spans="1:53" x14ac:dyDescent="0.25">
      <c r="A15" s="24" t="s">
        <v>189</v>
      </c>
      <c r="B15" s="25">
        <v>1</v>
      </c>
      <c r="C15" s="25">
        <v>0.15944540727902945</v>
      </c>
      <c r="D15" s="25">
        <v>0.28249566724436742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4.1823098093397931E-2</v>
      </c>
      <c r="L15" s="25">
        <v>0.24615199367599999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B15" s="25">
        <f t="shared" si="1"/>
        <v>57.806269429980347</v>
      </c>
      <c r="AC15" s="25">
        <f t="shared" si="2"/>
        <v>9.2169441725445278</v>
      </c>
      <c r="AD15" s="25">
        <f t="shared" si="3"/>
        <v>16.330020653529978</v>
      </c>
      <c r="AE15" s="25">
        <f t="shared" si="4"/>
        <v>0</v>
      </c>
      <c r="AF15" s="25">
        <f t="shared" si="5"/>
        <v>0</v>
      </c>
      <c r="AG15" s="25">
        <f t="shared" si="5"/>
        <v>0</v>
      </c>
      <c r="AH15" s="25">
        <f t="shared" si="6"/>
        <v>0</v>
      </c>
      <c r="AI15" s="25">
        <f t="shared" si="7"/>
        <v>0</v>
      </c>
      <c r="AJ15" s="25">
        <f t="shared" si="8"/>
        <v>0</v>
      </c>
      <c r="AK15" s="25">
        <f t="shared" si="9"/>
        <v>2.4176372767834584</v>
      </c>
      <c r="AL15" s="25">
        <f t="shared" si="10"/>
        <v>14.229128467161676</v>
      </c>
      <c r="AM15" s="25">
        <f t="shared" si="11"/>
        <v>0</v>
      </c>
      <c r="AN15" s="25">
        <f t="shared" si="12"/>
        <v>0</v>
      </c>
      <c r="AO15" s="25">
        <f t="shared" si="13"/>
        <v>0</v>
      </c>
      <c r="AP15" s="25">
        <f t="shared" si="14"/>
        <v>0</v>
      </c>
      <c r="AQ15" s="25">
        <f t="shared" si="15"/>
        <v>0</v>
      </c>
      <c r="AR15" s="25">
        <f t="shared" si="16"/>
        <v>0</v>
      </c>
      <c r="AS15" s="25">
        <f t="shared" si="17"/>
        <v>0</v>
      </c>
      <c r="AT15" s="25">
        <f t="shared" si="18"/>
        <v>0</v>
      </c>
      <c r="AU15" s="25">
        <f t="shared" si="19"/>
        <v>0</v>
      </c>
      <c r="AV15" s="25">
        <f t="shared" si="20"/>
        <v>0</v>
      </c>
      <c r="AW15" s="25">
        <f t="shared" si="21"/>
        <v>0</v>
      </c>
      <c r="AX15" s="25">
        <f t="shared" si="21"/>
        <v>0</v>
      </c>
      <c r="AY15" s="25">
        <f t="shared" si="22"/>
        <v>0</v>
      </c>
      <c r="AZ15" s="25">
        <f t="shared" si="23"/>
        <v>0</v>
      </c>
      <c r="BA15" s="76"/>
    </row>
    <row r="16" spans="1:53" x14ac:dyDescent="0.25">
      <c r="A16" s="24" t="s">
        <v>190</v>
      </c>
      <c r="B16" s="25">
        <v>0.45</v>
      </c>
      <c r="C16" s="25">
        <v>1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B16" s="25">
        <f t="shared" si="1"/>
        <v>31.03448275862069</v>
      </c>
      <c r="AC16" s="25">
        <f t="shared" si="2"/>
        <v>68.965517241379317</v>
      </c>
      <c r="AD16" s="25">
        <f t="shared" si="3"/>
        <v>0</v>
      </c>
      <c r="AE16" s="25">
        <f t="shared" si="4"/>
        <v>0</v>
      </c>
      <c r="AF16" s="25">
        <f t="shared" si="5"/>
        <v>0</v>
      </c>
      <c r="AG16" s="25">
        <f t="shared" si="5"/>
        <v>0</v>
      </c>
      <c r="AH16" s="25">
        <f t="shared" si="6"/>
        <v>0</v>
      </c>
      <c r="AI16" s="25">
        <f t="shared" si="7"/>
        <v>0</v>
      </c>
      <c r="AJ16" s="25">
        <f t="shared" si="8"/>
        <v>0</v>
      </c>
      <c r="AK16" s="25">
        <f t="shared" si="9"/>
        <v>0</v>
      </c>
      <c r="AL16" s="25">
        <f t="shared" si="10"/>
        <v>0</v>
      </c>
      <c r="AM16" s="25">
        <f t="shared" si="11"/>
        <v>0</v>
      </c>
      <c r="AN16" s="25">
        <f t="shared" si="12"/>
        <v>0</v>
      </c>
      <c r="AO16" s="25">
        <f t="shared" si="13"/>
        <v>0</v>
      </c>
      <c r="AP16" s="25">
        <f t="shared" si="14"/>
        <v>0</v>
      </c>
      <c r="AQ16" s="25">
        <f t="shared" si="15"/>
        <v>0</v>
      </c>
      <c r="AR16" s="25">
        <f t="shared" si="16"/>
        <v>0</v>
      </c>
      <c r="AS16" s="25">
        <f t="shared" si="17"/>
        <v>0</v>
      </c>
      <c r="AT16" s="25">
        <f t="shared" si="18"/>
        <v>0</v>
      </c>
      <c r="AU16" s="25">
        <f t="shared" si="19"/>
        <v>0</v>
      </c>
      <c r="AV16" s="25">
        <f t="shared" si="20"/>
        <v>0</v>
      </c>
      <c r="AW16" s="25">
        <f t="shared" si="21"/>
        <v>0</v>
      </c>
      <c r="AX16" s="25">
        <f t="shared" si="21"/>
        <v>0</v>
      </c>
      <c r="AY16" s="25">
        <f t="shared" si="22"/>
        <v>0</v>
      </c>
      <c r="AZ16" s="25">
        <f t="shared" si="23"/>
        <v>0</v>
      </c>
      <c r="BA16" s="76"/>
    </row>
    <row r="17" spans="1:53" x14ac:dyDescent="0.25">
      <c r="A17" s="24" t="s">
        <v>191</v>
      </c>
      <c r="B17" s="25">
        <v>1</v>
      </c>
      <c r="C17" s="25">
        <v>0.66666666666666696</v>
      </c>
      <c r="D17" s="25">
        <v>0.22131147549836</v>
      </c>
      <c r="E17" s="25">
        <v>0.84426229581967005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B17" s="25">
        <f t="shared" si="1"/>
        <v>36.59999998893219</v>
      </c>
      <c r="AC17" s="25">
        <f t="shared" si="2"/>
        <v>24.399999992621474</v>
      </c>
      <c r="AD17" s="25">
        <f t="shared" si="3"/>
        <v>8.1000000007905424</v>
      </c>
      <c r="AE17" s="25">
        <f t="shared" si="4"/>
        <v>30.900000017655792</v>
      </c>
      <c r="AF17" s="25">
        <f t="shared" si="5"/>
        <v>0</v>
      </c>
      <c r="AG17" s="25">
        <f t="shared" si="5"/>
        <v>0</v>
      </c>
      <c r="AH17" s="25">
        <f t="shared" si="6"/>
        <v>0</v>
      </c>
      <c r="AI17" s="25">
        <f t="shared" si="7"/>
        <v>0</v>
      </c>
      <c r="AJ17" s="25">
        <f t="shared" si="8"/>
        <v>0</v>
      </c>
      <c r="AK17" s="25">
        <f t="shared" si="9"/>
        <v>0</v>
      </c>
      <c r="AL17" s="25">
        <f t="shared" si="10"/>
        <v>0</v>
      </c>
      <c r="AM17" s="25">
        <f t="shared" si="11"/>
        <v>0</v>
      </c>
      <c r="AN17" s="25">
        <f t="shared" si="12"/>
        <v>0</v>
      </c>
      <c r="AO17" s="25">
        <f t="shared" si="13"/>
        <v>0</v>
      </c>
      <c r="AP17" s="25">
        <f t="shared" si="14"/>
        <v>0</v>
      </c>
      <c r="AQ17" s="25">
        <f t="shared" si="15"/>
        <v>0</v>
      </c>
      <c r="AR17" s="25">
        <f t="shared" si="16"/>
        <v>0</v>
      </c>
      <c r="AS17" s="25">
        <f t="shared" si="17"/>
        <v>0</v>
      </c>
      <c r="AT17" s="25">
        <f t="shared" si="18"/>
        <v>0</v>
      </c>
      <c r="AU17" s="25">
        <f t="shared" si="19"/>
        <v>0</v>
      </c>
      <c r="AV17" s="25">
        <f t="shared" si="20"/>
        <v>0</v>
      </c>
      <c r="AW17" s="25">
        <f t="shared" si="21"/>
        <v>0</v>
      </c>
      <c r="AX17" s="25">
        <f t="shared" si="21"/>
        <v>0</v>
      </c>
      <c r="AY17" s="25">
        <f t="shared" si="22"/>
        <v>0</v>
      </c>
      <c r="AZ17" s="25">
        <f t="shared" si="23"/>
        <v>0</v>
      </c>
      <c r="BA17" s="76"/>
    </row>
    <row r="18" spans="1:53" x14ac:dyDescent="0.25">
      <c r="A18" s="24" t="s">
        <v>192</v>
      </c>
      <c r="B18" s="25">
        <v>0</v>
      </c>
      <c r="C18" s="25">
        <v>0</v>
      </c>
      <c r="D18" s="25">
        <v>1</v>
      </c>
      <c r="E18" s="25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B18" s="25">
        <f t="shared" si="1"/>
        <v>0</v>
      </c>
      <c r="AC18" s="25">
        <f t="shared" si="2"/>
        <v>0</v>
      </c>
      <c r="AD18" s="25">
        <f t="shared" si="3"/>
        <v>50</v>
      </c>
      <c r="AE18" s="25">
        <f t="shared" si="4"/>
        <v>0</v>
      </c>
      <c r="AF18" s="25">
        <f t="shared" si="5"/>
        <v>0</v>
      </c>
      <c r="AG18" s="25">
        <f t="shared" si="5"/>
        <v>0</v>
      </c>
      <c r="AH18" s="25">
        <f t="shared" si="6"/>
        <v>50</v>
      </c>
      <c r="AI18" s="25">
        <f t="shared" si="7"/>
        <v>0</v>
      </c>
      <c r="AJ18" s="25">
        <f t="shared" si="8"/>
        <v>0</v>
      </c>
      <c r="AK18" s="25">
        <f t="shared" si="9"/>
        <v>0</v>
      </c>
      <c r="AL18" s="25">
        <f t="shared" si="10"/>
        <v>0</v>
      </c>
      <c r="AM18" s="25">
        <f t="shared" si="11"/>
        <v>0</v>
      </c>
      <c r="AN18" s="25">
        <f t="shared" si="12"/>
        <v>0</v>
      </c>
      <c r="AO18" s="25">
        <f t="shared" si="13"/>
        <v>0</v>
      </c>
      <c r="AP18" s="25">
        <f t="shared" si="14"/>
        <v>0</v>
      </c>
      <c r="AQ18" s="25">
        <f t="shared" si="15"/>
        <v>0</v>
      </c>
      <c r="AR18" s="25">
        <f t="shared" si="16"/>
        <v>0</v>
      </c>
      <c r="AS18" s="25">
        <f t="shared" si="17"/>
        <v>0</v>
      </c>
      <c r="AT18" s="25">
        <f t="shared" si="18"/>
        <v>0</v>
      </c>
      <c r="AU18" s="25">
        <f t="shared" si="19"/>
        <v>0</v>
      </c>
      <c r="AV18" s="25">
        <f t="shared" si="20"/>
        <v>0</v>
      </c>
      <c r="AW18" s="25">
        <f t="shared" si="21"/>
        <v>0</v>
      </c>
      <c r="AX18" s="25">
        <f t="shared" si="21"/>
        <v>0</v>
      </c>
      <c r="AY18" s="25">
        <f t="shared" si="22"/>
        <v>0</v>
      </c>
      <c r="AZ18" s="25">
        <f t="shared" si="23"/>
        <v>0</v>
      </c>
      <c r="BA18" s="76"/>
    </row>
    <row r="19" spans="1:53" x14ac:dyDescent="0.25">
      <c r="A19" s="24" t="s">
        <v>193</v>
      </c>
      <c r="B19" s="25">
        <v>1</v>
      </c>
      <c r="C19" s="25">
        <v>0.3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B19" s="25">
        <f t="shared" si="1"/>
        <v>76.92307692307692</v>
      </c>
      <c r="AC19" s="25">
        <f t="shared" si="2"/>
        <v>23.076923076923077</v>
      </c>
      <c r="AD19" s="25">
        <f t="shared" si="3"/>
        <v>0</v>
      </c>
      <c r="AE19" s="25">
        <f t="shared" si="4"/>
        <v>0</v>
      </c>
      <c r="AF19" s="25">
        <f t="shared" si="5"/>
        <v>0</v>
      </c>
      <c r="AG19" s="25">
        <f t="shared" si="5"/>
        <v>0</v>
      </c>
      <c r="AH19" s="25">
        <f t="shared" si="6"/>
        <v>0</v>
      </c>
      <c r="AI19" s="25">
        <f t="shared" si="7"/>
        <v>0</v>
      </c>
      <c r="AJ19" s="25">
        <f t="shared" si="8"/>
        <v>0</v>
      </c>
      <c r="AK19" s="25">
        <f t="shared" si="9"/>
        <v>0</v>
      </c>
      <c r="AL19" s="25">
        <f t="shared" si="10"/>
        <v>0</v>
      </c>
      <c r="AM19" s="25">
        <f t="shared" si="11"/>
        <v>0</v>
      </c>
      <c r="AN19" s="25">
        <f t="shared" si="12"/>
        <v>0</v>
      </c>
      <c r="AO19" s="25">
        <f t="shared" si="13"/>
        <v>0</v>
      </c>
      <c r="AP19" s="25">
        <f t="shared" si="14"/>
        <v>0</v>
      </c>
      <c r="AQ19" s="25">
        <f t="shared" si="15"/>
        <v>0</v>
      </c>
      <c r="AR19" s="25">
        <f t="shared" si="16"/>
        <v>0</v>
      </c>
      <c r="AS19" s="25">
        <f t="shared" si="17"/>
        <v>0</v>
      </c>
      <c r="AT19" s="25">
        <f t="shared" si="18"/>
        <v>0</v>
      </c>
      <c r="AU19" s="25">
        <f t="shared" si="19"/>
        <v>0</v>
      </c>
      <c r="AV19" s="25">
        <f t="shared" si="20"/>
        <v>0</v>
      </c>
      <c r="AW19" s="25">
        <f t="shared" si="21"/>
        <v>0</v>
      </c>
      <c r="AX19" s="25">
        <f t="shared" si="21"/>
        <v>0</v>
      </c>
      <c r="AY19" s="25">
        <f t="shared" si="22"/>
        <v>0</v>
      </c>
      <c r="AZ19" s="25">
        <f t="shared" si="23"/>
        <v>0</v>
      </c>
      <c r="BA19" s="76"/>
    </row>
    <row r="20" spans="1:53" x14ac:dyDescent="0.25">
      <c r="A20" s="24" t="s">
        <v>193</v>
      </c>
      <c r="B20" s="25">
        <v>0.2</v>
      </c>
      <c r="C20" s="25">
        <v>1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B20" s="25">
        <f t="shared" si="1"/>
        <v>16.666666666666668</v>
      </c>
      <c r="AC20" s="25">
        <f t="shared" si="2"/>
        <v>83.333333333333343</v>
      </c>
      <c r="AD20" s="25">
        <f t="shared" si="3"/>
        <v>0</v>
      </c>
      <c r="AE20" s="25">
        <f t="shared" si="4"/>
        <v>0</v>
      </c>
      <c r="AF20" s="25">
        <f t="shared" si="5"/>
        <v>0</v>
      </c>
      <c r="AG20" s="25">
        <f t="shared" si="5"/>
        <v>0</v>
      </c>
      <c r="AH20" s="25">
        <f t="shared" si="6"/>
        <v>0</v>
      </c>
      <c r="AI20" s="25">
        <f t="shared" si="7"/>
        <v>0</v>
      </c>
      <c r="AJ20" s="25">
        <f t="shared" si="8"/>
        <v>0</v>
      </c>
      <c r="AK20" s="25">
        <f t="shared" si="9"/>
        <v>0</v>
      </c>
      <c r="AL20" s="25">
        <f t="shared" si="10"/>
        <v>0</v>
      </c>
      <c r="AM20" s="25">
        <f t="shared" si="11"/>
        <v>0</v>
      </c>
      <c r="AN20" s="25">
        <f t="shared" si="12"/>
        <v>0</v>
      </c>
      <c r="AO20" s="25">
        <f t="shared" si="13"/>
        <v>0</v>
      </c>
      <c r="AP20" s="25">
        <f t="shared" si="14"/>
        <v>0</v>
      </c>
      <c r="AQ20" s="25">
        <f t="shared" si="15"/>
        <v>0</v>
      </c>
      <c r="AR20" s="25">
        <f t="shared" si="16"/>
        <v>0</v>
      </c>
      <c r="AS20" s="25">
        <f t="shared" si="17"/>
        <v>0</v>
      </c>
      <c r="AT20" s="25">
        <f t="shared" si="18"/>
        <v>0</v>
      </c>
      <c r="AU20" s="25">
        <f t="shared" si="19"/>
        <v>0</v>
      </c>
      <c r="AV20" s="25">
        <f t="shared" si="20"/>
        <v>0</v>
      </c>
      <c r="AW20" s="25">
        <f t="shared" si="21"/>
        <v>0</v>
      </c>
      <c r="AX20" s="25">
        <f t="shared" si="21"/>
        <v>0</v>
      </c>
      <c r="AY20" s="25">
        <f t="shared" si="22"/>
        <v>0</v>
      </c>
      <c r="AZ20" s="25">
        <f t="shared" si="23"/>
        <v>0</v>
      </c>
      <c r="BA20" s="76"/>
    </row>
    <row r="21" spans="1:53" x14ac:dyDescent="0.25">
      <c r="A21" s="24" t="s">
        <v>194</v>
      </c>
      <c r="B21" s="25">
        <v>1</v>
      </c>
      <c r="C21" s="25">
        <v>0</v>
      </c>
      <c r="D21" s="25">
        <v>7.0000000000000007E-2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0.04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0.02</v>
      </c>
      <c r="AB21" s="25">
        <f t="shared" si="1"/>
        <v>88.495575221238937</v>
      </c>
      <c r="AC21" s="25">
        <f t="shared" si="2"/>
        <v>0</v>
      </c>
      <c r="AD21" s="25">
        <f t="shared" si="3"/>
        <v>6.1946902654867255</v>
      </c>
      <c r="AE21" s="25">
        <f t="shared" si="4"/>
        <v>0</v>
      </c>
      <c r="AF21" s="25">
        <f t="shared" si="5"/>
        <v>0</v>
      </c>
      <c r="AG21" s="25">
        <f t="shared" si="5"/>
        <v>0</v>
      </c>
      <c r="AH21" s="25">
        <f t="shared" si="6"/>
        <v>0</v>
      </c>
      <c r="AI21" s="25">
        <f t="shared" si="7"/>
        <v>0</v>
      </c>
      <c r="AJ21" s="25">
        <f t="shared" si="8"/>
        <v>0</v>
      </c>
      <c r="AK21" s="25">
        <f t="shared" si="9"/>
        <v>0</v>
      </c>
      <c r="AL21" s="25">
        <f t="shared" si="10"/>
        <v>0</v>
      </c>
      <c r="AM21" s="25">
        <f t="shared" si="11"/>
        <v>0</v>
      </c>
      <c r="AN21" s="25">
        <f t="shared" si="12"/>
        <v>0</v>
      </c>
      <c r="AO21" s="25">
        <f t="shared" si="13"/>
        <v>0</v>
      </c>
      <c r="AP21" s="25">
        <f t="shared" si="14"/>
        <v>3.5398230088495577</v>
      </c>
      <c r="AQ21" s="25">
        <f t="shared" si="15"/>
        <v>0</v>
      </c>
      <c r="AR21" s="25">
        <f t="shared" si="16"/>
        <v>0</v>
      </c>
      <c r="AS21" s="25">
        <f t="shared" si="17"/>
        <v>0</v>
      </c>
      <c r="AT21" s="25">
        <f t="shared" si="18"/>
        <v>0</v>
      </c>
      <c r="AU21" s="25">
        <f t="shared" si="19"/>
        <v>0</v>
      </c>
      <c r="AV21" s="25">
        <f t="shared" si="20"/>
        <v>0</v>
      </c>
      <c r="AW21" s="25">
        <f t="shared" si="21"/>
        <v>0</v>
      </c>
      <c r="AX21" s="25">
        <f t="shared" si="21"/>
        <v>0</v>
      </c>
      <c r="AY21" s="25">
        <f t="shared" si="22"/>
        <v>0</v>
      </c>
      <c r="AZ21" s="25">
        <f t="shared" si="23"/>
        <v>1.7699115044247788</v>
      </c>
      <c r="BA21" s="76"/>
    </row>
    <row r="22" spans="1:53" x14ac:dyDescent="0.25">
      <c r="A22" s="24" t="s">
        <v>195</v>
      </c>
      <c r="B22" s="25">
        <v>1</v>
      </c>
      <c r="C22" s="25">
        <v>0.5</v>
      </c>
      <c r="D22" s="25">
        <v>0.3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B22" s="25">
        <f t="shared" si="1"/>
        <v>55.555555555555557</v>
      </c>
      <c r="AC22" s="25">
        <f t="shared" si="2"/>
        <v>27.777777777777779</v>
      </c>
      <c r="AD22" s="25">
        <f t="shared" si="3"/>
        <v>16.666666666666664</v>
      </c>
      <c r="AE22" s="25">
        <f t="shared" si="4"/>
        <v>0</v>
      </c>
      <c r="AF22" s="25">
        <f t="shared" si="5"/>
        <v>0</v>
      </c>
      <c r="AG22" s="25">
        <f t="shared" si="5"/>
        <v>0</v>
      </c>
      <c r="AH22" s="25">
        <f t="shared" si="6"/>
        <v>0</v>
      </c>
      <c r="AI22" s="25">
        <f t="shared" si="7"/>
        <v>0</v>
      </c>
      <c r="AJ22" s="25">
        <f t="shared" si="8"/>
        <v>0</v>
      </c>
      <c r="AK22" s="25">
        <f t="shared" si="9"/>
        <v>0</v>
      </c>
      <c r="AL22" s="25">
        <f t="shared" si="10"/>
        <v>0</v>
      </c>
      <c r="AM22" s="25">
        <f t="shared" si="11"/>
        <v>0</v>
      </c>
      <c r="AN22" s="25">
        <f t="shared" si="12"/>
        <v>0</v>
      </c>
      <c r="AO22" s="25">
        <f t="shared" si="13"/>
        <v>0</v>
      </c>
      <c r="AP22" s="25">
        <f t="shared" si="14"/>
        <v>0</v>
      </c>
      <c r="AQ22" s="25">
        <f t="shared" si="15"/>
        <v>0</v>
      </c>
      <c r="AR22" s="25">
        <f t="shared" si="16"/>
        <v>0</v>
      </c>
      <c r="AS22" s="25">
        <f t="shared" si="17"/>
        <v>0</v>
      </c>
      <c r="AT22" s="25">
        <f t="shared" si="18"/>
        <v>0</v>
      </c>
      <c r="AU22" s="25">
        <f t="shared" si="19"/>
        <v>0</v>
      </c>
      <c r="AV22" s="25">
        <f t="shared" si="20"/>
        <v>0</v>
      </c>
      <c r="AW22" s="25">
        <f t="shared" si="21"/>
        <v>0</v>
      </c>
      <c r="AX22" s="25">
        <f t="shared" si="21"/>
        <v>0</v>
      </c>
      <c r="AY22" s="25">
        <f t="shared" si="22"/>
        <v>0</v>
      </c>
      <c r="AZ22" s="25">
        <f t="shared" si="23"/>
        <v>0</v>
      </c>
      <c r="BA22" s="76"/>
    </row>
    <row r="23" spans="1:53" x14ac:dyDescent="0.25">
      <c r="A23" s="24" t="s">
        <v>195</v>
      </c>
      <c r="B23" s="25">
        <v>0.3</v>
      </c>
      <c r="C23" s="25">
        <v>1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B23" s="25">
        <f t="shared" si="1"/>
        <v>23.076923076923077</v>
      </c>
      <c r="AC23" s="25">
        <f t="shared" si="2"/>
        <v>76.92307692307692</v>
      </c>
      <c r="AD23" s="25">
        <f t="shared" si="3"/>
        <v>0</v>
      </c>
      <c r="AE23" s="25">
        <f t="shared" si="4"/>
        <v>0</v>
      </c>
      <c r="AF23" s="25">
        <f t="shared" si="5"/>
        <v>0</v>
      </c>
      <c r="AG23" s="25">
        <f t="shared" si="5"/>
        <v>0</v>
      </c>
      <c r="AH23" s="25">
        <f t="shared" si="6"/>
        <v>0</v>
      </c>
      <c r="AI23" s="25">
        <f t="shared" si="7"/>
        <v>0</v>
      </c>
      <c r="AJ23" s="25">
        <f t="shared" si="8"/>
        <v>0</v>
      </c>
      <c r="AK23" s="25">
        <f t="shared" si="9"/>
        <v>0</v>
      </c>
      <c r="AL23" s="25">
        <f t="shared" si="10"/>
        <v>0</v>
      </c>
      <c r="AM23" s="25">
        <f t="shared" si="11"/>
        <v>0</v>
      </c>
      <c r="AN23" s="25">
        <f t="shared" si="12"/>
        <v>0</v>
      </c>
      <c r="AO23" s="25">
        <f t="shared" si="13"/>
        <v>0</v>
      </c>
      <c r="AP23" s="25">
        <f t="shared" si="14"/>
        <v>0</v>
      </c>
      <c r="AQ23" s="25">
        <f t="shared" si="15"/>
        <v>0</v>
      </c>
      <c r="AR23" s="25">
        <f t="shared" si="16"/>
        <v>0</v>
      </c>
      <c r="AS23" s="25">
        <f t="shared" si="17"/>
        <v>0</v>
      </c>
      <c r="AT23" s="25">
        <f t="shared" si="18"/>
        <v>0</v>
      </c>
      <c r="AU23" s="25">
        <f t="shared" si="19"/>
        <v>0</v>
      </c>
      <c r="AV23" s="25">
        <f t="shared" si="20"/>
        <v>0</v>
      </c>
      <c r="AW23" s="25">
        <f t="shared" si="21"/>
        <v>0</v>
      </c>
      <c r="AX23" s="25">
        <f t="shared" si="21"/>
        <v>0</v>
      </c>
      <c r="AY23" s="25">
        <f t="shared" si="22"/>
        <v>0</v>
      </c>
      <c r="AZ23" s="25">
        <f t="shared" si="23"/>
        <v>0</v>
      </c>
      <c r="BA23" s="76"/>
    </row>
    <row r="24" spans="1:53" x14ac:dyDescent="0.25">
      <c r="A24" s="24" t="s">
        <v>195</v>
      </c>
      <c r="B24" s="25">
        <v>0</v>
      </c>
      <c r="C24" s="25">
        <v>0.8</v>
      </c>
      <c r="D24" s="25">
        <v>1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0.4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0.2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B24" s="25">
        <f t="shared" si="1"/>
        <v>0</v>
      </c>
      <c r="AC24" s="25">
        <f t="shared" si="2"/>
        <v>33.333333333333329</v>
      </c>
      <c r="AD24" s="25">
        <f t="shared" si="3"/>
        <v>41.666666666666664</v>
      </c>
      <c r="AE24" s="25">
        <f t="shared" si="4"/>
        <v>0</v>
      </c>
      <c r="AF24" s="25">
        <f t="shared" si="5"/>
        <v>0</v>
      </c>
      <c r="AG24" s="25">
        <f t="shared" si="5"/>
        <v>0</v>
      </c>
      <c r="AH24" s="25">
        <f t="shared" si="6"/>
        <v>0</v>
      </c>
      <c r="AI24" s="25">
        <f t="shared" si="7"/>
        <v>0</v>
      </c>
      <c r="AJ24" s="25">
        <f t="shared" si="8"/>
        <v>16.666666666666664</v>
      </c>
      <c r="AK24" s="25">
        <f t="shared" si="9"/>
        <v>0</v>
      </c>
      <c r="AL24" s="25">
        <f t="shared" si="10"/>
        <v>0</v>
      </c>
      <c r="AM24" s="25">
        <f t="shared" si="11"/>
        <v>0</v>
      </c>
      <c r="AN24" s="25">
        <f t="shared" si="12"/>
        <v>0</v>
      </c>
      <c r="AO24" s="25">
        <f t="shared" si="13"/>
        <v>0</v>
      </c>
      <c r="AP24" s="25">
        <f t="shared" si="14"/>
        <v>0</v>
      </c>
      <c r="AQ24" s="25">
        <f t="shared" si="15"/>
        <v>0</v>
      </c>
      <c r="AR24" s="25">
        <f t="shared" si="16"/>
        <v>0</v>
      </c>
      <c r="AS24" s="25">
        <f t="shared" si="17"/>
        <v>8.3333333333333321</v>
      </c>
      <c r="AT24" s="25">
        <f t="shared" si="18"/>
        <v>0</v>
      </c>
      <c r="AU24" s="25">
        <f t="shared" si="19"/>
        <v>0</v>
      </c>
      <c r="AV24" s="25">
        <f t="shared" si="20"/>
        <v>0</v>
      </c>
      <c r="AW24" s="25">
        <f t="shared" si="21"/>
        <v>0</v>
      </c>
      <c r="AX24" s="25">
        <f t="shared" si="21"/>
        <v>0</v>
      </c>
      <c r="AY24" s="25">
        <f t="shared" si="22"/>
        <v>0</v>
      </c>
      <c r="AZ24" s="25">
        <f t="shared" si="23"/>
        <v>0</v>
      </c>
      <c r="BA24" s="76"/>
    </row>
    <row r="25" spans="1:53" x14ac:dyDescent="0.25">
      <c r="A25" s="24" t="s">
        <v>196</v>
      </c>
      <c r="B25" s="25">
        <v>0.7</v>
      </c>
      <c r="C25" s="25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B25" s="25">
        <f t="shared" si="1"/>
        <v>41.17647058823529</v>
      </c>
      <c r="AC25" s="25">
        <f t="shared" si="2"/>
        <v>58.82352941176471</v>
      </c>
      <c r="AD25" s="25">
        <f t="shared" si="3"/>
        <v>0</v>
      </c>
      <c r="AE25" s="25">
        <f t="shared" si="4"/>
        <v>0</v>
      </c>
      <c r="AF25" s="25">
        <f t="shared" si="5"/>
        <v>0</v>
      </c>
      <c r="AG25" s="25">
        <f t="shared" si="5"/>
        <v>0</v>
      </c>
      <c r="AH25" s="25">
        <f t="shared" si="6"/>
        <v>0</v>
      </c>
      <c r="AI25" s="25">
        <f t="shared" si="7"/>
        <v>0</v>
      </c>
      <c r="AJ25" s="25">
        <f t="shared" si="8"/>
        <v>0</v>
      </c>
      <c r="AK25" s="25">
        <f t="shared" si="9"/>
        <v>0</v>
      </c>
      <c r="AL25" s="25">
        <f t="shared" si="10"/>
        <v>0</v>
      </c>
      <c r="AM25" s="25">
        <f t="shared" si="11"/>
        <v>0</v>
      </c>
      <c r="AN25" s="25">
        <f t="shared" si="12"/>
        <v>0</v>
      </c>
      <c r="AO25" s="25">
        <f t="shared" si="13"/>
        <v>0</v>
      </c>
      <c r="AP25" s="25">
        <f t="shared" si="14"/>
        <v>0</v>
      </c>
      <c r="AQ25" s="25">
        <f t="shared" si="15"/>
        <v>0</v>
      </c>
      <c r="AR25" s="25">
        <f t="shared" si="16"/>
        <v>0</v>
      </c>
      <c r="AS25" s="25">
        <f t="shared" si="17"/>
        <v>0</v>
      </c>
      <c r="AT25" s="25">
        <f t="shared" si="18"/>
        <v>0</v>
      </c>
      <c r="AU25" s="25">
        <f t="shared" si="19"/>
        <v>0</v>
      </c>
      <c r="AV25" s="25">
        <f t="shared" si="20"/>
        <v>0</v>
      </c>
      <c r="AW25" s="25">
        <f t="shared" si="21"/>
        <v>0</v>
      </c>
      <c r="AX25" s="25">
        <f t="shared" si="21"/>
        <v>0</v>
      </c>
      <c r="AY25" s="25">
        <f t="shared" si="22"/>
        <v>0</v>
      </c>
      <c r="AZ25" s="25">
        <f t="shared" si="23"/>
        <v>0</v>
      </c>
      <c r="BA25" s="76"/>
    </row>
    <row r="26" spans="1:53" x14ac:dyDescent="0.25">
      <c r="A26" s="24" t="s">
        <v>197</v>
      </c>
      <c r="B26" s="25">
        <v>0</v>
      </c>
      <c r="C26" s="25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B26" s="25">
        <f t="shared" si="1"/>
        <v>0</v>
      </c>
      <c r="AC26" s="25">
        <f t="shared" si="2"/>
        <v>100</v>
      </c>
      <c r="AD26" s="25">
        <f t="shared" si="3"/>
        <v>0</v>
      </c>
      <c r="AE26" s="25">
        <f t="shared" si="4"/>
        <v>0</v>
      </c>
      <c r="AF26" s="25">
        <f t="shared" si="5"/>
        <v>0</v>
      </c>
      <c r="AG26" s="25">
        <f t="shared" si="5"/>
        <v>0</v>
      </c>
      <c r="AH26" s="25">
        <f t="shared" si="6"/>
        <v>0</v>
      </c>
      <c r="AI26" s="25">
        <f t="shared" si="7"/>
        <v>0</v>
      </c>
      <c r="AJ26" s="25">
        <f t="shared" si="8"/>
        <v>0</v>
      </c>
      <c r="AK26" s="25">
        <f t="shared" si="9"/>
        <v>0</v>
      </c>
      <c r="AL26" s="25">
        <f t="shared" si="10"/>
        <v>0</v>
      </c>
      <c r="AM26" s="25">
        <f t="shared" si="11"/>
        <v>0</v>
      </c>
      <c r="AN26" s="25">
        <f t="shared" si="12"/>
        <v>0</v>
      </c>
      <c r="AO26" s="25">
        <f t="shared" si="13"/>
        <v>0</v>
      </c>
      <c r="AP26" s="25">
        <f t="shared" si="14"/>
        <v>0</v>
      </c>
      <c r="AQ26" s="25">
        <f t="shared" si="15"/>
        <v>0</v>
      </c>
      <c r="AR26" s="25">
        <f t="shared" si="16"/>
        <v>0</v>
      </c>
      <c r="AS26" s="25">
        <f t="shared" si="17"/>
        <v>0</v>
      </c>
      <c r="AT26" s="25">
        <f t="shared" si="18"/>
        <v>0</v>
      </c>
      <c r="AU26" s="25">
        <f t="shared" si="19"/>
        <v>0</v>
      </c>
      <c r="AV26" s="25">
        <f t="shared" si="20"/>
        <v>0</v>
      </c>
      <c r="AW26" s="25">
        <f t="shared" si="21"/>
        <v>0</v>
      </c>
      <c r="AX26" s="25">
        <f t="shared" si="21"/>
        <v>0</v>
      </c>
      <c r="AY26" s="25">
        <f t="shared" si="22"/>
        <v>0</v>
      </c>
      <c r="AZ26" s="25">
        <f t="shared" si="23"/>
        <v>0</v>
      </c>
      <c r="BA26" s="76"/>
    </row>
    <row r="27" spans="1:53" x14ac:dyDescent="0.25">
      <c r="A27" s="24" t="s">
        <v>198</v>
      </c>
      <c r="B27" s="25">
        <v>0</v>
      </c>
      <c r="C27" s="25">
        <v>1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B27" s="25">
        <f t="shared" si="1"/>
        <v>0</v>
      </c>
      <c r="AC27" s="25">
        <f t="shared" si="2"/>
        <v>100</v>
      </c>
      <c r="AD27" s="25">
        <f t="shared" si="3"/>
        <v>0</v>
      </c>
      <c r="AE27" s="25">
        <f t="shared" si="4"/>
        <v>0</v>
      </c>
      <c r="AF27" s="25">
        <f t="shared" si="5"/>
        <v>0</v>
      </c>
      <c r="AG27" s="25">
        <f t="shared" si="5"/>
        <v>0</v>
      </c>
      <c r="AH27" s="25">
        <f t="shared" si="6"/>
        <v>0</v>
      </c>
      <c r="AI27" s="25">
        <f t="shared" si="7"/>
        <v>0</v>
      </c>
      <c r="AJ27" s="25">
        <f t="shared" si="8"/>
        <v>0</v>
      </c>
      <c r="AK27" s="25">
        <f t="shared" si="9"/>
        <v>0</v>
      </c>
      <c r="AL27" s="25">
        <f t="shared" si="10"/>
        <v>0</v>
      </c>
      <c r="AM27" s="25">
        <f t="shared" si="11"/>
        <v>0</v>
      </c>
      <c r="AN27" s="25">
        <f t="shared" si="12"/>
        <v>0</v>
      </c>
      <c r="AO27" s="25">
        <f t="shared" si="13"/>
        <v>0</v>
      </c>
      <c r="AP27" s="25">
        <f t="shared" si="14"/>
        <v>0</v>
      </c>
      <c r="AQ27" s="25">
        <f t="shared" si="15"/>
        <v>0</v>
      </c>
      <c r="AR27" s="25">
        <f t="shared" si="16"/>
        <v>0</v>
      </c>
      <c r="AS27" s="25">
        <f t="shared" si="17"/>
        <v>0</v>
      </c>
      <c r="AT27" s="25">
        <f t="shared" si="18"/>
        <v>0</v>
      </c>
      <c r="AU27" s="25">
        <f t="shared" si="19"/>
        <v>0</v>
      </c>
      <c r="AV27" s="25">
        <f t="shared" si="20"/>
        <v>0</v>
      </c>
      <c r="AW27" s="25">
        <f t="shared" si="21"/>
        <v>0</v>
      </c>
      <c r="AX27" s="25">
        <f t="shared" si="21"/>
        <v>0</v>
      </c>
      <c r="AY27" s="25">
        <f t="shared" si="22"/>
        <v>0</v>
      </c>
      <c r="AZ27" s="25">
        <f t="shared" si="23"/>
        <v>0</v>
      </c>
      <c r="BA27" s="76"/>
    </row>
    <row r="28" spans="1:53" x14ac:dyDescent="0.25">
      <c r="A28" s="24" t="s">
        <v>199</v>
      </c>
      <c r="B28" s="25">
        <v>1</v>
      </c>
      <c r="C28" s="25">
        <v>0.36</v>
      </c>
      <c r="D28" s="25">
        <v>0.03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0.26</v>
      </c>
      <c r="K28" s="25">
        <v>0</v>
      </c>
      <c r="L28" s="25">
        <v>0</v>
      </c>
      <c r="M28" s="25">
        <v>0.06</v>
      </c>
      <c r="N28" s="25">
        <v>0.05</v>
      </c>
      <c r="O28" s="25">
        <v>0</v>
      </c>
      <c r="P28" s="25">
        <v>0</v>
      </c>
      <c r="Q28" s="25">
        <v>0</v>
      </c>
      <c r="R28" s="25">
        <v>0</v>
      </c>
      <c r="S28" s="25">
        <v>0.06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B28" s="25">
        <f t="shared" si="1"/>
        <v>54.945054945054942</v>
      </c>
      <c r="AC28" s="25">
        <f t="shared" si="2"/>
        <v>19.780219780219781</v>
      </c>
      <c r="AD28" s="25">
        <f t="shared" si="3"/>
        <v>1.6483516483516485</v>
      </c>
      <c r="AE28" s="25">
        <f t="shared" si="4"/>
        <v>0</v>
      </c>
      <c r="AF28" s="25">
        <f t="shared" si="5"/>
        <v>0</v>
      </c>
      <c r="AG28" s="25">
        <f t="shared" si="5"/>
        <v>0</v>
      </c>
      <c r="AH28" s="25">
        <f t="shared" si="6"/>
        <v>0</v>
      </c>
      <c r="AI28" s="25">
        <f t="shared" si="7"/>
        <v>0</v>
      </c>
      <c r="AJ28" s="25">
        <f t="shared" si="8"/>
        <v>14.285714285714285</v>
      </c>
      <c r="AK28" s="25">
        <f t="shared" si="9"/>
        <v>0</v>
      </c>
      <c r="AL28" s="25">
        <f t="shared" si="10"/>
        <v>0</v>
      </c>
      <c r="AM28" s="25">
        <f t="shared" si="11"/>
        <v>3.296703296703297</v>
      </c>
      <c r="AN28" s="25">
        <f t="shared" si="12"/>
        <v>2.7472527472527473</v>
      </c>
      <c r="AO28" s="25">
        <f t="shared" si="13"/>
        <v>0</v>
      </c>
      <c r="AP28" s="25">
        <f t="shared" si="14"/>
        <v>0</v>
      </c>
      <c r="AQ28" s="25">
        <f t="shared" si="15"/>
        <v>0</v>
      </c>
      <c r="AR28" s="25">
        <f t="shared" si="16"/>
        <v>0</v>
      </c>
      <c r="AS28" s="25">
        <f t="shared" si="17"/>
        <v>3.296703296703297</v>
      </c>
      <c r="AT28" s="25">
        <f t="shared" si="18"/>
        <v>0</v>
      </c>
      <c r="AU28" s="25">
        <f t="shared" si="19"/>
        <v>0</v>
      </c>
      <c r="AV28" s="25">
        <f t="shared" si="20"/>
        <v>0</v>
      </c>
      <c r="AW28" s="25">
        <f t="shared" si="21"/>
        <v>0</v>
      </c>
      <c r="AX28" s="25">
        <f t="shared" si="21"/>
        <v>0</v>
      </c>
      <c r="AY28" s="25">
        <f t="shared" si="22"/>
        <v>0</v>
      </c>
      <c r="AZ28" s="25">
        <f t="shared" si="23"/>
        <v>0</v>
      </c>
      <c r="BA28" s="76"/>
    </row>
    <row r="29" spans="1:53" x14ac:dyDescent="0.25">
      <c r="A29" s="24" t="s">
        <v>200</v>
      </c>
      <c r="B29" s="25">
        <v>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B29" s="25">
        <f t="shared" si="1"/>
        <v>100</v>
      </c>
      <c r="AC29" s="25">
        <f t="shared" si="2"/>
        <v>0</v>
      </c>
      <c r="AD29" s="25">
        <f t="shared" si="3"/>
        <v>0</v>
      </c>
      <c r="AE29" s="25">
        <f t="shared" si="4"/>
        <v>0</v>
      </c>
      <c r="AF29" s="25">
        <f t="shared" si="5"/>
        <v>0</v>
      </c>
      <c r="AG29" s="25">
        <f t="shared" si="5"/>
        <v>0</v>
      </c>
      <c r="AH29" s="25">
        <f t="shared" si="6"/>
        <v>0</v>
      </c>
      <c r="AI29" s="25">
        <f t="shared" si="7"/>
        <v>0</v>
      </c>
      <c r="AJ29" s="25">
        <f t="shared" si="8"/>
        <v>0</v>
      </c>
      <c r="AK29" s="25">
        <f t="shared" si="9"/>
        <v>0</v>
      </c>
      <c r="AL29" s="25">
        <f t="shared" si="10"/>
        <v>0</v>
      </c>
      <c r="AM29" s="25">
        <f t="shared" si="11"/>
        <v>0</v>
      </c>
      <c r="AN29" s="25">
        <f t="shared" si="12"/>
        <v>0</v>
      </c>
      <c r="AO29" s="25">
        <f t="shared" si="13"/>
        <v>0</v>
      </c>
      <c r="AP29" s="25">
        <f t="shared" si="14"/>
        <v>0</v>
      </c>
      <c r="AQ29" s="25">
        <f t="shared" si="15"/>
        <v>0</v>
      </c>
      <c r="AR29" s="25">
        <f t="shared" si="16"/>
        <v>0</v>
      </c>
      <c r="AS29" s="25">
        <f t="shared" si="17"/>
        <v>0</v>
      </c>
      <c r="AT29" s="25">
        <f t="shared" si="18"/>
        <v>0</v>
      </c>
      <c r="AU29" s="25">
        <f t="shared" si="19"/>
        <v>0</v>
      </c>
      <c r="AV29" s="25">
        <f t="shared" si="20"/>
        <v>0</v>
      </c>
      <c r="AW29" s="25">
        <f t="shared" si="21"/>
        <v>0</v>
      </c>
      <c r="AX29" s="25">
        <f t="shared" si="21"/>
        <v>0</v>
      </c>
      <c r="AY29" s="25">
        <f t="shared" si="22"/>
        <v>0</v>
      </c>
      <c r="AZ29" s="25">
        <f t="shared" si="23"/>
        <v>0</v>
      </c>
      <c r="BA29" s="76"/>
    </row>
    <row r="30" spans="1:53" x14ac:dyDescent="0.25">
      <c r="A30" s="24" t="s">
        <v>200</v>
      </c>
      <c r="B30" s="25">
        <v>1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B30" s="25">
        <f t="shared" si="1"/>
        <v>100</v>
      </c>
      <c r="AC30" s="25">
        <f t="shared" si="2"/>
        <v>0</v>
      </c>
      <c r="AD30" s="25">
        <f t="shared" si="3"/>
        <v>0</v>
      </c>
      <c r="AE30" s="25">
        <f t="shared" si="4"/>
        <v>0</v>
      </c>
      <c r="AF30" s="25">
        <f t="shared" si="5"/>
        <v>0</v>
      </c>
      <c r="AG30" s="25">
        <f t="shared" si="5"/>
        <v>0</v>
      </c>
      <c r="AH30" s="25">
        <f t="shared" si="6"/>
        <v>0</v>
      </c>
      <c r="AI30" s="25">
        <f t="shared" si="7"/>
        <v>0</v>
      </c>
      <c r="AJ30" s="25">
        <f t="shared" si="8"/>
        <v>0</v>
      </c>
      <c r="AK30" s="25">
        <f t="shared" si="9"/>
        <v>0</v>
      </c>
      <c r="AL30" s="25">
        <f t="shared" si="10"/>
        <v>0</v>
      </c>
      <c r="AM30" s="25">
        <f t="shared" si="11"/>
        <v>0</v>
      </c>
      <c r="AN30" s="25">
        <f t="shared" si="12"/>
        <v>0</v>
      </c>
      <c r="AO30" s="25">
        <f t="shared" si="13"/>
        <v>0</v>
      </c>
      <c r="AP30" s="25">
        <f t="shared" si="14"/>
        <v>0</v>
      </c>
      <c r="AQ30" s="25">
        <f t="shared" si="15"/>
        <v>0</v>
      </c>
      <c r="AR30" s="25">
        <f t="shared" si="16"/>
        <v>0</v>
      </c>
      <c r="AS30" s="25">
        <f t="shared" si="17"/>
        <v>0</v>
      </c>
      <c r="AT30" s="25">
        <f t="shared" si="18"/>
        <v>0</v>
      </c>
      <c r="AU30" s="25">
        <f t="shared" si="19"/>
        <v>0</v>
      </c>
      <c r="AV30" s="25">
        <f t="shared" si="20"/>
        <v>0</v>
      </c>
      <c r="AW30" s="25">
        <f t="shared" si="21"/>
        <v>0</v>
      </c>
      <c r="AX30" s="25">
        <f t="shared" si="21"/>
        <v>0</v>
      </c>
      <c r="AY30" s="25">
        <f t="shared" si="22"/>
        <v>0</v>
      </c>
      <c r="AZ30" s="25">
        <f t="shared" si="23"/>
        <v>0</v>
      </c>
      <c r="BA30" s="76"/>
    </row>
    <row r="31" spans="1:53" x14ac:dyDescent="0.25">
      <c r="A31" s="24" t="s">
        <v>200</v>
      </c>
      <c r="B31" s="25">
        <v>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B31" s="25">
        <f t="shared" si="1"/>
        <v>100</v>
      </c>
      <c r="AC31" s="25">
        <f t="shared" si="2"/>
        <v>0</v>
      </c>
      <c r="AD31" s="25">
        <f t="shared" si="3"/>
        <v>0</v>
      </c>
      <c r="AE31" s="25">
        <f t="shared" si="4"/>
        <v>0</v>
      </c>
      <c r="AF31" s="25">
        <f t="shared" si="5"/>
        <v>0</v>
      </c>
      <c r="AG31" s="25">
        <f t="shared" si="5"/>
        <v>0</v>
      </c>
      <c r="AH31" s="25">
        <f t="shared" si="6"/>
        <v>0</v>
      </c>
      <c r="AI31" s="25">
        <f t="shared" si="7"/>
        <v>0</v>
      </c>
      <c r="AJ31" s="25">
        <f t="shared" si="8"/>
        <v>0</v>
      </c>
      <c r="AK31" s="25">
        <f t="shared" si="9"/>
        <v>0</v>
      </c>
      <c r="AL31" s="25">
        <f t="shared" si="10"/>
        <v>0</v>
      </c>
      <c r="AM31" s="25">
        <f t="shared" si="11"/>
        <v>0</v>
      </c>
      <c r="AN31" s="25">
        <f t="shared" si="12"/>
        <v>0</v>
      </c>
      <c r="AO31" s="25">
        <f t="shared" si="13"/>
        <v>0</v>
      </c>
      <c r="AP31" s="25">
        <f t="shared" si="14"/>
        <v>0</v>
      </c>
      <c r="AQ31" s="25">
        <f t="shared" si="15"/>
        <v>0</v>
      </c>
      <c r="AR31" s="25">
        <f t="shared" si="16"/>
        <v>0</v>
      </c>
      <c r="AS31" s="25">
        <f t="shared" si="17"/>
        <v>0</v>
      </c>
      <c r="AT31" s="25">
        <f t="shared" si="18"/>
        <v>0</v>
      </c>
      <c r="AU31" s="25">
        <f t="shared" si="19"/>
        <v>0</v>
      </c>
      <c r="AV31" s="25">
        <f t="shared" si="20"/>
        <v>0</v>
      </c>
      <c r="AW31" s="25">
        <f t="shared" si="21"/>
        <v>0</v>
      </c>
      <c r="AX31" s="25">
        <f t="shared" si="21"/>
        <v>0</v>
      </c>
      <c r="AY31" s="25">
        <f t="shared" si="22"/>
        <v>0</v>
      </c>
      <c r="AZ31" s="25">
        <f t="shared" si="23"/>
        <v>0</v>
      </c>
      <c r="BA31" s="76"/>
    </row>
    <row r="32" spans="1:53" x14ac:dyDescent="0.25">
      <c r="A32" s="24" t="s">
        <v>201</v>
      </c>
      <c r="B32" s="25">
        <v>1</v>
      </c>
      <c r="C32" s="25">
        <v>0.5</v>
      </c>
      <c r="D32" s="25">
        <v>0.1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0.1</v>
      </c>
      <c r="K32" s="25">
        <v>0</v>
      </c>
      <c r="L32" s="25">
        <v>0</v>
      </c>
      <c r="M32" s="25">
        <v>0.1</v>
      </c>
      <c r="N32" s="25">
        <v>0.3</v>
      </c>
      <c r="O32" s="25">
        <v>0</v>
      </c>
      <c r="P32" s="25">
        <v>0</v>
      </c>
      <c r="Q32" s="25">
        <v>0</v>
      </c>
      <c r="R32" s="25">
        <v>0</v>
      </c>
      <c r="S32" s="25">
        <v>0.25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B32" s="25">
        <f t="shared" si="1"/>
        <v>42.553191489361701</v>
      </c>
      <c r="AC32" s="25">
        <f t="shared" si="2"/>
        <v>21.276595744680851</v>
      </c>
      <c r="AD32" s="25">
        <f t="shared" si="3"/>
        <v>4.2553191489361701</v>
      </c>
      <c r="AE32" s="25">
        <f t="shared" si="4"/>
        <v>0</v>
      </c>
      <c r="AF32" s="25">
        <f t="shared" si="5"/>
        <v>0</v>
      </c>
      <c r="AG32" s="25">
        <f t="shared" si="5"/>
        <v>0</v>
      </c>
      <c r="AH32" s="25">
        <f t="shared" si="6"/>
        <v>0</v>
      </c>
      <c r="AI32" s="25">
        <f t="shared" si="7"/>
        <v>0</v>
      </c>
      <c r="AJ32" s="25">
        <f t="shared" si="8"/>
        <v>4.2553191489361701</v>
      </c>
      <c r="AK32" s="25">
        <f t="shared" si="9"/>
        <v>0</v>
      </c>
      <c r="AL32" s="25">
        <f t="shared" si="10"/>
        <v>0</v>
      </c>
      <c r="AM32" s="25">
        <f t="shared" si="11"/>
        <v>4.2553191489361701</v>
      </c>
      <c r="AN32" s="25">
        <f t="shared" si="12"/>
        <v>12.76595744680851</v>
      </c>
      <c r="AO32" s="25">
        <f t="shared" si="13"/>
        <v>0</v>
      </c>
      <c r="AP32" s="25">
        <f t="shared" si="14"/>
        <v>0</v>
      </c>
      <c r="AQ32" s="25">
        <f t="shared" si="15"/>
        <v>0</v>
      </c>
      <c r="AR32" s="25">
        <f t="shared" si="16"/>
        <v>0</v>
      </c>
      <c r="AS32" s="25">
        <f t="shared" si="17"/>
        <v>10.638297872340425</v>
      </c>
      <c r="AT32" s="25">
        <f t="shared" si="18"/>
        <v>0</v>
      </c>
      <c r="AU32" s="25">
        <f t="shared" si="19"/>
        <v>0</v>
      </c>
      <c r="AV32" s="25">
        <f t="shared" si="20"/>
        <v>0</v>
      </c>
      <c r="AW32" s="25">
        <f t="shared" si="21"/>
        <v>0</v>
      </c>
      <c r="AX32" s="25">
        <f t="shared" si="21"/>
        <v>0</v>
      </c>
      <c r="AY32" s="25">
        <f t="shared" si="22"/>
        <v>0</v>
      </c>
      <c r="AZ32" s="25">
        <f t="shared" si="23"/>
        <v>0</v>
      </c>
      <c r="BA32" s="76"/>
    </row>
    <row r="33" spans="1:53" x14ac:dyDescent="0.25">
      <c r="A33" s="24" t="s">
        <v>202</v>
      </c>
      <c r="B33" s="25">
        <v>0.2</v>
      </c>
      <c r="C33" s="25">
        <v>1</v>
      </c>
      <c r="D33" s="25">
        <v>0.2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0.01</v>
      </c>
      <c r="K33" s="25">
        <v>0</v>
      </c>
      <c r="L33" s="25">
        <v>0</v>
      </c>
      <c r="M33" s="25">
        <v>0.3</v>
      </c>
      <c r="N33" s="25">
        <v>0.4</v>
      </c>
      <c r="O33" s="25">
        <v>0</v>
      </c>
      <c r="P33" s="25">
        <v>0</v>
      </c>
      <c r="Q33" s="25">
        <v>0</v>
      </c>
      <c r="R33" s="25">
        <v>0</v>
      </c>
      <c r="S33" s="25">
        <v>0.9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B33" s="25">
        <f t="shared" si="1"/>
        <v>6.6445182724252501</v>
      </c>
      <c r="AC33" s="25">
        <f t="shared" si="2"/>
        <v>33.222591362126245</v>
      </c>
      <c r="AD33" s="25">
        <f t="shared" si="3"/>
        <v>6.6445182724252501</v>
      </c>
      <c r="AE33" s="25">
        <f t="shared" si="4"/>
        <v>0</v>
      </c>
      <c r="AF33" s="25">
        <f t="shared" si="5"/>
        <v>0</v>
      </c>
      <c r="AG33" s="25">
        <f t="shared" si="5"/>
        <v>0</v>
      </c>
      <c r="AH33" s="25">
        <f t="shared" si="6"/>
        <v>0</v>
      </c>
      <c r="AI33" s="25">
        <f t="shared" si="7"/>
        <v>0</v>
      </c>
      <c r="AJ33" s="25">
        <f t="shared" si="8"/>
        <v>0.33222591362126253</v>
      </c>
      <c r="AK33" s="25">
        <f t="shared" si="9"/>
        <v>0</v>
      </c>
      <c r="AL33" s="25">
        <f t="shared" si="10"/>
        <v>0</v>
      </c>
      <c r="AM33" s="25">
        <f t="shared" si="11"/>
        <v>9.9667774086378742</v>
      </c>
      <c r="AN33" s="25">
        <f t="shared" si="12"/>
        <v>13.2890365448505</v>
      </c>
      <c r="AO33" s="25">
        <f t="shared" si="13"/>
        <v>0</v>
      </c>
      <c r="AP33" s="25">
        <f t="shared" si="14"/>
        <v>0</v>
      </c>
      <c r="AQ33" s="25">
        <f t="shared" si="15"/>
        <v>0</v>
      </c>
      <c r="AR33" s="25">
        <f t="shared" si="16"/>
        <v>0</v>
      </c>
      <c r="AS33" s="25">
        <f t="shared" si="17"/>
        <v>29.900332225913623</v>
      </c>
      <c r="AT33" s="25">
        <f t="shared" si="18"/>
        <v>0</v>
      </c>
      <c r="AU33" s="25">
        <f t="shared" si="19"/>
        <v>0</v>
      </c>
      <c r="AV33" s="25">
        <f t="shared" si="20"/>
        <v>0</v>
      </c>
      <c r="AW33" s="25">
        <f t="shared" si="21"/>
        <v>0</v>
      </c>
      <c r="AX33" s="25">
        <f t="shared" si="21"/>
        <v>0</v>
      </c>
      <c r="AY33" s="25">
        <f t="shared" si="22"/>
        <v>0</v>
      </c>
      <c r="AZ33" s="25">
        <f t="shared" si="23"/>
        <v>0</v>
      </c>
      <c r="BA33" s="76"/>
    </row>
    <row r="34" spans="1:53" x14ac:dyDescent="0.25">
      <c r="A34" s="24" t="s">
        <v>203</v>
      </c>
      <c r="B34" s="25">
        <v>1</v>
      </c>
      <c r="C34" s="25">
        <v>1</v>
      </c>
      <c r="D34" s="25">
        <v>0.7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0.7</v>
      </c>
      <c r="M34" s="25">
        <v>0.3</v>
      </c>
      <c r="N34" s="25">
        <v>0.04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B34" s="25">
        <f t="shared" si="1"/>
        <v>26.737967914438499</v>
      </c>
      <c r="AC34" s="25">
        <f t="shared" si="2"/>
        <v>26.737967914438499</v>
      </c>
      <c r="AD34" s="25">
        <f t="shared" si="3"/>
        <v>18.71657754010695</v>
      </c>
      <c r="AE34" s="25">
        <f t="shared" si="4"/>
        <v>0</v>
      </c>
      <c r="AF34" s="25">
        <f t="shared" si="5"/>
        <v>0</v>
      </c>
      <c r="AG34" s="25">
        <f t="shared" si="5"/>
        <v>0</v>
      </c>
      <c r="AH34" s="25">
        <f t="shared" si="6"/>
        <v>0</v>
      </c>
      <c r="AI34" s="25">
        <f t="shared" si="7"/>
        <v>0</v>
      </c>
      <c r="AJ34" s="25">
        <f t="shared" si="8"/>
        <v>0</v>
      </c>
      <c r="AK34" s="25">
        <f t="shared" si="9"/>
        <v>0</v>
      </c>
      <c r="AL34" s="25">
        <f t="shared" si="10"/>
        <v>18.71657754010695</v>
      </c>
      <c r="AM34" s="25">
        <f t="shared" si="11"/>
        <v>8.0213903743315491</v>
      </c>
      <c r="AN34" s="25">
        <f t="shared" si="12"/>
        <v>1.0695187165775399</v>
      </c>
      <c r="AO34" s="25">
        <f t="shared" si="13"/>
        <v>0</v>
      </c>
      <c r="AP34" s="25">
        <f t="shared" si="14"/>
        <v>0</v>
      </c>
      <c r="AQ34" s="25">
        <f t="shared" si="15"/>
        <v>0</v>
      </c>
      <c r="AR34" s="25">
        <f t="shared" si="16"/>
        <v>0</v>
      </c>
      <c r="AS34" s="25">
        <f t="shared" si="17"/>
        <v>0</v>
      </c>
      <c r="AT34" s="25">
        <f t="shared" si="18"/>
        <v>0</v>
      </c>
      <c r="AU34" s="25">
        <f t="shared" si="19"/>
        <v>0</v>
      </c>
      <c r="AV34" s="25">
        <f t="shared" si="20"/>
        <v>0</v>
      </c>
      <c r="AW34" s="25">
        <f t="shared" si="21"/>
        <v>0</v>
      </c>
      <c r="AX34" s="25">
        <f t="shared" si="21"/>
        <v>0</v>
      </c>
      <c r="AY34" s="25">
        <f t="shared" si="22"/>
        <v>0</v>
      </c>
      <c r="AZ34" s="25">
        <f t="shared" si="23"/>
        <v>0</v>
      </c>
      <c r="BA34" s="76"/>
    </row>
    <row r="35" spans="1:53" x14ac:dyDescent="0.25">
      <c r="A35" s="24" t="s">
        <v>204</v>
      </c>
      <c r="B35" s="25">
        <v>1</v>
      </c>
      <c r="C35" s="25">
        <v>0.9</v>
      </c>
      <c r="D35" s="25">
        <v>1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0.6</v>
      </c>
      <c r="M35" s="25">
        <v>0.3</v>
      </c>
      <c r="N35" s="25">
        <v>0.1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B35" s="25">
        <f t="shared" si="1"/>
        <v>25.641025641025646</v>
      </c>
      <c r="AC35" s="25">
        <f t="shared" si="2"/>
        <v>23.076923076923077</v>
      </c>
      <c r="AD35" s="25">
        <f t="shared" si="3"/>
        <v>25.641025641025646</v>
      </c>
      <c r="AE35" s="25">
        <f t="shared" si="4"/>
        <v>0</v>
      </c>
      <c r="AF35" s="25">
        <f t="shared" si="5"/>
        <v>0</v>
      </c>
      <c r="AG35" s="25">
        <f t="shared" si="5"/>
        <v>0</v>
      </c>
      <c r="AH35" s="25">
        <f t="shared" si="6"/>
        <v>0</v>
      </c>
      <c r="AI35" s="25">
        <f t="shared" si="7"/>
        <v>0</v>
      </c>
      <c r="AJ35" s="25">
        <f t="shared" si="8"/>
        <v>0</v>
      </c>
      <c r="AK35" s="25">
        <f t="shared" si="9"/>
        <v>0</v>
      </c>
      <c r="AL35" s="25">
        <f t="shared" si="10"/>
        <v>15.384615384615385</v>
      </c>
      <c r="AM35" s="25">
        <f t="shared" si="11"/>
        <v>7.6923076923076925</v>
      </c>
      <c r="AN35" s="25">
        <f t="shared" si="12"/>
        <v>2.5641025641025643</v>
      </c>
      <c r="AO35" s="25">
        <f t="shared" si="13"/>
        <v>0</v>
      </c>
      <c r="AP35" s="25">
        <f t="shared" si="14"/>
        <v>0</v>
      </c>
      <c r="AQ35" s="25">
        <f t="shared" si="15"/>
        <v>0</v>
      </c>
      <c r="AR35" s="25">
        <f t="shared" si="16"/>
        <v>0</v>
      </c>
      <c r="AS35" s="25">
        <f t="shared" si="17"/>
        <v>0</v>
      </c>
      <c r="AT35" s="25">
        <f t="shared" si="18"/>
        <v>0</v>
      </c>
      <c r="AU35" s="25">
        <f t="shared" si="19"/>
        <v>0</v>
      </c>
      <c r="AV35" s="25">
        <f t="shared" si="20"/>
        <v>0</v>
      </c>
      <c r="AW35" s="25">
        <f t="shared" si="21"/>
        <v>0</v>
      </c>
      <c r="AX35" s="25">
        <f t="shared" si="21"/>
        <v>0</v>
      </c>
      <c r="AY35" s="25">
        <f t="shared" si="22"/>
        <v>0</v>
      </c>
      <c r="AZ35" s="25">
        <f t="shared" si="23"/>
        <v>0</v>
      </c>
      <c r="BA35" s="76"/>
    </row>
    <row r="36" spans="1:53" x14ac:dyDescent="0.25">
      <c r="A36" s="24" t="s">
        <v>205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1</v>
      </c>
      <c r="O36" s="25">
        <v>0</v>
      </c>
      <c r="P36" s="25">
        <v>0</v>
      </c>
      <c r="Q36" s="25">
        <v>0.5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B36" s="25">
        <f t="shared" si="1"/>
        <v>0</v>
      </c>
      <c r="AC36" s="25">
        <f t="shared" si="2"/>
        <v>0</v>
      </c>
      <c r="AD36" s="25">
        <f t="shared" si="3"/>
        <v>0</v>
      </c>
      <c r="AE36" s="25">
        <f t="shared" si="4"/>
        <v>0</v>
      </c>
      <c r="AF36" s="25">
        <f t="shared" si="5"/>
        <v>0</v>
      </c>
      <c r="AG36" s="25">
        <f t="shared" si="5"/>
        <v>0</v>
      </c>
      <c r="AH36" s="25">
        <f t="shared" si="6"/>
        <v>0</v>
      </c>
      <c r="AI36" s="25">
        <f t="shared" si="7"/>
        <v>0</v>
      </c>
      <c r="AJ36" s="25">
        <f t="shared" si="8"/>
        <v>0</v>
      </c>
      <c r="AK36" s="25">
        <f t="shared" si="9"/>
        <v>0</v>
      </c>
      <c r="AL36" s="25">
        <f t="shared" si="10"/>
        <v>0</v>
      </c>
      <c r="AM36" s="25">
        <f t="shared" si="11"/>
        <v>0</v>
      </c>
      <c r="AN36" s="25">
        <f t="shared" si="12"/>
        <v>66.666666666666657</v>
      </c>
      <c r="AO36" s="25">
        <f t="shared" si="13"/>
        <v>0</v>
      </c>
      <c r="AP36" s="25">
        <f t="shared" si="14"/>
        <v>0</v>
      </c>
      <c r="AQ36" s="25">
        <f t="shared" si="15"/>
        <v>33.333333333333329</v>
      </c>
      <c r="AR36" s="25">
        <f t="shared" si="16"/>
        <v>0</v>
      </c>
      <c r="AS36" s="25">
        <f t="shared" si="17"/>
        <v>0</v>
      </c>
      <c r="AT36" s="25">
        <f t="shared" si="18"/>
        <v>0</v>
      </c>
      <c r="AU36" s="25">
        <f t="shared" si="19"/>
        <v>0</v>
      </c>
      <c r="AV36" s="25">
        <f t="shared" si="20"/>
        <v>0</v>
      </c>
      <c r="AW36" s="25">
        <f t="shared" si="21"/>
        <v>0</v>
      </c>
      <c r="AX36" s="25">
        <f t="shared" si="21"/>
        <v>0</v>
      </c>
      <c r="AY36" s="25">
        <f t="shared" si="22"/>
        <v>0</v>
      </c>
      <c r="AZ36" s="25">
        <f t="shared" si="23"/>
        <v>0</v>
      </c>
      <c r="BA36" s="76"/>
    </row>
    <row r="37" spans="1:53" x14ac:dyDescent="0.25">
      <c r="A37" s="24" t="s">
        <v>206</v>
      </c>
      <c r="B37" s="25">
        <v>0</v>
      </c>
      <c r="C37" s="25">
        <v>0</v>
      </c>
      <c r="D37" s="25">
        <v>0</v>
      </c>
      <c r="E37" s="25">
        <v>0</v>
      </c>
      <c r="F37" s="25">
        <v>1</v>
      </c>
      <c r="G37" s="25">
        <v>0</v>
      </c>
      <c r="H37" s="25">
        <v>1</v>
      </c>
      <c r="I37" s="25">
        <v>0</v>
      </c>
      <c r="J37" s="25">
        <v>0</v>
      </c>
      <c r="K37" s="25">
        <v>0</v>
      </c>
      <c r="L37" s="25">
        <v>0</v>
      </c>
      <c r="M37" s="25">
        <v>1</v>
      </c>
      <c r="N37" s="25">
        <v>1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B37" s="25">
        <f t="shared" si="1"/>
        <v>0</v>
      </c>
      <c r="AC37" s="25">
        <f t="shared" si="2"/>
        <v>0</v>
      </c>
      <c r="AD37" s="25">
        <f t="shared" si="3"/>
        <v>0</v>
      </c>
      <c r="AE37" s="25">
        <f t="shared" si="4"/>
        <v>0</v>
      </c>
      <c r="AF37" s="25">
        <f t="shared" si="5"/>
        <v>25</v>
      </c>
      <c r="AG37" s="25">
        <f t="shared" si="5"/>
        <v>0</v>
      </c>
      <c r="AH37" s="25">
        <f t="shared" si="6"/>
        <v>25</v>
      </c>
      <c r="AI37" s="25">
        <f t="shared" si="7"/>
        <v>0</v>
      </c>
      <c r="AJ37" s="25">
        <f t="shared" si="8"/>
        <v>0</v>
      </c>
      <c r="AK37" s="25">
        <f t="shared" si="9"/>
        <v>0</v>
      </c>
      <c r="AL37" s="25">
        <f t="shared" si="10"/>
        <v>0</v>
      </c>
      <c r="AM37" s="25">
        <f t="shared" si="11"/>
        <v>25</v>
      </c>
      <c r="AN37" s="25">
        <f t="shared" si="12"/>
        <v>25</v>
      </c>
      <c r="AO37" s="25">
        <f t="shared" si="13"/>
        <v>0</v>
      </c>
      <c r="AP37" s="25">
        <f t="shared" si="14"/>
        <v>0</v>
      </c>
      <c r="AQ37" s="25">
        <f t="shared" si="15"/>
        <v>0</v>
      </c>
      <c r="AR37" s="25">
        <f t="shared" si="16"/>
        <v>0</v>
      </c>
      <c r="AS37" s="25">
        <f t="shared" si="17"/>
        <v>0</v>
      </c>
      <c r="AT37" s="25">
        <f t="shared" si="18"/>
        <v>0</v>
      </c>
      <c r="AU37" s="25">
        <f t="shared" si="19"/>
        <v>0</v>
      </c>
      <c r="AV37" s="25">
        <f t="shared" si="20"/>
        <v>0</v>
      </c>
      <c r="AW37" s="25">
        <f t="shared" si="21"/>
        <v>0</v>
      </c>
      <c r="AX37" s="25">
        <f t="shared" si="21"/>
        <v>0</v>
      </c>
      <c r="AY37" s="25">
        <f t="shared" si="22"/>
        <v>0</v>
      </c>
      <c r="AZ37" s="25">
        <f t="shared" si="23"/>
        <v>0</v>
      </c>
      <c r="BA37" s="76"/>
    </row>
    <row r="38" spans="1:53" x14ac:dyDescent="0.25">
      <c r="A38" s="24" t="s">
        <v>207</v>
      </c>
      <c r="B38" s="78">
        <v>0</v>
      </c>
      <c r="C38" s="78">
        <v>0</v>
      </c>
      <c r="D38" s="78">
        <v>0</v>
      </c>
      <c r="E38" s="78">
        <v>0</v>
      </c>
      <c r="F38" s="78">
        <v>0.92767053930654142</v>
      </c>
      <c r="G38" s="78">
        <v>0</v>
      </c>
      <c r="H38" s="78">
        <v>0.92767053930654142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1</v>
      </c>
      <c r="R38" s="78">
        <v>0</v>
      </c>
      <c r="S38" s="78">
        <v>0</v>
      </c>
      <c r="T38" s="78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B38" s="79">
        <f t="shared" ref="AB38:AB60" si="24">B38/SUM($B38:$Z38)*100</f>
        <v>0</v>
      </c>
      <c r="AC38" s="79">
        <f t="shared" si="2"/>
        <v>0</v>
      </c>
      <c r="AD38" s="79">
        <f t="shared" si="3"/>
        <v>0</v>
      </c>
      <c r="AE38" s="79">
        <f t="shared" si="4"/>
        <v>0</v>
      </c>
      <c r="AF38" s="79">
        <f t="shared" si="5"/>
        <v>32.488957142630973</v>
      </c>
      <c r="AG38" s="79">
        <f t="shared" si="5"/>
        <v>0</v>
      </c>
      <c r="AH38" s="79">
        <f t="shared" si="6"/>
        <v>32.488957142630973</v>
      </c>
      <c r="AI38" s="79">
        <f t="shared" si="7"/>
        <v>0</v>
      </c>
      <c r="AJ38" s="79">
        <f t="shared" si="8"/>
        <v>0</v>
      </c>
      <c r="AK38" s="79">
        <f t="shared" si="9"/>
        <v>0</v>
      </c>
      <c r="AL38" s="79">
        <f t="shared" si="10"/>
        <v>0</v>
      </c>
      <c r="AM38" s="79">
        <f t="shared" si="11"/>
        <v>0</v>
      </c>
      <c r="AN38" s="79">
        <f t="shared" si="12"/>
        <v>0</v>
      </c>
      <c r="AO38" s="79">
        <f t="shared" si="13"/>
        <v>0</v>
      </c>
      <c r="AP38" s="79">
        <f t="shared" si="14"/>
        <v>0</v>
      </c>
      <c r="AQ38" s="79">
        <f t="shared" si="15"/>
        <v>35.022085714738054</v>
      </c>
      <c r="AR38" s="79">
        <f t="shared" si="16"/>
        <v>0</v>
      </c>
      <c r="AS38" s="79">
        <f t="shared" si="17"/>
        <v>0</v>
      </c>
      <c r="AT38" s="79">
        <f t="shared" si="18"/>
        <v>0</v>
      </c>
      <c r="AU38" s="79">
        <f t="shared" si="19"/>
        <v>0</v>
      </c>
      <c r="AV38" s="79">
        <f t="shared" si="20"/>
        <v>0</v>
      </c>
      <c r="AW38" s="79">
        <f t="shared" si="21"/>
        <v>0</v>
      </c>
      <c r="AX38" s="79">
        <f t="shared" si="21"/>
        <v>0</v>
      </c>
      <c r="AY38" s="79">
        <f t="shared" si="22"/>
        <v>0</v>
      </c>
      <c r="AZ38" s="79">
        <f t="shared" si="23"/>
        <v>0</v>
      </c>
      <c r="BA38" s="76"/>
    </row>
    <row r="39" spans="1:53" x14ac:dyDescent="0.25">
      <c r="A39" s="24" t="s">
        <v>208</v>
      </c>
      <c r="B39" s="25">
        <v>0</v>
      </c>
      <c r="C39" s="25">
        <v>1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0.33333332999999998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B39" s="25">
        <f t="shared" si="24"/>
        <v>0</v>
      </c>
      <c r="AC39" s="25">
        <f t="shared" si="2"/>
        <v>75.000000187500007</v>
      </c>
      <c r="AD39" s="25">
        <f t="shared" si="3"/>
        <v>0</v>
      </c>
      <c r="AE39" s="25">
        <f t="shared" si="4"/>
        <v>0</v>
      </c>
      <c r="AF39" s="25">
        <f t="shared" si="5"/>
        <v>0</v>
      </c>
      <c r="AG39" s="25">
        <f t="shared" si="5"/>
        <v>0</v>
      </c>
      <c r="AH39" s="25">
        <f t="shared" si="6"/>
        <v>0</v>
      </c>
      <c r="AI39" s="25">
        <f t="shared" si="7"/>
        <v>0</v>
      </c>
      <c r="AJ39" s="25">
        <f t="shared" si="8"/>
        <v>0</v>
      </c>
      <c r="AK39" s="25">
        <f t="shared" si="9"/>
        <v>0</v>
      </c>
      <c r="AL39" s="25">
        <f t="shared" si="10"/>
        <v>0</v>
      </c>
      <c r="AM39" s="25">
        <f t="shared" si="11"/>
        <v>0</v>
      </c>
      <c r="AN39" s="25">
        <f t="shared" si="12"/>
        <v>24.9999998125</v>
      </c>
      <c r="AO39" s="25">
        <f t="shared" si="13"/>
        <v>0</v>
      </c>
      <c r="AP39" s="25">
        <f t="shared" si="14"/>
        <v>0</v>
      </c>
      <c r="AQ39" s="25">
        <f t="shared" si="15"/>
        <v>0</v>
      </c>
      <c r="AR39" s="25">
        <f t="shared" si="16"/>
        <v>0</v>
      </c>
      <c r="AS39" s="25">
        <f t="shared" si="17"/>
        <v>0</v>
      </c>
      <c r="AT39" s="25">
        <f t="shared" si="18"/>
        <v>0</v>
      </c>
      <c r="AU39" s="25">
        <f t="shared" si="19"/>
        <v>0</v>
      </c>
      <c r="AV39" s="25">
        <f t="shared" si="20"/>
        <v>0</v>
      </c>
      <c r="AW39" s="25">
        <f t="shared" si="21"/>
        <v>0</v>
      </c>
      <c r="AX39" s="25">
        <f t="shared" si="21"/>
        <v>0</v>
      </c>
      <c r="AY39" s="25">
        <f t="shared" si="22"/>
        <v>0</v>
      </c>
      <c r="AZ39" s="25">
        <f t="shared" si="23"/>
        <v>0</v>
      </c>
      <c r="BA39" s="76"/>
    </row>
    <row r="40" spans="1:53" x14ac:dyDescent="0.25">
      <c r="A40" s="24" t="s">
        <v>209</v>
      </c>
      <c r="B40" s="25">
        <v>1</v>
      </c>
      <c r="C40" s="25">
        <v>0</v>
      </c>
      <c r="D40" s="25">
        <v>0.5029342723004695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0.52876654840810988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B40" s="25">
        <f t="shared" si="24"/>
        <v>49.219845255131531</v>
      </c>
      <c r="AC40" s="25">
        <f t="shared" si="2"/>
        <v>0</v>
      </c>
      <c r="AD40" s="25">
        <f t="shared" si="3"/>
        <v>24.754347056131294</v>
      </c>
      <c r="AE40" s="25">
        <f t="shared" si="4"/>
        <v>0</v>
      </c>
      <c r="AF40" s="25">
        <f t="shared" si="5"/>
        <v>0</v>
      </c>
      <c r="AG40" s="25">
        <f t="shared" si="5"/>
        <v>0</v>
      </c>
      <c r="AH40" s="25">
        <f t="shared" si="6"/>
        <v>0</v>
      </c>
      <c r="AI40" s="25">
        <f t="shared" si="7"/>
        <v>0</v>
      </c>
      <c r="AJ40" s="25">
        <f t="shared" si="8"/>
        <v>0</v>
      </c>
      <c r="AK40" s="25">
        <f t="shared" si="9"/>
        <v>0</v>
      </c>
      <c r="AL40" s="25">
        <f t="shared" si="10"/>
        <v>0</v>
      </c>
      <c r="AM40" s="25">
        <f t="shared" si="11"/>
        <v>0</v>
      </c>
      <c r="AN40" s="25">
        <f t="shared" si="12"/>
        <v>0</v>
      </c>
      <c r="AO40" s="25">
        <f t="shared" si="13"/>
        <v>0</v>
      </c>
      <c r="AP40" s="25">
        <f t="shared" si="14"/>
        <v>26.025807688737185</v>
      </c>
      <c r="AQ40" s="25">
        <f t="shared" si="15"/>
        <v>0</v>
      </c>
      <c r="AR40" s="25">
        <f t="shared" si="16"/>
        <v>0</v>
      </c>
      <c r="AS40" s="25">
        <f t="shared" si="17"/>
        <v>0</v>
      </c>
      <c r="AT40" s="25">
        <f t="shared" si="18"/>
        <v>0</v>
      </c>
      <c r="AU40" s="25">
        <f t="shared" si="19"/>
        <v>0</v>
      </c>
      <c r="AV40" s="25">
        <f t="shared" si="20"/>
        <v>0</v>
      </c>
      <c r="AW40" s="25">
        <f t="shared" si="21"/>
        <v>0</v>
      </c>
      <c r="AX40" s="25">
        <f t="shared" si="21"/>
        <v>0</v>
      </c>
      <c r="AY40" s="25">
        <f t="shared" si="22"/>
        <v>0</v>
      </c>
      <c r="AZ40" s="25">
        <f t="shared" si="23"/>
        <v>0</v>
      </c>
      <c r="BA40" s="76"/>
    </row>
    <row r="41" spans="1:53" x14ac:dyDescent="0.25">
      <c r="A41" s="24" t="s">
        <v>210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1</v>
      </c>
      <c r="V41" s="25">
        <v>0</v>
      </c>
      <c r="W41" s="25">
        <v>1</v>
      </c>
      <c r="X41" s="25">
        <v>0</v>
      </c>
      <c r="Y41" s="25">
        <v>0</v>
      </c>
      <c r="Z41" s="25">
        <v>0</v>
      </c>
      <c r="AB41" s="25">
        <f t="shared" si="24"/>
        <v>0</v>
      </c>
      <c r="AC41" s="25">
        <f t="shared" si="2"/>
        <v>0</v>
      </c>
      <c r="AD41" s="25">
        <f t="shared" si="3"/>
        <v>0</v>
      </c>
      <c r="AE41" s="25">
        <f t="shared" si="4"/>
        <v>0</v>
      </c>
      <c r="AF41" s="25">
        <f t="shared" si="5"/>
        <v>0</v>
      </c>
      <c r="AG41" s="25">
        <f t="shared" si="5"/>
        <v>0</v>
      </c>
      <c r="AH41" s="25">
        <f t="shared" si="6"/>
        <v>0</v>
      </c>
      <c r="AI41" s="25">
        <f t="shared" si="7"/>
        <v>0</v>
      </c>
      <c r="AJ41" s="25">
        <f t="shared" si="8"/>
        <v>0</v>
      </c>
      <c r="AK41" s="25">
        <f t="shared" si="9"/>
        <v>0</v>
      </c>
      <c r="AL41" s="25">
        <f t="shared" si="10"/>
        <v>0</v>
      </c>
      <c r="AM41" s="25">
        <f t="shared" si="11"/>
        <v>0</v>
      </c>
      <c r="AN41" s="25">
        <f t="shared" si="12"/>
        <v>0</v>
      </c>
      <c r="AO41" s="25">
        <f t="shared" si="13"/>
        <v>0</v>
      </c>
      <c r="AP41" s="25">
        <f t="shared" si="14"/>
        <v>0</v>
      </c>
      <c r="AQ41" s="25">
        <f t="shared" si="15"/>
        <v>0</v>
      </c>
      <c r="AR41" s="25">
        <f t="shared" si="16"/>
        <v>0</v>
      </c>
      <c r="AS41" s="25">
        <f t="shared" si="17"/>
        <v>0</v>
      </c>
      <c r="AT41" s="25">
        <f t="shared" si="18"/>
        <v>0</v>
      </c>
      <c r="AU41" s="25">
        <f t="shared" si="19"/>
        <v>50</v>
      </c>
      <c r="AV41" s="25">
        <f t="shared" si="20"/>
        <v>0</v>
      </c>
      <c r="AW41" s="25">
        <f t="shared" si="21"/>
        <v>50</v>
      </c>
      <c r="AX41" s="25">
        <f t="shared" si="21"/>
        <v>0</v>
      </c>
      <c r="AY41" s="25">
        <f t="shared" si="22"/>
        <v>0</v>
      </c>
      <c r="AZ41" s="25">
        <f t="shared" si="23"/>
        <v>0</v>
      </c>
      <c r="BA41" s="76"/>
    </row>
    <row r="42" spans="1:53" x14ac:dyDescent="0.25">
      <c r="A42" s="24" t="s">
        <v>211</v>
      </c>
      <c r="B42" s="25">
        <v>5.7142857142857148E-2</v>
      </c>
      <c r="C42" s="25">
        <v>0.83571428571428596</v>
      </c>
      <c r="D42" s="25">
        <v>0.61785714285714299</v>
      </c>
      <c r="E42" s="25">
        <v>0</v>
      </c>
      <c r="F42" s="25">
        <v>1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0.76428571428571401</v>
      </c>
      <c r="N42" s="25">
        <v>0</v>
      </c>
      <c r="O42" s="25">
        <v>2.8571428571428574E-2</v>
      </c>
      <c r="P42" s="25">
        <v>0.26428571428571401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B42" s="25">
        <f t="shared" si="24"/>
        <v>1.6016016016016015</v>
      </c>
      <c r="AC42" s="25">
        <f t="shared" si="2"/>
        <v>23.423423423423429</v>
      </c>
      <c r="AD42" s="25">
        <f t="shared" si="3"/>
        <v>17.317317317317322</v>
      </c>
      <c r="AE42" s="25">
        <f t="shared" si="4"/>
        <v>0</v>
      </c>
      <c r="AF42" s="25">
        <f t="shared" si="5"/>
        <v>28.028028028028029</v>
      </c>
      <c r="AG42" s="25">
        <f t="shared" si="5"/>
        <v>0</v>
      </c>
      <c r="AH42" s="25">
        <f t="shared" si="6"/>
        <v>0</v>
      </c>
      <c r="AI42" s="25">
        <f t="shared" si="7"/>
        <v>0</v>
      </c>
      <c r="AJ42" s="25">
        <f t="shared" si="8"/>
        <v>0</v>
      </c>
      <c r="AK42" s="25">
        <f t="shared" si="9"/>
        <v>0</v>
      </c>
      <c r="AL42" s="25">
        <f t="shared" si="10"/>
        <v>0</v>
      </c>
      <c r="AM42" s="25">
        <f t="shared" si="11"/>
        <v>21.421421421421414</v>
      </c>
      <c r="AN42" s="25">
        <f t="shared" si="12"/>
        <v>0</v>
      </c>
      <c r="AO42" s="25">
        <f t="shared" si="13"/>
        <v>0.80080080080080074</v>
      </c>
      <c r="AP42" s="25">
        <f t="shared" si="14"/>
        <v>7.4074074074073986</v>
      </c>
      <c r="AQ42" s="25">
        <f t="shared" si="15"/>
        <v>0</v>
      </c>
      <c r="AR42" s="25">
        <f t="shared" si="16"/>
        <v>0</v>
      </c>
      <c r="AS42" s="25">
        <f t="shared" si="17"/>
        <v>0</v>
      </c>
      <c r="AT42" s="25">
        <f t="shared" si="18"/>
        <v>0</v>
      </c>
      <c r="AU42" s="25">
        <f t="shared" si="19"/>
        <v>0</v>
      </c>
      <c r="AV42" s="25">
        <f t="shared" si="20"/>
        <v>0</v>
      </c>
      <c r="AW42" s="25">
        <f t="shared" si="21"/>
        <v>0</v>
      </c>
      <c r="AX42" s="25">
        <f t="shared" si="21"/>
        <v>0</v>
      </c>
      <c r="AY42" s="25">
        <f t="shared" si="22"/>
        <v>0</v>
      </c>
      <c r="AZ42" s="25">
        <f t="shared" si="23"/>
        <v>0</v>
      </c>
      <c r="BA42" s="76"/>
    </row>
    <row r="43" spans="1:53" x14ac:dyDescent="0.25">
      <c r="A43" s="24" t="s">
        <v>212</v>
      </c>
      <c r="B43" s="25">
        <v>0.14923291492329147</v>
      </c>
      <c r="C43" s="25">
        <v>1</v>
      </c>
      <c r="D43" s="25">
        <v>0.12552301255230125</v>
      </c>
      <c r="E43" s="25">
        <v>0</v>
      </c>
      <c r="F43" s="25">
        <v>5.5788005578800558E-2</v>
      </c>
      <c r="G43" s="25">
        <v>0</v>
      </c>
      <c r="H43" s="25">
        <v>2.0920502092050208E-2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2.9288702928870293E-2</v>
      </c>
      <c r="P43" s="25">
        <v>0</v>
      </c>
      <c r="Q43" s="25">
        <v>0</v>
      </c>
      <c r="R43" s="25">
        <v>0</v>
      </c>
      <c r="S43" s="25">
        <v>0</v>
      </c>
      <c r="T43" s="25">
        <v>1.2552301255230125E-2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B43" s="25">
        <f t="shared" si="24"/>
        <v>10.71071071071071</v>
      </c>
      <c r="AC43" s="25">
        <f t="shared" si="2"/>
        <v>71.771771771771782</v>
      </c>
      <c r="AD43" s="25">
        <f t="shared" si="3"/>
        <v>9.0090090090090094</v>
      </c>
      <c r="AE43" s="25">
        <f t="shared" si="4"/>
        <v>0</v>
      </c>
      <c r="AF43" s="25">
        <f t="shared" si="5"/>
        <v>4.0040040040040044</v>
      </c>
      <c r="AG43" s="25">
        <f t="shared" si="5"/>
        <v>0</v>
      </c>
      <c r="AH43" s="25">
        <f t="shared" si="6"/>
        <v>1.5015015015015016</v>
      </c>
      <c r="AI43" s="25">
        <f t="shared" si="7"/>
        <v>0</v>
      </c>
      <c r="AJ43" s="25">
        <f t="shared" si="8"/>
        <v>0</v>
      </c>
      <c r="AK43" s="25">
        <f t="shared" si="9"/>
        <v>0</v>
      </c>
      <c r="AL43" s="25">
        <f t="shared" si="10"/>
        <v>0</v>
      </c>
      <c r="AM43" s="25">
        <f t="shared" si="11"/>
        <v>0</v>
      </c>
      <c r="AN43" s="25">
        <f t="shared" si="12"/>
        <v>0</v>
      </c>
      <c r="AO43" s="25">
        <f t="shared" si="13"/>
        <v>2.1021021021021022</v>
      </c>
      <c r="AP43" s="25">
        <f t="shared" si="14"/>
        <v>0</v>
      </c>
      <c r="AQ43" s="25">
        <f t="shared" si="15"/>
        <v>0</v>
      </c>
      <c r="AR43" s="25">
        <f t="shared" si="16"/>
        <v>0</v>
      </c>
      <c r="AS43" s="25">
        <f t="shared" si="17"/>
        <v>0</v>
      </c>
      <c r="AT43" s="25">
        <f t="shared" si="18"/>
        <v>0.90090090090090102</v>
      </c>
      <c r="AU43" s="25">
        <f t="shared" si="19"/>
        <v>0</v>
      </c>
      <c r="AV43" s="25">
        <f t="shared" si="20"/>
        <v>0</v>
      </c>
      <c r="AW43" s="25">
        <f t="shared" si="21"/>
        <v>0</v>
      </c>
      <c r="AX43" s="25">
        <f t="shared" si="21"/>
        <v>0</v>
      </c>
      <c r="AY43" s="25">
        <f t="shared" si="22"/>
        <v>0</v>
      </c>
      <c r="AZ43" s="25">
        <f t="shared" si="23"/>
        <v>0</v>
      </c>
      <c r="BA43" s="76"/>
    </row>
    <row r="44" spans="1:53" x14ac:dyDescent="0.25">
      <c r="A44" s="24" t="s">
        <v>213</v>
      </c>
      <c r="B44" s="25">
        <v>1</v>
      </c>
      <c r="C44" s="25">
        <v>9.4302554027504912E-2</v>
      </c>
      <c r="D44" s="25">
        <v>0.87033398821218078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B44" s="25">
        <f t="shared" si="24"/>
        <v>50.9</v>
      </c>
      <c r="AC44" s="25">
        <f t="shared" si="2"/>
        <v>4.8</v>
      </c>
      <c r="AD44" s="25">
        <f t="shared" si="3"/>
        <v>44.3</v>
      </c>
      <c r="AE44" s="25">
        <f t="shared" si="4"/>
        <v>0</v>
      </c>
      <c r="AF44" s="25">
        <f t="shared" si="5"/>
        <v>0</v>
      </c>
      <c r="AG44" s="25">
        <f t="shared" si="5"/>
        <v>0</v>
      </c>
      <c r="AH44" s="25">
        <f t="shared" si="6"/>
        <v>0</v>
      </c>
      <c r="AI44" s="25">
        <f t="shared" si="7"/>
        <v>0</v>
      </c>
      <c r="AJ44" s="25">
        <f t="shared" si="8"/>
        <v>0</v>
      </c>
      <c r="AK44" s="25">
        <f t="shared" si="9"/>
        <v>0</v>
      </c>
      <c r="AL44" s="25">
        <f t="shared" si="10"/>
        <v>0</v>
      </c>
      <c r="AM44" s="25">
        <f t="shared" si="11"/>
        <v>0</v>
      </c>
      <c r="AN44" s="25">
        <f t="shared" si="12"/>
        <v>0</v>
      </c>
      <c r="AO44" s="25">
        <f t="shared" si="13"/>
        <v>0</v>
      </c>
      <c r="AP44" s="25">
        <f t="shared" si="14"/>
        <v>0</v>
      </c>
      <c r="AQ44" s="25">
        <f t="shared" si="15"/>
        <v>0</v>
      </c>
      <c r="AR44" s="25">
        <f t="shared" si="16"/>
        <v>0</v>
      </c>
      <c r="AS44" s="25">
        <f t="shared" si="17"/>
        <v>0</v>
      </c>
      <c r="AT44" s="25">
        <f t="shared" si="18"/>
        <v>0</v>
      </c>
      <c r="AU44" s="25">
        <f t="shared" si="19"/>
        <v>0</v>
      </c>
      <c r="AV44" s="25">
        <f t="shared" si="20"/>
        <v>0</v>
      </c>
      <c r="AW44" s="25">
        <f t="shared" si="21"/>
        <v>0</v>
      </c>
      <c r="AX44" s="25">
        <f t="shared" si="21"/>
        <v>0</v>
      </c>
      <c r="AY44" s="25">
        <f t="shared" si="22"/>
        <v>0</v>
      </c>
      <c r="AZ44" s="25">
        <f t="shared" si="23"/>
        <v>0</v>
      </c>
      <c r="BA44" s="76"/>
    </row>
    <row r="45" spans="1:53" x14ac:dyDescent="0.25">
      <c r="A45" s="24" t="s">
        <v>214</v>
      </c>
      <c r="B45" s="25">
        <v>1</v>
      </c>
      <c r="C45" s="25">
        <v>0</v>
      </c>
      <c r="D45" s="25">
        <v>3.7804878048780487E-2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0.16097562762680037</v>
      </c>
      <c r="T45" s="25">
        <v>5.7073177067683764E-2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B45" s="25">
        <f t="shared" si="24"/>
        <v>79.627110525775393</v>
      </c>
      <c r="AC45" s="25">
        <f t="shared" si="2"/>
        <v>0</v>
      </c>
      <c r="AD45" s="25">
        <f t="shared" si="3"/>
        <v>3.0102932028037035</v>
      </c>
      <c r="AE45" s="25">
        <f t="shared" si="4"/>
        <v>0</v>
      </c>
      <c r="AF45" s="25">
        <f t="shared" si="5"/>
        <v>0</v>
      </c>
      <c r="AG45" s="25">
        <f t="shared" si="5"/>
        <v>0</v>
      </c>
      <c r="AH45" s="25">
        <f t="shared" si="6"/>
        <v>0</v>
      </c>
      <c r="AI45" s="25">
        <f t="shared" si="7"/>
        <v>0</v>
      </c>
      <c r="AJ45" s="25">
        <f t="shared" si="8"/>
        <v>0</v>
      </c>
      <c r="AK45" s="25">
        <f t="shared" si="9"/>
        <v>0</v>
      </c>
      <c r="AL45" s="25">
        <f t="shared" si="10"/>
        <v>0</v>
      </c>
      <c r="AM45" s="25">
        <f t="shared" si="11"/>
        <v>0</v>
      </c>
      <c r="AN45" s="25">
        <f t="shared" si="12"/>
        <v>0</v>
      </c>
      <c r="AO45" s="25">
        <f t="shared" si="13"/>
        <v>0</v>
      </c>
      <c r="AP45" s="25">
        <f t="shared" si="14"/>
        <v>0</v>
      </c>
      <c r="AQ45" s="25">
        <f t="shared" si="15"/>
        <v>0</v>
      </c>
      <c r="AR45" s="25">
        <f t="shared" si="16"/>
        <v>0</v>
      </c>
      <c r="AS45" s="25">
        <f t="shared" si="17"/>
        <v>12.818024092995294</v>
      </c>
      <c r="AT45" s="25">
        <f t="shared" si="18"/>
        <v>4.5445721784256046</v>
      </c>
      <c r="AU45" s="25">
        <f t="shared" si="19"/>
        <v>0</v>
      </c>
      <c r="AV45" s="25">
        <f t="shared" si="20"/>
        <v>0</v>
      </c>
      <c r="AW45" s="25">
        <f t="shared" si="21"/>
        <v>0</v>
      </c>
      <c r="AX45" s="25">
        <f t="shared" si="21"/>
        <v>0</v>
      </c>
      <c r="AY45" s="25">
        <f t="shared" si="22"/>
        <v>0</v>
      </c>
      <c r="AZ45" s="25">
        <f t="shared" si="23"/>
        <v>0</v>
      </c>
      <c r="BA45" s="76"/>
    </row>
    <row r="46" spans="1:53" x14ac:dyDescent="0.25">
      <c r="A46" s="24" t="s">
        <v>215</v>
      </c>
      <c r="B46" s="25">
        <v>0.1081081081081081</v>
      </c>
      <c r="C46" s="25">
        <v>1</v>
      </c>
      <c r="D46" s="25">
        <v>4.0540540540540536E-2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0.10032128209685161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8.1081090082295026E-2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B46" s="25">
        <f t="shared" si="24"/>
        <v>8.12811737408569</v>
      </c>
      <c r="AC46" s="25">
        <f t="shared" si="2"/>
        <v>75.18508571029264</v>
      </c>
      <c r="AD46" s="25">
        <f t="shared" si="3"/>
        <v>3.0480440152821338</v>
      </c>
      <c r="AE46" s="25">
        <f t="shared" si="4"/>
        <v>0</v>
      </c>
      <c r="AF46" s="25">
        <f t="shared" si="5"/>
        <v>0</v>
      </c>
      <c r="AG46" s="25">
        <f t="shared" si="5"/>
        <v>0</v>
      </c>
      <c r="AH46" s="25">
        <f t="shared" si="6"/>
        <v>0</v>
      </c>
      <c r="AI46" s="25">
        <f t="shared" si="7"/>
        <v>0</v>
      </c>
      <c r="AJ46" s="25">
        <f t="shared" si="8"/>
        <v>0</v>
      </c>
      <c r="AK46" s="25">
        <f t="shared" si="9"/>
        <v>0</v>
      </c>
      <c r="AL46" s="25">
        <f t="shared" si="10"/>
        <v>0</v>
      </c>
      <c r="AM46" s="25">
        <f t="shared" si="11"/>
        <v>7.5426641930182354</v>
      </c>
      <c r="AN46" s="25">
        <f t="shared" si="12"/>
        <v>0</v>
      </c>
      <c r="AO46" s="25">
        <f t="shared" si="13"/>
        <v>0</v>
      </c>
      <c r="AP46" s="25">
        <f t="shared" si="14"/>
        <v>0</v>
      </c>
      <c r="AQ46" s="25">
        <f t="shared" si="15"/>
        <v>0</v>
      </c>
      <c r="AR46" s="25">
        <f t="shared" si="16"/>
        <v>0</v>
      </c>
      <c r="AS46" s="25">
        <f t="shared" si="17"/>
        <v>6.0960887073213099</v>
      </c>
      <c r="AT46" s="25">
        <f t="shared" si="18"/>
        <v>0</v>
      </c>
      <c r="AU46" s="25">
        <f t="shared" si="19"/>
        <v>0</v>
      </c>
      <c r="AV46" s="25">
        <f t="shared" si="20"/>
        <v>0</v>
      </c>
      <c r="AW46" s="25">
        <f t="shared" si="21"/>
        <v>0</v>
      </c>
      <c r="AX46" s="25">
        <f t="shared" si="21"/>
        <v>0</v>
      </c>
      <c r="AY46" s="25">
        <f t="shared" si="22"/>
        <v>0</v>
      </c>
      <c r="AZ46" s="25">
        <f t="shared" si="23"/>
        <v>0</v>
      </c>
      <c r="BA46" s="76"/>
    </row>
    <row r="47" spans="1:53" x14ac:dyDescent="0.25">
      <c r="A47" s="24" t="s">
        <v>216</v>
      </c>
      <c r="B47" s="25">
        <v>0.18750000000000003</v>
      </c>
      <c r="C47" s="25">
        <v>1</v>
      </c>
      <c r="D47" s="25">
        <v>8.3333333333333343E-2</v>
      </c>
      <c r="E47" s="25">
        <v>0</v>
      </c>
      <c r="F47" s="25">
        <v>0.13573642604848529</v>
      </c>
      <c r="G47" s="25">
        <v>0</v>
      </c>
      <c r="H47" s="25">
        <v>0.16967053256060663</v>
      </c>
      <c r="I47" s="25">
        <v>0</v>
      </c>
      <c r="J47" s="25">
        <v>0</v>
      </c>
      <c r="K47" s="25">
        <v>0</v>
      </c>
      <c r="L47" s="25">
        <v>0</v>
      </c>
      <c r="M47" s="25">
        <v>0.1933274707074745</v>
      </c>
      <c r="N47" s="25">
        <v>3.8665573807083242E-2</v>
      </c>
      <c r="O47" s="25">
        <v>2.2863839791093663E-2</v>
      </c>
      <c r="P47" s="25">
        <v>0</v>
      </c>
      <c r="Q47" s="25">
        <v>0</v>
      </c>
      <c r="R47" s="25">
        <v>0</v>
      </c>
      <c r="S47" s="25">
        <v>0.15000001665224583</v>
      </c>
      <c r="T47" s="25">
        <v>5.0000005550748607E-2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B47" s="25">
        <f t="shared" si="24"/>
        <v>9.2314636711127775</v>
      </c>
      <c r="AC47" s="25">
        <f t="shared" si="2"/>
        <v>49.234472912601476</v>
      </c>
      <c r="AD47" s="25">
        <f t="shared" si="3"/>
        <v>4.1028727427167899</v>
      </c>
      <c r="AE47" s="25">
        <f t="shared" si="4"/>
        <v>0</v>
      </c>
      <c r="AF47" s="25">
        <f t="shared" si="5"/>
        <v>6.6829113915374823</v>
      </c>
      <c r="AG47" s="25">
        <f t="shared" si="5"/>
        <v>0</v>
      </c>
      <c r="AH47" s="25">
        <f t="shared" si="6"/>
        <v>8.3536392394218542</v>
      </c>
      <c r="AI47" s="25">
        <f t="shared" si="7"/>
        <v>0</v>
      </c>
      <c r="AJ47" s="25">
        <f t="shared" si="8"/>
        <v>0</v>
      </c>
      <c r="AK47" s="25">
        <f t="shared" si="9"/>
        <v>0</v>
      </c>
      <c r="AL47" s="25">
        <f t="shared" si="10"/>
        <v>0</v>
      </c>
      <c r="AM47" s="25">
        <f t="shared" si="11"/>
        <v>9.5183761198089076</v>
      </c>
      <c r="AN47" s="25">
        <f t="shared" si="12"/>
        <v>1.9036791462550329</v>
      </c>
      <c r="AO47" s="25">
        <f t="shared" si="13"/>
        <v>1.1256891008726608</v>
      </c>
      <c r="AP47" s="25">
        <f t="shared" si="14"/>
        <v>0</v>
      </c>
      <c r="AQ47" s="25">
        <f t="shared" si="15"/>
        <v>0</v>
      </c>
      <c r="AR47" s="25">
        <f t="shared" si="16"/>
        <v>0</v>
      </c>
      <c r="AS47" s="25">
        <f t="shared" si="17"/>
        <v>7.385171756754767</v>
      </c>
      <c r="AT47" s="25">
        <f t="shared" si="18"/>
        <v>2.4617239189182558</v>
      </c>
      <c r="AU47" s="25">
        <f t="shared" si="19"/>
        <v>0</v>
      </c>
      <c r="AV47" s="25">
        <f t="shared" si="20"/>
        <v>0</v>
      </c>
      <c r="AW47" s="25">
        <f t="shared" si="21"/>
        <v>0</v>
      </c>
      <c r="AX47" s="25">
        <f t="shared" si="21"/>
        <v>0</v>
      </c>
      <c r="AY47" s="25">
        <f t="shared" si="22"/>
        <v>0</v>
      </c>
      <c r="AZ47" s="25">
        <f t="shared" si="23"/>
        <v>0</v>
      </c>
      <c r="BA47" s="76"/>
    </row>
    <row r="48" spans="1:53" x14ac:dyDescent="0.25">
      <c r="A48" s="24" t="s">
        <v>217</v>
      </c>
      <c r="B48" s="25">
        <v>0.10526315789473684</v>
      </c>
      <c r="C48" s="25">
        <v>0.86842105263157887</v>
      </c>
      <c r="D48" s="25">
        <v>1</v>
      </c>
      <c r="E48" s="25">
        <v>0</v>
      </c>
      <c r="F48" s="25">
        <v>8.5728269083253858E-2</v>
      </c>
      <c r="G48" s="25">
        <v>0</v>
      </c>
      <c r="H48" s="25">
        <v>2.1432067270813464E-2</v>
      </c>
      <c r="I48" s="25">
        <v>0</v>
      </c>
      <c r="J48" s="25">
        <v>0</v>
      </c>
      <c r="K48" s="25">
        <v>0</v>
      </c>
      <c r="L48" s="25">
        <v>0</v>
      </c>
      <c r="M48" s="25">
        <v>0.14652187253619117</v>
      </c>
      <c r="N48" s="25">
        <v>0</v>
      </c>
      <c r="O48" s="25">
        <v>0</v>
      </c>
      <c r="P48" s="25">
        <v>0.31768703709730139</v>
      </c>
      <c r="Q48" s="25">
        <v>0</v>
      </c>
      <c r="R48" s="25">
        <v>0</v>
      </c>
      <c r="S48" s="25">
        <v>6.3157901748314024E-2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B48" s="25">
        <f t="shared" si="24"/>
        <v>4.0358369562837897</v>
      </c>
      <c r="AC48" s="25">
        <f t="shared" si="2"/>
        <v>33.295654889341264</v>
      </c>
      <c r="AD48" s="25">
        <f t="shared" si="3"/>
        <v>38.340451084696006</v>
      </c>
      <c r="AE48" s="25">
        <f t="shared" si="4"/>
        <v>0</v>
      </c>
      <c r="AF48" s="25">
        <f t="shared" si="5"/>
        <v>3.2868605073621513</v>
      </c>
      <c r="AG48" s="25">
        <f t="shared" si="5"/>
        <v>0</v>
      </c>
      <c r="AH48" s="25">
        <f t="shared" si="6"/>
        <v>0.82171512684053782</v>
      </c>
      <c r="AI48" s="25">
        <f t="shared" si="7"/>
        <v>0</v>
      </c>
      <c r="AJ48" s="25">
        <f t="shared" si="8"/>
        <v>0</v>
      </c>
      <c r="AK48" s="25">
        <f t="shared" si="9"/>
        <v>0</v>
      </c>
      <c r="AL48" s="25">
        <f t="shared" si="10"/>
        <v>0</v>
      </c>
      <c r="AM48" s="25">
        <f t="shared" si="11"/>
        <v>5.6177146868119001</v>
      </c>
      <c r="AN48" s="25">
        <f t="shared" si="12"/>
        <v>0</v>
      </c>
      <c r="AO48" s="25">
        <f t="shared" si="13"/>
        <v>0</v>
      </c>
      <c r="AP48" s="25">
        <f t="shared" si="14"/>
        <v>12.180264306071088</v>
      </c>
      <c r="AQ48" s="25">
        <f t="shared" si="15"/>
        <v>0</v>
      </c>
      <c r="AR48" s="25">
        <f t="shared" si="16"/>
        <v>0</v>
      </c>
      <c r="AS48" s="25">
        <f t="shared" si="17"/>
        <v>2.4215024425932699</v>
      </c>
      <c r="AT48" s="25">
        <f t="shared" si="18"/>
        <v>0</v>
      </c>
      <c r="AU48" s="25">
        <f t="shared" si="19"/>
        <v>0</v>
      </c>
      <c r="AV48" s="25">
        <f t="shared" si="20"/>
        <v>0</v>
      </c>
      <c r="AW48" s="25">
        <f t="shared" si="21"/>
        <v>0</v>
      </c>
      <c r="AX48" s="25">
        <f t="shared" si="21"/>
        <v>0</v>
      </c>
      <c r="AY48" s="25">
        <f t="shared" si="22"/>
        <v>0</v>
      </c>
      <c r="AZ48" s="25">
        <f t="shared" si="23"/>
        <v>0</v>
      </c>
      <c r="BA48" s="76"/>
    </row>
    <row r="49" spans="1:53" x14ac:dyDescent="0.25">
      <c r="A49" s="24" t="s">
        <v>218</v>
      </c>
      <c r="B49" s="25">
        <v>0.39999999999999997</v>
      </c>
      <c r="C49" s="25">
        <v>1</v>
      </c>
      <c r="D49" s="25">
        <v>0</v>
      </c>
      <c r="E49" s="25">
        <v>0</v>
      </c>
      <c r="F49" s="25">
        <v>2.0360463907272794E-2</v>
      </c>
      <c r="G49" s="25">
        <v>0</v>
      </c>
      <c r="H49" s="25">
        <v>2.0360463907272794E-2</v>
      </c>
      <c r="I49" s="25">
        <v>0</v>
      </c>
      <c r="J49" s="25">
        <v>0</v>
      </c>
      <c r="K49" s="25">
        <v>0</v>
      </c>
      <c r="L49" s="25">
        <v>0</v>
      </c>
      <c r="M49" s="25">
        <v>2.3199296484896933E-2</v>
      </c>
      <c r="N49" s="25">
        <v>0</v>
      </c>
      <c r="O49" s="25">
        <v>0.16461964649587435</v>
      </c>
      <c r="P49" s="25">
        <v>0.79566162473005941</v>
      </c>
      <c r="Q49" s="25">
        <v>0</v>
      </c>
      <c r="R49" s="25">
        <v>0</v>
      </c>
      <c r="S49" s="25">
        <v>0.12000001332179665</v>
      </c>
      <c r="T49" s="25">
        <v>0</v>
      </c>
      <c r="U49" s="25">
        <v>6.0000006660898324E-2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B49" s="25">
        <f t="shared" si="24"/>
        <v>15.359794455920255</v>
      </c>
      <c r="AC49" s="25">
        <f t="shared" si="2"/>
        <v>38.399486139800644</v>
      </c>
      <c r="AD49" s="25">
        <f t="shared" si="3"/>
        <v>0</v>
      </c>
      <c r="AE49" s="25">
        <f t="shared" si="4"/>
        <v>0</v>
      </c>
      <c r="AF49" s="25">
        <f t="shared" si="5"/>
        <v>0.78183135160723294</v>
      </c>
      <c r="AG49" s="25">
        <f t="shared" si="5"/>
        <v>0</v>
      </c>
      <c r="AH49" s="25">
        <f t="shared" si="6"/>
        <v>0.78183135160723294</v>
      </c>
      <c r="AI49" s="25">
        <f t="shared" si="7"/>
        <v>0</v>
      </c>
      <c r="AJ49" s="25">
        <f t="shared" si="8"/>
        <v>0</v>
      </c>
      <c r="AK49" s="25">
        <f t="shared" si="9"/>
        <v>0</v>
      </c>
      <c r="AL49" s="25">
        <f t="shared" si="10"/>
        <v>0</v>
      </c>
      <c r="AM49" s="25">
        <f t="shared" si="11"/>
        <v>0.89084106382492556</v>
      </c>
      <c r="AN49" s="25">
        <f t="shared" si="12"/>
        <v>0</v>
      </c>
      <c r="AO49" s="25">
        <f t="shared" si="13"/>
        <v>6.3213098339572085</v>
      </c>
      <c r="AP49" s="25">
        <f t="shared" si="14"/>
        <v>30.552997530793174</v>
      </c>
      <c r="AQ49" s="25">
        <f t="shared" si="15"/>
        <v>0</v>
      </c>
      <c r="AR49" s="25">
        <f t="shared" si="16"/>
        <v>0</v>
      </c>
      <c r="AS49" s="25">
        <f t="shared" si="17"/>
        <v>4.6079388483262225</v>
      </c>
      <c r="AT49" s="25">
        <f t="shared" si="18"/>
        <v>0</v>
      </c>
      <c r="AU49" s="25">
        <f t="shared" si="19"/>
        <v>2.3039694241631112</v>
      </c>
      <c r="AV49" s="25">
        <f t="shared" si="20"/>
        <v>0</v>
      </c>
      <c r="AW49" s="25">
        <f t="shared" si="21"/>
        <v>0</v>
      </c>
      <c r="AX49" s="25">
        <f t="shared" si="21"/>
        <v>0</v>
      </c>
      <c r="AY49" s="25">
        <f t="shared" si="22"/>
        <v>0</v>
      </c>
      <c r="AZ49" s="25">
        <f t="shared" si="23"/>
        <v>0</v>
      </c>
      <c r="BA49" s="76"/>
    </row>
    <row r="50" spans="1:53" x14ac:dyDescent="0.25">
      <c r="A50" s="24" t="s">
        <v>219</v>
      </c>
      <c r="B50" s="25">
        <v>1</v>
      </c>
      <c r="C50" s="25">
        <v>0.94736842105263153</v>
      </c>
      <c r="D50" s="25">
        <v>0.10526315789473684</v>
      </c>
      <c r="E50" s="25">
        <v>0</v>
      </c>
      <c r="F50" s="25">
        <v>0</v>
      </c>
      <c r="G50" s="25">
        <v>0</v>
      </c>
      <c r="H50" s="25">
        <v>6.4296201812440404E-2</v>
      </c>
      <c r="I50" s="25">
        <v>0</v>
      </c>
      <c r="J50" s="25">
        <v>0</v>
      </c>
      <c r="K50" s="25">
        <v>0</v>
      </c>
      <c r="L50" s="25">
        <v>0</v>
      </c>
      <c r="M50" s="25">
        <v>7.3260936268095586E-2</v>
      </c>
      <c r="N50" s="25">
        <v>0</v>
      </c>
      <c r="O50" s="25">
        <v>0.17328383841670986</v>
      </c>
      <c r="P50" s="25">
        <v>0</v>
      </c>
      <c r="Q50" s="25">
        <v>0</v>
      </c>
      <c r="R50" s="25">
        <v>0</v>
      </c>
      <c r="S50" s="25">
        <v>0.31578950874157014</v>
      </c>
      <c r="T50" s="25">
        <v>3.1578950874157012E-2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B50" s="25">
        <f t="shared" si="24"/>
        <v>36.888920982248784</v>
      </c>
      <c r="AC50" s="25">
        <f t="shared" si="2"/>
        <v>34.947398825288325</v>
      </c>
      <c r="AD50" s="25">
        <f t="shared" si="3"/>
        <v>3.8830443139209248</v>
      </c>
      <c r="AE50" s="25">
        <f t="shared" si="4"/>
        <v>0</v>
      </c>
      <c r="AF50" s="25">
        <f t="shared" si="5"/>
        <v>0</v>
      </c>
      <c r="AG50" s="25">
        <f t="shared" si="5"/>
        <v>0</v>
      </c>
      <c r="AH50" s="25">
        <f t="shared" si="6"/>
        <v>2.3718175081178354</v>
      </c>
      <c r="AI50" s="25">
        <f t="shared" si="7"/>
        <v>0</v>
      </c>
      <c r="AJ50" s="25">
        <f t="shared" si="8"/>
        <v>0</v>
      </c>
      <c r="AK50" s="25">
        <f t="shared" si="9"/>
        <v>0</v>
      </c>
      <c r="AL50" s="25">
        <f t="shared" si="10"/>
        <v>0</v>
      </c>
      <c r="AM50" s="25">
        <f t="shared" si="11"/>
        <v>2.7025168890793423</v>
      </c>
      <c r="AN50" s="25">
        <f t="shared" si="12"/>
        <v>0</v>
      </c>
      <c r="AO50" s="25">
        <f t="shared" si="13"/>
        <v>6.3922538228547765</v>
      </c>
      <c r="AP50" s="25">
        <f t="shared" si="14"/>
        <v>0</v>
      </c>
      <c r="AQ50" s="25">
        <f t="shared" si="15"/>
        <v>0</v>
      </c>
      <c r="AR50" s="25">
        <f t="shared" si="16"/>
        <v>0</v>
      </c>
      <c r="AS50" s="25">
        <f t="shared" si="17"/>
        <v>11.649134234990942</v>
      </c>
      <c r="AT50" s="25">
        <f t="shared" si="18"/>
        <v>1.1649134234990941</v>
      </c>
      <c r="AU50" s="25">
        <f t="shared" si="19"/>
        <v>0</v>
      </c>
      <c r="AV50" s="25">
        <f t="shared" si="20"/>
        <v>0</v>
      </c>
      <c r="AW50" s="25">
        <f t="shared" si="21"/>
        <v>0</v>
      </c>
      <c r="AX50" s="25">
        <f t="shared" si="21"/>
        <v>0</v>
      </c>
      <c r="AY50" s="25">
        <f t="shared" si="22"/>
        <v>0</v>
      </c>
      <c r="AZ50" s="25">
        <f t="shared" si="23"/>
        <v>0</v>
      </c>
      <c r="BA50" s="76"/>
    </row>
    <row r="51" spans="1:53" x14ac:dyDescent="0.25">
      <c r="A51" s="24" t="s">
        <v>220</v>
      </c>
      <c r="B51" s="25">
        <v>1</v>
      </c>
      <c r="C51" s="25">
        <v>2.6666666666666668E-2</v>
      </c>
      <c r="D51" s="25">
        <v>1.3333333333333334E-2</v>
      </c>
      <c r="E51" s="25">
        <v>0</v>
      </c>
      <c r="F51" s="25">
        <v>0</v>
      </c>
      <c r="G51" s="25">
        <v>0</v>
      </c>
      <c r="H51" s="25">
        <v>2.171782816775765E-2</v>
      </c>
      <c r="I51" s="25">
        <v>0</v>
      </c>
      <c r="J51" s="25">
        <v>0</v>
      </c>
      <c r="K51" s="25">
        <v>0</v>
      </c>
      <c r="L51" s="25">
        <v>0</v>
      </c>
      <c r="M51" s="25">
        <v>3.7118874375835102E-2</v>
      </c>
      <c r="N51" s="25">
        <v>6.1864918091333182E-2</v>
      </c>
      <c r="O51" s="25">
        <v>0</v>
      </c>
      <c r="P51" s="25">
        <v>0</v>
      </c>
      <c r="Q51" s="25">
        <v>0</v>
      </c>
      <c r="R51" s="25">
        <v>0</v>
      </c>
      <c r="S51" s="25">
        <v>0.19200002131487467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B51" s="25">
        <f t="shared" si="24"/>
        <v>73.926131896948675</v>
      </c>
      <c r="AC51" s="25">
        <f t="shared" si="2"/>
        <v>1.9713635172519648</v>
      </c>
      <c r="AD51" s="25">
        <f t="shared" si="3"/>
        <v>0.9856817586259824</v>
      </c>
      <c r="AE51" s="25">
        <f t="shared" si="4"/>
        <v>0</v>
      </c>
      <c r="AF51" s="25">
        <f t="shared" si="5"/>
        <v>0</v>
      </c>
      <c r="AG51" s="25">
        <f t="shared" si="5"/>
        <v>0</v>
      </c>
      <c r="AH51" s="25">
        <f t="shared" si="6"/>
        <v>1.6055150296449192</v>
      </c>
      <c r="AI51" s="25">
        <f t="shared" si="7"/>
        <v>0</v>
      </c>
      <c r="AJ51" s="25">
        <f t="shared" si="8"/>
        <v>0</v>
      </c>
      <c r="AK51" s="25">
        <f t="shared" si="9"/>
        <v>0</v>
      </c>
      <c r="AL51" s="25">
        <f t="shared" si="10"/>
        <v>0</v>
      </c>
      <c r="AM51" s="25">
        <f t="shared" si="11"/>
        <v>2.7440548029742544</v>
      </c>
      <c r="AN51" s="25">
        <f t="shared" si="12"/>
        <v>4.5734340946138232</v>
      </c>
      <c r="AO51" s="25">
        <f t="shared" si="13"/>
        <v>0</v>
      </c>
      <c r="AP51" s="25">
        <f t="shared" si="14"/>
        <v>0</v>
      </c>
      <c r="AQ51" s="25">
        <f t="shared" si="15"/>
        <v>0</v>
      </c>
      <c r="AR51" s="25">
        <f t="shared" si="16"/>
        <v>0</v>
      </c>
      <c r="AS51" s="25">
        <f t="shared" si="17"/>
        <v>14.193818899940384</v>
      </c>
      <c r="AT51" s="25">
        <f t="shared" si="18"/>
        <v>0</v>
      </c>
      <c r="AU51" s="25">
        <f t="shared" si="19"/>
        <v>0</v>
      </c>
      <c r="AV51" s="25">
        <f t="shared" si="20"/>
        <v>0</v>
      </c>
      <c r="AW51" s="25">
        <f t="shared" si="21"/>
        <v>0</v>
      </c>
      <c r="AX51" s="25">
        <f t="shared" si="21"/>
        <v>0</v>
      </c>
      <c r="AY51" s="25">
        <f t="shared" si="22"/>
        <v>0</v>
      </c>
      <c r="AZ51" s="25">
        <f t="shared" si="23"/>
        <v>0</v>
      </c>
      <c r="BA51" s="76"/>
    </row>
    <row r="52" spans="1:53" x14ac:dyDescent="0.25">
      <c r="A52" s="24" t="s">
        <v>221</v>
      </c>
      <c r="B52" s="25">
        <v>1</v>
      </c>
      <c r="C52" s="25">
        <v>1.9230769230769232E-2</v>
      </c>
      <c r="D52" s="25">
        <v>9.6153846153846159E-2</v>
      </c>
      <c r="E52" s="25">
        <v>0</v>
      </c>
      <c r="F52" s="25">
        <v>0</v>
      </c>
      <c r="G52" s="25">
        <v>0</v>
      </c>
      <c r="H52" s="25">
        <v>1.5661895313286767E-2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0.53536948348269098</v>
      </c>
      <c r="O52" s="25">
        <v>0.10552541442043228</v>
      </c>
      <c r="P52" s="25">
        <v>2.1105082884086458E-2</v>
      </c>
      <c r="Q52" s="25">
        <v>0</v>
      </c>
      <c r="R52" s="25">
        <v>0</v>
      </c>
      <c r="S52" s="25">
        <v>6.9230776916421155E-2</v>
      </c>
      <c r="T52" s="25">
        <v>0</v>
      </c>
      <c r="U52" s="25">
        <v>2.3076925638807051E-2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B52" s="25">
        <f t="shared" si="24"/>
        <v>53.040431509422973</v>
      </c>
      <c r="AC52" s="25">
        <f t="shared" si="2"/>
        <v>1.0200082982581342</v>
      </c>
      <c r="AD52" s="25">
        <f t="shared" si="3"/>
        <v>5.1000414912906713</v>
      </c>
      <c r="AE52" s="25">
        <f t="shared" si="4"/>
        <v>0</v>
      </c>
      <c r="AF52" s="25">
        <f t="shared" si="5"/>
        <v>0</v>
      </c>
      <c r="AG52" s="25">
        <f t="shared" si="5"/>
        <v>0</v>
      </c>
      <c r="AH52" s="25">
        <f t="shared" si="6"/>
        <v>0.83071368567213932</v>
      </c>
      <c r="AI52" s="25">
        <f t="shared" si="7"/>
        <v>0</v>
      </c>
      <c r="AJ52" s="25">
        <f t="shared" si="8"/>
        <v>0</v>
      </c>
      <c r="AK52" s="25">
        <f t="shared" si="9"/>
        <v>0</v>
      </c>
      <c r="AL52" s="25">
        <f t="shared" si="10"/>
        <v>0</v>
      </c>
      <c r="AM52" s="25">
        <f t="shared" si="11"/>
        <v>0</v>
      </c>
      <c r="AN52" s="25">
        <f t="shared" si="12"/>
        <v>28.396228420898822</v>
      </c>
      <c r="AO52" s="25">
        <f t="shared" si="13"/>
        <v>5.5971135160704133</v>
      </c>
      <c r="AP52" s="25">
        <f t="shared" si="14"/>
        <v>1.1194227032140827</v>
      </c>
      <c r="AQ52" s="25">
        <f t="shared" si="15"/>
        <v>0</v>
      </c>
      <c r="AR52" s="25">
        <f t="shared" si="16"/>
        <v>0</v>
      </c>
      <c r="AS52" s="25">
        <f t="shared" si="17"/>
        <v>3.6720302813795769</v>
      </c>
      <c r="AT52" s="25">
        <f t="shared" si="18"/>
        <v>0</v>
      </c>
      <c r="AU52" s="25">
        <f t="shared" si="19"/>
        <v>1.2240100937931924</v>
      </c>
      <c r="AV52" s="25">
        <f t="shared" si="20"/>
        <v>0</v>
      </c>
      <c r="AW52" s="25">
        <f t="shared" si="21"/>
        <v>0</v>
      </c>
      <c r="AX52" s="25">
        <f t="shared" si="21"/>
        <v>0</v>
      </c>
      <c r="AY52" s="25">
        <f t="shared" si="22"/>
        <v>0</v>
      </c>
      <c r="AZ52" s="25">
        <f t="shared" si="23"/>
        <v>0</v>
      </c>
      <c r="BA52" s="76"/>
    </row>
    <row r="53" spans="1:53" x14ac:dyDescent="0.25">
      <c r="A53" s="24" t="s">
        <v>222</v>
      </c>
      <c r="B53" s="25">
        <v>0.93393444233577694</v>
      </c>
      <c r="C53" s="25">
        <v>0.86209333138687105</v>
      </c>
      <c r="D53" s="25">
        <v>3.5920555474452963E-2</v>
      </c>
      <c r="E53" s="25">
        <v>0</v>
      </c>
      <c r="F53" s="25">
        <v>2.9254366930671589E-2</v>
      </c>
      <c r="G53" s="25">
        <v>0</v>
      </c>
      <c r="H53" s="25">
        <v>0.40956113702940222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1</v>
      </c>
      <c r="O53" s="25">
        <v>0</v>
      </c>
      <c r="P53" s="25">
        <v>0</v>
      </c>
      <c r="Q53" s="25">
        <v>0</v>
      </c>
      <c r="R53" s="25">
        <v>0</v>
      </c>
      <c r="S53" s="25">
        <v>0.12931401406382076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B53" s="25">
        <f t="shared" si="24"/>
        <v>27.468031154025336</v>
      </c>
      <c r="AC53" s="25">
        <f t="shared" si="2"/>
        <v>25.355105680638768</v>
      </c>
      <c r="AD53" s="25">
        <f t="shared" si="3"/>
        <v>1.0564627366932822</v>
      </c>
      <c r="AE53" s="25">
        <f t="shared" si="4"/>
        <v>0</v>
      </c>
      <c r="AF53" s="25">
        <f t="shared" si="5"/>
        <v>0.86040285679288842</v>
      </c>
      <c r="AG53" s="25">
        <f t="shared" si="5"/>
        <v>0</v>
      </c>
      <c r="AH53" s="25">
        <f t="shared" si="6"/>
        <v>12.045639995100437</v>
      </c>
      <c r="AI53" s="25">
        <f t="shared" si="7"/>
        <v>0</v>
      </c>
      <c r="AJ53" s="25">
        <f t="shared" si="8"/>
        <v>0</v>
      </c>
      <c r="AK53" s="25">
        <f t="shared" si="9"/>
        <v>0</v>
      </c>
      <c r="AL53" s="25">
        <f t="shared" si="10"/>
        <v>0</v>
      </c>
      <c r="AM53" s="25">
        <f t="shared" si="11"/>
        <v>0</v>
      </c>
      <c r="AN53" s="25">
        <f t="shared" si="12"/>
        <v>29.411091302434016</v>
      </c>
      <c r="AO53" s="25">
        <f t="shared" si="13"/>
        <v>0</v>
      </c>
      <c r="AP53" s="25">
        <f t="shared" si="14"/>
        <v>0</v>
      </c>
      <c r="AQ53" s="25">
        <f t="shared" si="15"/>
        <v>0</v>
      </c>
      <c r="AR53" s="25">
        <f t="shared" si="16"/>
        <v>0</v>
      </c>
      <c r="AS53" s="25">
        <f t="shared" si="17"/>
        <v>3.8032662743152685</v>
      </c>
      <c r="AT53" s="25">
        <f t="shared" si="18"/>
        <v>0</v>
      </c>
      <c r="AU53" s="25">
        <f t="shared" si="19"/>
        <v>0</v>
      </c>
      <c r="AV53" s="25">
        <f t="shared" si="20"/>
        <v>0</v>
      </c>
      <c r="AW53" s="25">
        <f t="shared" si="21"/>
        <v>0</v>
      </c>
      <c r="AX53" s="25">
        <f t="shared" si="21"/>
        <v>0</v>
      </c>
      <c r="AY53" s="25">
        <f t="shared" si="22"/>
        <v>0</v>
      </c>
      <c r="AZ53" s="25">
        <f t="shared" si="23"/>
        <v>0</v>
      </c>
      <c r="BA53" s="76"/>
    </row>
    <row r="54" spans="1:53" x14ac:dyDescent="0.25">
      <c r="A54" s="24" t="s">
        <v>223</v>
      </c>
      <c r="B54" s="25">
        <v>0.125</v>
      </c>
      <c r="C54" s="25">
        <v>1</v>
      </c>
      <c r="D54" s="25">
        <v>6.25E-2</v>
      </c>
      <c r="E54" s="25">
        <v>0</v>
      </c>
      <c r="F54" s="25">
        <v>2.5450579884090992E-2</v>
      </c>
      <c r="G54" s="25">
        <v>0</v>
      </c>
      <c r="H54" s="25">
        <v>0.13997818936250045</v>
      </c>
      <c r="I54" s="25">
        <v>0</v>
      </c>
      <c r="J54" s="25">
        <v>0</v>
      </c>
      <c r="K54" s="25">
        <v>0</v>
      </c>
      <c r="L54" s="25">
        <v>0</v>
      </c>
      <c r="M54" s="25">
        <v>8.6997361818363511E-2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7.5000008326122913E-2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B54" s="25">
        <f t="shared" si="24"/>
        <v>8.2512273535819745</v>
      </c>
      <c r="AC54" s="25">
        <f t="shared" si="2"/>
        <v>66.009818828655796</v>
      </c>
      <c r="AD54" s="25">
        <f t="shared" si="3"/>
        <v>4.1256136767909872</v>
      </c>
      <c r="AE54" s="25">
        <f t="shared" si="4"/>
        <v>0</v>
      </c>
      <c r="AF54" s="25">
        <f t="shared" si="5"/>
        <v>1.6799881672330781</v>
      </c>
      <c r="AG54" s="25">
        <f t="shared" si="5"/>
        <v>0</v>
      </c>
      <c r="AH54" s="25">
        <f t="shared" si="6"/>
        <v>9.2399349197819287</v>
      </c>
      <c r="AI54" s="25">
        <f t="shared" si="7"/>
        <v>0</v>
      </c>
      <c r="AJ54" s="25">
        <f t="shared" si="8"/>
        <v>0</v>
      </c>
      <c r="AK54" s="25">
        <f t="shared" si="9"/>
        <v>0</v>
      </c>
      <c r="AL54" s="25">
        <f t="shared" si="10"/>
        <v>0</v>
      </c>
      <c r="AM54" s="25">
        <f t="shared" si="11"/>
        <v>5.7426800922011925</v>
      </c>
      <c r="AN54" s="25">
        <f t="shared" si="12"/>
        <v>0</v>
      </c>
      <c r="AO54" s="25">
        <f t="shared" si="13"/>
        <v>0</v>
      </c>
      <c r="AP54" s="25">
        <f t="shared" si="14"/>
        <v>0</v>
      </c>
      <c r="AQ54" s="25">
        <f t="shared" si="15"/>
        <v>0</v>
      </c>
      <c r="AR54" s="25">
        <f t="shared" si="16"/>
        <v>0</v>
      </c>
      <c r="AS54" s="25">
        <f t="shared" si="17"/>
        <v>4.9507369617550498</v>
      </c>
      <c r="AT54" s="25">
        <f t="shared" si="18"/>
        <v>0</v>
      </c>
      <c r="AU54" s="25">
        <f t="shared" si="19"/>
        <v>0</v>
      </c>
      <c r="AV54" s="25">
        <f t="shared" si="20"/>
        <v>0</v>
      </c>
      <c r="AW54" s="25">
        <f t="shared" si="21"/>
        <v>0</v>
      </c>
      <c r="AX54" s="25">
        <f t="shared" si="21"/>
        <v>0</v>
      </c>
      <c r="AY54" s="25">
        <f t="shared" si="22"/>
        <v>0</v>
      </c>
      <c r="AZ54" s="25">
        <f t="shared" si="23"/>
        <v>0</v>
      </c>
      <c r="BA54" s="76"/>
    </row>
    <row r="55" spans="1:53" x14ac:dyDescent="0.25">
      <c r="A55" s="24" t="s">
        <v>224</v>
      </c>
      <c r="B55" s="25">
        <v>0.24390243902439024</v>
      </c>
      <c r="C55" s="25">
        <v>1</v>
      </c>
      <c r="D55" s="25">
        <v>0.12195121951219512</v>
      </c>
      <c r="E55" s="25">
        <v>0</v>
      </c>
      <c r="F55" s="25">
        <v>0</v>
      </c>
      <c r="G55" s="25">
        <v>0</v>
      </c>
      <c r="H55" s="25">
        <v>0.13904707058625321</v>
      </c>
      <c r="I55" s="25">
        <v>0</v>
      </c>
      <c r="J55" s="25">
        <v>0</v>
      </c>
      <c r="K55" s="25">
        <v>0</v>
      </c>
      <c r="L55" s="25">
        <v>0</v>
      </c>
      <c r="M55" s="25">
        <v>0.45266919970530606</v>
      </c>
      <c r="N55" s="25">
        <v>0</v>
      </c>
      <c r="O55" s="25">
        <v>5.3534844388902228E-2</v>
      </c>
      <c r="P55" s="25">
        <v>0</v>
      </c>
      <c r="Q55" s="25">
        <v>0</v>
      </c>
      <c r="R55" s="25">
        <v>0</v>
      </c>
      <c r="S55" s="25">
        <v>0.3804878471178918</v>
      </c>
      <c r="T55" s="25">
        <v>5.8536591864291047E-2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B55" s="25">
        <f t="shared" si="24"/>
        <v>9.9546765864427211</v>
      </c>
      <c r="AC55" s="25">
        <f t="shared" si="2"/>
        <v>40.814174004415158</v>
      </c>
      <c r="AD55" s="25">
        <f t="shared" si="3"/>
        <v>4.9773382932213606</v>
      </c>
      <c r="AE55" s="25">
        <f t="shared" si="4"/>
        <v>0</v>
      </c>
      <c r="AF55" s="25">
        <f t="shared" si="5"/>
        <v>0</v>
      </c>
      <c r="AG55" s="25">
        <f t="shared" si="5"/>
        <v>0</v>
      </c>
      <c r="AH55" s="25">
        <f t="shared" si="6"/>
        <v>5.6750913337115358</v>
      </c>
      <c r="AI55" s="25">
        <f t="shared" si="7"/>
        <v>0</v>
      </c>
      <c r="AJ55" s="25">
        <f t="shared" si="8"/>
        <v>0</v>
      </c>
      <c r="AK55" s="25">
        <f t="shared" si="9"/>
        <v>0</v>
      </c>
      <c r="AL55" s="25">
        <f t="shared" si="10"/>
        <v>0</v>
      </c>
      <c r="AM55" s="25">
        <f t="shared" si="11"/>
        <v>18.475319483211717</v>
      </c>
      <c r="AN55" s="25">
        <f t="shared" si="12"/>
        <v>0</v>
      </c>
      <c r="AO55" s="25">
        <f t="shared" si="13"/>
        <v>2.1849804541879441</v>
      </c>
      <c r="AP55" s="25">
        <f t="shared" si="14"/>
        <v>0</v>
      </c>
      <c r="AQ55" s="25">
        <f t="shared" si="15"/>
        <v>0</v>
      </c>
      <c r="AR55" s="25">
        <f t="shared" si="16"/>
        <v>0</v>
      </c>
      <c r="AS55" s="25">
        <f t="shared" si="17"/>
        <v>15.529297198834948</v>
      </c>
      <c r="AT55" s="25">
        <f t="shared" si="18"/>
        <v>2.3891226459746076</v>
      </c>
      <c r="AU55" s="25">
        <f t="shared" si="19"/>
        <v>0</v>
      </c>
      <c r="AV55" s="25">
        <f t="shared" si="20"/>
        <v>0</v>
      </c>
      <c r="AW55" s="25">
        <f t="shared" si="21"/>
        <v>0</v>
      </c>
      <c r="AX55" s="25">
        <f t="shared" si="21"/>
        <v>0</v>
      </c>
      <c r="AY55" s="25">
        <f t="shared" si="22"/>
        <v>0</v>
      </c>
      <c r="AZ55" s="25">
        <f t="shared" si="23"/>
        <v>0</v>
      </c>
      <c r="BA55" s="76"/>
    </row>
    <row r="56" spans="1:53" x14ac:dyDescent="0.25">
      <c r="A56" s="24" t="s">
        <v>225</v>
      </c>
      <c r="B56" s="78">
        <v>0</v>
      </c>
      <c r="C56" s="78">
        <v>0</v>
      </c>
      <c r="D56" s="78">
        <v>0.4972524422735346</v>
      </c>
      <c r="E56" s="78">
        <v>0</v>
      </c>
      <c r="F56" s="78">
        <v>0</v>
      </c>
      <c r="G56" s="78">
        <v>0.40497717101396857</v>
      </c>
      <c r="H56" s="78">
        <v>0</v>
      </c>
      <c r="I56" s="78">
        <v>0</v>
      </c>
      <c r="J56" s="78">
        <v>1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0.42622989818251011</v>
      </c>
      <c r="W56" s="78">
        <v>0.37610730929090214</v>
      </c>
      <c r="X56" s="78">
        <v>0</v>
      </c>
      <c r="Y56" s="78">
        <v>0</v>
      </c>
      <c r="Z56" s="78">
        <v>0</v>
      </c>
      <c r="AB56" s="78">
        <f t="shared" si="24"/>
        <v>0</v>
      </c>
      <c r="AC56" s="78">
        <f t="shared" si="2"/>
        <v>0</v>
      </c>
      <c r="AD56" s="78">
        <f t="shared" si="3"/>
        <v>18.385659339473641</v>
      </c>
      <c r="AE56" s="78">
        <f t="shared" si="4"/>
        <v>0</v>
      </c>
      <c r="AF56" s="78">
        <f t="shared" si="5"/>
        <v>0</v>
      </c>
      <c r="AG56" s="78">
        <f t="shared" si="5"/>
        <v>14.973827524070209</v>
      </c>
      <c r="AH56" s="78">
        <f t="shared" si="6"/>
        <v>0</v>
      </c>
      <c r="AI56" s="78">
        <f t="shared" si="7"/>
        <v>0</v>
      </c>
      <c r="AJ56" s="78">
        <f t="shared" si="8"/>
        <v>36.974497813245208</v>
      </c>
      <c r="AK56" s="78">
        <f t="shared" si="9"/>
        <v>0</v>
      </c>
      <c r="AL56" s="78">
        <f t="shared" si="10"/>
        <v>0</v>
      </c>
      <c r="AM56" s="78">
        <f t="shared" si="11"/>
        <v>0</v>
      </c>
      <c r="AN56" s="78">
        <f t="shared" si="12"/>
        <v>0</v>
      </c>
      <c r="AO56" s="78">
        <f t="shared" si="13"/>
        <v>0</v>
      </c>
      <c r="AP56" s="78">
        <f t="shared" si="14"/>
        <v>0</v>
      </c>
      <c r="AQ56" s="78">
        <f t="shared" si="15"/>
        <v>0</v>
      </c>
      <c r="AR56" s="78">
        <f t="shared" si="16"/>
        <v>0</v>
      </c>
      <c r="AS56" s="78">
        <f t="shared" si="17"/>
        <v>0</v>
      </c>
      <c r="AT56" s="78">
        <f t="shared" si="18"/>
        <v>0</v>
      </c>
      <c r="AU56" s="78">
        <f t="shared" si="19"/>
        <v>0</v>
      </c>
      <c r="AV56" s="78">
        <f t="shared" si="20"/>
        <v>15.759636438288945</v>
      </c>
      <c r="AW56" s="78">
        <f t="shared" si="21"/>
        <v>13.906378884921999</v>
      </c>
      <c r="AX56" s="78">
        <f t="shared" si="21"/>
        <v>0</v>
      </c>
      <c r="AY56" s="78">
        <f t="shared" si="22"/>
        <v>0</v>
      </c>
      <c r="AZ56" s="78">
        <f t="shared" si="23"/>
        <v>0</v>
      </c>
      <c r="BA56" s="76"/>
    </row>
    <row r="57" spans="1:53" x14ac:dyDescent="0.25">
      <c r="A57" s="24" t="s">
        <v>226</v>
      </c>
      <c r="B57" s="78">
        <v>0</v>
      </c>
      <c r="C57" s="78">
        <v>0</v>
      </c>
      <c r="D57" s="78">
        <v>0.9945048845470692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1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0.37610730929090214</v>
      </c>
      <c r="X57" s="78">
        <v>0.42622989818251011</v>
      </c>
      <c r="Y57" s="78">
        <v>0</v>
      </c>
      <c r="Z57" s="78">
        <v>0</v>
      </c>
      <c r="AB57" s="78">
        <f t="shared" si="24"/>
        <v>0</v>
      </c>
      <c r="AC57" s="78">
        <f t="shared" si="2"/>
        <v>0</v>
      </c>
      <c r="AD57" s="78">
        <f t="shared" si="3"/>
        <v>35.558134918822809</v>
      </c>
      <c r="AE57" s="78">
        <f t="shared" si="4"/>
        <v>0</v>
      </c>
      <c r="AF57" s="78">
        <f t="shared" si="5"/>
        <v>0</v>
      </c>
      <c r="AG57" s="78">
        <f t="shared" si="5"/>
        <v>0</v>
      </c>
      <c r="AH57" s="78">
        <f t="shared" si="6"/>
        <v>0</v>
      </c>
      <c r="AI57" s="78">
        <f t="shared" si="7"/>
        <v>0</v>
      </c>
      <c r="AJ57" s="78">
        <f t="shared" si="8"/>
        <v>35.75461063222145</v>
      </c>
      <c r="AK57" s="78">
        <f t="shared" si="9"/>
        <v>0</v>
      </c>
      <c r="AL57" s="78">
        <f t="shared" si="10"/>
        <v>0</v>
      </c>
      <c r="AM57" s="78">
        <f t="shared" si="11"/>
        <v>0</v>
      </c>
      <c r="AN57" s="78">
        <f t="shared" si="12"/>
        <v>0</v>
      </c>
      <c r="AO57" s="78">
        <f t="shared" si="13"/>
        <v>0</v>
      </c>
      <c r="AP57" s="78">
        <f t="shared" si="14"/>
        <v>0</v>
      </c>
      <c r="AQ57" s="78">
        <f t="shared" si="15"/>
        <v>0</v>
      </c>
      <c r="AR57" s="78">
        <f t="shared" si="16"/>
        <v>0</v>
      </c>
      <c r="AS57" s="78">
        <f t="shared" si="17"/>
        <v>0</v>
      </c>
      <c r="AT57" s="78">
        <f t="shared" si="18"/>
        <v>0</v>
      </c>
      <c r="AU57" s="78">
        <f t="shared" si="19"/>
        <v>0</v>
      </c>
      <c r="AV57" s="78">
        <f t="shared" si="20"/>
        <v>0</v>
      </c>
      <c r="AW57" s="78">
        <f t="shared" si="21"/>
        <v>13.447570399628692</v>
      </c>
      <c r="AX57" s="78">
        <f t="shared" si="21"/>
        <v>15.239684049327042</v>
      </c>
      <c r="AY57" s="78">
        <f t="shared" si="22"/>
        <v>0</v>
      </c>
      <c r="AZ57" s="78">
        <f t="shared" si="23"/>
        <v>0</v>
      </c>
      <c r="BA57" s="76"/>
    </row>
    <row r="58" spans="1:53" x14ac:dyDescent="0.25">
      <c r="A58" s="24" t="s">
        <v>227</v>
      </c>
      <c r="B58" s="25">
        <v>1</v>
      </c>
      <c r="C58" s="25">
        <v>0</v>
      </c>
      <c r="D58" s="25">
        <v>0.81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0.42</v>
      </c>
      <c r="N58" s="25">
        <v>0.32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B58" s="25">
        <f t="shared" si="24"/>
        <v>39.215686274509807</v>
      </c>
      <c r="AC58" s="25">
        <f t="shared" si="2"/>
        <v>0</v>
      </c>
      <c r="AD58" s="25">
        <f t="shared" si="3"/>
        <v>31.764705882352946</v>
      </c>
      <c r="AE58" s="25">
        <f t="shared" si="4"/>
        <v>0</v>
      </c>
      <c r="AF58" s="25">
        <f t="shared" si="5"/>
        <v>0</v>
      </c>
      <c r="AG58" s="25">
        <f t="shared" si="5"/>
        <v>0</v>
      </c>
      <c r="AH58" s="25">
        <f t="shared" si="6"/>
        <v>0</v>
      </c>
      <c r="AI58" s="25">
        <f t="shared" si="7"/>
        <v>0</v>
      </c>
      <c r="AJ58" s="25">
        <f t="shared" si="8"/>
        <v>0</v>
      </c>
      <c r="AK58" s="25">
        <f t="shared" si="9"/>
        <v>0</v>
      </c>
      <c r="AL58" s="25">
        <f t="shared" si="10"/>
        <v>0</v>
      </c>
      <c r="AM58" s="25">
        <f t="shared" si="11"/>
        <v>16.470588235294116</v>
      </c>
      <c r="AN58" s="25">
        <f t="shared" si="12"/>
        <v>12.549019607843137</v>
      </c>
      <c r="AO58" s="25">
        <f t="shared" si="13"/>
        <v>0</v>
      </c>
      <c r="AP58" s="25">
        <f t="shared" si="14"/>
        <v>0</v>
      </c>
      <c r="AQ58" s="25">
        <f t="shared" si="15"/>
        <v>0</v>
      </c>
      <c r="AR58" s="25">
        <f t="shared" si="16"/>
        <v>0</v>
      </c>
      <c r="AS58" s="25">
        <f t="shared" si="17"/>
        <v>0</v>
      </c>
      <c r="AT58" s="25">
        <f t="shared" si="18"/>
        <v>0</v>
      </c>
      <c r="AU58" s="25">
        <f t="shared" si="19"/>
        <v>0</v>
      </c>
      <c r="AV58" s="25">
        <f t="shared" si="20"/>
        <v>0</v>
      </c>
      <c r="AW58" s="25">
        <f t="shared" si="21"/>
        <v>0</v>
      </c>
      <c r="AX58" s="25">
        <f t="shared" si="21"/>
        <v>0</v>
      </c>
      <c r="AY58" s="25">
        <f t="shared" si="22"/>
        <v>0</v>
      </c>
      <c r="AZ58" s="25">
        <f t="shared" si="23"/>
        <v>0</v>
      </c>
      <c r="BA58" s="76"/>
    </row>
    <row r="59" spans="1:53" x14ac:dyDescent="0.25">
      <c r="A59" s="24" t="s">
        <v>227</v>
      </c>
      <c r="B59" s="25">
        <v>0</v>
      </c>
      <c r="C59" s="25">
        <v>0</v>
      </c>
      <c r="D59" s="25">
        <v>0</v>
      </c>
      <c r="E59" s="25">
        <v>0</v>
      </c>
      <c r="F59" s="25">
        <v>1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1</v>
      </c>
      <c r="X59" s="25">
        <v>0</v>
      </c>
      <c r="Y59" s="25">
        <v>0</v>
      </c>
      <c r="Z59" s="25">
        <v>0</v>
      </c>
      <c r="AB59" s="25">
        <f t="shared" si="24"/>
        <v>0</v>
      </c>
      <c r="AC59" s="25">
        <f t="shared" si="2"/>
        <v>0</v>
      </c>
      <c r="AD59" s="25">
        <f t="shared" si="3"/>
        <v>0</v>
      </c>
      <c r="AE59" s="25">
        <f t="shared" si="4"/>
        <v>0</v>
      </c>
      <c r="AF59" s="25">
        <f t="shared" si="5"/>
        <v>50</v>
      </c>
      <c r="AG59" s="25">
        <f t="shared" si="5"/>
        <v>0</v>
      </c>
      <c r="AH59" s="25">
        <f t="shared" si="6"/>
        <v>0</v>
      </c>
      <c r="AI59" s="25">
        <f t="shared" si="7"/>
        <v>0</v>
      </c>
      <c r="AJ59" s="25">
        <f t="shared" si="8"/>
        <v>0</v>
      </c>
      <c r="AK59" s="25">
        <f t="shared" si="9"/>
        <v>0</v>
      </c>
      <c r="AL59" s="25">
        <f t="shared" si="10"/>
        <v>0</v>
      </c>
      <c r="AM59" s="25">
        <f t="shared" si="11"/>
        <v>0</v>
      </c>
      <c r="AN59" s="25">
        <f t="shared" si="12"/>
        <v>0</v>
      </c>
      <c r="AO59" s="25">
        <f t="shared" si="13"/>
        <v>0</v>
      </c>
      <c r="AP59" s="25">
        <f t="shared" si="14"/>
        <v>0</v>
      </c>
      <c r="AQ59" s="25">
        <f t="shared" si="15"/>
        <v>0</v>
      </c>
      <c r="AR59" s="25">
        <f t="shared" si="16"/>
        <v>0</v>
      </c>
      <c r="AS59" s="25">
        <f t="shared" si="17"/>
        <v>0</v>
      </c>
      <c r="AT59" s="25">
        <f t="shared" si="18"/>
        <v>0</v>
      </c>
      <c r="AU59" s="25">
        <f t="shared" si="19"/>
        <v>0</v>
      </c>
      <c r="AV59" s="25">
        <f t="shared" si="20"/>
        <v>0</v>
      </c>
      <c r="AW59" s="25">
        <f t="shared" si="21"/>
        <v>50</v>
      </c>
      <c r="AX59" s="25">
        <f t="shared" si="21"/>
        <v>0</v>
      </c>
      <c r="AY59" s="25">
        <f t="shared" si="22"/>
        <v>0</v>
      </c>
      <c r="AZ59" s="25">
        <f t="shared" si="23"/>
        <v>0</v>
      </c>
      <c r="BA59" s="76"/>
    </row>
    <row r="60" spans="1:53" x14ac:dyDescent="0.25">
      <c r="A60" s="24" t="s">
        <v>228</v>
      </c>
      <c r="B60" s="25">
        <v>0.44</v>
      </c>
      <c r="C60" s="25">
        <v>1</v>
      </c>
      <c r="D60" s="25">
        <v>0.09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B60" s="25">
        <f t="shared" si="24"/>
        <v>28.75816993464052</v>
      </c>
      <c r="AC60" s="25">
        <f t="shared" si="2"/>
        <v>65.359477124183002</v>
      </c>
      <c r="AD60" s="25">
        <f t="shared" si="3"/>
        <v>5.8823529411764701</v>
      </c>
      <c r="AE60" s="25">
        <f t="shared" si="4"/>
        <v>0</v>
      </c>
      <c r="AF60" s="25">
        <f t="shared" si="5"/>
        <v>0</v>
      </c>
      <c r="AG60" s="25">
        <f t="shared" si="5"/>
        <v>0</v>
      </c>
      <c r="AH60" s="25">
        <f t="shared" si="6"/>
        <v>0</v>
      </c>
      <c r="AI60" s="25">
        <f t="shared" si="7"/>
        <v>0</v>
      </c>
      <c r="AJ60" s="25">
        <f t="shared" si="8"/>
        <v>0</v>
      </c>
      <c r="AK60" s="25">
        <f t="shared" si="9"/>
        <v>0</v>
      </c>
      <c r="AL60" s="25">
        <f t="shared" si="10"/>
        <v>0</v>
      </c>
      <c r="AM60" s="25">
        <f t="shared" si="11"/>
        <v>0</v>
      </c>
      <c r="AN60" s="25">
        <f t="shared" si="12"/>
        <v>0</v>
      </c>
      <c r="AO60" s="25">
        <f t="shared" si="13"/>
        <v>0</v>
      </c>
      <c r="AP60" s="25">
        <f t="shared" si="14"/>
        <v>0</v>
      </c>
      <c r="AQ60" s="25">
        <f t="shared" si="15"/>
        <v>0</v>
      </c>
      <c r="AR60" s="25">
        <f t="shared" si="16"/>
        <v>0</v>
      </c>
      <c r="AS60" s="25">
        <f t="shared" si="17"/>
        <v>0</v>
      </c>
      <c r="AT60" s="25">
        <f t="shared" si="18"/>
        <v>0</v>
      </c>
      <c r="AU60" s="25">
        <f t="shared" si="19"/>
        <v>0</v>
      </c>
      <c r="AV60" s="25">
        <f t="shared" si="20"/>
        <v>0</v>
      </c>
      <c r="AW60" s="25">
        <f t="shared" si="21"/>
        <v>0</v>
      </c>
      <c r="AX60" s="25">
        <f t="shared" si="21"/>
        <v>0</v>
      </c>
      <c r="AY60" s="25">
        <f t="shared" si="22"/>
        <v>0</v>
      </c>
      <c r="AZ60" s="25">
        <f t="shared" si="23"/>
        <v>0</v>
      </c>
      <c r="BA60" s="76"/>
    </row>
    <row r="61" spans="1:53" x14ac:dyDescent="0.25">
      <c r="A61" s="24" t="s">
        <v>228</v>
      </c>
      <c r="B61" s="25">
        <v>0.42045454545454541</v>
      </c>
      <c r="C61" s="25">
        <v>1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4.9884741362386166E-2</v>
      </c>
      <c r="P61" s="25">
        <v>0</v>
      </c>
      <c r="Q61" s="25">
        <v>0</v>
      </c>
      <c r="R61" s="25">
        <v>0</v>
      </c>
      <c r="S61" s="25">
        <v>4.0909095450612498E-2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B61" s="25">
        <f t="shared" si="1"/>
        <v>27.821670506847905</v>
      </c>
      <c r="AC61" s="25">
        <f t="shared" si="2"/>
        <v>66.170459583854495</v>
      </c>
      <c r="AD61" s="25">
        <f t="shared" si="3"/>
        <v>0</v>
      </c>
      <c r="AE61" s="25">
        <f t="shared" si="4"/>
        <v>0</v>
      </c>
      <c r="AF61" s="25">
        <f t="shared" si="5"/>
        <v>0</v>
      </c>
      <c r="AG61" s="25">
        <f t="shared" si="5"/>
        <v>0</v>
      </c>
      <c r="AH61" s="25">
        <f t="shared" si="6"/>
        <v>0</v>
      </c>
      <c r="AI61" s="25">
        <f t="shared" si="7"/>
        <v>0</v>
      </c>
      <c r="AJ61" s="25">
        <f t="shared" si="8"/>
        <v>0</v>
      </c>
      <c r="AK61" s="25">
        <f t="shared" si="9"/>
        <v>0</v>
      </c>
      <c r="AL61" s="25">
        <f t="shared" si="10"/>
        <v>0</v>
      </c>
      <c r="AM61" s="25">
        <f t="shared" si="11"/>
        <v>0</v>
      </c>
      <c r="AN61" s="25">
        <f t="shared" si="12"/>
        <v>0</v>
      </c>
      <c r="AO61" s="25">
        <f t="shared" si="13"/>
        <v>3.3008962621708084</v>
      </c>
      <c r="AP61" s="25">
        <f t="shared" si="14"/>
        <v>0</v>
      </c>
      <c r="AQ61" s="25">
        <f t="shared" si="15"/>
        <v>0</v>
      </c>
      <c r="AR61" s="25">
        <f t="shared" si="16"/>
        <v>0</v>
      </c>
      <c r="AS61" s="25">
        <f t="shared" si="17"/>
        <v>2.7069736471267998</v>
      </c>
      <c r="AT61" s="25">
        <f t="shared" si="18"/>
        <v>0</v>
      </c>
      <c r="AU61" s="25">
        <f t="shared" si="19"/>
        <v>0</v>
      </c>
      <c r="AV61" s="25">
        <f t="shared" si="20"/>
        <v>0</v>
      </c>
      <c r="AW61" s="25">
        <f t="shared" si="21"/>
        <v>0</v>
      </c>
      <c r="AX61" s="25">
        <f t="shared" si="21"/>
        <v>0</v>
      </c>
      <c r="AY61" s="25">
        <f t="shared" si="22"/>
        <v>0</v>
      </c>
      <c r="AZ61" s="25">
        <f t="shared" si="23"/>
        <v>0</v>
      </c>
      <c r="BA61" s="76"/>
    </row>
    <row r="62" spans="1:53" x14ac:dyDescent="0.25">
      <c r="A62" s="24" t="s">
        <v>228</v>
      </c>
      <c r="B62" s="25">
        <v>0.33628318584070799</v>
      </c>
      <c r="C62" s="25">
        <v>1</v>
      </c>
      <c r="D62" s="25">
        <v>0.25132743362831855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2.4636471806283127E-2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B62" s="25">
        <f t="shared" si="1"/>
        <v>20.858042644983367</v>
      </c>
      <c r="AC62" s="25">
        <f t="shared" si="2"/>
        <v>62.025232075871592</v>
      </c>
      <c r="AD62" s="25">
        <f t="shared" si="3"/>
        <v>15.588642397829672</v>
      </c>
      <c r="AE62" s="25">
        <f t="shared" si="4"/>
        <v>0</v>
      </c>
      <c r="AF62" s="25">
        <f t="shared" si="5"/>
        <v>0</v>
      </c>
      <c r="AG62" s="25">
        <f t="shared" si="5"/>
        <v>0</v>
      </c>
      <c r="AH62" s="25">
        <f t="shared" si="6"/>
        <v>0</v>
      </c>
      <c r="AI62" s="25">
        <f t="shared" si="7"/>
        <v>0</v>
      </c>
      <c r="AJ62" s="25">
        <f t="shared" si="8"/>
        <v>0</v>
      </c>
      <c r="AK62" s="25">
        <f t="shared" si="9"/>
        <v>0</v>
      </c>
      <c r="AL62" s="25">
        <f t="shared" si="10"/>
        <v>0</v>
      </c>
      <c r="AM62" s="25">
        <f t="shared" si="11"/>
        <v>0</v>
      </c>
      <c r="AN62" s="25">
        <f t="shared" si="12"/>
        <v>1.5280828813153784</v>
      </c>
      <c r="AO62" s="25">
        <f t="shared" si="13"/>
        <v>0</v>
      </c>
      <c r="AP62" s="25">
        <f t="shared" si="14"/>
        <v>0</v>
      </c>
      <c r="AQ62" s="25">
        <f t="shared" si="15"/>
        <v>0</v>
      </c>
      <c r="AR62" s="25">
        <f t="shared" si="16"/>
        <v>0</v>
      </c>
      <c r="AS62" s="25">
        <f t="shared" si="17"/>
        <v>0</v>
      </c>
      <c r="AT62" s="25">
        <f t="shared" si="18"/>
        <v>0</v>
      </c>
      <c r="AU62" s="25">
        <f t="shared" si="19"/>
        <v>0</v>
      </c>
      <c r="AV62" s="25">
        <f t="shared" si="20"/>
        <v>0</v>
      </c>
      <c r="AW62" s="25">
        <f t="shared" si="21"/>
        <v>0</v>
      </c>
      <c r="AX62" s="25">
        <f t="shared" si="21"/>
        <v>0</v>
      </c>
      <c r="AY62" s="25">
        <f t="shared" si="22"/>
        <v>0</v>
      </c>
      <c r="AZ62" s="25">
        <f t="shared" si="23"/>
        <v>0</v>
      </c>
      <c r="BA62" s="76"/>
    </row>
    <row r="63" spans="1:53" x14ac:dyDescent="0.25">
      <c r="A63" s="24" t="s">
        <v>229</v>
      </c>
      <c r="B63" s="25">
        <v>0.28000000000000003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0.75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1</v>
      </c>
      <c r="AB63" s="25">
        <f t="shared" si="1"/>
        <v>13.793103448275861</v>
      </c>
      <c r="AC63" s="25">
        <f t="shared" si="2"/>
        <v>0</v>
      </c>
      <c r="AD63" s="25">
        <f t="shared" si="3"/>
        <v>0</v>
      </c>
      <c r="AE63" s="25">
        <f t="shared" si="4"/>
        <v>0</v>
      </c>
      <c r="AF63" s="25">
        <f t="shared" si="5"/>
        <v>0</v>
      </c>
      <c r="AG63" s="25">
        <f t="shared" si="5"/>
        <v>0</v>
      </c>
      <c r="AH63" s="25">
        <f t="shared" si="6"/>
        <v>0</v>
      </c>
      <c r="AI63" s="25">
        <f t="shared" si="7"/>
        <v>0</v>
      </c>
      <c r="AJ63" s="25">
        <f t="shared" si="8"/>
        <v>0</v>
      </c>
      <c r="AK63" s="25">
        <f t="shared" si="9"/>
        <v>0</v>
      </c>
      <c r="AL63" s="25">
        <f t="shared" si="10"/>
        <v>0</v>
      </c>
      <c r="AM63" s="25">
        <f t="shared" si="11"/>
        <v>0</v>
      </c>
      <c r="AN63" s="25">
        <f t="shared" si="12"/>
        <v>0</v>
      </c>
      <c r="AO63" s="25">
        <f t="shared" si="13"/>
        <v>0</v>
      </c>
      <c r="AP63" s="25">
        <f t="shared" si="14"/>
        <v>36.945812807881765</v>
      </c>
      <c r="AQ63" s="25">
        <f t="shared" si="15"/>
        <v>0</v>
      </c>
      <c r="AR63" s="25">
        <f t="shared" si="16"/>
        <v>0</v>
      </c>
      <c r="AS63" s="25">
        <f t="shared" si="17"/>
        <v>0</v>
      </c>
      <c r="AT63" s="25">
        <f t="shared" si="18"/>
        <v>0</v>
      </c>
      <c r="AU63" s="25">
        <f t="shared" si="19"/>
        <v>0</v>
      </c>
      <c r="AV63" s="25">
        <f t="shared" si="20"/>
        <v>0</v>
      </c>
      <c r="AW63" s="25">
        <f t="shared" si="21"/>
        <v>0</v>
      </c>
      <c r="AX63" s="25">
        <f t="shared" si="21"/>
        <v>0</v>
      </c>
      <c r="AY63" s="25">
        <f t="shared" si="22"/>
        <v>0</v>
      </c>
      <c r="AZ63" s="25">
        <f t="shared" si="23"/>
        <v>49.261083743842363</v>
      </c>
      <c r="BA63" s="76"/>
    </row>
    <row r="64" spans="1:53" x14ac:dyDescent="0.25">
      <c r="A64" s="24" t="s">
        <v>230</v>
      </c>
      <c r="B64" s="25">
        <v>0.35</v>
      </c>
      <c r="C64" s="25">
        <v>1</v>
      </c>
      <c r="D64" s="25">
        <v>0.69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0.65</v>
      </c>
      <c r="M64" s="25">
        <v>0</v>
      </c>
      <c r="N64" s="25">
        <v>0</v>
      </c>
      <c r="O64" s="25">
        <v>0</v>
      </c>
      <c r="P64" s="25">
        <v>0.59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B64" s="25">
        <f t="shared" si="1"/>
        <v>10.670731707317072</v>
      </c>
      <c r="AC64" s="25">
        <f t="shared" si="2"/>
        <v>30.487804878048781</v>
      </c>
      <c r="AD64" s="25">
        <f t="shared" si="3"/>
        <v>21.036585365853657</v>
      </c>
      <c r="AE64" s="25">
        <f t="shared" si="4"/>
        <v>0</v>
      </c>
      <c r="AF64" s="25">
        <f t="shared" si="5"/>
        <v>0</v>
      </c>
      <c r="AG64" s="25">
        <f t="shared" si="5"/>
        <v>0</v>
      </c>
      <c r="AH64" s="25">
        <f t="shared" si="6"/>
        <v>0</v>
      </c>
      <c r="AI64" s="25">
        <f t="shared" si="7"/>
        <v>0</v>
      </c>
      <c r="AJ64" s="25">
        <f t="shared" si="8"/>
        <v>0</v>
      </c>
      <c r="AK64" s="25">
        <f t="shared" si="9"/>
        <v>0</v>
      </c>
      <c r="AL64" s="25">
        <f t="shared" si="10"/>
        <v>19.817073170731707</v>
      </c>
      <c r="AM64" s="25">
        <f t="shared" si="11"/>
        <v>0</v>
      </c>
      <c r="AN64" s="25">
        <f t="shared" si="12"/>
        <v>0</v>
      </c>
      <c r="AO64" s="25">
        <f t="shared" si="13"/>
        <v>0</v>
      </c>
      <c r="AP64" s="25">
        <f t="shared" si="14"/>
        <v>17.987804878048781</v>
      </c>
      <c r="AQ64" s="25">
        <f t="shared" si="15"/>
        <v>0</v>
      </c>
      <c r="AR64" s="25">
        <f t="shared" si="16"/>
        <v>0</v>
      </c>
      <c r="AS64" s="25">
        <f t="shared" si="17"/>
        <v>0</v>
      </c>
      <c r="AT64" s="25">
        <f t="shared" si="18"/>
        <v>0</v>
      </c>
      <c r="AU64" s="25">
        <f t="shared" si="19"/>
        <v>0</v>
      </c>
      <c r="AV64" s="25">
        <f t="shared" si="20"/>
        <v>0</v>
      </c>
      <c r="AW64" s="25">
        <f t="shared" si="21"/>
        <v>0</v>
      </c>
      <c r="AX64" s="25">
        <f t="shared" si="21"/>
        <v>0</v>
      </c>
      <c r="AY64" s="25">
        <f t="shared" si="22"/>
        <v>0</v>
      </c>
      <c r="AZ64" s="25">
        <f t="shared" si="23"/>
        <v>0</v>
      </c>
      <c r="BA64" s="76"/>
    </row>
    <row r="65" spans="1:53" x14ac:dyDescent="0.25">
      <c r="A65" s="24" t="s">
        <v>231</v>
      </c>
      <c r="B65" s="25">
        <v>0.87529798460825348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1</v>
      </c>
      <c r="K65" s="25">
        <v>0</v>
      </c>
      <c r="L65" s="25">
        <v>0</v>
      </c>
      <c r="M65" s="25">
        <v>0</v>
      </c>
      <c r="N65" s="25">
        <v>0</v>
      </c>
      <c r="O65" s="25">
        <v>0.75540095315602773</v>
      </c>
      <c r="P65" s="25">
        <v>0</v>
      </c>
      <c r="Q65" s="25">
        <v>0</v>
      </c>
      <c r="R65" s="25">
        <v>0</v>
      </c>
      <c r="S65" s="25">
        <v>0</v>
      </c>
      <c r="T65" s="25">
        <v>5.5281984112385357E-2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B65" s="25">
        <f t="shared" si="1"/>
        <v>32.587647122850449</v>
      </c>
      <c r="AC65" s="25">
        <f t="shared" si="2"/>
        <v>0</v>
      </c>
      <c r="AD65" s="25">
        <f t="shared" si="3"/>
        <v>0</v>
      </c>
      <c r="AE65" s="25">
        <f t="shared" si="4"/>
        <v>0</v>
      </c>
      <c r="AF65" s="25">
        <f t="shared" si="5"/>
        <v>0</v>
      </c>
      <c r="AG65" s="25">
        <f t="shared" si="5"/>
        <v>0</v>
      </c>
      <c r="AH65" s="25">
        <f t="shared" si="6"/>
        <v>0</v>
      </c>
      <c r="AI65" s="25">
        <f t="shared" si="7"/>
        <v>0</v>
      </c>
      <c r="AJ65" s="25">
        <f t="shared" si="8"/>
        <v>37.230346345919337</v>
      </c>
      <c r="AK65" s="25">
        <f t="shared" si="9"/>
        <v>0</v>
      </c>
      <c r="AL65" s="25">
        <f t="shared" si="10"/>
        <v>0</v>
      </c>
      <c r="AM65" s="25">
        <f t="shared" si="11"/>
        <v>0</v>
      </c>
      <c r="AN65" s="25">
        <f t="shared" si="12"/>
        <v>0</v>
      </c>
      <c r="AO65" s="25">
        <f t="shared" si="13"/>
        <v>28.123839116036503</v>
      </c>
      <c r="AP65" s="25">
        <f t="shared" si="14"/>
        <v>0</v>
      </c>
      <c r="AQ65" s="25">
        <f t="shared" si="15"/>
        <v>0</v>
      </c>
      <c r="AR65" s="25">
        <f t="shared" si="16"/>
        <v>0</v>
      </c>
      <c r="AS65" s="25">
        <f t="shared" si="17"/>
        <v>0</v>
      </c>
      <c r="AT65" s="25">
        <f t="shared" si="18"/>
        <v>2.0581674151937173</v>
      </c>
      <c r="AU65" s="25">
        <f t="shared" si="19"/>
        <v>0</v>
      </c>
      <c r="AV65" s="25">
        <f t="shared" si="20"/>
        <v>0</v>
      </c>
      <c r="AW65" s="25">
        <f t="shared" si="21"/>
        <v>0</v>
      </c>
      <c r="AX65" s="25">
        <f t="shared" si="21"/>
        <v>0</v>
      </c>
      <c r="AY65" s="25">
        <f t="shared" si="22"/>
        <v>0</v>
      </c>
      <c r="AZ65" s="25">
        <f t="shared" si="23"/>
        <v>0</v>
      </c>
      <c r="BA65" s="76"/>
    </row>
    <row r="66" spans="1:53" x14ac:dyDescent="0.25">
      <c r="A66" s="24" t="s">
        <v>232</v>
      </c>
      <c r="B66" s="25">
        <v>0.40682075319217698</v>
      </c>
      <c r="C66" s="25">
        <v>0</v>
      </c>
      <c r="D66" s="25">
        <v>1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B66" s="25">
        <f t="shared" si="1"/>
        <v>28.917738970588225</v>
      </c>
      <c r="AC66" s="25">
        <f t="shared" si="2"/>
        <v>0</v>
      </c>
      <c r="AD66" s="25">
        <f t="shared" si="3"/>
        <v>71.082261029411768</v>
      </c>
      <c r="AE66" s="25">
        <f t="shared" si="4"/>
        <v>0</v>
      </c>
      <c r="AF66" s="25">
        <f t="shared" si="5"/>
        <v>0</v>
      </c>
      <c r="AG66" s="25">
        <f t="shared" si="5"/>
        <v>0</v>
      </c>
      <c r="AH66" s="25">
        <f t="shared" si="6"/>
        <v>0</v>
      </c>
      <c r="AI66" s="25">
        <f t="shared" si="7"/>
        <v>0</v>
      </c>
      <c r="AJ66" s="25">
        <f t="shared" si="8"/>
        <v>0</v>
      </c>
      <c r="AK66" s="25">
        <f t="shared" si="9"/>
        <v>0</v>
      </c>
      <c r="AL66" s="25">
        <f t="shared" si="10"/>
        <v>0</v>
      </c>
      <c r="AM66" s="25">
        <f t="shared" si="11"/>
        <v>0</v>
      </c>
      <c r="AN66" s="25">
        <f t="shared" si="12"/>
        <v>0</v>
      </c>
      <c r="AO66" s="25">
        <f t="shared" si="13"/>
        <v>0</v>
      </c>
      <c r="AP66" s="25">
        <f t="shared" si="14"/>
        <v>0</v>
      </c>
      <c r="AQ66" s="25">
        <f t="shared" si="15"/>
        <v>0</v>
      </c>
      <c r="AR66" s="25">
        <f t="shared" si="16"/>
        <v>0</v>
      </c>
      <c r="AS66" s="25">
        <f t="shared" si="17"/>
        <v>0</v>
      </c>
      <c r="AT66" s="25">
        <f t="shared" si="18"/>
        <v>0</v>
      </c>
      <c r="AU66" s="25">
        <f t="shared" si="19"/>
        <v>0</v>
      </c>
      <c r="AV66" s="25">
        <f t="shared" si="20"/>
        <v>0</v>
      </c>
      <c r="AW66" s="25">
        <f t="shared" si="21"/>
        <v>0</v>
      </c>
      <c r="AX66" s="25">
        <f t="shared" si="21"/>
        <v>0</v>
      </c>
      <c r="AY66" s="25">
        <f t="shared" si="22"/>
        <v>0</v>
      </c>
      <c r="AZ66" s="25">
        <f t="shared" si="23"/>
        <v>0</v>
      </c>
      <c r="BA66" s="76"/>
    </row>
    <row r="67" spans="1:53" x14ac:dyDescent="0.25">
      <c r="A67" s="24" t="s">
        <v>233</v>
      </c>
      <c r="B67" s="25">
        <v>1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B67" s="25">
        <f t="shared" si="1"/>
        <v>100</v>
      </c>
      <c r="AC67" s="25">
        <f t="shared" si="2"/>
        <v>0</v>
      </c>
      <c r="AD67" s="25">
        <f t="shared" si="3"/>
        <v>0</v>
      </c>
      <c r="AE67" s="25">
        <f t="shared" si="4"/>
        <v>0</v>
      </c>
      <c r="AF67" s="25">
        <f t="shared" si="5"/>
        <v>0</v>
      </c>
      <c r="AG67" s="25">
        <f t="shared" si="5"/>
        <v>0</v>
      </c>
      <c r="AH67" s="25">
        <f t="shared" si="6"/>
        <v>0</v>
      </c>
      <c r="AI67" s="25">
        <f t="shared" si="7"/>
        <v>0</v>
      </c>
      <c r="AJ67" s="25">
        <f t="shared" si="8"/>
        <v>0</v>
      </c>
      <c r="AK67" s="25">
        <f t="shared" si="9"/>
        <v>0</v>
      </c>
      <c r="AL67" s="25">
        <f t="shared" si="10"/>
        <v>0</v>
      </c>
      <c r="AM67" s="25">
        <f t="shared" si="11"/>
        <v>0</v>
      </c>
      <c r="AN67" s="25">
        <f t="shared" si="12"/>
        <v>0</v>
      </c>
      <c r="AO67" s="25">
        <f t="shared" si="13"/>
        <v>0</v>
      </c>
      <c r="AP67" s="25">
        <f t="shared" si="14"/>
        <v>0</v>
      </c>
      <c r="AQ67" s="25">
        <f t="shared" si="15"/>
        <v>0</v>
      </c>
      <c r="AR67" s="25">
        <f t="shared" si="16"/>
        <v>0</v>
      </c>
      <c r="AS67" s="25">
        <f t="shared" si="17"/>
        <v>0</v>
      </c>
      <c r="AT67" s="25">
        <f t="shared" si="18"/>
        <v>0</v>
      </c>
      <c r="AU67" s="25">
        <f t="shared" si="19"/>
        <v>0</v>
      </c>
      <c r="AV67" s="25">
        <f t="shared" si="20"/>
        <v>0</v>
      </c>
      <c r="AW67" s="25">
        <f t="shared" si="21"/>
        <v>0</v>
      </c>
      <c r="AX67" s="25">
        <f t="shared" si="21"/>
        <v>0</v>
      </c>
      <c r="AY67" s="25">
        <f t="shared" si="22"/>
        <v>0</v>
      </c>
      <c r="AZ67" s="25">
        <f t="shared" si="23"/>
        <v>0</v>
      </c>
      <c r="BA67" s="76"/>
    </row>
    <row r="68" spans="1:53" x14ac:dyDescent="0.25">
      <c r="A68" s="24" t="s">
        <v>234</v>
      </c>
      <c r="B68" s="25">
        <v>0</v>
      </c>
      <c r="C68" s="25">
        <v>0</v>
      </c>
      <c r="D68" s="25">
        <v>0</v>
      </c>
      <c r="E68" s="25">
        <v>0</v>
      </c>
      <c r="F68" s="25">
        <v>0.33333333333333331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1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B68" s="25">
        <f t="shared" ref="AB68:AB131" si="25">B68/SUM($B68:$Z68)*100</f>
        <v>0</v>
      </c>
      <c r="AC68" s="25">
        <f t="shared" ref="AC68:AC131" si="26">C68/SUM($B68:$Z68)*100</f>
        <v>0</v>
      </c>
      <c r="AD68" s="25">
        <f t="shared" ref="AD68:AD131" si="27">D68/SUM($B68:$Z68)*100</f>
        <v>0</v>
      </c>
      <c r="AE68" s="25">
        <f t="shared" ref="AE68:AE131" si="28">E68/SUM($B68:$Z68)*100</f>
        <v>0</v>
      </c>
      <c r="AF68" s="25">
        <f t="shared" ref="AF68:AG131" si="29">F68/SUM($B68:$Z68)*100</f>
        <v>25</v>
      </c>
      <c r="AG68" s="25">
        <f t="shared" si="29"/>
        <v>0</v>
      </c>
      <c r="AH68" s="25">
        <f t="shared" ref="AH68:AH131" si="30">H68/SUM($B68:$Z68)*100</f>
        <v>0</v>
      </c>
      <c r="AI68" s="25">
        <f t="shared" ref="AI68:AI131" si="31">I68/SUM($B68:$Z68)*100</f>
        <v>0</v>
      </c>
      <c r="AJ68" s="25">
        <f t="shared" ref="AJ68:AJ131" si="32">J68/SUM($B68:$Z68)*100</f>
        <v>0</v>
      </c>
      <c r="AK68" s="25">
        <f t="shared" ref="AK68:AK131" si="33">K68/SUM($B68:$Z68)*100</f>
        <v>0</v>
      </c>
      <c r="AL68" s="25">
        <f t="shared" ref="AL68:AL131" si="34">L68/SUM($B68:$Z68)*100</f>
        <v>0</v>
      </c>
      <c r="AM68" s="25">
        <f t="shared" ref="AM68:AM131" si="35">M68/SUM($B68:$Z68)*100</f>
        <v>0</v>
      </c>
      <c r="AN68" s="25">
        <f t="shared" ref="AN68:AN131" si="36">N68/SUM($B68:$Z68)*100</f>
        <v>75</v>
      </c>
      <c r="AO68" s="25">
        <f t="shared" ref="AO68:AO131" si="37">O68/SUM($B68:$Z68)*100</f>
        <v>0</v>
      </c>
      <c r="AP68" s="25">
        <f t="shared" ref="AP68:AP131" si="38">P68/SUM($B68:$Z68)*100</f>
        <v>0</v>
      </c>
      <c r="AQ68" s="25">
        <f t="shared" ref="AQ68:AQ131" si="39">Q68/SUM($B68:$Z68)*100</f>
        <v>0</v>
      </c>
      <c r="AR68" s="25">
        <f t="shared" ref="AR68:AR131" si="40">R68/SUM($B68:$Z68)*100</f>
        <v>0</v>
      </c>
      <c r="AS68" s="25">
        <f t="shared" ref="AS68:AS131" si="41">S68/SUM($B68:$Z68)*100</f>
        <v>0</v>
      </c>
      <c r="AT68" s="25">
        <f t="shared" ref="AT68:AT131" si="42">T68/SUM($B68:$Z68)*100</f>
        <v>0</v>
      </c>
      <c r="AU68" s="25">
        <f t="shared" ref="AU68:AU131" si="43">U68/SUM($B68:$Z68)*100</f>
        <v>0</v>
      </c>
      <c r="AV68" s="25">
        <f t="shared" ref="AV68:AV131" si="44">V68/SUM($B68:$Z68)*100</f>
        <v>0</v>
      </c>
      <c r="AW68" s="25">
        <f t="shared" ref="AW68:AX131" si="45">W68/SUM($B68:$Z68)*100</f>
        <v>0</v>
      </c>
      <c r="AX68" s="25">
        <f t="shared" si="45"/>
        <v>0</v>
      </c>
      <c r="AY68" s="25">
        <f t="shared" ref="AY68:AY131" si="46">Y68/SUM($B68:$Z68)*100</f>
        <v>0</v>
      </c>
      <c r="AZ68" s="25">
        <f t="shared" ref="AZ68:AZ131" si="47">Z68/SUM($B68:$Z68)*100</f>
        <v>0</v>
      </c>
      <c r="BA68" s="76"/>
    </row>
    <row r="69" spans="1:53" x14ac:dyDescent="0.25">
      <c r="A69" s="24" t="s">
        <v>235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1</v>
      </c>
      <c r="AB69" s="25">
        <f t="shared" si="25"/>
        <v>0</v>
      </c>
      <c r="AC69" s="25">
        <f t="shared" si="26"/>
        <v>0</v>
      </c>
      <c r="AD69" s="25">
        <f t="shared" si="27"/>
        <v>0</v>
      </c>
      <c r="AE69" s="25">
        <f t="shared" si="28"/>
        <v>0</v>
      </c>
      <c r="AF69" s="25">
        <f t="shared" si="29"/>
        <v>0</v>
      </c>
      <c r="AG69" s="25">
        <f t="shared" si="29"/>
        <v>0</v>
      </c>
      <c r="AH69" s="25">
        <f t="shared" si="30"/>
        <v>0</v>
      </c>
      <c r="AI69" s="25">
        <f t="shared" si="31"/>
        <v>0</v>
      </c>
      <c r="AJ69" s="25">
        <f t="shared" si="32"/>
        <v>0</v>
      </c>
      <c r="AK69" s="25">
        <f t="shared" si="33"/>
        <v>0</v>
      </c>
      <c r="AL69" s="25">
        <f t="shared" si="34"/>
        <v>0</v>
      </c>
      <c r="AM69" s="25">
        <f t="shared" si="35"/>
        <v>0</v>
      </c>
      <c r="AN69" s="25">
        <f t="shared" si="36"/>
        <v>0</v>
      </c>
      <c r="AO69" s="25">
        <f t="shared" si="37"/>
        <v>0</v>
      </c>
      <c r="AP69" s="25">
        <f t="shared" si="38"/>
        <v>0</v>
      </c>
      <c r="AQ69" s="25">
        <f t="shared" si="39"/>
        <v>0</v>
      </c>
      <c r="AR69" s="25">
        <f t="shared" si="40"/>
        <v>0</v>
      </c>
      <c r="AS69" s="25">
        <f t="shared" si="41"/>
        <v>0</v>
      </c>
      <c r="AT69" s="25">
        <f t="shared" si="42"/>
        <v>0</v>
      </c>
      <c r="AU69" s="25">
        <f t="shared" si="43"/>
        <v>0</v>
      </c>
      <c r="AV69" s="25">
        <f t="shared" si="44"/>
        <v>0</v>
      </c>
      <c r="AW69" s="25">
        <f t="shared" si="45"/>
        <v>0</v>
      </c>
      <c r="AX69" s="25">
        <f t="shared" si="45"/>
        <v>0</v>
      </c>
      <c r="AY69" s="25">
        <f t="shared" si="46"/>
        <v>0</v>
      </c>
      <c r="AZ69" s="25">
        <f t="shared" si="47"/>
        <v>100</v>
      </c>
      <c r="BA69" s="76"/>
    </row>
    <row r="70" spans="1:53" x14ac:dyDescent="0.25">
      <c r="A70" s="24" t="s">
        <v>236</v>
      </c>
      <c r="B70" s="25">
        <v>0.44067796610169491</v>
      </c>
      <c r="C70" s="25">
        <v>0.23728813559322032</v>
      </c>
      <c r="D70" s="25">
        <v>1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0.33898305084745761</v>
      </c>
      <c r="N70" s="25">
        <v>0.32203389830508472</v>
      </c>
      <c r="O70" s="25">
        <v>0.42372881355932202</v>
      </c>
      <c r="P70" s="25">
        <v>0.16949152542372881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B70" s="25">
        <f t="shared" si="25"/>
        <v>15.028901734104046</v>
      </c>
      <c r="AC70" s="25">
        <f t="shared" si="26"/>
        <v>8.0924855491329488</v>
      </c>
      <c r="AD70" s="25">
        <f t="shared" si="27"/>
        <v>34.104046242774572</v>
      </c>
      <c r="AE70" s="25">
        <f t="shared" si="28"/>
        <v>0</v>
      </c>
      <c r="AF70" s="25">
        <f t="shared" si="29"/>
        <v>0</v>
      </c>
      <c r="AG70" s="25">
        <f t="shared" si="29"/>
        <v>0</v>
      </c>
      <c r="AH70" s="25">
        <f t="shared" si="30"/>
        <v>0</v>
      </c>
      <c r="AI70" s="25">
        <f t="shared" si="31"/>
        <v>0</v>
      </c>
      <c r="AJ70" s="25">
        <f t="shared" si="32"/>
        <v>0</v>
      </c>
      <c r="AK70" s="25">
        <f t="shared" si="33"/>
        <v>0</v>
      </c>
      <c r="AL70" s="25">
        <f t="shared" si="34"/>
        <v>0</v>
      </c>
      <c r="AM70" s="25">
        <f t="shared" si="35"/>
        <v>11.560693641618498</v>
      </c>
      <c r="AN70" s="25">
        <f t="shared" si="36"/>
        <v>10.982658959537572</v>
      </c>
      <c r="AO70" s="25">
        <f t="shared" si="37"/>
        <v>14.450867052023122</v>
      </c>
      <c r="AP70" s="25">
        <f t="shared" si="38"/>
        <v>5.7803468208092488</v>
      </c>
      <c r="AQ70" s="25">
        <f t="shared" si="39"/>
        <v>0</v>
      </c>
      <c r="AR70" s="25">
        <f t="shared" si="40"/>
        <v>0</v>
      </c>
      <c r="AS70" s="25">
        <f t="shared" si="41"/>
        <v>0</v>
      </c>
      <c r="AT70" s="25">
        <f t="shared" si="42"/>
        <v>0</v>
      </c>
      <c r="AU70" s="25">
        <f t="shared" si="43"/>
        <v>0</v>
      </c>
      <c r="AV70" s="25">
        <f t="shared" si="44"/>
        <v>0</v>
      </c>
      <c r="AW70" s="25">
        <f t="shared" si="45"/>
        <v>0</v>
      </c>
      <c r="AX70" s="25">
        <f t="shared" si="45"/>
        <v>0</v>
      </c>
      <c r="AY70" s="25">
        <f t="shared" si="46"/>
        <v>0</v>
      </c>
      <c r="AZ70" s="25">
        <f t="shared" si="47"/>
        <v>0</v>
      </c>
      <c r="BA70" s="76"/>
    </row>
    <row r="71" spans="1:53" x14ac:dyDescent="0.25">
      <c r="A71" s="24" t="s">
        <v>237</v>
      </c>
      <c r="B71" s="25">
        <v>1</v>
      </c>
      <c r="C71" s="25">
        <v>0</v>
      </c>
      <c r="D71" s="25">
        <v>0.93251533742331283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0.66871165644171782</v>
      </c>
      <c r="N71" s="25">
        <v>0.38650306748466257</v>
      </c>
      <c r="O71" s="25">
        <v>1.2269938650306749E-2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B71" s="25">
        <f t="shared" si="25"/>
        <v>33.333333333333329</v>
      </c>
      <c r="AC71" s="25">
        <f t="shared" si="26"/>
        <v>0</v>
      </c>
      <c r="AD71" s="25">
        <f t="shared" si="27"/>
        <v>31.083844580777093</v>
      </c>
      <c r="AE71" s="25">
        <f t="shared" si="28"/>
        <v>0</v>
      </c>
      <c r="AF71" s="25">
        <f t="shared" si="29"/>
        <v>0</v>
      </c>
      <c r="AG71" s="25">
        <f t="shared" si="29"/>
        <v>0</v>
      </c>
      <c r="AH71" s="25">
        <f t="shared" si="30"/>
        <v>0</v>
      </c>
      <c r="AI71" s="25">
        <f t="shared" si="31"/>
        <v>0</v>
      </c>
      <c r="AJ71" s="25">
        <f t="shared" si="32"/>
        <v>0</v>
      </c>
      <c r="AK71" s="25">
        <f t="shared" si="33"/>
        <v>0</v>
      </c>
      <c r="AL71" s="25">
        <f t="shared" si="34"/>
        <v>0</v>
      </c>
      <c r="AM71" s="25">
        <f t="shared" si="35"/>
        <v>22.290388548057262</v>
      </c>
      <c r="AN71" s="25">
        <f t="shared" si="36"/>
        <v>12.883435582822086</v>
      </c>
      <c r="AO71" s="25">
        <f t="shared" si="37"/>
        <v>0.40899795501022501</v>
      </c>
      <c r="AP71" s="25">
        <f t="shared" si="38"/>
        <v>0</v>
      </c>
      <c r="AQ71" s="25">
        <f t="shared" si="39"/>
        <v>0</v>
      </c>
      <c r="AR71" s="25">
        <f t="shared" si="40"/>
        <v>0</v>
      </c>
      <c r="AS71" s="25">
        <f t="shared" si="41"/>
        <v>0</v>
      </c>
      <c r="AT71" s="25">
        <f t="shared" si="42"/>
        <v>0</v>
      </c>
      <c r="AU71" s="25">
        <f t="shared" si="43"/>
        <v>0</v>
      </c>
      <c r="AV71" s="25">
        <f t="shared" si="44"/>
        <v>0</v>
      </c>
      <c r="AW71" s="25">
        <f t="shared" si="45"/>
        <v>0</v>
      </c>
      <c r="AX71" s="25">
        <f t="shared" si="45"/>
        <v>0</v>
      </c>
      <c r="AY71" s="25">
        <f t="shared" si="46"/>
        <v>0</v>
      </c>
      <c r="AZ71" s="25">
        <f t="shared" si="47"/>
        <v>0</v>
      </c>
      <c r="BA71" s="76"/>
    </row>
    <row r="72" spans="1:53" x14ac:dyDescent="0.25">
      <c r="A72" s="24" t="s">
        <v>238</v>
      </c>
      <c r="B72" s="25">
        <v>0.88461538461538458</v>
      </c>
      <c r="C72" s="25">
        <v>0</v>
      </c>
      <c r="D72" s="25">
        <v>0.96153846153846145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1</v>
      </c>
      <c r="N72" s="25">
        <v>0.25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B72" s="25">
        <f t="shared" si="25"/>
        <v>28.571428571428577</v>
      </c>
      <c r="AC72" s="25">
        <f t="shared" si="26"/>
        <v>0</v>
      </c>
      <c r="AD72" s="25">
        <f t="shared" si="27"/>
        <v>31.055900621118017</v>
      </c>
      <c r="AE72" s="25">
        <f t="shared" si="28"/>
        <v>0</v>
      </c>
      <c r="AF72" s="25">
        <f t="shared" si="29"/>
        <v>0</v>
      </c>
      <c r="AG72" s="25">
        <f t="shared" si="29"/>
        <v>0</v>
      </c>
      <c r="AH72" s="25">
        <f t="shared" si="30"/>
        <v>0</v>
      </c>
      <c r="AI72" s="25">
        <f t="shared" si="31"/>
        <v>0</v>
      </c>
      <c r="AJ72" s="25">
        <f t="shared" si="32"/>
        <v>0</v>
      </c>
      <c r="AK72" s="25">
        <f t="shared" si="33"/>
        <v>0</v>
      </c>
      <c r="AL72" s="25">
        <f t="shared" si="34"/>
        <v>0</v>
      </c>
      <c r="AM72" s="25">
        <f t="shared" si="35"/>
        <v>32.298136645962735</v>
      </c>
      <c r="AN72" s="25">
        <f t="shared" si="36"/>
        <v>8.0745341614906838</v>
      </c>
      <c r="AO72" s="25">
        <f t="shared" si="37"/>
        <v>0</v>
      </c>
      <c r="AP72" s="25">
        <f t="shared" si="38"/>
        <v>0</v>
      </c>
      <c r="AQ72" s="25">
        <f t="shared" si="39"/>
        <v>0</v>
      </c>
      <c r="AR72" s="25">
        <f t="shared" si="40"/>
        <v>0</v>
      </c>
      <c r="AS72" s="25">
        <f t="shared" si="41"/>
        <v>0</v>
      </c>
      <c r="AT72" s="25">
        <f t="shared" si="42"/>
        <v>0</v>
      </c>
      <c r="AU72" s="25">
        <f t="shared" si="43"/>
        <v>0</v>
      </c>
      <c r="AV72" s="25">
        <f t="shared" si="44"/>
        <v>0</v>
      </c>
      <c r="AW72" s="25">
        <f t="shared" si="45"/>
        <v>0</v>
      </c>
      <c r="AX72" s="25">
        <f t="shared" si="45"/>
        <v>0</v>
      </c>
      <c r="AY72" s="25">
        <f t="shared" si="46"/>
        <v>0</v>
      </c>
      <c r="AZ72" s="25">
        <f t="shared" si="47"/>
        <v>0</v>
      </c>
      <c r="BA72" s="76"/>
    </row>
    <row r="73" spans="1:53" x14ac:dyDescent="0.25">
      <c r="A73" s="24" t="s">
        <v>239</v>
      </c>
      <c r="B73" s="25">
        <v>1</v>
      </c>
      <c r="C73" s="25">
        <v>7.6923076923076927E-2</v>
      </c>
      <c r="D73" s="25">
        <v>0.7384615384615385</v>
      </c>
      <c r="E73" s="25">
        <v>0</v>
      </c>
      <c r="F73" s="25">
        <v>2.5059032501258828E-2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0.28552980289103924</v>
      </c>
      <c r="N73" s="25">
        <v>0.17845649449423032</v>
      </c>
      <c r="O73" s="25">
        <v>2.5326099460903747E-2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B73" s="25">
        <f t="shared" si="25"/>
        <v>42.922949047011201</v>
      </c>
      <c r="AC73" s="25">
        <f t="shared" si="26"/>
        <v>3.3017653113085541</v>
      </c>
      <c r="AD73" s="25">
        <f t="shared" si="27"/>
        <v>31.696946988562118</v>
      </c>
      <c r="AE73" s="25">
        <f t="shared" si="28"/>
        <v>0</v>
      </c>
      <c r="AF73" s="25">
        <f t="shared" si="29"/>
        <v>1.0756075752189302</v>
      </c>
      <c r="AG73" s="25">
        <f t="shared" si="29"/>
        <v>0</v>
      </c>
      <c r="AH73" s="25">
        <f t="shared" si="30"/>
        <v>0</v>
      </c>
      <c r="AI73" s="25">
        <f t="shared" si="31"/>
        <v>0</v>
      </c>
      <c r="AJ73" s="25">
        <f t="shared" si="32"/>
        <v>0</v>
      </c>
      <c r="AK73" s="25">
        <f t="shared" si="33"/>
        <v>0</v>
      </c>
      <c r="AL73" s="25">
        <f t="shared" si="34"/>
        <v>0</v>
      </c>
      <c r="AM73" s="25">
        <f t="shared" si="35"/>
        <v>12.255781180895228</v>
      </c>
      <c r="AN73" s="25">
        <f t="shared" si="36"/>
        <v>7.659879020284083</v>
      </c>
      <c r="AO73" s="25">
        <f t="shared" si="37"/>
        <v>1.0870708767199093</v>
      </c>
      <c r="AP73" s="25">
        <f t="shared" si="38"/>
        <v>0</v>
      </c>
      <c r="AQ73" s="25">
        <f t="shared" si="39"/>
        <v>0</v>
      </c>
      <c r="AR73" s="25">
        <f t="shared" si="40"/>
        <v>0</v>
      </c>
      <c r="AS73" s="25">
        <f t="shared" si="41"/>
        <v>0</v>
      </c>
      <c r="AT73" s="25">
        <f t="shared" si="42"/>
        <v>0</v>
      </c>
      <c r="AU73" s="25">
        <f t="shared" si="43"/>
        <v>0</v>
      </c>
      <c r="AV73" s="25">
        <f t="shared" si="44"/>
        <v>0</v>
      </c>
      <c r="AW73" s="25">
        <f t="shared" si="45"/>
        <v>0</v>
      </c>
      <c r="AX73" s="25">
        <f t="shared" si="45"/>
        <v>0</v>
      </c>
      <c r="AY73" s="25">
        <f t="shared" si="46"/>
        <v>0</v>
      </c>
      <c r="AZ73" s="25">
        <f t="shared" si="47"/>
        <v>0</v>
      </c>
      <c r="BA73" s="76"/>
    </row>
    <row r="74" spans="1:53" x14ac:dyDescent="0.25">
      <c r="A74" s="24" t="s">
        <v>240</v>
      </c>
      <c r="B74" s="25">
        <v>1</v>
      </c>
      <c r="C74" s="25">
        <v>1</v>
      </c>
      <c r="D74" s="25">
        <v>1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0.5</v>
      </c>
      <c r="N74" s="25">
        <v>0</v>
      </c>
      <c r="O74" s="25">
        <v>0.4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B74" s="25">
        <f t="shared" si="25"/>
        <v>25.641025641025646</v>
      </c>
      <c r="AC74" s="25">
        <f t="shared" si="26"/>
        <v>25.641025641025646</v>
      </c>
      <c r="AD74" s="25">
        <f t="shared" si="27"/>
        <v>25.641025641025646</v>
      </c>
      <c r="AE74" s="25">
        <f t="shared" si="28"/>
        <v>0</v>
      </c>
      <c r="AF74" s="25">
        <f t="shared" si="29"/>
        <v>0</v>
      </c>
      <c r="AG74" s="25">
        <f t="shared" si="29"/>
        <v>0</v>
      </c>
      <c r="AH74" s="25">
        <f t="shared" si="30"/>
        <v>0</v>
      </c>
      <c r="AI74" s="25">
        <f t="shared" si="31"/>
        <v>0</v>
      </c>
      <c r="AJ74" s="25">
        <f t="shared" si="32"/>
        <v>0</v>
      </c>
      <c r="AK74" s="25">
        <f t="shared" si="33"/>
        <v>0</v>
      </c>
      <c r="AL74" s="25">
        <f t="shared" si="34"/>
        <v>0</v>
      </c>
      <c r="AM74" s="25">
        <f t="shared" si="35"/>
        <v>12.820512820512823</v>
      </c>
      <c r="AN74" s="25">
        <f t="shared" si="36"/>
        <v>0</v>
      </c>
      <c r="AO74" s="25">
        <f t="shared" si="37"/>
        <v>10.256410256410257</v>
      </c>
      <c r="AP74" s="25">
        <f t="shared" si="38"/>
        <v>0</v>
      </c>
      <c r="AQ74" s="25">
        <f t="shared" si="39"/>
        <v>0</v>
      </c>
      <c r="AR74" s="25">
        <f t="shared" si="40"/>
        <v>0</v>
      </c>
      <c r="AS74" s="25">
        <f t="shared" si="41"/>
        <v>0</v>
      </c>
      <c r="AT74" s="25">
        <f t="shared" si="42"/>
        <v>0</v>
      </c>
      <c r="AU74" s="25">
        <f t="shared" si="43"/>
        <v>0</v>
      </c>
      <c r="AV74" s="25">
        <f t="shared" si="44"/>
        <v>0</v>
      </c>
      <c r="AW74" s="25">
        <f t="shared" si="45"/>
        <v>0</v>
      </c>
      <c r="AX74" s="25">
        <f t="shared" si="45"/>
        <v>0</v>
      </c>
      <c r="AY74" s="25">
        <f t="shared" si="46"/>
        <v>0</v>
      </c>
      <c r="AZ74" s="25">
        <f t="shared" si="47"/>
        <v>0</v>
      </c>
      <c r="BA74" s="76"/>
    </row>
    <row r="75" spans="1:53" x14ac:dyDescent="0.25">
      <c r="A75" s="24" t="s">
        <v>241</v>
      </c>
      <c r="B75" s="25">
        <v>0</v>
      </c>
      <c r="C75" s="25">
        <v>0</v>
      </c>
      <c r="D75" s="25">
        <v>0</v>
      </c>
      <c r="E75" s="25">
        <v>0</v>
      </c>
      <c r="F75" s="25">
        <v>0.5</v>
      </c>
      <c r="G75" s="25">
        <v>0</v>
      </c>
      <c r="H75" s="25">
        <v>0.5</v>
      </c>
      <c r="I75" s="25">
        <v>0</v>
      </c>
      <c r="J75" s="25">
        <v>0</v>
      </c>
      <c r="K75" s="25">
        <v>0</v>
      </c>
      <c r="L75" s="25">
        <v>0</v>
      </c>
      <c r="M75" s="25">
        <v>1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B75" s="25">
        <f t="shared" si="25"/>
        <v>0</v>
      </c>
      <c r="AC75" s="25">
        <f t="shared" si="26"/>
        <v>0</v>
      </c>
      <c r="AD75" s="25">
        <f t="shared" si="27"/>
        <v>0</v>
      </c>
      <c r="AE75" s="25">
        <f t="shared" si="28"/>
        <v>0</v>
      </c>
      <c r="AF75" s="25">
        <f t="shared" si="29"/>
        <v>25</v>
      </c>
      <c r="AG75" s="25">
        <f t="shared" si="29"/>
        <v>0</v>
      </c>
      <c r="AH75" s="25">
        <f t="shared" si="30"/>
        <v>25</v>
      </c>
      <c r="AI75" s="25">
        <f t="shared" si="31"/>
        <v>0</v>
      </c>
      <c r="AJ75" s="25">
        <f t="shared" si="32"/>
        <v>0</v>
      </c>
      <c r="AK75" s="25">
        <f t="shared" si="33"/>
        <v>0</v>
      </c>
      <c r="AL75" s="25">
        <f t="shared" si="34"/>
        <v>0</v>
      </c>
      <c r="AM75" s="25">
        <f t="shared" si="35"/>
        <v>50</v>
      </c>
      <c r="AN75" s="25">
        <f t="shared" si="36"/>
        <v>0</v>
      </c>
      <c r="AO75" s="25">
        <f t="shared" si="37"/>
        <v>0</v>
      </c>
      <c r="AP75" s="25">
        <f t="shared" si="38"/>
        <v>0</v>
      </c>
      <c r="AQ75" s="25">
        <f t="shared" si="39"/>
        <v>0</v>
      </c>
      <c r="AR75" s="25">
        <f t="shared" si="40"/>
        <v>0</v>
      </c>
      <c r="AS75" s="25">
        <f t="shared" si="41"/>
        <v>0</v>
      </c>
      <c r="AT75" s="25">
        <f t="shared" si="42"/>
        <v>0</v>
      </c>
      <c r="AU75" s="25">
        <f t="shared" si="43"/>
        <v>0</v>
      </c>
      <c r="AV75" s="25">
        <f t="shared" si="44"/>
        <v>0</v>
      </c>
      <c r="AW75" s="25">
        <f t="shared" si="45"/>
        <v>0</v>
      </c>
      <c r="AX75" s="25">
        <f t="shared" si="45"/>
        <v>0</v>
      </c>
      <c r="AY75" s="25">
        <f t="shared" si="46"/>
        <v>0</v>
      </c>
      <c r="AZ75" s="25">
        <f t="shared" si="47"/>
        <v>0</v>
      </c>
      <c r="BA75" s="76"/>
    </row>
    <row r="76" spans="1:53" x14ac:dyDescent="0.25">
      <c r="A76" s="24" t="s">
        <v>242</v>
      </c>
      <c r="B76" s="25">
        <v>0.38194444444444442</v>
      </c>
      <c r="C76" s="25">
        <v>1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7.6212799303645535E-3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B76" s="25">
        <f t="shared" si="25"/>
        <v>27.486605184960805</v>
      </c>
      <c r="AC76" s="25">
        <f t="shared" si="26"/>
        <v>71.964929938806478</v>
      </c>
      <c r="AD76" s="25">
        <f t="shared" si="27"/>
        <v>0</v>
      </c>
      <c r="AE76" s="25">
        <f t="shared" si="28"/>
        <v>0</v>
      </c>
      <c r="AF76" s="25">
        <f t="shared" si="29"/>
        <v>0</v>
      </c>
      <c r="AG76" s="25">
        <f t="shared" si="29"/>
        <v>0</v>
      </c>
      <c r="AH76" s="25">
        <f t="shared" si="30"/>
        <v>0</v>
      </c>
      <c r="AI76" s="25">
        <f t="shared" si="31"/>
        <v>0</v>
      </c>
      <c r="AJ76" s="25">
        <f t="shared" si="32"/>
        <v>0</v>
      </c>
      <c r="AK76" s="25">
        <f t="shared" si="33"/>
        <v>0</v>
      </c>
      <c r="AL76" s="25">
        <f t="shared" si="34"/>
        <v>0</v>
      </c>
      <c r="AM76" s="25">
        <f t="shared" si="35"/>
        <v>0</v>
      </c>
      <c r="AN76" s="25">
        <f t="shared" si="36"/>
        <v>0</v>
      </c>
      <c r="AO76" s="25">
        <f t="shared" si="37"/>
        <v>0.548464876232717</v>
      </c>
      <c r="AP76" s="25">
        <f t="shared" si="38"/>
        <v>0</v>
      </c>
      <c r="AQ76" s="25">
        <f t="shared" si="39"/>
        <v>0</v>
      </c>
      <c r="AR76" s="25">
        <f t="shared" si="40"/>
        <v>0</v>
      </c>
      <c r="AS76" s="25">
        <f t="shared" si="41"/>
        <v>0</v>
      </c>
      <c r="AT76" s="25">
        <f t="shared" si="42"/>
        <v>0</v>
      </c>
      <c r="AU76" s="25">
        <f t="shared" si="43"/>
        <v>0</v>
      </c>
      <c r="AV76" s="25">
        <f t="shared" si="44"/>
        <v>0</v>
      </c>
      <c r="AW76" s="25">
        <f t="shared" si="45"/>
        <v>0</v>
      </c>
      <c r="AX76" s="25">
        <f t="shared" si="45"/>
        <v>0</v>
      </c>
      <c r="AY76" s="25">
        <f t="shared" si="46"/>
        <v>0</v>
      </c>
      <c r="AZ76" s="25">
        <f t="shared" si="47"/>
        <v>0</v>
      </c>
      <c r="BA76" s="76"/>
    </row>
    <row r="77" spans="1:53" x14ac:dyDescent="0.25">
      <c r="A77" s="24" t="s">
        <v>242</v>
      </c>
      <c r="B77" s="25">
        <v>0.42857142857142855</v>
      </c>
      <c r="C77" s="25">
        <v>1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B77" s="25">
        <f t="shared" si="25"/>
        <v>30</v>
      </c>
      <c r="AC77" s="25">
        <f t="shared" si="26"/>
        <v>70</v>
      </c>
      <c r="AD77" s="25">
        <f t="shared" si="27"/>
        <v>0</v>
      </c>
      <c r="AE77" s="25">
        <f t="shared" si="28"/>
        <v>0</v>
      </c>
      <c r="AF77" s="25">
        <f t="shared" si="29"/>
        <v>0</v>
      </c>
      <c r="AG77" s="25">
        <f t="shared" si="29"/>
        <v>0</v>
      </c>
      <c r="AH77" s="25">
        <f t="shared" si="30"/>
        <v>0</v>
      </c>
      <c r="AI77" s="25">
        <f t="shared" si="31"/>
        <v>0</v>
      </c>
      <c r="AJ77" s="25">
        <f t="shared" si="32"/>
        <v>0</v>
      </c>
      <c r="AK77" s="25">
        <f t="shared" si="33"/>
        <v>0</v>
      </c>
      <c r="AL77" s="25">
        <f t="shared" si="34"/>
        <v>0</v>
      </c>
      <c r="AM77" s="25">
        <f t="shared" si="35"/>
        <v>0</v>
      </c>
      <c r="AN77" s="25">
        <f t="shared" si="36"/>
        <v>0</v>
      </c>
      <c r="AO77" s="25">
        <f t="shared" si="37"/>
        <v>0</v>
      </c>
      <c r="AP77" s="25">
        <f t="shared" si="38"/>
        <v>0</v>
      </c>
      <c r="AQ77" s="25">
        <f t="shared" si="39"/>
        <v>0</v>
      </c>
      <c r="AR77" s="25">
        <f t="shared" si="40"/>
        <v>0</v>
      </c>
      <c r="AS77" s="25">
        <f t="shared" si="41"/>
        <v>0</v>
      </c>
      <c r="AT77" s="25">
        <f t="shared" si="42"/>
        <v>0</v>
      </c>
      <c r="AU77" s="25">
        <f t="shared" si="43"/>
        <v>0</v>
      </c>
      <c r="AV77" s="25">
        <f t="shared" si="44"/>
        <v>0</v>
      </c>
      <c r="AW77" s="25">
        <f t="shared" si="45"/>
        <v>0</v>
      </c>
      <c r="AX77" s="25">
        <f t="shared" si="45"/>
        <v>0</v>
      </c>
      <c r="AY77" s="25">
        <f t="shared" si="46"/>
        <v>0</v>
      </c>
      <c r="AZ77" s="25">
        <f t="shared" si="47"/>
        <v>0</v>
      </c>
      <c r="BA77" s="76"/>
    </row>
    <row r="78" spans="1:53" x14ac:dyDescent="0.25">
      <c r="A78" s="24" t="s">
        <v>243</v>
      </c>
      <c r="B78" s="25">
        <v>0.27489539748953978</v>
      </c>
      <c r="C78" s="25">
        <v>9.8744769874476987E-2</v>
      </c>
      <c r="D78" s="25">
        <v>0.28828451882845191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0.50836820083682011</v>
      </c>
      <c r="K78" s="25">
        <v>0</v>
      </c>
      <c r="L78" s="25">
        <v>0</v>
      </c>
      <c r="M78" s="25">
        <v>0.89832635983263598</v>
      </c>
      <c r="N78" s="25">
        <v>0.96443514644351469</v>
      </c>
      <c r="O78" s="25">
        <v>1</v>
      </c>
      <c r="P78" s="25">
        <v>0.15104602510460252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B78" s="25">
        <f t="shared" si="25"/>
        <v>6.5699999999999994</v>
      </c>
      <c r="AC78" s="25">
        <f t="shared" si="26"/>
        <v>2.3599999999999994</v>
      </c>
      <c r="AD78" s="25">
        <f t="shared" si="27"/>
        <v>6.8899999999999988</v>
      </c>
      <c r="AE78" s="25">
        <f t="shared" si="28"/>
        <v>0</v>
      </c>
      <c r="AF78" s="25">
        <f t="shared" si="29"/>
        <v>0</v>
      </c>
      <c r="AG78" s="25">
        <f t="shared" si="29"/>
        <v>0</v>
      </c>
      <c r="AH78" s="25">
        <f t="shared" si="30"/>
        <v>0</v>
      </c>
      <c r="AI78" s="25">
        <f t="shared" si="31"/>
        <v>0</v>
      </c>
      <c r="AJ78" s="25">
        <f t="shared" si="32"/>
        <v>12.149999999999999</v>
      </c>
      <c r="AK78" s="25">
        <f t="shared" si="33"/>
        <v>0</v>
      </c>
      <c r="AL78" s="25">
        <f t="shared" si="34"/>
        <v>0</v>
      </c>
      <c r="AM78" s="25">
        <f t="shared" si="35"/>
        <v>21.47</v>
      </c>
      <c r="AN78" s="25">
        <f t="shared" si="36"/>
        <v>23.049999999999997</v>
      </c>
      <c r="AO78" s="25">
        <f t="shared" si="37"/>
        <v>23.899999999999995</v>
      </c>
      <c r="AP78" s="25">
        <f t="shared" si="38"/>
        <v>3.6099999999999994</v>
      </c>
      <c r="AQ78" s="25">
        <f t="shared" si="39"/>
        <v>0</v>
      </c>
      <c r="AR78" s="25">
        <f t="shared" si="40"/>
        <v>0</v>
      </c>
      <c r="AS78" s="25">
        <f t="shared" si="41"/>
        <v>0</v>
      </c>
      <c r="AT78" s="25">
        <f t="shared" si="42"/>
        <v>0</v>
      </c>
      <c r="AU78" s="25">
        <f t="shared" si="43"/>
        <v>0</v>
      </c>
      <c r="AV78" s="25">
        <f t="shared" si="44"/>
        <v>0</v>
      </c>
      <c r="AW78" s="25">
        <f t="shared" si="45"/>
        <v>0</v>
      </c>
      <c r="AX78" s="25">
        <f t="shared" si="45"/>
        <v>0</v>
      </c>
      <c r="AY78" s="25">
        <f t="shared" si="46"/>
        <v>0</v>
      </c>
      <c r="AZ78" s="25">
        <f t="shared" si="47"/>
        <v>0</v>
      </c>
      <c r="BA78" s="76"/>
    </row>
    <row r="79" spans="1:53" x14ac:dyDescent="0.25">
      <c r="A79" s="24" t="s">
        <v>244</v>
      </c>
      <c r="B79" s="25">
        <v>1</v>
      </c>
      <c r="C79" s="25">
        <v>0.33707865168539325</v>
      </c>
      <c r="D79" s="25">
        <v>0.9101123595505618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B79" s="25">
        <f t="shared" si="25"/>
        <v>44.499999999999993</v>
      </c>
      <c r="AC79" s="25">
        <f t="shared" si="26"/>
        <v>15</v>
      </c>
      <c r="AD79" s="25">
        <f t="shared" si="27"/>
        <v>40.5</v>
      </c>
      <c r="AE79" s="25">
        <f t="shared" si="28"/>
        <v>0</v>
      </c>
      <c r="AF79" s="25">
        <f t="shared" si="29"/>
        <v>0</v>
      </c>
      <c r="AG79" s="25">
        <f t="shared" si="29"/>
        <v>0</v>
      </c>
      <c r="AH79" s="25">
        <f t="shared" si="30"/>
        <v>0</v>
      </c>
      <c r="AI79" s="25">
        <f t="shared" si="31"/>
        <v>0</v>
      </c>
      <c r="AJ79" s="25">
        <f t="shared" si="32"/>
        <v>0</v>
      </c>
      <c r="AK79" s="25">
        <f t="shared" si="33"/>
        <v>0</v>
      </c>
      <c r="AL79" s="25">
        <f t="shared" si="34"/>
        <v>0</v>
      </c>
      <c r="AM79" s="25">
        <f t="shared" si="35"/>
        <v>0</v>
      </c>
      <c r="AN79" s="25">
        <f t="shared" si="36"/>
        <v>0</v>
      </c>
      <c r="AO79" s="25">
        <f t="shared" si="37"/>
        <v>0</v>
      </c>
      <c r="AP79" s="25">
        <f t="shared" si="38"/>
        <v>0</v>
      </c>
      <c r="AQ79" s="25">
        <f t="shared" si="39"/>
        <v>0</v>
      </c>
      <c r="AR79" s="25">
        <f t="shared" si="40"/>
        <v>0</v>
      </c>
      <c r="AS79" s="25">
        <f t="shared" si="41"/>
        <v>0</v>
      </c>
      <c r="AT79" s="25">
        <f t="shared" si="42"/>
        <v>0</v>
      </c>
      <c r="AU79" s="25">
        <f t="shared" si="43"/>
        <v>0</v>
      </c>
      <c r="AV79" s="25">
        <f t="shared" si="44"/>
        <v>0</v>
      </c>
      <c r="AW79" s="25">
        <f t="shared" si="45"/>
        <v>0</v>
      </c>
      <c r="AX79" s="25">
        <f t="shared" si="45"/>
        <v>0</v>
      </c>
      <c r="AY79" s="25">
        <f t="shared" si="46"/>
        <v>0</v>
      </c>
      <c r="AZ79" s="25">
        <f t="shared" si="47"/>
        <v>0</v>
      </c>
      <c r="BA79" s="76"/>
    </row>
    <row r="80" spans="1:53" x14ac:dyDescent="0.25">
      <c r="A80" s="24" t="s">
        <v>245</v>
      </c>
      <c r="B80" s="25">
        <v>1</v>
      </c>
      <c r="C80" s="25">
        <v>0.52171241294551418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0.5775063114132204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B80" s="25">
        <f t="shared" si="25"/>
        <v>47.636770213426821</v>
      </c>
      <c r="AC80" s="25">
        <f t="shared" si="26"/>
        <v>24.852694332977901</v>
      </c>
      <c r="AD80" s="25">
        <f t="shared" si="27"/>
        <v>0</v>
      </c>
      <c r="AE80" s="25">
        <f t="shared" si="28"/>
        <v>0</v>
      </c>
      <c r="AF80" s="25">
        <f t="shared" si="29"/>
        <v>0</v>
      </c>
      <c r="AG80" s="25">
        <f t="shared" si="29"/>
        <v>0</v>
      </c>
      <c r="AH80" s="25">
        <f t="shared" si="30"/>
        <v>0</v>
      </c>
      <c r="AI80" s="25">
        <f t="shared" si="31"/>
        <v>0</v>
      </c>
      <c r="AJ80" s="25">
        <f t="shared" si="32"/>
        <v>0</v>
      </c>
      <c r="AK80" s="25">
        <f t="shared" si="33"/>
        <v>0</v>
      </c>
      <c r="AL80" s="25">
        <f t="shared" si="34"/>
        <v>0</v>
      </c>
      <c r="AM80" s="25">
        <f t="shared" si="35"/>
        <v>0</v>
      </c>
      <c r="AN80" s="25">
        <f t="shared" si="36"/>
        <v>0</v>
      </c>
      <c r="AO80" s="25">
        <f t="shared" si="37"/>
        <v>0</v>
      </c>
      <c r="AP80" s="25">
        <f t="shared" si="38"/>
        <v>27.510535453595292</v>
      </c>
      <c r="AQ80" s="25">
        <f t="shared" si="39"/>
        <v>0</v>
      </c>
      <c r="AR80" s="25">
        <f t="shared" si="40"/>
        <v>0</v>
      </c>
      <c r="AS80" s="25">
        <f t="shared" si="41"/>
        <v>0</v>
      </c>
      <c r="AT80" s="25">
        <f t="shared" si="42"/>
        <v>0</v>
      </c>
      <c r="AU80" s="25">
        <f t="shared" si="43"/>
        <v>0</v>
      </c>
      <c r="AV80" s="25">
        <f t="shared" si="44"/>
        <v>0</v>
      </c>
      <c r="AW80" s="25">
        <f t="shared" si="45"/>
        <v>0</v>
      </c>
      <c r="AX80" s="25">
        <f t="shared" si="45"/>
        <v>0</v>
      </c>
      <c r="AY80" s="25">
        <f t="shared" si="46"/>
        <v>0</v>
      </c>
      <c r="AZ80" s="25">
        <f t="shared" si="47"/>
        <v>0</v>
      </c>
      <c r="BA80" s="76"/>
    </row>
    <row r="81" spans="1:53" x14ac:dyDescent="0.25">
      <c r="A81" s="24" t="s">
        <v>246</v>
      </c>
      <c r="B81" s="25">
        <v>0.57941176470588229</v>
      </c>
      <c r="C81" s="25">
        <v>1</v>
      </c>
      <c r="D81" s="25">
        <v>0.9676470588235293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0.43253005157739538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B81" s="25">
        <f t="shared" si="25"/>
        <v>19.44603061001537</v>
      </c>
      <c r="AC81" s="25">
        <f t="shared" si="26"/>
        <v>33.561677194950384</v>
      </c>
      <c r="AD81" s="25">
        <f t="shared" si="27"/>
        <v>32.475858226878458</v>
      </c>
      <c r="AE81" s="25">
        <f t="shared" si="28"/>
        <v>0</v>
      </c>
      <c r="AF81" s="25">
        <f t="shared" si="29"/>
        <v>0</v>
      </c>
      <c r="AG81" s="25">
        <f t="shared" si="29"/>
        <v>0</v>
      </c>
      <c r="AH81" s="25">
        <f t="shared" si="30"/>
        <v>0</v>
      </c>
      <c r="AI81" s="25">
        <f t="shared" si="31"/>
        <v>0</v>
      </c>
      <c r="AJ81" s="25">
        <f t="shared" si="32"/>
        <v>0</v>
      </c>
      <c r="AK81" s="25">
        <f t="shared" si="33"/>
        <v>0</v>
      </c>
      <c r="AL81" s="25">
        <f t="shared" si="34"/>
        <v>0</v>
      </c>
      <c r="AM81" s="25">
        <f t="shared" si="35"/>
        <v>0</v>
      </c>
      <c r="AN81" s="25">
        <f t="shared" si="36"/>
        <v>0</v>
      </c>
      <c r="AO81" s="25">
        <f t="shared" si="37"/>
        <v>0</v>
      </c>
      <c r="AP81" s="25">
        <f t="shared" si="38"/>
        <v>14.516433968155784</v>
      </c>
      <c r="AQ81" s="25">
        <f t="shared" si="39"/>
        <v>0</v>
      </c>
      <c r="AR81" s="25">
        <f t="shared" si="40"/>
        <v>0</v>
      </c>
      <c r="AS81" s="25">
        <f t="shared" si="41"/>
        <v>0</v>
      </c>
      <c r="AT81" s="25">
        <f t="shared" si="42"/>
        <v>0</v>
      </c>
      <c r="AU81" s="25">
        <f t="shared" si="43"/>
        <v>0</v>
      </c>
      <c r="AV81" s="25">
        <f t="shared" si="44"/>
        <v>0</v>
      </c>
      <c r="AW81" s="25">
        <f t="shared" si="45"/>
        <v>0</v>
      </c>
      <c r="AX81" s="25">
        <f t="shared" si="45"/>
        <v>0</v>
      </c>
      <c r="AY81" s="25">
        <f t="shared" si="46"/>
        <v>0</v>
      </c>
      <c r="AZ81" s="25">
        <f t="shared" si="47"/>
        <v>0</v>
      </c>
      <c r="BA81" s="76"/>
    </row>
    <row r="82" spans="1:53" x14ac:dyDescent="0.25">
      <c r="A82" s="24" t="s">
        <v>247</v>
      </c>
      <c r="B82" s="25">
        <v>0.60949298813376485</v>
      </c>
      <c r="C82" s="25">
        <v>1</v>
      </c>
      <c r="D82" s="25">
        <v>0.32038834951456308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B82" s="25">
        <f t="shared" si="25"/>
        <v>31.581889323644496</v>
      </c>
      <c r="AC82" s="25">
        <f t="shared" si="26"/>
        <v>51.816657350475126</v>
      </c>
      <c r="AD82" s="25">
        <f t="shared" si="27"/>
        <v>16.601453325880378</v>
      </c>
      <c r="AE82" s="25">
        <f t="shared" si="28"/>
        <v>0</v>
      </c>
      <c r="AF82" s="25">
        <f t="shared" si="29"/>
        <v>0</v>
      </c>
      <c r="AG82" s="25">
        <f t="shared" si="29"/>
        <v>0</v>
      </c>
      <c r="AH82" s="25">
        <f t="shared" si="30"/>
        <v>0</v>
      </c>
      <c r="AI82" s="25">
        <f t="shared" si="31"/>
        <v>0</v>
      </c>
      <c r="AJ82" s="25">
        <f t="shared" si="32"/>
        <v>0</v>
      </c>
      <c r="AK82" s="25">
        <f t="shared" si="33"/>
        <v>0</v>
      </c>
      <c r="AL82" s="25">
        <f t="shared" si="34"/>
        <v>0</v>
      </c>
      <c r="AM82" s="25">
        <f t="shared" si="35"/>
        <v>0</v>
      </c>
      <c r="AN82" s="25">
        <f t="shared" si="36"/>
        <v>0</v>
      </c>
      <c r="AO82" s="25">
        <f t="shared" si="37"/>
        <v>0</v>
      </c>
      <c r="AP82" s="25">
        <f t="shared" si="38"/>
        <v>0</v>
      </c>
      <c r="AQ82" s="25">
        <f t="shared" si="39"/>
        <v>0</v>
      </c>
      <c r="AR82" s="25">
        <f t="shared" si="40"/>
        <v>0</v>
      </c>
      <c r="AS82" s="25">
        <f t="shared" si="41"/>
        <v>0</v>
      </c>
      <c r="AT82" s="25">
        <f t="shared" si="42"/>
        <v>0</v>
      </c>
      <c r="AU82" s="25">
        <f t="shared" si="43"/>
        <v>0</v>
      </c>
      <c r="AV82" s="25">
        <f t="shared" si="44"/>
        <v>0</v>
      </c>
      <c r="AW82" s="25">
        <f t="shared" si="45"/>
        <v>0</v>
      </c>
      <c r="AX82" s="25">
        <f t="shared" si="45"/>
        <v>0</v>
      </c>
      <c r="AY82" s="25">
        <f t="shared" si="46"/>
        <v>0</v>
      </c>
      <c r="AZ82" s="25">
        <f t="shared" si="47"/>
        <v>0</v>
      </c>
      <c r="BA82" s="76"/>
    </row>
    <row r="83" spans="1:53" x14ac:dyDescent="0.25">
      <c r="A83" s="24" t="s">
        <v>247</v>
      </c>
      <c r="B83" s="25">
        <v>1</v>
      </c>
      <c r="C83" s="25">
        <v>1</v>
      </c>
      <c r="D83" s="25">
        <v>0.5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B83" s="25">
        <f t="shared" si="25"/>
        <v>40</v>
      </c>
      <c r="AC83" s="25">
        <f t="shared" si="26"/>
        <v>40</v>
      </c>
      <c r="AD83" s="25">
        <f t="shared" si="27"/>
        <v>20</v>
      </c>
      <c r="AE83" s="25">
        <f t="shared" si="28"/>
        <v>0</v>
      </c>
      <c r="AF83" s="25">
        <f t="shared" si="29"/>
        <v>0</v>
      </c>
      <c r="AG83" s="25">
        <f t="shared" si="29"/>
        <v>0</v>
      </c>
      <c r="AH83" s="25">
        <f t="shared" si="30"/>
        <v>0</v>
      </c>
      <c r="AI83" s="25">
        <f t="shared" si="31"/>
        <v>0</v>
      </c>
      <c r="AJ83" s="25">
        <f t="shared" si="32"/>
        <v>0</v>
      </c>
      <c r="AK83" s="25">
        <f t="shared" si="33"/>
        <v>0</v>
      </c>
      <c r="AL83" s="25">
        <f t="shared" si="34"/>
        <v>0</v>
      </c>
      <c r="AM83" s="25">
        <f t="shared" si="35"/>
        <v>0</v>
      </c>
      <c r="AN83" s="25">
        <f t="shared" si="36"/>
        <v>0</v>
      </c>
      <c r="AO83" s="25">
        <f t="shared" si="37"/>
        <v>0</v>
      </c>
      <c r="AP83" s="25">
        <f t="shared" si="38"/>
        <v>0</v>
      </c>
      <c r="AQ83" s="25">
        <f t="shared" si="39"/>
        <v>0</v>
      </c>
      <c r="AR83" s="25">
        <f t="shared" si="40"/>
        <v>0</v>
      </c>
      <c r="AS83" s="25">
        <f t="shared" si="41"/>
        <v>0</v>
      </c>
      <c r="AT83" s="25">
        <f t="shared" si="42"/>
        <v>0</v>
      </c>
      <c r="AU83" s="25">
        <f t="shared" si="43"/>
        <v>0</v>
      </c>
      <c r="AV83" s="25">
        <f t="shared" si="44"/>
        <v>0</v>
      </c>
      <c r="AW83" s="25">
        <f t="shared" si="45"/>
        <v>0</v>
      </c>
      <c r="AX83" s="25">
        <f t="shared" si="45"/>
        <v>0</v>
      </c>
      <c r="AY83" s="25">
        <f t="shared" si="46"/>
        <v>0</v>
      </c>
      <c r="AZ83" s="25">
        <f t="shared" si="47"/>
        <v>0</v>
      </c>
      <c r="BA83" s="76"/>
    </row>
    <row r="84" spans="1:53" x14ac:dyDescent="0.25">
      <c r="A84" s="24" t="s">
        <v>248</v>
      </c>
      <c r="B84" s="25">
        <v>0.36656891495601168</v>
      </c>
      <c r="C84" s="25">
        <v>1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0.10942459395620192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B84" s="25">
        <f t="shared" si="25"/>
        <v>24.835401561228259</v>
      </c>
      <c r="AC84" s="25">
        <f t="shared" si="26"/>
        <v>67.750975459030698</v>
      </c>
      <c r="AD84" s="25">
        <f t="shared" si="27"/>
        <v>0</v>
      </c>
      <c r="AE84" s="25">
        <f t="shared" si="28"/>
        <v>0</v>
      </c>
      <c r="AF84" s="25">
        <f t="shared" si="29"/>
        <v>0</v>
      </c>
      <c r="AG84" s="25">
        <f t="shared" si="29"/>
        <v>0</v>
      </c>
      <c r="AH84" s="25">
        <f t="shared" si="30"/>
        <v>0</v>
      </c>
      <c r="AI84" s="25">
        <f t="shared" si="31"/>
        <v>0</v>
      </c>
      <c r="AJ84" s="25">
        <f t="shared" si="32"/>
        <v>0</v>
      </c>
      <c r="AK84" s="25">
        <f t="shared" si="33"/>
        <v>0</v>
      </c>
      <c r="AL84" s="25">
        <f t="shared" si="34"/>
        <v>0</v>
      </c>
      <c r="AM84" s="25">
        <f t="shared" si="35"/>
        <v>0</v>
      </c>
      <c r="AN84" s="25">
        <f t="shared" si="36"/>
        <v>0</v>
      </c>
      <c r="AO84" s="25">
        <f t="shared" si="37"/>
        <v>7.413622979741036</v>
      </c>
      <c r="AP84" s="25">
        <f t="shared" si="38"/>
        <v>0</v>
      </c>
      <c r="AQ84" s="25">
        <f t="shared" si="39"/>
        <v>0</v>
      </c>
      <c r="AR84" s="25">
        <f t="shared" si="40"/>
        <v>0</v>
      </c>
      <c r="AS84" s="25">
        <f t="shared" si="41"/>
        <v>0</v>
      </c>
      <c r="AT84" s="25">
        <f t="shared" si="42"/>
        <v>0</v>
      </c>
      <c r="AU84" s="25">
        <f t="shared" si="43"/>
        <v>0</v>
      </c>
      <c r="AV84" s="25">
        <f t="shared" si="44"/>
        <v>0</v>
      </c>
      <c r="AW84" s="25">
        <f t="shared" si="45"/>
        <v>0</v>
      </c>
      <c r="AX84" s="25">
        <f t="shared" si="45"/>
        <v>0</v>
      </c>
      <c r="AY84" s="25">
        <f t="shared" si="46"/>
        <v>0</v>
      </c>
      <c r="AZ84" s="25">
        <f t="shared" si="47"/>
        <v>0</v>
      </c>
      <c r="BA84" s="76"/>
    </row>
    <row r="85" spans="1:53" x14ac:dyDescent="0.25">
      <c r="A85" s="24" t="s">
        <v>248</v>
      </c>
      <c r="B85" s="25">
        <v>0.3526119402985074</v>
      </c>
      <c r="C85" s="25">
        <v>1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0.4378443410064784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B85" s="25">
        <f t="shared" si="25"/>
        <v>19.693970971550552</v>
      </c>
      <c r="AC85" s="25">
        <f t="shared" si="26"/>
        <v>55.851684871698929</v>
      </c>
      <c r="AD85" s="25">
        <f t="shared" si="27"/>
        <v>0</v>
      </c>
      <c r="AE85" s="25">
        <f t="shared" si="28"/>
        <v>0</v>
      </c>
      <c r="AF85" s="25">
        <f t="shared" si="29"/>
        <v>0</v>
      </c>
      <c r="AG85" s="25">
        <f t="shared" si="29"/>
        <v>0</v>
      </c>
      <c r="AH85" s="25">
        <f t="shared" si="30"/>
        <v>0</v>
      </c>
      <c r="AI85" s="25">
        <f t="shared" si="31"/>
        <v>0</v>
      </c>
      <c r="AJ85" s="25">
        <f t="shared" si="32"/>
        <v>0</v>
      </c>
      <c r="AK85" s="25">
        <f t="shared" si="33"/>
        <v>0</v>
      </c>
      <c r="AL85" s="25">
        <f t="shared" si="34"/>
        <v>0</v>
      </c>
      <c r="AM85" s="25">
        <f t="shared" si="35"/>
        <v>0</v>
      </c>
      <c r="AN85" s="25">
        <f t="shared" si="36"/>
        <v>24.454344156750519</v>
      </c>
      <c r="AO85" s="25">
        <f t="shared" si="37"/>
        <v>0</v>
      </c>
      <c r="AP85" s="25">
        <f t="shared" si="38"/>
        <v>0</v>
      </c>
      <c r="AQ85" s="25">
        <f t="shared" si="39"/>
        <v>0</v>
      </c>
      <c r="AR85" s="25">
        <f t="shared" si="40"/>
        <v>0</v>
      </c>
      <c r="AS85" s="25">
        <f t="shared" si="41"/>
        <v>0</v>
      </c>
      <c r="AT85" s="25">
        <f t="shared" si="42"/>
        <v>0</v>
      </c>
      <c r="AU85" s="25">
        <f t="shared" si="43"/>
        <v>0</v>
      </c>
      <c r="AV85" s="25">
        <f t="shared" si="44"/>
        <v>0</v>
      </c>
      <c r="AW85" s="25">
        <f t="shared" si="45"/>
        <v>0</v>
      </c>
      <c r="AX85" s="25">
        <f t="shared" si="45"/>
        <v>0</v>
      </c>
      <c r="AY85" s="25">
        <f t="shared" si="46"/>
        <v>0</v>
      </c>
      <c r="AZ85" s="25">
        <f t="shared" si="47"/>
        <v>0</v>
      </c>
      <c r="BA85" s="76"/>
    </row>
    <row r="86" spans="1:53" x14ac:dyDescent="0.25">
      <c r="A86" s="24" t="s">
        <v>249</v>
      </c>
      <c r="B86" s="25">
        <v>0.28924302788844619</v>
      </c>
      <c r="C86" s="25">
        <v>1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0.11980287686552343</v>
      </c>
      <c r="P86" s="25">
        <v>0</v>
      </c>
      <c r="Q86" s="25">
        <v>0</v>
      </c>
      <c r="R86" s="25">
        <v>0</v>
      </c>
      <c r="S86" s="25">
        <v>0</v>
      </c>
      <c r="T86" s="25">
        <v>0.23426297421386597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B86" s="25">
        <f t="shared" si="25"/>
        <v>17.601257535352701</v>
      </c>
      <c r="AC86" s="25">
        <f t="shared" si="26"/>
        <v>60.852832525806178</v>
      </c>
      <c r="AD86" s="25">
        <f t="shared" si="27"/>
        <v>0</v>
      </c>
      <c r="AE86" s="25">
        <f t="shared" si="28"/>
        <v>0</v>
      </c>
      <c r="AF86" s="25">
        <f t="shared" si="29"/>
        <v>0</v>
      </c>
      <c r="AG86" s="25">
        <f t="shared" si="29"/>
        <v>0</v>
      </c>
      <c r="AH86" s="25">
        <f t="shared" si="30"/>
        <v>0</v>
      </c>
      <c r="AI86" s="25">
        <f t="shared" si="31"/>
        <v>0</v>
      </c>
      <c r="AJ86" s="25">
        <f t="shared" si="32"/>
        <v>0</v>
      </c>
      <c r="AK86" s="25">
        <f t="shared" si="33"/>
        <v>0</v>
      </c>
      <c r="AL86" s="25">
        <f t="shared" si="34"/>
        <v>0</v>
      </c>
      <c r="AM86" s="25">
        <f t="shared" si="35"/>
        <v>0</v>
      </c>
      <c r="AN86" s="25">
        <f t="shared" si="36"/>
        <v>0</v>
      </c>
      <c r="AO86" s="25">
        <f t="shared" si="37"/>
        <v>7.2903444020074772</v>
      </c>
      <c r="AP86" s="25">
        <f t="shared" si="38"/>
        <v>0</v>
      </c>
      <c r="AQ86" s="25">
        <f t="shared" si="39"/>
        <v>0</v>
      </c>
      <c r="AR86" s="25">
        <f t="shared" si="40"/>
        <v>0</v>
      </c>
      <c r="AS86" s="25">
        <f t="shared" si="41"/>
        <v>0</v>
      </c>
      <c r="AT86" s="25">
        <f t="shared" si="42"/>
        <v>14.255565536833636</v>
      </c>
      <c r="AU86" s="25">
        <f t="shared" si="43"/>
        <v>0</v>
      </c>
      <c r="AV86" s="25">
        <f t="shared" si="44"/>
        <v>0</v>
      </c>
      <c r="AW86" s="25">
        <f t="shared" si="45"/>
        <v>0</v>
      </c>
      <c r="AX86" s="25">
        <f t="shared" si="45"/>
        <v>0</v>
      </c>
      <c r="AY86" s="25">
        <f t="shared" si="46"/>
        <v>0</v>
      </c>
      <c r="AZ86" s="25">
        <f t="shared" si="47"/>
        <v>0</v>
      </c>
      <c r="BA86" s="76"/>
    </row>
    <row r="87" spans="1:53" x14ac:dyDescent="0.25">
      <c r="A87" s="24" t="s">
        <v>250</v>
      </c>
      <c r="B87" s="25">
        <v>1</v>
      </c>
      <c r="C87" s="25">
        <v>0.51724137931034486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0.34482758620689657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B87" s="25">
        <f t="shared" si="25"/>
        <v>53.703703703703709</v>
      </c>
      <c r="AC87" s="25">
        <f t="shared" si="26"/>
        <v>27.777777777777779</v>
      </c>
      <c r="AD87" s="25">
        <f t="shared" si="27"/>
        <v>0</v>
      </c>
      <c r="AE87" s="25">
        <f t="shared" si="28"/>
        <v>0</v>
      </c>
      <c r="AF87" s="25">
        <f t="shared" si="29"/>
        <v>0</v>
      </c>
      <c r="AG87" s="25">
        <f t="shared" si="29"/>
        <v>0</v>
      </c>
      <c r="AH87" s="25">
        <f t="shared" si="30"/>
        <v>0</v>
      </c>
      <c r="AI87" s="25">
        <f t="shared" si="31"/>
        <v>0</v>
      </c>
      <c r="AJ87" s="25">
        <f t="shared" si="32"/>
        <v>0</v>
      </c>
      <c r="AK87" s="25">
        <f t="shared" si="33"/>
        <v>0</v>
      </c>
      <c r="AL87" s="25">
        <f t="shared" si="34"/>
        <v>0</v>
      </c>
      <c r="AM87" s="25">
        <f t="shared" si="35"/>
        <v>0</v>
      </c>
      <c r="AN87" s="25">
        <f t="shared" si="36"/>
        <v>0</v>
      </c>
      <c r="AO87" s="25">
        <f t="shared" si="37"/>
        <v>18.518518518518519</v>
      </c>
      <c r="AP87" s="25">
        <f t="shared" si="38"/>
        <v>0</v>
      </c>
      <c r="AQ87" s="25">
        <f t="shared" si="39"/>
        <v>0</v>
      </c>
      <c r="AR87" s="25">
        <f t="shared" si="40"/>
        <v>0</v>
      </c>
      <c r="AS87" s="25">
        <f t="shared" si="41"/>
        <v>0</v>
      </c>
      <c r="AT87" s="25">
        <f t="shared" si="42"/>
        <v>0</v>
      </c>
      <c r="AU87" s="25">
        <f t="shared" si="43"/>
        <v>0</v>
      </c>
      <c r="AV87" s="25">
        <f t="shared" si="44"/>
        <v>0</v>
      </c>
      <c r="AW87" s="25">
        <f t="shared" si="45"/>
        <v>0</v>
      </c>
      <c r="AX87" s="25">
        <f t="shared" si="45"/>
        <v>0</v>
      </c>
      <c r="AY87" s="25">
        <f t="shared" si="46"/>
        <v>0</v>
      </c>
      <c r="AZ87" s="25">
        <f t="shared" si="47"/>
        <v>0</v>
      </c>
      <c r="BA87" s="76"/>
    </row>
    <row r="88" spans="1:53" x14ac:dyDescent="0.25">
      <c r="A88" s="24" t="s">
        <v>251</v>
      </c>
      <c r="B88" s="25">
        <v>0.42576028622540252</v>
      </c>
      <c r="C88" s="25">
        <v>1</v>
      </c>
      <c r="D88" s="25">
        <v>0.24686940966010737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B88" s="25">
        <f t="shared" si="25"/>
        <v>25.454545454545457</v>
      </c>
      <c r="AC88" s="25">
        <f t="shared" si="26"/>
        <v>59.786096256684495</v>
      </c>
      <c r="AD88" s="25">
        <f t="shared" si="27"/>
        <v>14.759358288770056</v>
      </c>
      <c r="AE88" s="25">
        <f t="shared" si="28"/>
        <v>0</v>
      </c>
      <c r="AF88" s="25">
        <f t="shared" si="29"/>
        <v>0</v>
      </c>
      <c r="AG88" s="25">
        <f t="shared" si="29"/>
        <v>0</v>
      </c>
      <c r="AH88" s="25">
        <f t="shared" si="30"/>
        <v>0</v>
      </c>
      <c r="AI88" s="25">
        <f t="shared" si="31"/>
        <v>0</v>
      </c>
      <c r="AJ88" s="25">
        <f t="shared" si="32"/>
        <v>0</v>
      </c>
      <c r="AK88" s="25">
        <f t="shared" si="33"/>
        <v>0</v>
      </c>
      <c r="AL88" s="25">
        <f t="shared" si="34"/>
        <v>0</v>
      </c>
      <c r="AM88" s="25">
        <f t="shared" si="35"/>
        <v>0</v>
      </c>
      <c r="AN88" s="25">
        <f t="shared" si="36"/>
        <v>0</v>
      </c>
      <c r="AO88" s="25">
        <f t="shared" si="37"/>
        <v>0</v>
      </c>
      <c r="AP88" s="25">
        <f t="shared" si="38"/>
        <v>0</v>
      </c>
      <c r="AQ88" s="25">
        <f t="shared" si="39"/>
        <v>0</v>
      </c>
      <c r="AR88" s="25">
        <f t="shared" si="40"/>
        <v>0</v>
      </c>
      <c r="AS88" s="25">
        <f t="shared" si="41"/>
        <v>0</v>
      </c>
      <c r="AT88" s="25">
        <f t="shared" si="42"/>
        <v>0</v>
      </c>
      <c r="AU88" s="25">
        <f t="shared" si="43"/>
        <v>0</v>
      </c>
      <c r="AV88" s="25">
        <f t="shared" si="44"/>
        <v>0</v>
      </c>
      <c r="AW88" s="25">
        <f t="shared" si="45"/>
        <v>0</v>
      </c>
      <c r="AX88" s="25">
        <f t="shared" si="45"/>
        <v>0</v>
      </c>
      <c r="AY88" s="25">
        <f t="shared" si="46"/>
        <v>0</v>
      </c>
      <c r="AZ88" s="25">
        <f t="shared" si="47"/>
        <v>0</v>
      </c>
      <c r="BA88" s="76"/>
    </row>
    <row r="89" spans="1:53" x14ac:dyDescent="0.25">
      <c r="A89" s="24" t="s">
        <v>252</v>
      </c>
      <c r="B89" s="25">
        <v>0.41798941798941797</v>
      </c>
      <c r="C89" s="25">
        <v>1</v>
      </c>
      <c r="D89" s="25">
        <v>0.22222222222222224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B89" s="25">
        <f t="shared" si="25"/>
        <v>25.483870967741932</v>
      </c>
      <c r="AC89" s="25">
        <f t="shared" si="26"/>
        <v>60.967741935483865</v>
      </c>
      <c r="AD89" s="25">
        <f t="shared" si="27"/>
        <v>13.548387096774196</v>
      </c>
      <c r="AE89" s="25">
        <f t="shared" si="28"/>
        <v>0</v>
      </c>
      <c r="AF89" s="25">
        <f t="shared" si="29"/>
        <v>0</v>
      </c>
      <c r="AG89" s="25">
        <f t="shared" si="29"/>
        <v>0</v>
      </c>
      <c r="AH89" s="25">
        <f t="shared" si="30"/>
        <v>0</v>
      </c>
      <c r="AI89" s="25">
        <f t="shared" si="31"/>
        <v>0</v>
      </c>
      <c r="AJ89" s="25">
        <f t="shared" si="32"/>
        <v>0</v>
      </c>
      <c r="AK89" s="25">
        <f t="shared" si="33"/>
        <v>0</v>
      </c>
      <c r="AL89" s="25">
        <f t="shared" si="34"/>
        <v>0</v>
      </c>
      <c r="AM89" s="25">
        <f t="shared" si="35"/>
        <v>0</v>
      </c>
      <c r="AN89" s="25">
        <f t="shared" si="36"/>
        <v>0</v>
      </c>
      <c r="AO89" s="25">
        <f t="shared" si="37"/>
        <v>0</v>
      </c>
      <c r="AP89" s="25">
        <f t="shared" si="38"/>
        <v>0</v>
      </c>
      <c r="AQ89" s="25">
        <f t="shared" si="39"/>
        <v>0</v>
      </c>
      <c r="AR89" s="25">
        <f t="shared" si="40"/>
        <v>0</v>
      </c>
      <c r="AS89" s="25">
        <f t="shared" si="41"/>
        <v>0</v>
      </c>
      <c r="AT89" s="25">
        <f t="shared" si="42"/>
        <v>0</v>
      </c>
      <c r="AU89" s="25">
        <f t="shared" si="43"/>
        <v>0</v>
      </c>
      <c r="AV89" s="25">
        <f t="shared" si="44"/>
        <v>0</v>
      </c>
      <c r="AW89" s="25">
        <f t="shared" si="45"/>
        <v>0</v>
      </c>
      <c r="AX89" s="25">
        <f t="shared" si="45"/>
        <v>0</v>
      </c>
      <c r="AY89" s="25">
        <f t="shared" si="46"/>
        <v>0</v>
      </c>
      <c r="AZ89" s="25">
        <f t="shared" si="47"/>
        <v>0</v>
      </c>
      <c r="BA89" s="76"/>
    </row>
    <row r="90" spans="1:53" x14ac:dyDescent="0.25">
      <c r="A90" s="24" t="s">
        <v>253</v>
      </c>
      <c r="B90" s="25">
        <v>0.33333333333333331</v>
      </c>
      <c r="C90" s="25">
        <v>1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0.82222222222222219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B90" s="25">
        <f t="shared" si="25"/>
        <v>15.463917525773196</v>
      </c>
      <c r="AC90" s="25">
        <f t="shared" si="26"/>
        <v>46.391752577319586</v>
      </c>
      <c r="AD90" s="25">
        <f t="shared" si="27"/>
        <v>0</v>
      </c>
      <c r="AE90" s="25">
        <f t="shared" si="28"/>
        <v>0</v>
      </c>
      <c r="AF90" s="25">
        <f t="shared" si="29"/>
        <v>0</v>
      </c>
      <c r="AG90" s="25">
        <f t="shared" si="29"/>
        <v>0</v>
      </c>
      <c r="AH90" s="25">
        <f t="shared" si="30"/>
        <v>0</v>
      </c>
      <c r="AI90" s="25">
        <f t="shared" si="31"/>
        <v>0</v>
      </c>
      <c r="AJ90" s="25">
        <f t="shared" si="32"/>
        <v>0</v>
      </c>
      <c r="AK90" s="25">
        <f t="shared" si="33"/>
        <v>0</v>
      </c>
      <c r="AL90" s="25">
        <f t="shared" si="34"/>
        <v>0</v>
      </c>
      <c r="AM90" s="25">
        <f t="shared" si="35"/>
        <v>0</v>
      </c>
      <c r="AN90" s="25">
        <f t="shared" si="36"/>
        <v>38.144329896907216</v>
      </c>
      <c r="AO90" s="25">
        <f t="shared" si="37"/>
        <v>0</v>
      </c>
      <c r="AP90" s="25">
        <f t="shared" si="38"/>
        <v>0</v>
      </c>
      <c r="AQ90" s="25">
        <f t="shared" si="39"/>
        <v>0</v>
      </c>
      <c r="AR90" s="25">
        <f t="shared" si="40"/>
        <v>0</v>
      </c>
      <c r="AS90" s="25">
        <f t="shared" si="41"/>
        <v>0</v>
      </c>
      <c r="AT90" s="25">
        <f t="shared" si="42"/>
        <v>0</v>
      </c>
      <c r="AU90" s="25">
        <f t="shared" si="43"/>
        <v>0</v>
      </c>
      <c r="AV90" s="25">
        <f t="shared" si="44"/>
        <v>0</v>
      </c>
      <c r="AW90" s="25">
        <f t="shared" si="45"/>
        <v>0</v>
      </c>
      <c r="AX90" s="25">
        <f t="shared" si="45"/>
        <v>0</v>
      </c>
      <c r="AY90" s="25">
        <f t="shared" si="46"/>
        <v>0</v>
      </c>
      <c r="AZ90" s="25">
        <f t="shared" si="47"/>
        <v>0</v>
      </c>
      <c r="BA90" s="76"/>
    </row>
    <row r="91" spans="1:53" x14ac:dyDescent="0.25">
      <c r="A91" s="24" t="s">
        <v>254</v>
      </c>
      <c r="B91" s="25">
        <v>0.39627039627039634</v>
      </c>
      <c r="C91" s="25">
        <v>1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0.86946386946386944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B91" s="25">
        <f t="shared" si="25"/>
        <v>17.489711934156382</v>
      </c>
      <c r="AC91" s="25">
        <f t="shared" si="26"/>
        <v>44.135802469135797</v>
      </c>
      <c r="AD91" s="25">
        <f t="shared" si="27"/>
        <v>0</v>
      </c>
      <c r="AE91" s="25">
        <f t="shared" si="28"/>
        <v>0</v>
      </c>
      <c r="AF91" s="25">
        <f t="shared" si="29"/>
        <v>0</v>
      </c>
      <c r="AG91" s="25">
        <f t="shared" si="29"/>
        <v>0</v>
      </c>
      <c r="AH91" s="25">
        <f t="shared" si="30"/>
        <v>0</v>
      </c>
      <c r="AI91" s="25">
        <f t="shared" si="31"/>
        <v>0</v>
      </c>
      <c r="AJ91" s="25">
        <f t="shared" si="32"/>
        <v>0</v>
      </c>
      <c r="AK91" s="25">
        <f t="shared" si="33"/>
        <v>0</v>
      </c>
      <c r="AL91" s="25">
        <f t="shared" si="34"/>
        <v>0</v>
      </c>
      <c r="AM91" s="25">
        <f t="shared" si="35"/>
        <v>0</v>
      </c>
      <c r="AN91" s="25">
        <f t="shared" si="36"/>
        <v>38.374485596707814</v>
      </c>
      <c r="AO91" s="25">
        <f t="shared" si="37"/>
        <v>0</v>
      </c>
      <c r="AP91" s="25">
        <f t="shared" si="38"/>
        <v>0</v>
      </c>
      <c r="AQ91" s="25">
        <f t="shared" si="39"/>
        <v>0</v>
      </c>
      <c r="AR91" s="25">
        <f t="shared" si="40"/>
        <v>0</v>
      </c>
      <c r="AS91" s="25">
        <f t="shared" si="41"/>
        <v>0</v>
      </c>
      <c r="AT91" s="25">
        <f t="shared" si="42"/>
        <v>0</v>
      </c>
      <c r="AU91" s="25">
        <f t="shared" si="43"/>
        <v>0</v>
      </c>
      <c r="AV91" s="25">
        <f t="shared" si="44"/>
        <v>0</v>
      </c>
      <c r="AW91" s="25">
        <f t="shared" si="45"/>
        <v>0</v>
      </c>
      <c r="AX91" s="25">
        <f t="shared" si="45"/>
        <v>0</v>
      </c>
      <c r="AY91" s="25">
        <f t="shared" si="46"/>
        <v>0</v>
      </c>
      <c r="AZ91" s="25">
        <f t="shared" si="47"/>
        <v>0</v>
      </c>
      <c r="BA91" s="76"/>
    </row>
    <row r="92" spans="1:53" x14ac:dyDescent="0.25">
      <c r="A92" s="24" t="s">
        <v>255</v>
      </c>
      <c r="B92" s="25">
        <v>0.84195402298850586</v>
      </c>
      <c r="C92" s="25">
        <v>1</v>
      </c>
      <c r="D92" s="25">
        <v>0.40229885057471265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0.58398229082671593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B92" s="25">
        <f t="shared" si="25"/>
        <v>29.769590364672517</v>
      </c>
      <c r="AC92" s="25">
        <f t="shared" si="26"/>
        <v>35.357738726641756</v>
      </c>
      <c r="AD92" s="25">
        <f t="shared" si="27"/>
        <v>14.224377648648984</v>
      </c>
      <c r="AE92" s="25">
        <f t="shared" si="28"/>
        <v>0</v>
      </c>
      <c r="AF92" s="25">
        <f t="shared" si="29"/>
        <v>0</v>
      </c>
      <c r="AG92" s="25">
        <f t="shared" si="29"/>
        <v>0</v>
      </c>
      <c r="AH92" s="25">
        <f t="shared" si="30"/>
        <v>0</v>
      </c>
      <c r="AI92" s="25">
        <f t="shared" si="31"/>
        <v>0</v>
      </c>
      <c r="AJ92" s="25">
        <f t="shared" si="32"/>
        <v>0</v>
      </c>
      <c r="AK92" s="25">
        <f t="shared" si="33"/>
        <v>0</v>
      </c>
      <c r="AL92" s="25">
        <f t="shared" si="34"/>
        <v>0</v>
      </c>
      <c r="AM92" s="25">
        <f t="shared" si="35"/>
        <v>20.648293260036745</v>
      </c>
      <c r="AN92" s="25">
        <f t="shared" si="36"/>
        <v>0</v>
      </c>
      <c r="AO92" s="25">
        <f t="shared" si="37"/>
        <v>0</v>
      </c>
      <c r="AP92" s="25">
        <f t="shared" si="38"/>
        <v>0</v>
      </c>
      <c r="AQ92" s="25">
        <f t="shared" si="39"/>
        <v>0</v>
      </c>
      <c r="AR92" s="25">
        <f t="shared" si="40"/>
        <v>0</v>
      </c>
      <c r="AS92" s="25">
        <f t="shared" si="41"/>
        <v>0</v>
      </c>
      <c r="AT92" s="25">
        <f t="shared" si="42"/>
        <v>0</v>
      </c>
      <c r="AU92" s="25">
        <f t="shared" si="43"/>
        <v>0</v>
      </c>
      <c r="AV92" s="25">
        <f t="shared" si="44"/>
        <v>0</v>
      </c>
      <c r="AW92" s="25">
        <f t="shared" si="45"/>
        <v>0</v>
      </c>
      <c r="AX92" s="25">
        <f t="shared" si="45"/>
        <v>0</v>
      </c>
      <c r="AY92" s="25">
        <f t="shared" si="46"/>
        <v>0</v>
      </c>
      <c r="AZ92" s="25">
        <f t="shared" si="47"/>
        <v>0</v>
      </c>
      <c r="BA92" s="76"/>
    </row>
    <row r="93" spans="1:53" x14ac:dyDescent="0.25">
      <c r="A93" s="24" t="s">
        <v>256</v>
      </c>
      <c r="B93" s="25">
        <v>1</v>
      </c>
      <c r="C93" s="25">
        <v>8.0000000000000016E-2</v>
      </c>
      <c r="D93" s="25">
        <v>0.75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6.4449501578762489E-2</v>
      </c>
      <c r="N93" s="25">
        <v>0</v>
      </c>
      <c r="O93" s="25">
        <v>0.06</v>
      </c>
      <c r="P93" s="25">
        <v>5.4873215498624797E-2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B93" s="25">
        <f t="shared" si="25"/>
        <v>49.768013445571661</v>
      </c>
      <c r="AC93" s="25">
        <f t="shared" si="26"/>
        <v>3.9814410756457335</v>
      </c>
      <c r="AD93" s="25">
        <f t="shared" si="27"/>
        <v>37.326010084178748</v>
      </c>
      <c r="AE93" s="25">
        <f t="shared" si="28"/>
        <v>0</v>
      </c>
      <c r="AF93" s="25">
        <f t="shared" si="29"/>
        <v>0</v>
      </c>
      <c r="AG93" s="25">
        <f t="shared" si="29"/>
        <v>0</v>
      </c>
      <c r="AH93" s="25">
        <f t="shared" si="30"/>
        <v>0</v>
      </c>
      <c r="AI93" s="25">
        <f t="shared" si="31"/>
        <v>0</v>
      </c>
      <c r="AJ93" s="25">
        <f t="shared" si="32"/>
        <v>0</v>
      </c>
      <c r="AK93" s="25">
        <f t="shared" si="33"/>
        <v>0</v>
      </c>
      <c r="AL93" s="25">
        <f t="shared" si="34"/>
        <v>0</v>
      </c>
      <c r="AM93" s="25">
        <f t="shared" si="35"/>
        <v>3.2075236611322437</v>
      </c>
      <c r="AN93" s="25">
        <f t="shared" si="36"/>
        <v>0</v>
      </c>
      <c r="AO93" s="25">
        <f t="shared" si="37"/>
        <v>2.9860808067342997</v>
      </c>
      <c r="AP93" s="25">
        <f t="shared" si="38"/>
        <v>2.7309309267373103</v>
      </c>
      <c r="AQ93" s="25">
        <f t="shared" si="39"/>
        <v>0</v>
      </c>
      <c r="AR93" s="25">
        <f t="shared" si="40"/>
        <v>0</v>
      </c>
      <c r="AS93" s="25">
        <f t="shared" si="41"/>
        <v>0</v>
      </c>
      <c r="AT93" s="25">
        <f t="shared" si="42"/>
        <v>0</v>
      </c>
      <c r="AU93" s="25">
        <f t="shared" si="43"/>
        <v>0</v>
      </c>
      <c r="AV93" s="25">
        <f t="shared" si="44"/>
        <v>0</v>
      </c>
      <c r="AW93" s="25">
        <f t="shared" si="45"/>
        <v>0</v>
      </c>
      <c r="AX93" s="25">
        <f t="shared" si="45"/>
        <v>0</v>
      </c>
      <c r="AY93" s="25">
        <f t="shared" si="46"/>
        <v>0</v>
      </c>
      <c r="AZ93" s="25">
        <f t="shared" si="47"/>
        <v>0</v>
      </c>
      <c r="BA93" s="76"/>
    </row>
    <row r="94" spans="1:53" x14ac:dyDescent="0.25">
      <c r="A94" s="24" t="s">
        <v>256</v>
      </c>
      <c r="B94" s="25">
        <v>1</v>
      </c>
      <c r="C94" s="25">
        <v>0.54703832752613235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0.38368758703249972</v>
      </c>
      <c r="N94" s="25">
        <v>0</v>
      </c>
      <c r="O94" s="25">
        <v>0</v>
      </c>
      <c r="P94" s="25">
        <v>0.72473867595818819</v>
      </c>
      <c r="Q94" s="25">
        <v>0</v>
      </c>
      <c r="R94" s="25">
        <v>0</v>
      </c>
      <c r="S94" s="25">
        <v>0.34843205574912889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B94" s="25">
        <f t="shared" si="25"/>
        <v>33.2900934272512</v>
      </c>
      <c r="AC94" s="25">
        <f t="shared" si="26"/>
        <v>18.210957031632187</v>
      </c>
      <c r="AD94" s="25">
        <f t="shared" si="27"/>
        <v>0</v>
      </c>
      <c r="AE94" s="25">
        <f t="shared" si="28"/>
        <v>0</v>
      </c>
      <c r="AF94" s="25">
        <f t="shared" si="29"/>
        <v>0</v>
      </c>
      <c r="AG94" s="25">
        <f t="shared" si="29"/>
        <v>0</v>
      </c>
      <c r="AH94" s="25">
        <f t="shared" si="30"/>
        <v>0</v>
      </c>
      <c r="AI94" s="25">
        <f t="shared" si="31"/>
        <v>0</v>
      </c>
      <c r="AJ94" s="25">
        <f t="shared" si="32"/>
        <v>0</v>
      </c>
      <c r="AK94" s="25">
        <f t="shared" si="33"/>
        <v>0</v>
      </c>
      <c r="AL94" s="25">
        <f t="shared" si="34"/>
        <v>0</v>
      </c>
      <c r="AM94" s="25">
        <f t="shared" si="35"/>
        <v>12.772995619188491</v>
      </c>
      <c r="AN94" s="25">
        <f t="shared" si="36"/>
        <v>0</v>
      </c>
      <c r="AO94" s="25">
        <f t="shared" si="37"/>
        <v>0</v>
      </c>
      <c r="AP94" s="25">
        <f t="shared" si="38"/>
        <v>24.126618232990417</v>
      </c>
      <c r="AQ94" s="25">
        <f t="shared" si="39"/>
        <v>0</v>
      </c>
      <c r="AR94" s="25">
        <f t="shared" si="40"/>
        <v>0</v>
      </c>
      <c r="AS94" s="25">
        <f t="shared" si="41"/>
        <v>11.5993356889377</v>
      </c>
      <c r="AT94" s="25">
        <f t="shared" si="42"/>
        <v>0</v>
      </c>
      <c r="AU94" s="25">
        <f t="shared" si="43"/>
        <v>0</v>
      </c>
      <c r="AV94" s="25">
        <f t="shared" si="44"/>
        <v>0</v>
      </c>
      <c r="AW94" s="25">
        <f t="shared" si="45"/>
        <v>0</v>
      </c>
      <c r="AX94" s="25">
        <f t="shared" si="45"/>
        <v>0</v>
      </c>
      <c r="AY94" s="25">
        <f t="shared" si="46"/>
        <v>0</v>
      </c>
      <c r="AZ94" s="25">
        <f t="shared" si="47"/>
        <v>0</v>
      </c>
      <c r="BA94" s="76"/>
    </row>
    <row r="95" spans="1:53" x14ac:dyDescent="0.25">
      <c r="A95" s="24" t="s">
        <v>256</v>
      </c>
      <c r="B95" s="25">
        <v>1</v>
      </c>
      <c r="C95" s="25">
        <v>0.55823863636363624</v>
      </c>
      <c r="D95" s="25">
        <v>0.18636363636363631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0.37228048156066068</v>
      </c>
      <c r="N95" s="25">
        <v>0</v>
      </c>
      <c r="O95" s="25">
        <v>8.7921856651205624E-2</v>
      </c>
      <c r="P95" s="25">
        <v>0.81312128420689445</v>
      </c>
      <c r="Q95" s="25">
        <v>0</v>
      </c>
      <c r="R95" s="25">
        <v>0</v>
      </c>
      <c r="S95" s="25">
        <v>0.33068185489245094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B95" s="25">
        <f t="shared" si="25"/>
        <v>29.863157307346832</v>
      </c>
      <c r="AC95" s="25">
        <f t="shared" si="26"/>
        <v>16.670768212766056</v>
      </c>
      <c r="AD95" s="25">
        <f t="shared" si="27"/>
        <v>5.5654065890964537</v>
      </c>
      <c r="AE95" s="25">
        <f t="shared" si="28"/>
        <v>0</v>
      </c>
      <c r="AF95" s="25">
        <f t="shared" si="29"/>
        <v>0</v>
      </c>
      <c r="AG95" s="25">
        <f t="shared" si="29"/>
        <v>0</v>
      </c>
      <c r="AH95" s="25">
        <f t="shared" si="30"/>
        <v>0</v>
      </c>
      <c r="AI95" s="25">
        <f t="shared" si="31"/>
        <v>0</v>
      </c>
      <c r="AJ95" s="25">
        <f t="shared" si="32"/>
        <v>0</v>
      </c>
      <c r="AK95" s="25">
        <f t="shared" si="33"/>
        <v>0</v>
      </c>
      <c r="AL95" s="25">
        <f t="shared" si="34"/>
        <v>0</v>
      </c>
      <c r="AM95" s="25">
        <f t="shared" si="35"/>
        <v>11.117470583300841</v>
      </c>
      <c r="AN95" s="25">
        <f t="shared" si="36"/>
        <v>0</v>
      </c>
      <c r="AO95" s="25">
        <f t="shared" si="37"/>
        <v>2.6256242359289517</v>
      </c>
      <c r="AP95" s="25">
        <f t="shared" si="38"/>
        <v>24.282368820222359</v>
      </c>
      <c r="AQ95" s="25">
        <f t="shared" si="39"/>
        <v>0</v>
      </c>
      <c r="AR95" s="25">
        <f t="shared" si="40"/>
        <v>0</v>
      </c>
      <c r="AS95" s="25">
        <f t="shared" si="41"/>
        <v>9.8752042513385021</v>
      </c>
      <c r="AT95" s="25">
        <f t="shared" si="42"/>
        <v>0</v>
      </c>
      <c r="AU95" s="25">
        <f t="shared" si="43"/>
        <v>0</v>
      </c>
      <c r="AV95" s="25">
        <f t="shared" si="44"/>
        <v>0</v>
      </c>
      <c r="AW95" s="25">
        <f t="shared" si="45"/>
        <v>0</v>
      </c>
      <c r="AX95" s="25">
        <f t="shared" si="45"/>
        <v>0</v>
      </c>
      <c r="AY95" s="25">
        <f t="shared" si="46"/>
        <v>0</v>
      </c>
      <c r="AZ95" s="25">
        <f t="shared" si="47"/>
        <v>0</v>
      </c>
      <c r="BA95" s="76"/>
    </row>
    <row r="96" spans="1:53" x14ac:dyDescent="0.25">
      <c r="A96" s="24" t="s">
        <v>256</v>
      </c>
      <c r="B96" s="25">
        <v>1</v>
      </c>
      <c r="C96" s="25">
        <v>0.57285873192436043</v>
      </c>
      <c r="D96" s="25">
        <v>8.2869855394883188E-2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0.36433960952181083</v>
      </c>
      <c r="N96" s="25">
        <v>0</v>
      </c>
      <c r="O96" s="25">
        <v>5.8596537128676067E-2</v>
      </c>
      <c r="P96" s="25">
        <v>0.82553975485973319</v>
      </c>
      <c r="Q96" s="25">
        <v>0</v>
      </c>
      <c r="R96" s="25">
        <v>0</v>
      </c>
      <c r="S96" s="25">
        <v>0.383092367334323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B96" s="25">
        <f t="shared" si="25"/>
        <v>30.420130695679891</v>
      </c>
      <c r="AC96" s="25">
        <f t="shared" si="26"/>
        <v>17.426437495300494</v>
      </c>
      <c r="AD96" s="25">
        <f t="shared" si="27"/>
        <v>2.5209118318444403</v>
      </c>
      <c r="AE96" s="25">
        <f t="shared" si="28"/>
        <v>0</v>
      </c>
      <c r="AF96" s="25">
        <f t="shared" si="29"/>
        <v>0</v>
      </c>
      <c r="AG96" s="25">
        <f t="shared" si="29"/>
        <v>0</v>
      </c>
      <c r="AH96" s="25">
        <f t="shared" si="30"/>
        <v>0</v>
      </c>
      <c r="AI96" s="25">
        <f t="shared" si="31"/>
        <v>0</v>
      </c>
      <c r="AJ96" s="25">
        <f t="shared" si="32"/>
        <v>0</v>
      </c>
      <c r="AK96" s="25">
        <f t="shared" si="33"/>
        <v>0</v>
      </c>
      <c r="AL96" s="25">
        <f t="shared" si="34"/>
        <v>0</v>
      </c>
      <c r="AM96" s="25">
        <f t="shared" si="35"/>
        <v>11.083258539266463</v>
      </c>
      <c r="AN96" s="25">
        <f t="shared" si="36"/>
        <v>0</v>
      </c>
      <c r="AO96" s="25">
        <f t="shared" si="37"/>
        <v>1.7825143177685854</v>
      </c>
      <c r="AP96" s="25">
        <f t="shared" si="38"/>
        <v>25.113027237312625</v>
      </c>
      <c r="AQ96" s="25">
        <f t="shared" si="39"/>
        <v>0</v>
      </c>
      <c r="AR96" s="25">
        <f t="shared" si="40"/>
        <v>0</v>
      </c>
      <c r="AS96" s="25">
        <f t="shared" si="41"/>
        <v>11.653719882827517</v>
      </c>
      <c r="AT96" s="25">
        <f t="shared" si="42"/>
        <v>0</v>
      </c>
      <c r="AU96" s="25">
        <f t="shared" si="43"/>
        <v>0</v>
      </c>
      <c r="AV96" s="25">
        <f t="shared" si="44"/>
        <v>0</v>
      </c>
      <c r="AW96" s="25">
        <f t="shared" si="45"/>
        <v>0</v>
      </c>
      <c r="AX96" s="25">
        <f t="shared" si="45"/>
        <v>0</v>
      </c>
      <c r="AY96" s="25">
        <f t="shared" si="46"/>
        <v>0</v>
      </c>
      <c r="AZ96" s="25">
        <f t="shared" si="47"/>
        <v>0</v>
      </c>
      <c r="BA96" s="76"/>
    </row>
    <row r="97" spans="1:53" x14ac:dyDescent="0.25">
      <c r="A97" s="24" t="s">
        <v>256</v>
      </c>
      <c r="B97" s="25">
        <v>1</v>
      </c>
      <c r="C97" s="25">
        <v>0.62070844686648508</v>
      </c>
      <c r="D97" s="25">
        <v>7.5476839237057211E-2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0.37476616377500083</v>
      </c>
      <c r="N97" s="25">
        <v>0</v>
      </c>
      <c r="O97" s="25">
        <v>7.1469746616737481E-2</v>
      </c>
      <c r="P97" s="25">
        <v>0.74071365008225387</v>
      </c>
      <c r="Q97" s="25">
        <v>0</v>
      </c>
      <c r="R97" s="25">
        <v>0</v>
      </c>
      <c r="S97" s="25">
        <v>0.34659404392671517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B97" s="25">
        <f t="shared" si="25"/>
        <v>30.962351141611531</v>
      </c>
      <c r="AC97" s="25">
        <f t="shared" si="26"/>
        <v>19.218592888444437</v>
      </c>
      <c r="AD97" s="25">
        <f t="shared" si="27"/>
        <v>2.3369403995167284</v>
      </c>
      <c r="AE97" s="25">
        <f t="shared" si="28"/>
        <v>0</v>
      </c>
      <c r="AF97" s="25">
        <f t="shared" si="29"/>
        <v>0</v>
      </c>
      <c r="AG97" s="25">
        <f t="shared" si="29"/>
        <v>0</v>
      </c>
      <c r="AH97" s="25">
        <f t="shared" si="30"/>
        <v>0</v>
      </c>
      <c r="AI97" s="25">
        <f t="shared" si="31"/>
        <v>0</v>
      </c>
      <c r="AJ97" s="25">
        <f t="shared" si="32"/>
        <v>0</v>
      </c>
      <c r="AK97" s="25">
        <f t="shared" si="33"/>
        <v>0</v>
      </c>
      <c r="AL97" s="25">
        <f t="shared" si="34"/>
        <v>0</v>
      </c>
      <c r="AM97" s="25">
        <f t="shared" si="35"/>
        <v>11.603641558796271</v>
      </c>
      <c r="AN97" s="25">
        <f t="shared" si="36"/>
        <v>0</v>
      </c>
      <c r="AO97" s="25">
        <f t="shared" si="37"/>
        <v>2.2128713907494286</v>
      </c>
      <c r="AP97" s="25">
        <f t="shared" si="38"/>
        <v>22.934236129231518</v>
      </c>
      <c r="AQ97" s="25">
        <f t="shared" si="39"/>
        <v>0</v>
      </c>
      <c r="AR97" s="25">
        <f t="shared" si="40"/>
        <v>0</v>
      </c>
      <c r="AS97" s="25">
        <f t="shared" si="41"/>
        <v>10.731366491650087</v>
      </c>
      <c r="AT97" s="25">
        <f t="shared" si="42"/>
        <v>0</v>
      </c>
      <c r="AU97" s="25">
        <f t="shared" si="43"/>
        <v>0</v>
      </c>
      <c r="AV97" s="25">
        <f t="shared" si="44"/>
        <v>0</v>
      </c>
      <c r="AW97" s="25">
        <f t="shared" si="45"/>
        <v>0</v>
      </c>
      <c r="AX97" s="25">
        <f t="shared" si="45"/>
        <v>0</v>
      </c>
      <c r="AY97" s="25">
        <f t="shared" si="46"/>
        <v>0</v>
      </c>
      <c r="AZ97" s="25">
        <f t="shared" si="47"/>
        <v>0</v>
      </c>
      <c r="BA97" s="76"/>
    </row>
    <row r="98" spans="1:53" x14ac:dyDescent="0.25">
      <c r="A98" s="24" t="s">
        <v>256</v>
      </c>
      <c r="B98" s="25">
        <v>1</v>
      </c>
      <c r="C98" s="25">
        <v>0.44608567208271788</v>
      </c>
      <c r="D98" s="25">
        <v>0.1614967996061053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0.33728354878687178</v>
      </c>
      <c r="N98" s="25">
        <v>0</v>
      </c>
      <c r="O98" s="25">
        <v>0</v>
      </c>
      <c r="P98" s="25">
        <v>0.72407788053330602</v>
      </c>
      <c r="Q98" s="25">
        <v>0</v>
      </c>
      <c r="R98" s="25">
        <v>0</v>
      </c>
      <c r="S98" s="25">
        <v>0.36809457557596909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B98" s="25">
        <f t="shared" si="25"/>
        <v>32.926813661065644</v>
      </c>
      <c r="AC98" s="25">
        <f t="shared" si="26"/>
        <v>14.688179801538883</v>
      </c>
      <c r="AD98" s="25">
        <f t="shared" si="27"/>
        <v>5.3175750274886884</v>
      </c>
      <c r="AE98" s="25">
        <f t="shared" si="28"/>
        <v>0</v>
      </c>
      <c r="AF98" s="25">
        <f t="shared" si="29"/>
        <v>0</v>
      </c>
      <c r="AG98" s="25">
        <f t="shared" si="29"/>
        <v>0</v>
      </c>
      <c r="AH98" s="25">
        <f t="shared" si="30"/>
        <v>0</v>
      </c>
      <c r="AI98" s="25">
        <f t="shared" si="31"/>
        <v>0</v>
      </c>
      <c r="AJ98" s="25">
        <f t="shared" si="32"/>
        <v>0</v>
      </c>
      <c r="AK98" s="25">
        <f t="shared" si="33"/>
        <v>0</v>
      </c>
      <c r="AL98" s="25">
        <f t="shared" si="34"/>
        <v>0</v>
      </c>
      <c r="AM98" s="25">
        <f t="shared" si="35"/>
        <v>11.105672561848271</v>
      </c>
      <c r="AN98" s="25">
        <f t="shared" si="36"/>
        <v>0</v>
      </c>
      <c r="AO98" s="25">
        <f t="shared" si="37"/>
        <v>0</v>
      </c>
      <c r="AP98" s="25">
        <f t="shared" si="38"/>
        <v>23.841577448419518</v>
      </c>
      <c r="AQ98" s="25">
        <f t="shared" si="39"/>
        <v>0</v>
      </c>
      <c r="AR98" s="25">
        <f t="shared" si="40"/>
        <v>0</v>
      </c>
      <c r="AS98" s="25">
        <f t="shared" si="41"/>
        <v>12.12018149963898</v>
      </c>
      <c r="AT98" s="25">
        <f t="shared" si="42"/>
        <v>0</v>
      </c>
      <c r="AU98" s="25">
        <f t="shared" si="43"/>
        <v>0</v>
      </c>
      <c r="AV98" s="25">
        <f t="shared" si="44"/>
        <v>0</v>
      </c>
      <c r="AW98" s="25">
        <f t="shared" si="45"/>
        <v>0</v>
      </c>
      <c r="AX98" s="25">
        <f t="shared" si="45"/>
        <v>0</v>
      </c>
      <c r="AY98" s="25">
        <f t="shared" si="46"/>
        <v>0</v>
      </c>
      <c r="AZ98" s="25">
        <f t="shared" si="47"/>
        <v>0</v>
      </c>
      <c r="BA98" s="76"/>
    </row>
    <row r="99" spans="1:53" x14ac:dyDescent="0.25">
      <c r="A99" s="24" t="s">
        <v>257</v>
      </c>
      <c r="B99" s="25">
        <v>0.3</v>
      </c>
      <c r="C99" s="25">
        <v>1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0.2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0.7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B99" s="25">
        <f t="shared" si="25"/>
        <v>13.636363636363635</v>
      </c>
      <c r="AC99" s="25">
        <f t="shared" si="26"/>
        <v>45.454545454545453</v>
      </c>
      <c r="AD99" s="25">
        <f t="shared" si="27"/>
        <v>0</v>
      </c>
      <c r="AE99" s="25">
        <f t="shared" si="28"/>
        <v>0</v>
      </c>
      <c r="AF99" s="25">
        <f t="shared" si="29"/>
        <v>0</v>
      </c>
      <c r="AG99" s="25">
        <f t="shared" si="29"/>
        <v>0</v>
      </c>
      <c r="AH99" s="25">
        <f t="shared" si="30"/>
        <v>0</v>
      </c>
      <c r="AI99" s="25">
        <f t="shared" si="31"/>
        <v>0</v>
      </c>
      <c r="AJ99" s="25">
        <f t="shared" si="32"/>
        <v>0</v>
      </c>
      <c r="AK99" s="25">
        <f t="shared" si="33"/>
        <v>0</v>
      </c>
      <c r="AL99" s="25">
        <f t="shared" si="34"/>
        <v>9.0909090909090917</v>
      </c>
      <c r="AM99" s="25">
        <f t="shared" si="35"/>
        <v>0</v>
      </c>
      <c r="AN99" s="25">
        <f t="shared" si="36"/>
        <v>0</v>
      </c>
      <c r="AO99" s="25">
        <f t="shared" si="37"/>
        <v>0</v>
      </c>
      <c r="AP99" s="25">
        <f t="shared" si="38"/>
        <v>0</v>
      </c>
      <c r="AQ99" s="25">
        <f t="shared" si="39"/>
        <v>0</v>
      </c>
      <c r="AR99" s="25">
        <f t="shared" si="40"/>
        <v>0</v>
      </c>
      <c r="AS99" s="25">
        <f t="shared" si="41"/>
        <v>0</v>
      </c>
      <c r="AT99" s="25">
        <f t="shared" si="42"/>
        <v>31.818181818181813</v>
      </c>
      <c r="AU99" s="25">
        <f t="shared" si="43"/>
        <v>0</v>
      </c>
      <c r="AV99" s="25">
        <f t="shared" si="44"/>
        <v>0</v>
      </c>
      <c r="AW99" s="25">
        <f t="shared" si="45"/>
        <v>0</v>
      </c>
      <c r="AX99" s="25">
        <f t="shared" si="45"/>
        <v>0</v>
      </c>
      <c r="AY99" s="25">
        <f t="shared" si="46"/>
        <v>0</v>
      </c>
      <c r="AZ99" s="25">
        <f t="shared" si="47"/>
        <v>0</v>
      </c>
      <c r="BA99" s="76"/>
    </row>
    <row r="100" spans="1:53" x14ac:dyDescent="0.25">
      <c r="A100" s="24" t="s">
        <v>257</v>
      </c>
      <c r="B100" s="25">
        <v>1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0.3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0.70000000000000007</v>
      </c>
      <c r="AB100" s="25">
        <f t="shared" si="25"/>
        <v>50</v>
      </c>
      <c r="AC100" s="25">
        <f t="shared" si="26"/>
        <v>0</v>
      </c>
      <c r="AD100" s="25">
        <f t="shared" si="27"/>
        <v>0</v>
      </c>
      <c r="AE100" s="25">
        <f t="shared" si="28"/>
        <v>0</v>
      </c>
      <c r="AF100" s="25">
        <f t="shared" si="29"/>
        <v>0</v>
      </c>
      <c r="AG100" s="25">
        <f t="shared" si="29"/>
        <v>0</v>
      </c>
      <c r="AH100" s="25">
        <f t="shared" si="30"/>
        <v>0</v>
      </c>
      <c r="AI100" s="25">
        <f t="shared" si="31"/>
        <v>0</v>
      </c>
      <c r="AJ100" s="25">
        <f t="shared" si="32"/>
        <v>15</v>
      </c>
      <c r="AK100" s="25">
        <f t="shared" si="33"/>
        <v>0</v>
      </c>
      <c r="AL100" s="25">
        <f t="shared" si="34"/>
        <v>0</v>
      </c>
      <c r="AM100" s="25">
        <f t="shared" si="35"/>
        <v>0</v>
      </c>
      <c r="AN100" s="25">
        <f t="shared" si="36"/>
        <v>0</v>
      </c>
      <c r="AO100" s="25">
        <f t="shared" si="37"/>
        <v>0</v>
      </c>
      <c r="AP100" s="25">
        <f t="shared" si="38"/>
        <v>0</v>
      </c>
      <c r="AQ100" s="25">
        <f t="shared" si="39"/>
        <v>0</v>
      </c>
      <c r="AR100" s="25">
        <f t="shared" si="40"/>
        <v>0</v>
      </c>
      <c r="AS100" s="25">
        <f t="shared" si="41"/>
        <v>0</v>
      </c>
      <c r="AT100" s="25">
        <f t="shared" si="42"/>
        <v>0</v>
      </c>
      <c r="AU100" s="25">
        <f t="shared" si="43"/>
        <v>0</v>
      </c>
      <c r="AV100" s="25">
        <f t="shared" si="44"/>
        <v>0</v>
      </c>
      <c r="AW100" s="25">
        <f t="shared" si="45"/>
        <v>0</v>
      </c>
      <c r="AX100" s="25">
        <f t="shared" si="45"/>
        <v>0</v>
      </c>
      <c r="AY100" s="25">
        <f t="shared" si="46"/>
        <v>0</v>
      </c>
      <c r="AZ100" s="25">
        <f t="shared" si="47"/>
        <v>35</v>
      </c>
      <c r="BA100" s="76"/>
    </row>
    <row r="101" spans="1:53" x14ac:dyDescent="0.25">
      <c r="A101" s="24" t="s">
        <v>258</v>
      </c>
      <c r="B101" s="25">
        <v>0</v>
      </c>
      <c r="C101" s="25">
        <v>0</v>
      </c>
      <c r="D101" s="25">
        <v>1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0.5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0.5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B101" s="25">
        <f t="shared" si="25"/>
        <v>0</v>
      </c>
      <c r="AC101" s="25">
        <f t="shared" si="26"/>
        <v>0</v>
      </c>
      <c r="AD101" s="25">
        <f t="shared" si="27"/>
        <v>50</v>
      </c>
      <c r="AE101" s="25">
        <f t="shared" si="28"/>
        <v>0</v>
      </c>
      <c r="AF101" s="25">
        <f t="shared" si="29"/>
        <v>0</v>
      </c>
      <c r="AG101" s="25">
        <f t="shared" si="29"/>
        <v>0</v>
      </c>
      <c r="AH101" s="25">
        <f t="shared" si="30"/>
        <v>0</v>
      </c>
      <c r="AI101" s="25">
        <f t="shared" si="31"/>
        <v>0</v>
      </c>
      <c r="AJ101" s="25">
        <f t="shared" si="32"/>
        <v>0</v>
      </c>
      <c r="AK101" s="25">
        <f t="shared" si="33"/>
        <v>25</v>
      </c>
      <c r="AL101" s="25">
        <f t="shared" si="34"/>
        <v>0</v>
      </c>
      <c r="AM101" s="25">
        <f t="shared" si="35"/>
        <v>0</v>
      </c>
      <c r="AN101" s="25">
        <f t="shared" si="36"/>
        <v>0</v>
      </c>
      <c r="AO101" s="25">
        <f t="shared" si="37"/>
        <v>0</v>
      </c>
      <c r="AP101" s="25">
        <f t="shared" si="38"/>
        <v>0</v>
      </c>
      <c r="AQ101" s="25">
        <f t="shared" si="39"/>
        <v>25</v>
      </c>
      <c r="AR101" s="25">
        <f t="shared" si="40"/>
        <v>0</v>
      </c>
      <c r="AS101" s="25">
        <f t="shared" si="41"/>
        <v>0</v>
      </c>
      <c r="AT101" s="25">
        <f t="shared" si="42"/>
        <v>0</v>
      </c>
      <c r="AU101" s="25">
        <f t="shared" si="43"/>
        <v>0</v>
      </c>
      <c r="AV101" s="25">
        <f t="shared" si="44"/>
        <v>0</v>
      </c>
      <c r="AW101" s="25">
        <f t="shared" si="45"/>
        <v>0</v>
      </c>
      <c r="AX101" s="25">
        <f t="shared" si="45"/>
        <v>0</v>
      </c>
      <c r="AY101" s="25">
        <f t="shared" si="46"/>
        <v>0</v>
      </c>
      <c r="AZ101" s="25">
        <f t="shared" si="47"/>
        <v>0</v>
      </c>
      <c r="BA101" s="76"/>
    </row>
    <row r="102" spans="1:53" x14ac:dyDescent="0.25">
      <c r="A102" s="24" t="s">
        <v>259</v>
      </c>
      <c r="B102" s="25">
        <v>0.58333326857460677</v>
      </c>
      <c r="C102" s="25">
        <v>0.99999988898504011</v>
      </c>
      <c r="D102" s="25">
        <v>0.58333326857460677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9.4999999999999987E-2</v>
      </c>
      <c r="T102" s="25">
        <v>1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B102" s="25">
        <f t="shared" si="25"/>
        <v>17.884516451486942</v>
      </c>
      <c r="AC102" s="25">
        <f t="shared" si="26"/>
        <v>30.659171059691896</v>
      </c>
      <c r="AD102" s="25">
        <f t="shared" si="27"/>
        <v>17.884516451486942</v>
      </c>
      <c r="AE102" s="25">
        <f t="shared" si="28"/>
        <v>0</v>
      </c>
      <c r="AF102" s="25">
        <f t="shared" si="29"/>
        <v>0</v>
      </c>
      <c r="AG102" s="25">
        <f t="shared" si="29"/>
        <v>0</v>
      </c>
      <c r="AH102" s="25">
        <f t="shared" si="30"/>
        <v>0</v>
      </c>
      <c r="AI102" s="25">
        <f t="shared" si="31"/>
        <v>0</v>
      </c>
      <c r="AJ102" s="25">
        <f t="shared" si="32"/>
        <v>0</v>
      </c>
      <c r="AK102" s="25">
        <f t="shared" si="33"/>
        <v>0</v>
      </c>
      <c r="AL102" s="25">
        <f t="shared" si="34"/>
        <v>0</v>
      </c>
      <c r="AM102" s="25">
        <f t="shared" si="35"/>
        <v>0</v>
      </c>
      <c r="AN102" s="25">
        <f t="shared" si="36"/>
        <v>0</v>
      </c>
      <c r="AO102" s="25">
        <f t="shared" si="37"/>
        <v>0</v>
      </c>
      <c r="AP102" s="25">
        <f t="shared" si="38"/>
        <v>0</v>
      </c>
      <c r="AQ102" s="25">
        <f t="shared" si="39"/>
        <v>0</v>
      </c>
      <c r="AR102" s="25">
        <f t="shared" si="40"/>
        <v>0</v>
      </c>
      <c r="AS102" s="25">
        <f t="shared" si="41"/>
        <v>2.9126215740152972</v>
      </c>
      <c r="AT102" s="25">
        <f t="shared" si="42"/>
        <v>30.659174463318923</v>
      </c>
      <c r="AU102" s="25">
        <f t="shared" si="43"/>
        <v>0</v>
      </c>
      <c r="AV102" s="25">
        <f t="shared" si="44"/>
        <v>0</v>
      </c>
      <c r="AW102" s="25">
        <f t="shared" si="45"/>
        <v>0</v>
      </c>
      <c r="AX102" s="25">
        <f t="shared" si="45"/>
        <v>0</v>
      </c>
      <c r="AY102" s="25">
        <f t="shared" si="46"/>
        <v>0</v>
      </c>
      <c r="AZ102" s="25">
        <f t="shared" si="47"/>
        <v>0</v>
      </c>
      <c r="BA102" s="76"/>
    </row>
    <row r="103" spans="1:53" x14ac:dyDescent="0.25">
      <c r="A103" s="24" t="s">
        <v>260</v>
      </c>
      <c r="B103" s="25">
        <v>6.6856330014224752E-2</v>
      </c>
      <c r="C103" s="25">
        <v>1</v>
      </c>
      <c r="D103" s="25">
        <v>0.17211948790896159</v>
      </c>
      <c r="E103" s="25">
        <v>0</v>
      </c>
      <c r="F103" s="25">
        <v>5.6899004267425321E-2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7.1123755334281655E-2</v>
      </c>
      <c r="T103" s="25">
        <v>4.8364153627311522E-2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B103" s="25">
        <f t="shared" si="25"/>
        <v>4.7236180904522609</v>
      </c>
      <c r="AC103" s="25">
        <f t="shared" si="26"/>
        <v>70.653266331658287</v>
      </c>
      <c r="AD103" s="25">
        <f t="shared" si="27"/>
        <v>12.1608040201005</v>
      </c>
      <c r="AE103" s="25">
        <f t="shared" si="28"/>
        <v>0</v>
      </c>
      <c r="AF103" s="25">
        <f t="shared" si="29"/>
        <v>4.0201005025125625</v>
      </c>
      <c r="AG103" s="25">
        <f t="shared" si="29"/>
        <v>0</v>
      </c>
      <c r="AH103" s="25">
        <f t="shared" si="30"/>
        <v>0</v>
      </c>
      <c r="AI103" s="25">
        <f t="shared" si="31"/>
        <v>0</v>
      </c>
      <c r="AJ103" s="25">
        <f t="shared" si="32"/>
        <v>0</v>
      </c>
      <c r="AK103" s="25">
        <f t="shared" si="33"/>
        <v>0</v>
      </c>
      <c r="AL103" s="25">
        <f t="shared" si="34"/>
        <v>0</v>
      </c>
      <c r="AM103" s="25">
        <f t="shared" si="35"/>
        <v>0</v>
      </c>
      <c r="AN103" s="25">
        <f t="shared" si="36"/>
        <v>0</v>
      </c>
      <c r="AO103" s="25">
        <f t="shared" si="37"/>
        <v>0</v>
      </c>
      <c r="AP103" s="25">
        <f t="shared" si="38"/>
        <v>0</v>
      </c>
      <c r="AQ103" s="25">
        <f t="shared" si="39"/>
        <v>0</v>
      </c>
      <c r="AR103" s="25">
        <f t="shared" si="40"/>
        <v>0</v>
      </c>
      <c r="AS103" s="25">
        <f t="shared" si="41"/>
        <v>5.0251256281407031</v>
      </c>
      <c r="AT103" s="25">
        <f t="shared" si="42"/>
        <v>3.4170854271356776</v>
      </c>
      <c r="AU103" s="25">
        <f t="shared" si="43"/>
        <v>0</v>
      </c>
      <c r="AV103" s="25">
        <f t="shared" si="44"/>
        <v>0</v>
      </c>
      <c r="AW103" s="25">
        <f t="shared" si="45"/>
        <v>0</v>
      </c>
      <c r="AX103" s="25">
        <f t="shared" si="45"/>
        <v>0</v>
      </c>
      <c r="AY103" s="25">
        <f t="shared" si="46"/>
        <v>0</v>
      </c>
      <c r="AZ103" s="25">
        <f t="shared" si="47"/>
        <v>0</v>
      </c>
      <c r="BA103" s="76"/>
    </row>
    <row r="104" spans="1:53" x14ac:dyDescent="0.25">
      <c r="A104" s="24" t="s">
        <v>261</v>
      </c>
      <c r="B104" s="25">
        <v>9.9616858237547887E-2</v>
      </c>
      <c r="C104" s="25">
        <v>1</v>
      </c>
      <c r="D104" s="25">
        <v>0.32375478927203061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0.14367816091954022</v>
      </c>
      <c r="O104" s="25">
        <v>6.1302681992337162E-2</v>
      </c>
      <c r="P104" s="25">
        <v>0</v>
      </c>
      <c r="Q104" s="25">
        <v>0</v>
      </c>
      <c r="R104" s="25">
        <v>0</v>
      </c>
      <c r="S104" s="25">
        <v>0.18007662835249041</v>
      </c>
      <c r="T104" s="25">
        <v>0.10727969348659003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B104" s="25">
        <f t="shared" si="25"/>
        <v>5.2</v>
      </c>
      <c r="AC104" s="25">
        <f t="shared" si="26"/>
        <v>52.2</v>
      </c>
      <c r="AD104" s="25">
        <f t="shared" si="27"/>
        <v>16.899999999999999</v>
      </c>
      <c r="AE104" s="25">
        <f t="shared" si="28"/>
        <v>0</v>
      </c>
      <c r="AF104" s="25">
        <f t="shared" si="29"/>
        <v>0</v>
      </c>
      <c r="AG104" s="25">
        <f t="shared" si="29"/>
        <v>0</v>
      </c>
      <c r="AH104" s="25">
        <f t="shared" si="30"/>
        <v>0</v>
      </c>
      <c r="AI104" s="25">
        <f t="shared" si="31"/>
        <v>0</v>
      </c>
      <c r="AJ104" s="25">
        <f t="shared" si="32"/>
        <v>0</v>
      </c>
      <c r="AK104" s="25">
        <f t="shared" si="33"/>
        <v>0</v>
      </c>
      <c r="AL104" s="25">
        <f t="shared" si="34"/>
        <v>0</v>
      </c>
      <c r="AM104" s="25">
        <f t="shared" si="35"/>
        <v>0</v>
      </c>
      <c r="AN104" s="25">
        <f t="shared" si="36"/>
        <v>7.5</v>
      </c>
      <c r="AO104" s="25">
        <f t="shared" si="37"/>
        <v>3.2</v>
      </c>
      <c r="AP104" s="25">
        <f t="shared" si="38"/>
        <v>0</v>
      </c>
      <c r="AQ104" s="25">
        <f t="shared" si="39"/>
        <v>0</v>
      </c>
      <c r="AR104" s="25">
        <f t="shared" si="40"/>
        <v>0</v>
      </c>
      <c r="AS104" s="25">
        <f t="shared" si="41"/>
        <v>9.4</v>
      </c>
      <c r="AT104" s="25">
        <f t="shared" si="42"/>
        <v>5.6</v>
      </c>
      <c r="AU104" s="25">
        <f t="shared" si="43"/>
        <v>0</v>
      </c>
      <c r="AV104" s="25">
        <f t="shared" si="44"/>
        <v>0</v>
      </c>
      <c r="AW104" s="25">
        <f t="shared" si="45"/>
        <v>0</v>
      </c>
      <c r="AX104" s="25">
        <f t="shared" si="45"/>
        <v>0</v>
      </c>
      <c r="AY104" s="25">
        <f t="shared" si="46"/>
        <v>0</v>
      </c>
      <c r="AZ104" s="25">
        <f t="shared" si="47"/>
        <v>0</v>
      </c>
      <c r="BA104" s="76"/>
    </row>
    <row r="105" spans="1:53" x14ac:dyDescent="0.25">
      <c r="A105" s="24" t="s">
        <v>262</v>
      </c>
      <c r="B105" s="25">
        <v>0.43790849673202614</v>
      </c>
      <c r="C105" s="25">
        <v>1</v>
      </c>
      <c r="D105" s="25">
        <v>0.75163398692810457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0.27124183006535951</v>
      </c>
      <c r="O105" s="25">
        <v>0.10784313725490195</v>
      </c>
      <c r="P105" s="25">
        <v>0</v>
      </c>
      <c r="Q105" s="25">
        <v>0</v>
      </c>
      <c r="R105" s="25">
        <v>0</v>
      </c>
      <c r="S105" s="25">
        <v>0.5326797385620915</v>
      </c>
      <c r="T105" s="25">
        <v>0.16666666666666666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B105" s="25">
        <f t="shared" si="25"/>
        <v>13.4</v>
      </c>
      <c r="AC105" s="25">
        <f t="shared" si="26"/>
        <v>30.599999999999998</v>
      </c>
      <c r="AD105" s="25">
        <f t="shared" si="27"/>
        <v>23</v>
      </c>
      <c r="AE105" s="25">
        <f t="shared" si="28"/>
        <v>0</v>
      </c>
      <c r="AF105" s="25">
        <f t="shared" si="29"/>
        <v>0</v>
      </c>
      <c r="AG105" s="25">
        <f t="shared" si="29"/>
        <v>0</v>
      </c>
      <c r="AH105" s="25">
        <f t="shared" si="30"/>
        <v>0</v>
      </c>
      <c r="AI105" s="25">
        <f t="shared" si="31"/>
        <v>0</v>
      </c>
      <c r="AJ105" s="25">
        <f t="shared" si="32"/>
        <v>0</v>
      </c>
      <c r="AK105" s="25">
        <f t="shared" si="33"/>
        <v>0</v>
      </c>
      <c r="AL105" s="25">
        <f t="shared" si="34"/>
        <v>0</v>
      </c>
      <c r="AM105" s="25">
        <f t="shared" si="35"/>
        <v>0</v>
      </c>
      <c r="AN105" s="25">
        <f t="shared" si="36"/>
        <v>8.3000000000000025</v>
      </c>
      <c r="AO105" s="25">
        <f t="shared" si="37"/>
        <v>3.2999999999999994</v>
      </c>
      <c r="AP105" s="25">
        <f t="shared" si="38"/>
        <v>0</v>
      </c>
      <c r="AQ105" s="25">
        <f t="shared" si="39"/>
        <v>0</v>
      </c>
      <c r="AR105" s="25">
        <f t="shared" si="40"/>
        <v>0</v>
      </c>
      <c r="AS105" s="25">
        <f t="shared" si="41"/>
        <v>16.3</v>
      </c>
      <c r="AT105" s="25">
        <f t="shared" si="42"/>
        <v>5.0999999999999996</v>
      </c>
      <c r="AU105" s="25">
        <f t="shared" si="43"/>
        <v>0</v>
      </c>
      <c r="AV105" s="25">
        <f t="shared" si="44"/>
        <v>0</v>
      </c>
      <c r="AW105" s="25">
        <f t="shared" si="45"/>
        <v>0</v>
      </c>
      <c r="AX105" s="25">
        <f t="shared" si="45"/>
        <v>0</v>
      </c>
      <c r="AY105" s="25">
        <f t="shared" si="46"/>
        <v>0</v>
      </c>
      <c r="AZ105" s="25">
        <f t="shared" si="47"/>
        <v>0</v>
      </c>
      <c r="BA105" s="76"/>
    </row>
    <row r="106" spans="1:53" x14ac:dyDescent="0.25">
      <c r="A106" s="24" t="s">
        <v>263</v>
      </c>
      <c r="B106" s="25">
        <v>0.45</v>
      </c>
      <c r="C106" s="25">
        <v>0</v>
      </c>
      <c r="D106" s="25">
        <v>0.95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0.25</v>
      </c>
      <c r="N106" s="25">
        <v>0</v>
      </c>
      <c r="O106" s="25">
        <v>0</v>
      </c>
      <c r="P106" s="25">
        <v>1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B106" s="25">
        <f t="shared" si="25"/>
        <v>16.981132075471699</v>
      </c>
      <c r="AC106" s="25">
        <f t="shared" si="26"/>
        <v>0</v>
      </c>
      <c r="AD106" s="25">
        <f t="shared" si="27"/>
        <v>35.849056603773583</v>
      </c>
      <c r="AE106" s="25">
        <f t="shared" si="28"/>
        <v>0</v>
      </c>
      <c r="AF106" s="25">
        <f t="shared" si="29"/>
        <v>0</v>
      </c>
      <c r="AG106" s="25">
        <f t="shared" si="29"/>
        <v>0</v>
      </c>
      <c r="AH106" s="25">
        <f t="shared" si="30"/>
        <v>0</v>
      </c>
      <c r="AI106" s="25">
        <f t="shared" si="31"/>
        <v>0</v>
      </c>
      <c r="AJ106" s="25">
        <f t="shared" si="32"/>
        <v>0</v>
      </c>
      <c r="AK106" s="25">
        <f t="shared" si="33"/>
        <v>0</v>
      </c>
      <c r="AL106" s="25">
        <f t="shared" si="34"/>
        <v>0</v>
      </c>
      <c r="AM106" s="25">
        <f t="shared" si="35"/>
        <v>9.433962264150944</v>
      </c>
      <c r="AN106" s="25">
        <f t="shared" si="36"/>
        <v>0</v>
      </c>
      <c r="AO106" s="25">
        <f t="shared" si="37"/>
        <v>0</v>
      </c>
      <c r="AP106" s="25">
        <f t="shared" si="38"/>
        <v>37.735849056603776</v>
      </c>
      <c r="AQ106" s="25">
        <f t="shared" si="39"/>
        <v>0</v>
      </c>
      <c r="AR106" s="25">
        <f t="shared" si="40"/>
        <v>0</v>
      </c>
      <c r="AS106" s="25">
        <f t="shared" si="41"/>
        <v>0</v>
      </c>
      <c r="AT106" s="25">
        <f t="shared" si="42"/>
        <v>0</v>
      </c>
      <c r="AU106" s="25">
        <f t="shared" si="43"/>
        <v>0</v>
      </c>
      <c r="AV106" s="25">
        <f t="shared" si="44"/>
        <v>0</v>
      </c>
      <c r="AW106" s="25">
        <f t="shared" si="45"/>
        <v>0</v>
      </c>
      <c r="AX106" s="25">
        <f t="shared" si="45"/>
        <v>0</v>
      </c>
      <c r="AY106" s="25">
        <f t="shared" si="46"/>
        <v>0</v>
      </c>
      <c r="AZ106" s="25">
        <f t="shared" si="47"/>
        <v>0</v>
      </c>
      <c r="BA106" s="76"/>
    </row>
    <row r="107" spans="1:53" x14ac:dyDescent="0.25">
      <c r="A107" s="24" t="s">
        <v>264</v>
      </c>
      <c r="B107" s="25">
        <v>1</v>
      </c>
      <c r="C107" s="25">
        <v>0.9</v>
      </c>
      <c r="D107" s="25">
        <v>0.2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0.1</v>
      </c>
      <c r="M107" s="25">
        <v>0.01</v>
      </c>
      <c r="N107" s="25">
        <v>0.1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B107" s="25">
        <f t="shared" si="25"/>
        <v>43.290043290043286</v>
      </c>
      <c r="AC107" s="25">
        <f t="shared" si="26"/>
        <v>38.961038961038966</v>
      </c>
      <c r="AD107" s="25">
        <f t="shared" si="27"/>
        <v>8.6580086580086579</v>
      </c>
      <c r="AE107" s="25">
        <f t="shared" si="28"/>
        <v>0</v>
      </c>
      <c r="AF107" s="25">
        <f t="shared" si="29"/>
        <v>0</v>
      </c>
      <c r="AG107" s="25">
        <f t="shared" si="29"/>
        <v>0</v>
      </c>
      <c r="AH107" s="25">
        <f t="shared" si="30"/>
        <v>0</v>
      </c>
      <c r="AI107" s="25">
        <f t="shared" si="31"/>
        <v>0</v>
      </c>
      <c r="AJ107" s="25">
        <f t="shared" si="32"/>
        <v>0</v>
      </c>
      <c r="AK107" s="25">
        <f t="shared" si="33"/>
        <v>0</v>
      </c>
      <c r="AL107" s="25">
        <f t="shared" si="34"/>
        <v>4.329004329004329</v>
      </c>
      <c r="AM107" s="25">
        <f t="shared" si="35"/>
        <v>0.4329004329004329</v>
      </c>
      <c r="AN107" s="25">
        <f t="shared" si="36"/>
        <v>4.329004329004329</v>
      </c>
      <c r="AO107" s="25">
        <f t="shared" si="37"/>
        <v>0</v>
      </c>
      <c r="AP107" s="25">
        <f t="shared" si="38"/>
        <v>0</v>
      </c>
      <c r="AQ107" s="25">
        <f t="shared" si="39"/>
        <v>0</v>
      </c>
      <c r="AR107" s="25">
        <f t="shared" si="40"/>
        <v>0</v>
      </c>
      <c r="AS107" s="25">
        <f t="shared" si="41"/>
        <v>0</v>
      </c>
      <c r="AT107" s="25">
        <f t="shared" si="42"/>
        <v>0</v>
      </c>
      <c r="AU107" s="25">
        <f t="shared" si="43"/>
        <v>0</v>
      </c>
      <c r="AV107" s="25">
        <f t="shared" si="44"/>
        <v>0</v>
      </c>
      <c r="AW107" s="25">
        <f t="shared" si="45"/>
        <v>0</v>
      </c>
      <c r="AX107" s="25">
        <f t="shared" si="45"/>
        <v>0</v>
      </c>
      <c r="AY107" s="25">
        <f t="shared" si="46"/>
        <v>0</v>
      </c>
      <c r="AZ107" s="25">
        <f t="shared" si="47"/>
        <v>0</v>
      </c>
      <c r="BA107" s="76"/>
    </row>
    <row r="108" spans="1:53" x14ac:dyDescent="0.25">
      <c r="A108" s="24" t="s">
        <v>265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76"/>
    </row>
    <row r="109" spans="1:53" x14ac:dyDescent="0.25">
      <c r="A109" s="24" t="s">
        <v>266</v>
      </c>
      <c r="B109" s="25">
        <v>0</v>
      </c>
      <c r="C109" s="25">
        <v>1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B109" s="25">
        <f t="shared" si="25"/>
        <v>0</v>
      </c>
      <c r="AC109" s="25">
        <f t="shared" si="26"/>
        <v>100</v>
      </c>
      <c r="AD109" s="25">
        <f t="shared" si="27"/>
        <v>0</v>
      </c>
      <c r="AE109" s="25">
        <f t="shared" si="28"/>
        <v>0</v>
      </c>
      <c r="AF109" s="25">
        <f t="shared" si="29"/>
        <v>0</v>
      </c>
      <c r="AG109" s="25">
        <f t="shared" si="29"/>
        <v>0</v>
      </c>
      <c r="AH109" s="25">
        <f t="shared" si="30"/>
        <v>0</v>
      </c>
      <c r="AI109" s="25">
        <f t="shared" si="31"/>
        <v>0</v>
      </c>
      <c r="AJ109" s="25">
        <f t="shared" si="32"/>
        <v>0</v>
      </c>
      <c r="AK109" s="25">
        <f t="shared" si="33"/>
        <v>0</v>
      </c>
      <c r="AL109" s="25">
        <f t="shared" si="34"/>
        <v>0</v>
      </c>
      <c r="AM109" s="25">
        <f t="shared" si="35"/>
        <v>0</v>
      </c>
      <c r="AN109" s="25">
        <f t="shared" si="36"/>
        <v>0</v>
      </c>
      <c r="AO109" s="25">
        <f t="shared" si="37"/>
        <v>0</v>
      </c>
      <c r="AP109" s="25">
        <f t="shared" si="38"/>
        <v>0</v>
      </c>
      <c r="AQ109" s="25">
        <f t="shared" si="39"/>
        <v>0</v>
      </c>
      <c r="AR109" s="25">
        <f t="shared" si="40"/>
        <v>0</v>
      </c>
      <c r="AS109" s="25">
        <f t="shared" si="41"/>
        <v>0</v>
      </c>
      <c r="AT109" s="25">
        <f t="shared" si="42"/>
        <v>0</v>
      </c>
      <c r="AU109" s="25">
        <f t="shared" si="43"/>
        <v>0</v>
      </c>
      <c r="AV109" s="25">
        <f t="shared" si="44"/>
        <v>0</v>
      </c>
      <c r="AW109" s="25">
        <f t="shared" si="45"/>
        <v>0</v>
      </c>
      <c r="AX109" s="25">
        <f t="shared" si="45"/>
        <v>0</v>
      </c>
      <c r="AY109" s="25">
        <f t="shared" si="46"/>
        <v>0</v>
      </c>
      <c r="AZ109" s="25">
        <f t="shared" si="47"/>
        <v>0</v>
      </c>
      <c r="BA109" s="76"/>
    </row>
    <row r="110" spans="1:53" x14ac:dyDescent="0.25">
      <c r="A110" s="24" t="s">
        <v>267</v>
      </c>
      <c r="B110" s="25">
        <v>1</v>
      </c>
      <c r="C110" s="25">
        <v>0</v>
      </c>
      <c r="D110" s="25">
        <v>0.66666666666666674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B110" s="25">
        <f t="shared" si="25"/>
        <v>60</v>
      </c>
      <c r="AC110" s="25">
        <f t="shared" si="26"/>
        <v>0</v>
      </c>
      <c r="AD110" s="25">
        <f t="shared" si="27"/>
        <v>40</v>
      </c>
      <c r="AE110" s="25">
        <f t="shared" si="28"/>
        <v>0</v>
      </c>
      <c r="AF110" s="25">
        <f t="shared" si="29"/>
        <v>0</v>
      </c>
      <c r="AG110" s="25">
        <f t="shared" si="29"/>
        <v>0</v>
      </c>
      <c r="AH110" s="25">
        <f t="shared" si="30"/>
        <v>0</v>
      </c>
      <c r="AI110" s="25">
        <f t="shared" si="31"/>
        <v>0</v>
      </c>
      <c r="AJ110" s="25">
        <f t="shared" si="32"/>
        <v>0</v>
      </c>
      <c r="AK110" s="25">
        <f t="shared" si="33"/>
        <v>0</v>
      </c>
      <c r="AL110" s="25">
        <f t="shared" si="34"/>
        <v>0</v>
      </c>
      <c r="AM110" s="25">
        <f t="shared" si="35"/>
        <v>0</v>
      </c>
      <c r="AN110" s="25">
        <f t="shared" si="36"/>
        <v>0</v>
      </c>
      <c r="AO110" s="25">
        <f t="shared" si="37"/>
        <v>0</v>
      </c>
      <c r="AP110" s="25">
        <f t="shared" si="38"/>
        <v>0</v>
      </c>
      <c r="AQ110" s="25">
        <f t="shared" si="39"/>
        <v>0</v>
      </c>
      <c r="AR110" s="25">
        <f t="shared" si="40"/>
        <v>0</v>
      </c>
      <c r="AS110" s="25">
        <f t="shared" si="41"/>
        <v>0</v>
      </c>
      <c r="AT110" s="25">
        <f t="shared" si="42"/>
        <v>0</v>
      </c>
      <c r="AU110" s="25">
        <f t="shared" si="43"/>
        <v>0</v>
      </c>
      <c r="AV110" s="25">
        <f t="shared" si="44"/>
        <v>0</v>
      </c>
      <c r="AW110" s="25">
        <f t="shared" si="45"/>
        <v>0</v>
      </c>
      <c r="AX110" s="25">
        <f t="shared" si="45"/>
        <v>0</v>
      </c>
      <c r="AY110" s="25">
        <f t="shared" si="46"/>
        <v>0</v>
      </c>
      <c r="AZ110" s="25">
        <f t="shared" si="47"/>
        <v>0</v>
      </c>
      <c r="BA110" s="76"/>
    </row>
    <row r="111" spans="1:53" x14ac:dyDescent="0.25">
      <c r="A111" s="24" t="s">
        <v>268</v>
      </c>
      <c r="B111" s="25">
        <v>1</v>
      </c>
      <c r="C111" s="25">
        <v>0</v>
      </c>
      <c r="D111" s="25">
        <v>0.25</v>
      </c>
      <c r="E111" s="25">
        <v>0</v>
      </c>
      <c r="F111" s="25">
        <v>0.15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1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0.19</v>
      </c>
      <c r="X111" s="25">
        <v>0</v>
      </c>
      <c r="Y111" s="25">
        <v>0</v>
      </c>
      <c r="Z111" s="25">
        <v>0</v>
      </c>
      <c r="AB111" s="25">
        <f t="shared" si="25"/>
        <v>38.610038610038607</v>
      </c>
      <c r="AC111" s="25">
        <f t="shared" si="26"/>
        <v>0</v>
      </c>
      <c r="AD111" s="25">
        <f t="shared" si="27"/>
        <v>9.6525096525096519</v>
      </c>
      <c r="AE111" s="25">
        <f t="shared" si="28"/>
        <v>0</v>
      </c>
      <c r="AF111" s="25">
        <f t="shared" si="29"/>
        <v>5.7915057915057915</v>
      </c>
      <c r="AG111" s="25">
        <f t="shared" si="29"/>
        <v>0</v>
      </c>
      <c r="AH111" s="25">
        <f t="shared" si="30"/>
        <v>0</v>
      </c>
      <c r="AI111" s="25">
        <f t="shared" si="31"/>
        <v>0</v>
      </c>
      <c r="AJ111" s="25">
        <f t="shared" si="32"/>
        <v>0</v>
      </c>
      <c r="AK111" s="25">
        <f t="shared" si="33"/>
        <v>0</v>
      </c>
      <c r="AL111" s="25">
        <f t="shared" si="34"/>
        <v>0</v>
      </c>
      <c r="AM111" s="25">
        <f t="shared" si="35"/>
        <v>0</v>
      </c>
      <c r="AN111" s="25">
        <f t="shared" si="36"/>
        <v>0</v>
      </c>
      <c r="AO111" s="25">
        <f t="shared" si="37"/>
        <v>38.610038610038607</v>
      </c>
      <c r="AP111" s="25">
        <f t="shared" si="38"/>
        <v>0</v>
      </c>
      <c r="AQ111" s="25">
        <f t="shared" si="39"/>
        <v>0</v>
      </c>
      <c r="AR111" s="25">
        <f t="shared" si="40"/>
        <v>0</v>
      </c>
      <c r="AS111" s="25">
        <f t="shared" si="41"/>
        <v>0</v>
      </c>
      <c r="AT111" s="25">
        <f t="shared" si="42"/>
        <v>0</v>
      </c>
      <c r="AU111" s="25">
        <f t="shared" si="43"/>
        <v>0</v>
      </c>
      <c r="AV111" s="25">
        <f t="shared" si="44"/>
        <v>0</v>
      </c>
      <c r="AW111" s="25">
        <f t="shared" si="45"/>
        <v>7.3359073359073363</v>
      </c>
      <c r="AX111" s="25">
        <f t="shared" si="45"/>
        <v>0</v>
      </c>
      <c r="AY111" s="25">
        <f t="shared" si="46"/>
        <v>0</v>
      </c>
      <c r="AZ111" s="25">
        <f t="shared" si="47"/>
        <v>0</v>
      </c>
      <c r="BA111" s="76"/>
    </row>
    <row r="112" spans="1:53" x14ac:dyDescent="0.25">
      <c r="A112" s="24" t="s">
        <v>269</v>
      </c>
      <c r="B112" s="25">
        <v>0.125</v>
      </c>
      <c r="C112" s="25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B112" s="25">
        <f t="shared" si="25"/>
        <v>11.111111111111111</v>
      </c>
      <c r="AC112" s="25">
        <f t="shared" si="26"/>
        <v>88.888888888888886</v>
      </c>
      <c r="AD112" s="25">
        <f t="shared" si="27"/>
        <v>0</v>
      </c>
      <c r="AE112" s="25">
        <f t="shared" si="28"/>
        <v>0</v>
      </c>
      <c r="AF112" s="25">
        <f t="shared" si="29"/>
        <v>0</v>
      </c>
      <c r="AG112" s="25">
        <f t="shared" si="29"/>
        <v>0</v>
      </c>
      <c r="AH112" s="25">
        <f t="shared" si="30"/>
        <v>0</v>
      </c>
      <c r="AI112" s="25">
        <f t="shared" si="31"/>
        <v>0</v>
      </c>
      <c r="AJ112" s="25">
        <f t="shared" si="32"/>
        <v>0</v>
      </c>
      <c r="AK112" s="25">
        <f t="shared" si="33"/>
        <v>0</v>
      </c>
      <c r="AL112" s="25">
        <f t="shared" si="34"/>
        <v>0</v>
      </c>
      <c r="AM112" s="25">
        <f t="shared" si="35"/>
        <v>0</v>
      </c>
      <c r="AN112" s="25">
        <f t="shared" si="36"/>
        <v>0</v>
      </c>
      <c r="AO112" s="25">
        <f t="shared" si="37"/>
        <v>0</v>
      </c>
      <c r="AP112" s="25">
        <f t="shared" si="38"/>
        <v>0</v>
      </c>
      <c r="AQ112" s="25">
        <f t="shared" si="39"/>
        <v>0</v>
      </c>
      <c r="AR112" s="25">
        <f t="shared" si="40"/>
        <v>0</v>
      </c>
      <c r="AS112" s="25">
        <f t="shared" si="41"/>
        <v>0</v>
      </c>
      <c r="AT112" s="25">
        <f t="shared" si="42"/>
        <v>0</v>
      </c>
      <c r="AU112" s="25">
        <f t="shared" si="43"/>
        <v>0</v>
      </c>
      <c r="AV112" s="25">
        <f t="shared" si="44"/>
        <v>0</v>
      </c>
      <c r="AW112" s="25">
        <f t="shared" si="45"/>
        <v>0</v>
      </c>
      <c r="AX112" s="25">
        <f t="shared" si="45"/>
        <v>0</v>
      </c>
      <c r="AY112" s="25">
        <f t="shared" si="46"/>
        <v>0</v>
      </c>
      <c r="AZ112" s="25">
        <f t="shared" si="47"/>
        <v>0</v>
      </c>
      <c r="BA112" s="76"/>
    </row>
    <row r="113" spans="1:53" x14ac:dyDescent="0.25">
      <c r="A113" s="24" t="s">
        <v>270</v>
      </c>
      <c r="B113" s="25">
        <v>0</v>
      </c>
      <c r="C113" s="25">
        <v>1</v>
      </c>
      <c r="D113" s="25">
        <v>0</v>
      </c>
      <c r="E113" s="25">
        <v>0</v>
      </c>
      <c r="F113" s="25">
        <v>0.81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B113" s="25">
        <f t="shared" si="25"/>
        <v>0</v>
      </c>
      <c r="AC113" s="25">
        <f t="shared" si="26"/>
        <v>55.248618784530393</v>
      </c>
      <c r="AD113" s="25">
        <f t="shared" si="27"/>
        <v>0</v>
      </c>
      <c r="AE113" s="25">
        <f t="shared" si="28"/>
        <v>0</v>
      </c>
      <c r="AF113" s="25">
        <f t="shared" si="29"/>
        <v>44.751381215469614</v>
      </c>
      <c r="AG113" s="25">
        <f t="shared" si="29"/>
        <v>0</v>
      </c>
      <c r="AH113" s="25">
        <f t="shared" si="30"/>
        <v>0</v>
      </c>
      <c r="AI113" s="25">
        <f t="shared" si="31"/>
        <v>0</v>
      </c>
      <c r="AJ113" s="25">
        <f t="shared" si="32"/>
        <v>0</v>
      </c>
      <c r="AK113" s="25">
        <f t="shared" si="33"/>
        <v>0</v>
      </c>
      <c r="AL113" s="25">
        <f t="shared" si="34"/>
        <v>0</v>
      </c>
      <c r="AM113" s="25">
        <f t="shared" si="35"/>
        <v>0</v>
      </c>
      <c r="AN113" s="25">
        <f t="shared" si="36"/>
        <v>0</v>
      </c>
      <c r="AO113" s="25">
        <f t="shared" si="37"/>
        <v>0</v>
      </c>
      <c r="AP113" s="25">
        <f t="shared" si="38"/>
        <v>0</v>
      </c>
      <c r="AQ113" s="25">
        <f t="shared" si="39"/>
        <v>0</v>
      </c>
      <c r="AR113" s="25">
        <f t="shared" si="40"/>
        <v>0</v>
      </c>
      <c r="AS113" s="25">
        <f t="shared" si="41"/>
        <v>0</v>
      </c>
      <c r="AT113" s="25">
        <f t="shared" si="42"/>
        <v>0</v>
      </c>
      <c r="AU113" s="25">
        <f t="shared" si="43"/>
        <v>0</v>
      </c>
      <c r="AV113" s="25">
        <f t="shared" si="44"/>
        <v>0</v>
      </c>
      <c r="AW113" s="25">
        <f t="shared" si="45"/>
        <v>0</v>
      </c>
      <c r="AX113" s="25">
        <f t="shared" si="45"/>
        <v>0</v>
      </c>
      <c r="AY113" s="25">
        <f t="shared" si="46"/>
        <v>0</v>
      </c>
      <c r="AZ113" s="25">
        <f t="shared" si="47"/>
        <v>0</v>
      </c>
      <c r="BA113" s="76"/>
    </row>
    <row r="114" spans="1:53" x14ac:dyDescent="0.25">
      <c r="A114" s="24" t="s">
        <v>271</v>
      </c>
      <c r="B114" s="25">
        <v>0</v>
      </c>
      <c r="C114" s="25">
        <v>1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0.76923076923076916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B114" s="25">
        <f t="shared" si="25"/>
        <v>0</v>
      </c>
      <c r="AC114" s="25">
        <f t="shared" si="26"/>
        <v>56.521739130434788</v>
      </c>
      <c r="AD114" s="25">
        <f t="shared" si="27"/>
        <v>0</v>
      </c>
      <c r="AE114" s="25">
        <f t="shared" si="28"/>
        <v>0</v>
      </c>
      <c r="AF114" s="25">
        <f t="shared" si="29"/>
        <v>0</v>
      </c>
      <c r="AG114" s="25">
        <f t="shared" si="29"/>
        <v>0</v>
      </c>
      <c r="AH114" s="25">
        <f t="shared" si="30"/>
        <v>0</v>
      </c>
      <c r="AI114" s="25">
        <f t="shared" si="31"/>
        <v>0</v>
      </c>
      <c r="AJ114" s="25">
        <f t="shared" si="32"/>
        <v>0</v>
      </c>
      <c r="AK114" s="25">
        <f t="shared" si="33"/>
        <v>0</v>
      </c>
      <c r="AL114" s="25">
        <f t="shared" si="34"/>
        <v>0</v>
      </c>
      <c r="AM114" s="25">
        <f t="shared" si="35"/>
        <v>0</v>
      </c>
      <c r="AN114" s="25">
        <f t="shared" si="36"/>
        <v>0</v>
      </c>
      <c r="AO114" s="25">
        <f t="shared" si="37"/>
        <v>0</v>
      </c>
      <c r="AP114" s="25">
        <f t="shared" si="38"/>
        <v>0</v>
      </c>
      <c r="AQ114" s="25">
        <f t="shared" si="39"/>
        <v>0</v>
      </c>
      <c r="AR114" s="25">
        <f t="shared" si="40"/>
        <v>0</v>
      </c>
      <c r="AS114" s="25">
        <f t="shared" si="41"/>
        <v>0</v>
      </c>
      <c r="AT114" s="25">
        <f t="shared" si="42"/>
        <v>43.478260869565219</v>
      </c>
      <c r="AU114" s="25">
        <f t="shared" si="43"/>
        <v>0</v>
      </c>
      <c r="AV114" s="25">
        <f t="shared" si="44"/>
        <v>0</v>
      </c>
      <c r="AW114" s="25">
        <f t="shared" si="45"/>
        <v>0</v>
      </c>
      <c r="AX114" s="25">
        <f t="shared" si="45"/>
        <v>0</v>
      </c>
      <c r="AY114" s="25">
        <f t="shared" si="46"/>
        <v>0</v>
      </c>
      <c r="AZ114" s="25">
        <f t="shared" si="47"/>
        <v>0</v>
      </c>
      <c r="BA114" s="76"/>
    </row>
    <row r="115" spans="1:53" x14ac:dyDescent="0.25">
      <c r="A115" s="24" t="s">
        <v>272</v>
      </c>
      <c r="B115" s="25">
        <v>0</v>
      </c>
      <c r="C115" s="25">
        <v>1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0.60000006660898331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B115" s="25">
        <f t="shared" si="25"/>
        <v>0</v>
      </c>
      <c r="AC115" s="25">
        <f t="shared" si="26"/>
        <v>62.499997398086691</v>
      </c>
      <c r="AD115" s="25">
        <f t="shared" si="27"/>
        <v>0</v>
      </c>
      <c r="AE115" s="25">
        <f t="shared" si="28"/>
        <v>0</v>
      </c>
      <c r="AF115" s="25">
        <f t="shared" si="29"/>
        <v>0</v>
      </c>
      <c r="AG115" s="25">
        <f t="shared" si="29"/>
        <v>0</v>
      </c>
      <c r="AH115" s="25">
        <f t="shared" si="30"/>
        <v>0</v>
      </c>
      <c r="AI115" s="25">
        <f t="shared" si="31"/>
        <v>0</v>
      </c>
      <c r="AJ115" s="25">
        <f t="shared" si="32"/>
        <v>0</v>
      </c>
      <c r="AK115" s="25">
        <f t="shared" si="33"/>
        <v>0</v>
      </c>
      <c r="AL115" s="25">
        <f t="shared" si="34"/>
        <v>0</v>
      </c>
      <c r="AM115" s="25">
        <f t="shared" si="35"/>
        <v>0</v>
      </c>
      <c r="AN115" s="25">
        <f t="shared" si="36"/>
        <v>0</v>
      </c>
      <c r="AO115" s="25">
        <f t="shared" si="37"/>
        <v>0</v>
      </c>
      <c r="AP115" s="25">
        <f t="shared" si="38"/>
        <v>0</v>
      </c>
      <c r="AQ115" s="25">
        <f t="shared" si="39"/>
        <v>0</v>
      </c>
      <c r="AR115" s="25">
        <f t="shared" si="40"/>
        <v>0</v>
      </c>
      <c r="AS115" s="25">
        <f t="shared" si="41"/>
        <v>0</v>
      </c>
      <c r="AT115" s="25">
        <f t="shared" si="42"/>
        <v>37.500002601913302</v>
      </c>
      <c r="AU115" s="25">
        <f t="shared" si="43"/>
        <v>0</v>
      </c>
      <c r="AV115" s="25">
        <f t="shared" si="44"/>
        <v>0</v>
      </c>
      <c r="AW115" s="25">
        <f t="shared" si="45"/>
        <v>0</v>
      </c>
      <c r="AX115" s="25">
        <f t="shared" si="45"/>
        <v>0</v>
      </c>
      <c r="AY115" s="25">
        <f t="shared" si="46"/>
        <v>0</v>
      </c>
      <c r="AZ115" s="25">
        <f t="shared" si="47"/>
        <v>0</v>
      </c>
      <c r="BA115" s="76"/>
    </row>
    <row r="116" spans="1:53" x14ac:dyDescent="0.25">
      <c r="A116" s="24" t="s">
        <v>273</v>
      </c>
      <c r="B116" s="25">
        <v>0</v>
      </c>
      <c r="C116" s="25">
        <v>1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0.80000008881197771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B116" s="25">
        <f t="shared" si="25"/>
        <v>0</v>
      </c>
      <c r="AC116" s="25">
        <f t="shared" si="26"/>
        <v>55.555552814445278</v>
      </c>
      <c r="AD116" s="25">
        <f t="shared" si="27"/>
        <v>0</v>
      </c>
      <c r="AE116" s="25">
        <f t="shared" si="28"/>
        <v>0</v>
      </c>
      <c r="AF116" s="25">
        <f t="shared" si="29"/>
        <v>0</v>
      </c>
      <c r="AG116" s="25">
        <f t="shared" si="29"/>
        <v>0</v>
      </c>
      <c r="AH116" s="25">
        <f t="shared" si="30"/>
        <v>0</v>
      </c>
      <c r="AI116" s="25">
        <f t="shared" si="31"/>
        <v>0</v>
      </c>
      <c r="AJ116" s="25">
        <f t="shared" si="32"/>
        <v>0</v>
      </c>
      <c r="AK116" s="25">
        <f t="shared" si="33"/>
        <v>0</v>
      </c>
      <c r="AL116" s="25">
        <f t="shared" si="34"/>
        <v>0</v>
      </c>
      <c r="AM116" s="25">
        <f t="shared" si="35"/>
        <v>0</v>
      </c>
      <c r="AN116" s="25">
        <f t="shared" si="36"/>
        <v>0</v>
      </c>
      <c r="AO116" s="25">
        <f t="shared" si="37"/>
        <v>0</v>
      </c>
      <c r="AP116" s="25">
        <f t="shared" si="38"/>
        <v>0</v>
      </c>
      <c r="AQ116" s="25">
        <f t="shared" si="39"/>
        <v>0</v>
      </c>
      <c r="AR116" s="25">
        <f t="shared" si="40"/>
        <v>0</v>
      </c>
      <c r="AS116" s="25">
        <f t="shared" si="41"/>
        <v>0</v>
      </c>
      <c r="AT116" s="25">
        <f t="shared" si="42"/>
        <v>44.444447185554736</v>
      </c>
      <c r="AU116" s="25">
        <f t="shared" si="43"/>
        <v>0</v>
      </c>
      <c r="AV116" s="25">
        <f t="shared" si="44"/>
        <v>0</v>
      </c>
      <c r="AW116" s="25">
        <f t="shared" si="45"/>
        <v>0</v>
      </c>
      <c r="AX116" s="25">
        <f t="shared" si="45"/>
        <v>0</v>
      </c>
      <c r="AY116" s="25">
        <f t="shared" si="46"/>
        <v>0</v>
      </c>
      <c r="AZ116" s="25">
        <f t="shared" si="47"/>
        <v>0</v>
      </c>
      <c r="BA116" s="76"/>
    </row>
    <row r="117" spans="1:53" x14ac:dyDescent="0.25">
      <c r="A117" s="24" t="s">
        <v>274</v>
      </c>
      <c r="B117" s="25">
        <v>0</v>
      </c>
      <c r="C117" s="25">
        <v>0.31953287323195023</v>
      </c>
      <c r="D117" s="25">
        <v>6.9002115481982623E-2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0.80384980188369215</v>
      </c>
      <c r="O117" s="25">
        <v>0.11650362931396387</v>
      </c>
      <c r="P117" s="25">
        <v>0</v>
      </c>
      <c r="Q117" s="25">
        <v>0</v>
      </c>
      <c r="R117" s="25">
        <v>0</v>
      </c>
      <c r="S117" s="25">
        <v>1</v>
      </c>
      <c r="T117" s="25">
        <v>4.7133757961783457E-2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B117" s="25">
        <f t="shared" si="25"/>
        <v>0</v>
      </c>
      <c r="AC117" s="25">
        <f t="shared" si="26"/>
        <v>13.562388174137297</v>
      </c>
      <c r="AD117" s="25">
        <f t="shared" si="27"/>
        <v>2.9287549213253303</v>
      </c>
      <c r="AE117" s="25">
        <f t="shared" si="28"/>
        <v>0</v>
      </c>
      <c r="AF117" s="25">
        <f t="shared" si="29"/>
        <v>0</v>
      </c>
      <c r="AG117" s="25">
        <f t="shared" si="29"/>
        <v>0</v>
      </c>
      <c r="AH117" s="25">
        <f t="shared" si="30"/>
        <v>0</v>
      </c>
      <c r="AI117" s="25">
        <f t="shared" si="31"/>
        <v>0</v>
      </c>
      <c r="AJ117" s="25">
        <f t="shared" si="32"/>
        <v>0</v>
      </c>
      <c r="AK117" s="25">
        <f t="shared" si="33"/>
        <v>0</v>
      </c>
      <c r="AL117" s="25">
        <f t="shared" si="34"/>
        <v>0</v>
      </c>
      <c r="AM117" s="25">
        <f t="shared" si="35"/>
        <v>0</v>
      </c>
      <c r="AN117" s="25">
        <f t="shared" si="36"/>
        <v>34.118940366226731</v>
      </c>
      <c r="AO117" s="25">
        <f t="shared" si="37"/>
        <v>4.9449292289397757</v>
      </c>
      <c r="AP117" s="25">
        <f t="shared" si="38"/>
        <v>0</v>
      </c>
      <c r="AQ117" s="25">
        <f t="shared" si="39"/>
        <v>0</v>
      </c>
      <c r="AR117" s="25">
        <f t="shared" si="40"/>
        <v>0</v>
      </c>
      <c r="AS117" s="25">
        <f t="shared" si="41"/>
        <v>42.444422187172911</v>
      </c>
      <c r="AT117" s="25">
        <f t="shared" si="42"/>
        <v>2.0005651221979592</v>
      </c>
      <c r="AU117" s="25">
        <f t="shared" si="43"/>
        <v>0</v>
      </c>
      <c r="AV117" s="25">
        <f t="shared" si="44"/>
        <v>0</v>
      </c>
      <c r="AW117" s="25">
        <f t="shared" si="45"/>
        <v>0</v>
      </c>
      <c r="AX117" s="25">
        <f t="shared" si="45"/>
        <v>0</v>
      </c>
      <c r="AY117" s="25">
        <f t="shared" si="46"/>
        <v>0</v>
      </c>
      <c r="AZ117" s="25">
        <f t="shared" si="47"/>
        <v>0</v>
      </c>
      <c r="BA117" s="76"/>
    </row>
    <row r="118" spans="1:53" x14ac:dyDescent="0.25">
      <c r="A118" s="24" t="s">
        <v>275</v>
      </c>
      <c r="B118" s="25">
        <v>0</v>
      </c>
      <c r="C118" s="25">
        <v>0</v>
      </c>
      <c r="D118" s="25">
        <v>0.83333324082086679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4.2961655387829568E-2</v>
      </c>
      <c r="N118" s="25">
        <v>4.2961743905140133E-2</v>
      </c>
      <c r="O118" s="25">
        <v>0</v>
      </c>
      <c r="P118" s="25">
        <v>0</v>
      </c>
      <c r="Q118" s="25">
        <v>0</v>
      </c>
      <c r="R118" s="25">
        <v>0</v>
      </c>
      <c r="S118" s="25">
        <v>1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B118" s="25">
        <f t="shared" si="25"/>
        <v>0</v>
      </c>
      <c r="AC118" s="25">
        <f t="shared" si="26"/>
        <v>0</v>
      </c>
      <c r="AD118" s="25">
        <f t="shared" si="27"/>
        <v>43.419583572285539</v>
      </c>
      <c r="AE118" s="25">
        <f t="shared" si="28"/>
        <v>0</v>
      </c>
      <c r="AF118" s="25">
        <f t="shared" si="29"/>
        <v>0</v>
      </c>
      <c r="AG118" s="25">
        <f t="shared" si="29"/>
        <v>0</v>
      </c>
      <c r="AH118" s="25">
        <f t="shared" si="30"/>
        <v>0</v>
      </c>
      <c r="AI118" s="25">
        <f t="shared" si="31"/>
        <v>0</v>
      </c>
      <c r="AJ118" s="25">
        <f t="shared" si="32"/>
        <v>0</v>
      </c>
      <c r="AK118" s="25">
        <f t="shared" si="33"/>
        <v>0</v>
      </c>
      <c r="AL118" s="25">
        <f t="shared" si="34"/>
        <v>0</v>
      </c>
      <c r="AM118" s="25">
        <f t="shared" si="35"/>
        <v>2.2384528723204724</v>
      </c>
      <c r="AN118" s="25">
        <f t="shared" si="36"/>
        <v>2.238457484382701</v>
      </c>
      <c r="AO118" s="25">
        <f t="shared" si="37"/>
        <v>0</v>
      </c>
      <c r="AP118" s="25">
        <f t="shared" si="38"/>
        <v>0</v>
      </c>
      <c r="AQ118" s="25">
        <f t="shared" si="39"/>
        <v>0</v>
      </c>
      <c r="AR118" s="25">
        <f t="shared" si="40"/>
        <v>0</v>
      </c>
      <c r="AS118" s="25">
        <f t="shared" si="41"/>
        <v>52.103506071011282</v>
      </c>
      <c r="AT118" s="25">
        <f t="shared" si="42"/>
        <v>0</v>
      </c>
      <c r="AU118" s="25">
        <f t="shared" si="43"/>
        <v>0</v>
      </c>
      <c r="AV118" s="25">
        <f t="shared" si="44"/>
        <v>0</v>
      </c>
      <c r="AW118" s="25">
        <f t="shared" si="45"/>
        <v>0</v>
      </c>
      <c r="AX118" s="25">
        <f t="shared" si="45"/>
        <v>0</v>
      </c>
      <c r="AY118" s="25">
        <f t="shared" si="46"/>
        <v>0</v>
      </c>
      <c r="AZ118" s="25">
        <f t="shared" si="47"/>
        <v>0</v>
      </c>
      <c r="BA118" s="76"/>
    </row>
    <row r="119" spans="1:53" x14ac:dyDescent="0.25">
      <c r="A119" s="24" t="s">
        <v>276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0.73763155039600725</v>
      </c>
      <c r="I119" s="25">
        <v>0</v>
      </c>
      <c r="J119" s="25">
        <v>0</v>
      </c>
      <c r="K119" s="25">
        <v>0</v>
      </c>
      <c r="L119" s="25">
        <v>0.9106937446943173</v>
      </c>
      <c r="M119" s="25">
        <v>0</v>
      </c>
      <c r="N119" s="25">
        <v>0</v>
      </c>
      <c r="O119" s="25">
        <v>0</v>
      </c>
      <c r="P119" s="25">
        <v>0</v>
      </c>
      <c r="Q119" s="25">
        <v>0.79513668924516334</v>
      </c>
      <c r="R119" s="25">
        <v>1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B119" s="25">
        <f t="shared" si="25"/>
        <v>0</v>
      </c>
      <c r="AC119" s="25">
        <f t="shared" si="26"/>
        <v>0</v>
      </c>
      <c r="AD119" s="25">
        <f t="shared" si="27"/>
        <v>0</v>
      </c>
      <c r="AE119" s="25">
        <f t="shared" si="28"/>
        <v>0</v>
      </c>
      <c r="AF119" s="25">
        <f t="shared" si="29"/>
        <v>0</v>
      </c>
      <c r="AG119" s="25">
        <f t="shared" si="29"/>
        <v>0</v>
      </c>
      <c r="AH119" s="25">
        <f t="shared" si="30"/>
        <v>21.421219509654435</v>
      </c>
      <c r="AI119" s="25">
        <f t="shared" si="31"/>
        <v>0</v>
      </c>
      <c r="AJ119" s="25">
        <f t="shared" si="32"/>
        <v>0</v>
      </c>
      <c r="AK119" s="25">
        <f t="shared" si="33"/>
        <v>0</v>
      </c>
      <c r="AL119" s="25">
        <f t="shared" si="34"/>
        <v>26.447039312096866</v>
      </c>
      <c r="AM119" s="25">
        <f t="shared" si="35"/>
        <v>0</v>
      </c>
      <c r="AN119" s="25">
        <f t="shared" si="36"/>
        <v>0</v>
      </c>
      <c r="AO119" s="25">
        <f t="shared" si="37"/>
        <v>0</v>
      </c>
      <c r="AP119" s="25">
        <f t="shared" si="38"/>
        <v>0</v>
      </c>
      <c r="AQ119" s="25">
        <f t="shared" si="39"/>
        <v>23.091199869848634</v>
      </c>
      <c r="AR119" s="25">
        <f t="shared" si="40"/>
        <v>29.040541308400066</v>
      </c>
      <c r="AS119" s="25">
        <f t="shared" si="41"/>
        <v>0</v>
      </c>
      <c r="AT119" s="25">
        <f t="shared" si="42"/>
        <v>0</v>
      </c>
      <c r="AU119" s="25">
        <f t="shared" si="43"/>
        <v>0</v>
      </c>
      <c r="AV119" s="25">
        <f t="shared" si="44"/>
        <v>0</v>
      </c>
      <c r="AW119" s="25">
        <f t="shared" si="45"/>
        <v>0</v>
      </c>
      <c r="AX119" s="25">
        <f t="shared" si="45"/>
        <v>0</v>
      </c>
      <c r="AY119" s="25">
        <f t="shared" si="46"/>
        <v>0</v>
      </c>
      <c r="AZ119" s="25">
        <f t="shared" si="47"/>
        <v>0</v>
      </c>
      <c r="BA119" s="76"/>
    </row>
    <row r="120" spans="1:53" x14ac:dyDescent="0.25">
      <c r="A120" s="24" t="s">
        <v>277</v>
      </c>
      <c r="B120" s="25">
        <v>0</v>
      </c>
      <c r="C120" s="25">
        <v>0</v>
      </c>
      <c r="D120" s="25">
        <v>0.91119136259206612</v>
      </c>
      <c r="E120" s="25">
        <v>0</v>
      </c>
      <c r="F120" s="25">
        <v>0.74209115402697912</v>
      </c>
      <c r="G120" s="25">
        <v>0</v>
      </c>
      <c r="H120" s="25">
        <v>0.74209115402697912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1</v>
      </c>
      <c r="P120" s="25">
        <v>0</v>
      </c>
      <c r="Q120" s="25">
        <v>0.7999439598460113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B120" s="25">
        <f t="shared" si="25"/>
        <v>0</v>
      </c>
      <c r="AC120" s="25">
        <f t="shared" si="26"/>
        <v>0</v>
      </c>
      <c r="AD120" s="25">
        <f t="shared" si="27"/>
        <v>21.719246141684859</v>
      </c>
      <c r="AE120" s="25">
        <f t="shared" si="28"/>
        <v>0</v>
      </c>
      <c r="AF120" s="25">
        <f t="shared" si="29"/>
        <v>17.688557086437935</v>
      </c>
      <c r="AG120" s="25">
        <f t="shared" si="29"/>
        <v>0</v>
      </c>
      <c r="AH120" s="25">
        <f t="shared" si="30"/>
        <v>17.688557086437935</v>
      </c>
      <c r="AI120" s="25">
        <f t="shared" si="31"/>
        <v>0</v>
      </c>
      <c r="AJ120" s="25">
        <f t="shared" si="32"/>
        <v>0</v>
      </c>
      <c r="AK120" s="25">
        <f t="shared" si="33"/>
        <v>0</v>
      </c>
      <c r="AL120" s="25">
        <f t="shared" si="34"/>
        <v>0</v>
      </c>
      <c r="AM120" s="25">
        <f t="shared" si="35"/>
        <v>0</v>
      </c>
      <c r="AN120" s="25">
        <f t="shared" si="36"/>
        <v>0</v>
      </c>
      <c r="AO120" s="25">
        <f t="shared" si="37"/>
        <v>23.836097480006966</v>
      </c>
      <c r="AP120" s="25">
        <f t="shared" si="38"/>
        <v>0</v>
      </c>
      <c r="AQ120" s="25">
        <f t="shared" si="39"/>
        <v>19.067542205432304</v>
      </c>
      <c r="AR120" s="25">
        <f t="shared" si="40"/>
        <v>0</v>
      </c>
      <c r="AS120" s="25">
        <f t="shared" si="41"/>
        <v>0</v>
      </c>
      <c r="AT120" s="25">
        <f t="shared" si="42"/>
        <v>0</v>
      </c>
      <c r="AU120" s="25">
        <f t="shared" si="43"/>
        <v>0</v>
      </c>
      <c r="AV120" s="25">
        <f t="shared" si="44"/>
        <v>0</v>
      </c>
      <c r="AW120" s="25">
        <f t="shared" si="45"/>
        <v>0</v>
      </c>
      <c r="AX120" s="25">
        <f t="shared" si="45"/>
        <v>0</v>
      </c>
      <c r="AY120" s="25">
        <f t="shared" si="46"/>
        <v>0</v>
      </c>
      <c r="AZ120" s="25">
        <f t="shared" si="47"/>
        <v>0</v>
      </c>
      <c r="BA120" s="76"/>
    </row>
    <row r="121" spans="1:53" x14ac:dyDescent="0.25">
      <c r="A121" s="24" t="s">
        <v>278</v>
      </c>
      <c r="B121" s="25">
        <v>0</v>
      </c>
      <c r="C121" s="25">
        <v>0</v>
      </c>
      <c r="D121" s="25">
        <v>0.91119136259206612</v>
      </c>
      <c r="E121" s="25">
        <v>0</v>
      </c>
      <c r="F121" s="25">
        <v>0.74209115402697912</v>
      </c>
      <c r="G121" s="25">
        <v>0</v>
      </c>
      <c r="H121" s="25">
        <v>0.74209115402697912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1</v>
      </c>
      <c r="P121" s="25">
        <v>0</v>
      </c>
      <c r="Q121" s="25">
        <v>0.7999439598460113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B121" s="25">
        <f t="shared" si="25"/>
        <v>0</v>
      </c>
      <c r="AC121" s="25">
        <f t="shared" si="26"/>
        <v>0</v>
      </c>
      <c r="AD121" s="25">
        <f t="shared" si="27"/>
        <v>21.719246141684859</v>
      </c>
      <c r="AE121" s="25">
        <f t="shared" si="28"/>
        <v>0</v>
      </c>
      <c r="AF121" s="25">
        <f t="shared" si="29"/>
        <v>17.688557086437935</v>
      </c>
      <c r="AG121" s="25">
        <f t="shared" si="29"/>
        <v>0</v>
      </c>
      <c r="AH121" s="25">
        <f t="shared" si="30"/>
        <v>17.688557086437935</v>
      </c>
      <c r="AI121" s="25">
        <f t="shared" si="31"/>
        <v>0</v>
      </c>
      <c r="AJ121" s="25">
        <f t="shared" si="32"/>
        <v>0</v>
      </c>
      <c r="AK121" s="25">
        <f t="shared" si="33"/>
        <v>0</v>
      </c>
      <c r="AL121" s="25">
        <f t="shared" si="34"/>
        <v>0</v>
      </c>
      <c r="AM121" s="25">
        <f t="shared" si="35"/>
        <v>0</v>
      </c>
      <c r="AN121" s="25">
        <f t="shared" si="36"/>
        <v>0</v>
      </c>
      <c r="AO121" s="25">
        <f t="shared" si="37"/>
        <v>23.836097480006966</v>
      </c>
      <c r="AP121" s="25">
        <f t="shared" si="38"/>
        <v>0</v>
      </c>
      <c r="AQ121" s="25">
        <f t="shared" si="39"/>
        <v>19.067542205432304</v>
      </c>
      <c r="AR121" s="25">
        <f t="shared" si="40"/>
        <v>0</v>
      </c>
      <c r="AS121" s="25">
        <f t="shared" si="41"/>
        <v>0</v>
      </c>
      <c r="AT121" s="25">
        <f t="shared" si="42"/>
        <v>0</v>
      </c>
      <c r="AU121" s="25">
        <f t="shared" si="43"/>
        <v>0</v>
      </c>
      <c r="AV121" s="25">
        <f t="shared" si="44"/>
        <v>0</v>
      </c>
      <c r="AW121" s="25">
        <f t="shared" si="45"/>
        <v>0</v>
      </c>
      <c r="AX121" s="25">
        <f t="shared" si="45"/>
        <v>0</v>
      </c>
      <c r="AY121" s="25">
        <f t="shared" si="46"/>
        <v>0</v>
      </c>
      <c r="AZ121" s="25">
        <f t="shared" si="47"/>
        <v>0</v>
      </c>
      <c r="BA121" s="76"/>
    </row>
    <row r="122" spans="1:53" x14ac:dyDescent="0.25">
      <c r="A122" s="24" t="s">
        <v>279</v>
      </c>
      <c r="B122" s="25">
        <v>0.45559568129603301</v>
      </c>
      <c r="C122" s="25">
        <v>0</v>
      </c>
      <c r="D122" s="25">
        <v>0.45559568129603301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1</v>
      </c>
      <c r="P122" s="25">
        <v>0</v>
      </c>
      <c r="Q122" s="25">
        <v>0.39997197992300565</v>
      </c>
      <c r="R122" s="25">
        <v>0</v>
      </c>
      <c r="S122" s="25">
        <v>0.54671487824876985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B122" s="25">
        <f t="shared" si="25"/>
        <v>15.941745802389837</v>
      </c>
      <c r="AC122" s="25">
        <f t="shared" si="26"/>
        <v>0</v>
      </c>
      <c r="AD122" s="25">
        <f t="shared" si="27"/>
        <v>15.941745802389837</v>
      </c>
      <c r="AE122" s="25">
        <f t="shared" si="28"/>
        <v>0</v>
      </c>
      <c r="AF122" s="25">
        <f t="shared" si="29"/>
        <v>0</v>
      </c>
      <c r="AG122" s="25">
        <f t="shared" si="29"/>
        <v>0</v>
      </c>
      <c r="AH122" s="25">
        <f t="shared" si="30"/>
        <v>0</v>
      </c>
      <c r="AI122" s="25">
        <f t="shared" si="31"/>
        <v>0</v>
      </c>
      <c r="AJ122" s="25">
        <f t="shared" si="32"/>
        <v>0</v>
      </c>
      <c r="AK122" s="25">
        <f t="shared" si="33"/>
        <v>0</v>
      </c>
      <c r="AL122" s="25">
        <f t="shared" si="34"/>
        <v>0</v>
      </c>
      <c r="AM122" s="25">
        <f t="shared" si="35"/>
        <v>0</v>
      </c>
      <c r="AN122" s="25">
        <f t="shared" si="36"/>
        <v>0</v>
      </c>
      <c r="AO122" s="25">
        <f t="shared" si="37"/>
        <v>34.990994113553384</v>
      </c>
      <c r="AP122" s="25">
        <f t="shared" si="38"/>
        <v>0</v>
      </c>
      <c r="AQ122" s="25">
        <f t="shared" si="39"/>
        <v>13.995417195072186</v>
      </c>
      <c r="AR122" s="25">
        <f t="shared" si="40"/>
        <v>0</v>
      </c>
      <c r="AS122" s="25">
        <f t="shared" si="41"/>
        <v>19.130097086594763</v>
      </c>
      <c r="AT122" s="25">
        <f t="shared" si="42"/>
        <v>0</v>
      </c>
      <c r="AU122" s="25">
        <f t="shared" si="43"/>
        <v>0</v>
      </c>
      <c r="AV122" s="25">
        <f t="shared" si="44"/>
        <v>0</v>
      </c>
      <c r="AW122" s="25">
        <f t="shared" si="45"/>
        <v>0</v>
      </c>
      <c r="AX122" s="25">
        <f t="shared" si="45"/>
        <v>0</v>
      </c>
      <c r="AY122" s="25">
        <f t="shared" si="46"/>
        <v>0</v>
      </c>
      <c r="AZ122" s="25">
        <f t="shared" si="47"/>
        <v>0</v>
      </c>
      <c r="BA122" s="76"/>
    </row>
    <row r="123" spans="1:53" x14ac:dyDescent="0.25">
      <c r="A123" s="24" t="s">
        <v>280</v>
      </c>
      <c r="B123" s="25">
        <v>0</v>
      </c>
      <c r="C123" s="25">
        <v>0</v>
      </c>
      <c r="D123" s="25">
        <v>0</v>
      </c>
      <c r="E123" s="25">
        <v>0</v>
      </c>
      <c r="F123" s="25">
        <v>1</v>
      </c>
      <c r="G123" s="25">
        <v>0</v>
      </c>
      <c r="H123" s="25">
        <v>0</v>
      </c>
      <c r="I123" s="25">
        <v>1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B123" s="25">
        <f t="shared" si="25"/>
        <v>0</v>
      </c>
      <c r="AC123" s="25">
        <f t="shared" si="26"/>
        <v>0</v>
      </c>
      <c r="AD123" s="25">
        <f t="shared" si="27"/>
        <v>0</v>
      </c>
      <c r="AE123" s="25">
        <f t="shared" si="28"/>
        <v>0</v>
      </c>
      <c r="AF123" s="25">
        <f t="shared" si="29"/>
        <v>50</v>
      </c>
      <c r="AG123" s="25">
        <f t="shared" si="29"/>
        <v>0</v>
      </c>
      <c r="AH123" s="25">
        <f t="shared" si="30"/>
        <v>0</v>
      </c>
      <c r="AI123" s="25">
        <f t="shared" si="31"/>
        <v>50</v>
      </c>
      <c r="AJ123" s="25">
        <f t="shared" si="32"/>
        <v>0</v>
      </c>
      <c r="AK123" s="25">
        <f t="shared" si="33"/>
        <v>0</v>
      </c>
      <c r="AL123" s="25">
        <f t="shared" si="34"/>
        <v>0</v>
      </c>
      <c r="AM123" s="25">
        <f t="shared" si="35"/>
        <v>0</v>
      </c>
      <c r="AN123" s="25">
        <f t="shared" si="36"/>
        <v>0</v>
      </c>
      <c r="AO123" s="25">
        <f t="shared" si="37"/>
        <v>0</v>
      </c>
      <c r="AP123" s="25">
        <f t="shared" si="38"/>
        <v>0</v>
      </c>
      <c r="AQ123" s="25">
        <f t="shared" si="39"/>
        <v>0</v>
      </c>
      <c r="AR123" s="25">
        <f t="shared" si="40"/>
        <v>0</v>
      </c>
      <c r="AS123" s="25">
        <f t="shared" si="41"/>
        <v>0</v>
      </c>
      <c r="AT123" s="25">
        <f t="shared" si="42"/>
        <v>0</v>
      </c>
      <c r="AU123" s="25">
        <f t="shared" si="43"/>
        <v>0</v>
      </c>
      <c r="AV123" s="25">
        <f t="shared" si="44"/>
        <v>0</v>
      </c>
      <c r="AW123" s="25">
        <f t="shared" si="45"/>
        <v>0</v>
      </c>
      <c r="AX123" s="25">
        <f t="shared" si="45"/>
        <v>0</v>
      </c>
      <c r="AY123" s="25">
        <f t="shared" si="46"/>
        <v>0</v>
      </c>
      <c r="AZ123" s="25">
        <f t="shared" si="47"/>
        <v>0</v>
      </c>
      <c r="BA123" s="76"/>
    </row>
    <row r="124" spans="1:53" x14ac:dyDescent="0.25">
      <c r="A124" s="24" t="s">
        <v>281</v>
      </c>
      <c r="B124" s="25">
        <v>0</v>
      </c>
      <c r="C124" s="25">
        <v>0</v>
      </c>
      <c r="D124" s="25">
        <v>0</v>
      </c>
      <c r="E124" s="25">
        <v>0</v>
      </c>
      <c r="F124" s="25">
        <v>0.74209341434306197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0.84556251847899</v>
      </c>
      <c r="N124" s="25">
        <v>0</v>
      </c>
      <c r="O124" s="25">
        <v>0</v>
      </c>
      <c r="P124" s="25">
        <v>1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B124" s="25">
        <f t="shared" si="25"/>
        <v>0</v>
      </c>
      <c r="AC124" s="25">
        <f t="shared" si="26"/>
        <v>0</v>
      </c>
      <c r="AD124" s="25">
        <f t="shared" si="27"/>
        <v>0</v>
      </c>
      <c r="AE124" s="25">
        <f t="shared" si="28"/>
        <v>0</v>
      </c>
      <c r="AF124" s="25">
        <f t="shared" si="29"/>
        <v>28.678210457978004</v>
      </c>
      <c r="AG124" s="25">
        <f t="shared" si="29"/>
        <v>0</v>
      </c>
      <c r="AH124" s="25">
        <f t="shared" si="30"/>
        <v>0</v>
      </c>
      <c r="AI124" s="25">
        <f t="shared" si="31"/>
        <v>0</v>
      </c>
      <c r="AJ124" s="25">
        <f t="shared" si="32"/>
        <v>0</v>
      </c>
      <c r="AK124" s="25">
        <f t="shared" si="33"/>
        <v>0</v>
      </c>
      <c r="AL124" s="25">
        <f t="shared" si="34"/>
        <v>0</v>
      </c>
      <c r="AM124" s="25">
        <f t="shared" si="35"/>
        <v>32.676775445831183</v>
      </c>
      <c r="AN124" s="25">
        <f t="shared" si="36"/>
        <v>0</v>
      </c>
      <c r="AO124" s="25">
        <f t="shared" si="37"/>
        <v>0</v>
      </c>
      <c r="AP124" s="25">
        <f t="shared" si="38"/>
        <v>38.64501409619082</v>
      </c>
      <c r="AQ124" s="25">
        <f t="shared" si="39"/>
        <v>0</v>
      </c>
      <c r="AR124" s="25">
        <f t="shared" si="40"/>
        <v>0</v>
      </c>
      <c r="AS124" s="25">
        <f t="shared" si="41"/>
        <v>0</v>
      </c>
      <c r="AT124" s="25">
        <f t="shared" si="42"/>
        <v>0</v>
      </c>
      <c r="AU124" s="25">
        <f t="shared" si="43"/>
        <v>0</v>
      </c>
      <c r="AV124" s="25">
        <f t="shared" si="44"/>
        <v>0</v>
      </c>
      <c r="AW124" s="25">
        <f t="shared" si="45"/>
        <v>0</v>
      </c>
      <c r="AX124" s="25">
        <f t="shared" si="45"/>
        <v>0</v>
      </c>
      <c r="AY124" s="25">
        <f t="shared" si="46"/>
        <v>0</v>
      </c>
      <c r="AZ124" s="25">
        <f t="shared" si="47"/>
        <v>0</v>
      </c>
      <c r="BA124" s="76"/>
    </row>
    <row r="125" spans="1:53" x14ac:dyDescent="0.25">
      <c r="A125" s="24" t="s">
        <v>282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0.99999695413537015</v>
      </c>
      <c r="P125" s="25">
        <v>0.99999695413537015</v>
      </c>
      <c r="Q125" s="25">
        <v>0.7999439598460113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B125" s="25">
        <f t="shared" si="25"/>
        <v>0</v>
      </c>
      <c r="AC125" s="25">
        <f t="shared" si="26"/>
        <v>0</v>
      </c>
      <c r="AD125" s="25">
        <f t="shared" si="27"/>
        <v>0</v>
      </c>
      <c r="AE125" s="25">
        <f t="shared" si="28"/>
        <v>0</v>
      </c>
      <c r="AF125" s="25">
        <f t="shared" si="29"/>
        <v>0</v>
      </c>
      <c r="AG125" s="25">
        <f t="shared" si="29"/>
        <v>0</v>
      </c>
      <c r="AH125" s="25">
        <f t="shared" si="30"/>
        <v>0</v>
      </c>
      <c r="AI125" s="25">
        <f t="shared" si="31"/>
        <v>0</v>
      </c>
      <c r="AJ125" s="25">
        <f t="shared" si="32"/>
        <v>0</v>
      </c>
      <c r="AK125" s="25">
        <f t="shared" si="33"/>
        <v>0</v>
      </c>
      <c r="AL125" s="25">
        <f t="shared" si="34"/>
        <v>0</v>
      </c>
      <c r="AM125" s="25">
        <f t="shared" si="35"/>
        <v>0</v>
      </c>
      <c r="AN125" s="25">
        <f t="shared" si="36"/>
        <v>0</v>
      </c>
      <c r="AO125" s="25">
        <f t="shared" si="37"/>
        <v>35.714969447088905</v>
      </c>
      <c r="AP125" s="25">
        <f t="shared" si="38"/>
        <v>35.714969447088905</v>
      </c>
      <c r="AQ125" s="25">
        <f t="shared" si="39"/>
        <v>28.570061105822198</v>
      </c>
      <c r="AR125" s="25">
        <f t="shared" si="40"/>
        <v>0</v>
      </c>
      <c r="AS125" s="25">
        <f t="shared" si="41"/>
        <v>0</v>
      </c>
      <c r="AT125" s="25">
        <f t="shared" si="42"/>
        <v>0</v>
      </c>
      <c r="AU125" s="25">
        <f t="shared" si="43"/>
        <v>0</v>
      </c>
      <c r="AV125" s="25">
        <f t="shared" si="44"/>
        <v>0</v>
      </c>
      <c r="AW125" s="25">
        <f t="shared" si="45"/>
        <v>0</v>
      </c>
      <c r="AX125" s="25">
        <f t="shared" si="45"/>
        <v>0</v>
      </c>
      <c r="AY125" s="25">
        <f t="shared" si="46"/>
        <v>0</v>
      </c>
      <c r="AZ125" s="25">
        <f t="shared" si="47"/>
        <v>0</v>
      </c>
      <c r="BA125" s="76"/>
    </row>
    <row r="126" spans="1:53" x14ac:dyDescent="0.25">
      <c r="A126" s="24" t="s">
        <v>283</v>
      </c>
      <c r="B126" s="25">
        <v>0</v>
      </c>
      <c r="C126" s="25">
        <v>0</v>
      </c>
      <c r="D126" s="25">
        <v>0</v>
      </c>
      <c r="E126" s="25">
        <v>0</v>
      </c>
      <c r="F126" s="25">
        <v>0.74208889371089659</v>
      </c>
      <c r="G126" s="25">
        <v>0</v>
      </c>
      <c r="H126" s="25">
        <v>0</v>
      </c>
      <c r="I126" s="25">
        <v>0.74208889371089659</v>
      </c>
      <c r="J126" s="25">
        <v>0</v>
      </c>
      <c r="K126" s="25">
        <v>0</v>
      </c>
      <c r="L126" s="25">
        <v>0</v>
      </c>
      <c r="M126" s="25">
        <v>0.8455573675410557</v>
      </c>
      <c r="N126" s="25">
        <v>0</v>
      </c>
      <c r="O126" s="25">
        <v>0</v>
      </c>
      <c r="P126" s="25">
        <v>0</v>
      </c>
      <c r="Q126" s="25">
        <v>1</v>
      </c>
      <c r="R126" s="25">
        <v>0.79994152331757706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B126" s="25">
        <f t="shared" si="25"/>
        <v>0</v>
      </c>
      <c r="AC126" s="25">
        <f t="shared" si="26"/>
        <v>0</v>
      </c>
      <c r="AD126" s="25">
        <f t="shared" si="27"/>
        <v>0</v>
      </c>
      <c r="AE126" s="25">
        <f t="shared" si="28"/>
        <v>0</v>
      </c>
      <c r="AF126" s="25">
        <f t="shared" si="29"/>
        <v>17.969660860227396</v>
      </c>
      <c r="AG126" s="25">
        <f t="shared" si="29"/>
        <v>0</v>
      </c>
      <c r="AH126" s="25">
        <f t="shared" si="30"/>
        <v>0</v>
      </c>
      <c r="AI126" s="25">
        <f t="shared" si="31"/>
        <v>17.969660860227396</v>
      </c>
      <c r="AJ126" s="25">
        <f t="shared" si="32"/>
        <v>0</v>
      </c>
      <c r="AK126" s="25">
        <f t="shared" si="33"/>
        <v>0</v>
      </c>
      <c r="AL126" s="25">
        <f t="shared" si="34"/>
        <v>0</v>
      </c>
      <c r="AM126" s="25">
        <f t="shared" si="35"/>
        <v>20.475146928285458</v>
      </c>
      <c r="AN126" s="25">
        <f t="shared" si="36"/>
        <v>0</v>
      </c>
      <c r="AO126" s="25">
        <f t="shared" si="37"/>
        <v>0</v>
      </c>
      <c r="AP126" s="25">
        <f t="shared" si="38"/>
        <v>0</v>
      </c>
      <c r="AQ126" s="25">
        <f t="shared" si="39"/>
        <v>24.214970756896985</v>
      </c>
      <c r="AR126" s="25">
        <f t="shared" si="40"/>
        <v>19.370560594362757</v>
      </c>
      <c r="AS126" s="25">
        <f t="shared" si="41"/>
        <v>0</v>
      </c>
      <c r="AT126" s="25">
        <f t="shared" si="42"/>
        <v>0</v>
      </c>
      <c r="AU126" s="25">
        <f t="shared" si="43"/>
        <v>0</v>
      </c>
      <c r="AV126" s="25">
        <f t="shared" si="44"/>
        <v>0</v>
      </c>
      <c r="AW126" s="25">
        <f t="shared" si="45"/>
        <v>0</v>
      </c>
      <c r="AX126" s="25">
        <f t="shared" si="45"/>
        <v>0</v>
      </c>
      <c r="AY126" s="25">
        <f t="shared" si="46"/>
        <v>0</v>
      </c>
      <c r="AZ126" s="25">
        <f t="shared" si="47"/>
        <v>0</v>
      </c>
      <c r="BA126" s="76"/>
    </row>
    <row r="127" spans="1:53" x14ac:dyDescent="0.25">
      <c r="A127" s="24" t="s">
        <v>284</v>
      </c>
      <c r="B127" s="25">
        <v>0.99453362300000003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1</v>
      </c>
      <c r="K127" s="25">
        <v>0</v>
      </c>
      <c r="L127" s="25">
        <v>0</v>
      </c>
      <c r="M127" s="25">
        <v>0</v>
      </c>
      <c r="N127" s="25">
        <v>0.46145055899999998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0.42623251499999998</v>
      </c>
      <c r="W127" s="25">
        <v>0.37610645999999998</v>
      </c>
      <c r="X127" s="25">
        <v>0</v>
      </c>
      <c r="Y127" s="25">
        <v>0</v>
      </c>
      <c r="Z127" s="25">
        <v>0.497266812</v>
      </c>
      <c r="AB127" s="25">
        <f t="shared" si="25"/>
        <v>26.481421859394683</v>
      </c>
      <c r="AC127" s="25">
        <f t="shared" si="26"/>
        <v>0</v>
      </c>
      <c r="AD127" s="25">
        <f t="shared" si="27"/>
        <v>0</v>
      </c>
      <c r="AE127" s="25">
        <f t="shared" si="28"/>
        <v>0</v>
      </c>
      <c r="AF127" s="25">
        <f t="shared" si="29"/>
        <v>0</v>
      </c>
      <c r="AG127" s="25">
        <f t="shared" si="29"/>
        <v>0</v>
      </c>
      <c r="AH127" s="25">
        <f t="shared" si="30"/>
        <v>0</v>
      </c>
      <c r="AI127" s="25">
        <f t="shared" si="31"/>
        <v>0</v>
      </c>
      <c r="AJ127" s="25">
        <f t="shared" si="32"/>
        <v>26.626974942801588</v>
      </c>
      <c r="AK127" s="25">
        <f t="shared" si="33"/>
        <v>0</v>
      </c>
      <c r="AL127" s="25">
        <f t="shared" si="34"/>
        <v>0</v>
      </c>
      <c r="AM127" s="25">
        <f t="shared" si="35"/>
        <v>0</v>
      </c>
      <c r="AN127" s="25">
        <f t="shared" si="36"/>
        <v>12.287032471834786</v>
      </c>
      <c r="AO127" s="25">
        <f t="shared" si="37"/>
        <v>0</v>
      </c>
      <c r="AP127" s="25">
        <f t="shared" si="38"/>
        <v>0</v>
      </c>
      <c r="AQ127" s="25">
        <f t="shared" si="39"/>
        <v>0</v>
      </c>
      <c r="AR127" s="25">
        <f t="shared" si="40"/>
        <v>0</v>
      </c>
      <c r="AS127" s="25">
        <f t="shared" si="41"/>
        <v>0</v>
      </c>
      <c r="AT127" s="25">
        <f t="shared" si="42"/>
        <v>0</v>
      </c>
      <c r="AU127" s="25">
        <f t="shared" si="43"/>
        <v>0</v>
      </c>
      <c r="AV127" s="25">
        <f t="shared" si="44"/>
        <v>11.349282496712302</v>
      </c>
      <c r="AW127" s="25">
        <f t="shared" si="45"/>
        <v>10.014577286245808</v>
      </c>
      <c r="AX127" s="25">
        <f t="shared" si="45"/>
        <v>0</v>
      </c>
      <c r="AY127" s="25">
        <f t="shared" si="46"/>
        <v>0</v>
      </c>
      <c r="AZ127" s="25">
        <f t="shared" si="47"/>
        <v>13.24071094301083</v>
      </c>
      <c r="BA127" s="76"/>
    </row>
    <row r="128" spans="1:53" x14ac:dyDescent="0.25">
      <c r="A128" s="24" t="s">
        <v>285</v>
      </c>
      <c r="B128" s="25">
        <v>0.99453362337841833</v>
      </c>
      <c r="C128" s="25">
        <v>0</v>
      </c>
      <c r="D128" s="25">
        <v>0.99453362337841833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1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B128" s="25">
        <f t="shared" si="25"/>
        <v>33.272373662971141</v>
      </c>
      <c r="AC128" s="25">
        <f t="shared" si="26"/>
        <v>0</v>
      </c>
      <c r="AD128" s="25">
        <f t="shared" si="27"/>
        <v>33.272373662971141</v>
      </c>
      <c r="AE128" s="25">
        <f t="shared" si="28"/>
        <v>0</v>
      </c>
      <c r="AF128" s="25">
        <f t="shared" si="29"/>
        <v>0</v>
      </c>
      <c r="AG128" s="25">
        <f t="shared" si="29"/>
        <v>0</v>
      </c>
      <c r="AH128" s="25">
        <f t="shared" si="30"/>
        <v>0</v>
      </c>
      <c r="AI128" s="25">
        <f t="shared" si="31"/>
        <v>0</v>
      </c>
      <c r="AJ128" s="25">
        <f t="shared" si="32"/>
        <v>33.455252674057718</v>
      </c>
      <c r="AK128" s="25">
        <f t="shared" si="33"/>
        <v>0</v>
      </c>
      <c r="AL128" s="25">
        <f t="shared" si="34"/>
        <v>0</v>
      </c>
      <c r="AM128" s="25">
        <f t="shared" si="35"/>
        <v>0</v>
      </c>
      <c r="AN128" s="25">
        <f t="shared" si="36"/>
        <v>0</v>
      </c>
      <c r="AO128" s="25">
        <f t="shared" si="37"/>
        <v>0</v>
      </c>
      <c r="AP128" s="25">
        <f t="shared" si="38"/>
        <v>0</v>
      </c>
      <c r="AQ128" s="25">
        <f t="shared" si="39"/>
        <v>0</v>
      </c>
      <c r="AR128" s="25">
        <f t="shared" si="40"/>
        <v>0</v>
      </c>
      <c r="AS128" s="25">
        <f t="shared" si="41"/>
        <v>0</v>
      </c>
      <c r="AT128" s="25">
        <f t="shared" si="42"/>
        <v>0</v>
      </c>
      <c r="AU128" s="25">
        <f t="shared" si="43"/>
        <v>0</v>
      </c>
      <c r="AV128" s="25">
        <f t="shared" si="44"/>
        <v>0</v>
      </c>
      <c r="AW128" s="25">
        <f t="shared" si="45"/>
        <v>0</v>
      </c>
      <c r="AX128" s="25">
        <f t="shared" si="45"/>
        <v>0</v>
      </c>
      <c r="AY128" s="25">
        <f t="shared" si="46"/>
        <v>0</v>
      </c>
      <c r="AZ128" s="25">
        <f t="shared" si="47"/>
        <v>0</v>
      </c>
      <c r="BA128" s="76"/>
    </row>
    <row r="129" spans="1:53" x14ac:dyDescent="0.25">
      <c r="A129" s="24" t="s">
        <v>286</v>
      </c>
      <c r="B129" s="25">
        <v>0.31954887218045108</v>
      </c>
      <c r="C129" s="25">
        <v>1</v>
      </c>
      <c r="D129" s="25">
        <v>7.5187969924812012E-2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B129" s="25">
        <f t="shared" si="25"/>
        <v>22.911051212938006</v>
      </c>
      <c r="AC129" s="25">
        <f t="shared" si="26"/>
        <v>71.698113207547181</v>
      </c>
      <c r="AD129" s="25">
        <f t="shared" si="27"/>
        <v>5.3908355795148237</v>
      </c>
      <c r="AE129" s="25">
        <f t="shared" si="28"/>
        <v>0</v>
      </c>
      <c r="AF129" s="25">
        <f t="shared" si="29"/>
        <v>0</v>
      </c>
      <c r="AG129" s="25">
        <f t="shared" si="29"/>
        <v>0</v>
      </c>
      <c r="AH129" s="25">
        <f t="shared" si="30"/>
        <v>0</v>
      </c>
      <c r="AI129" s="25">
        <f t="shared" si="31"/>
        <v>0</v>
      </c>
      <c r="AJ129" s="25">
        <f t="shared" si="32"/>
        <v>0</v>
      </c>
      <c r="AK129" s="25">
        <f t="shared" si="33"/>
        <v>0</v>
      </c>
      <c r="AL129" s="25">
        <f t="shared" si="34"/>
        <v>0</v>
      </c>
      <c r="AM129" s="25">
        <f t="shared" si="35"/>
        <v>0</v>
      </c>
      <c r="AN129" s="25">
        <f t="shared" si="36"/>
        <v>0</v>
      </c>
      <c r="AO129" s="25">
        <f t="shared" si="37"/>
        <v>0</v>
      </c>
      <c r="AP129" s="25">
        <f t="shared" si="38"/>
        <v>0</v>
      </c>
      <c r="AQ129" s="25">
        <f t="shared" si="39"/>
        <v>0</v>
      </c>
      <c r="AR129" s="25">
        <f t="shared" si="40"/>
        <v>0</v>
      </c>
      <c r="AS129" s="25">
        <f t="shared" si="41"/>
        <v>0</v>
      </c>
      <c r="AT129" s="25">
        <f t="shared" si="42"/>
        <v>0</v>
      </c>
      <c r="AU129" s="25">
        <f t="shared" si="43"/>
        <v>0</v>
      </c>
      <c r="AV129" s="25">
        <f t="shared" si="44"/>
        <v>0</v>
      </c>
      <c r="AW129" s="25">
        <f t="shared" si="45"/>
        <v>0</v>
      </c>
      <c r="AX129" s="25">
        <f t="shared" si="45"/>
        <v>0</v>
      </c>
      <c r="AY129" s="25">
        <f t="shared" si="46"/>
        <v>0</v>
      </c>
      <c r="AZ129" s="25">
        <f t="shared" si="47"/>
        <v>0</v>
      </c>
      <c r="BA129" s="76"/>
    </row>
    <row r="130" spans="1:53" x14ac:dyDescent="0.25">
      <c r="A130" s="24" t="s">
        <v>287</v>
      </c>
      <c r="B130" s="25">
        <v>0</v>
      </c>
      <c r="C130" s="25">
        <v>4.0348964013086144E-2</v>
      </c>
      <c r="D130" s="25">
        <v>1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4.1490562960993425E-2</v>
      </c>
      <c r="N130" s="25">
        <v>1.0119670352998886E-3</v>
      </c>
      <c r="O130" s="25">
        <v>0</v>
      </c>
      <c r="P130" s="25">
        <v>5.2659138101188462E-2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B130" s="25">
        <f t="shared" si="25"/>
        <v>0</v>
      </c>
      <c r="AC130" s="25">
        <f t="shared" si="26"/>
        <v>3.5533761527260852</v>
      </c>
      <c r="AD130" s="25">
        <f t="shared" si="27"/>
        <v>88.066106271616761</v>
      </c>
      <c r="AE130" s="25">
        <f t="shared" si="28"/>
        <v>0</v>
      </c>
      <c r="AF130" s="25">
        <f t="shared" si="29"/>
        <v>0</v>
      </c>
      <c r="AG130" s="25">
        <f t="shared" si="29"/>
        <v>0</v>
      </c>
      <c r="AH130" s="25">
        <f t="shared" si="30"/>
        <v>0</v>
      </c>
      <c r="AI130" s="25">
        <f t="shared" si="31"/>
        <v>0</v>
      </c>
      <c r="AJ130" s="25">
        <f t="shared" si="32"/>
        <v>0</v>
      </c>
      <c r="AK130" s="25">
        <f t="shared" si="33"/>
        <v>0</v>
      </c>
      <c r="AL130" s="25">
        <f t="shared" si="34"/>
        <v>0</v>
      </c>
      <c r="AM130" s="25">
        <f t="shared" si="35"/>
        <v>3.653912326992053</v>
      </c>
      <c r="AN130" s="25">
        <f t="shared" si="36"/>
        <v>8.9119996474092938E-2</v>
      </c>
      <c r="AO130" s="25">
        <f t="shared" si="37"/>
        <v>0</v>
      </c>
      <c r="AP130" s="25">
        <f t="shared" si="38"/>
        <v>4.6374852521910066</v>
      </c>
      <c r="AQ130" s="25">
        <f t="shared" si="39"/>
        <v>0</v>
      </c>
      <c r="AR130" s="25">
        <f t="shared" si="40"/>
        <v>0</v>
      </c>
      <c r="AS130" s="25">
        <f t="shared" si="41"/>
        <v>0</v>
      </c>
      <c r="AT130" s="25">
        <f t="shared" si="42"/>
        <v>0</v>
      </c>
      <c r="AU130" s="25">
        <f t="shared" si="43"/>
        <v>0</v>
      </c>
      <c r="AV130" s="25">
        <f t="shared" si="44"/>
        <v>0</v>
      </c>
      <c r="AW130" s="25">
        <f t="shared" si="45"/>
        <v>0</v>
      </c>
      <c r="AX130" s="25">
        <f t="shared" si="45"/>
        <v>0</v>
      </c>
      <c r="AY130" s="25">
        <f t="shared" si="46"/>
        <v>0</v>
      </c>
      <c r="AZ130" s="25">
        <f t="shared" si="47"/>
        <v>0</v>
      </c>
      <c r="BA130" s="76"/>
    </row>
    <row r="131" spans="1:53" x14ac:dyDescent="0.25">
      <c r="A131" s="24" t="s">
        <v>288</v>
      </c>
      <c r="B131" s="25">
        <v>2.3474175797770901E-2</v>
      </c>
      <c r="C131" s="25">
        <v>6.4553983443869978E-2</v>
      </c>
      <c r="D131" s="25">
        <v>0.16431923058439632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3.2675129167289679E-2</v>
      </c>
      <c r="O131" s="25">
        <v>0.32202587680092126</v>
      </c>
      <c r="P131" s="25">
        <v>0</v>
      </c>
      <c r="Q131" s="25">
        <v>0</v>
      </c>
      <c r="R131" s="25">
        <v>0</v>
      </c>
      <c r="S131" s="25">
        <v>1</v>
      </c>
      <c r="T131" s="25">
        <v>6.3380281690140844E-2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B131" s="25">
        <f t="shared" si="25"/>
        <v>1.4052785440155544</v>
      </c>
      <c r="AC131" s="25">
        <f t="shared" si="26"/>
        <v>3.8645159960427748</v>
      </c>
      <c r="AD131" s="25">
        <f t="shared" si="27"/>
        <v>9.8369498081088818</v>
      </c>
      <c r="AE131" s="25">
        <f t="shared" si="28"/>
        <v>0</v>
      </c>
      <c r="AF131" s="25">
        <f t="shared" si="29"/>
        <v>0</v>
      </c>
      <c r="AG131" s="25">
        <f t="shared" si="29"/>
        <v>0</v>
      </c>
      <c r="AH131" s="25">
        <f t="shared" si="30"/>
        <v>0</v>
      </c>
      <c r="AI131" s="25">
        <f t="shared" si="31"/>
        <v>0</v>
      </c>
      <c r="AJ131" s="25">
        <f t="shared" si="32"/>
        <v>0</v>
      </c>
      <c r="AK131" s="25">
        <f t="shared" si="33"/>
        <v>0</v>
      </c>
      <c r="AL131" s="25">
        <f t="shared" si="34"/>
        <v>0</v>
      </c>
      <c r="AM131" s="25">
        <f t="shared" si="35"/>
        <v>0</v>
      </c>
      <c r="AN131" s="25">
        <f t="shared" si="36"/>
        <v>1.9560924454731798</v>
      </c>
      <c r="AO131" s="25">
        <f t="shared" si="37"/>
        <v>19.278038095339799</v>
      </c>
      <c r="AP131" s="25">
        <f t="shared" si="38"/>
        <v>0</v>
      </c>
      <c r="AQ131" s="25">
        <f t="shared" si="39"/>
        <v>0</v>
      </c>
      <c r="AR131" s="25">
        <f t="shared" si="40"/>
        <v>0</v>
      </c>
      <c r="AS131" s="25">
        <f t="shared" si="41"/>
        <v>59.864872620959034</v>
      </c>
      <c r="AT131" s="25">
        <f t="shared" si="42"/>
        <v>3.7942524900607837</v>
      </c>
      <c r="AU131" s="25">
        <f t="shared" si="43"/>
        <v>0</v>
      </c>
      <c r="AV131" s="25">
        <f t="shared" si="44"/>
        <v>0</v>
      </c>
      <c r="AW131" s="25">
        <f t="shared" si="45"/>
        <v>0</v>
      </c>
      <c r="AX131" s="25">
        <f t="shared" si="45"/>
        <v>0</v>
      </c>
      <c r="AY131" s="25">
        <f t="shared" si="46"/>
        <v>0</v>
      </c>
      <c r="AZ131" s="25">
        <f t="shared" si="47"/>
        <v>0</v>
      </c>
      <c r="BA131" s="76"/>
    </row>
    <row r="132" spans="1:53" x14ac:dyDescent="0.25">
      <c r="A132" s="24" t="s">
        <v>289</v>
      </c>
      <c r="B132" s="25">
        <v>1</v>
      </c>
      <c r="C132" s="25">
        <v>0</v>
      </c>
      <c r="D132" s="25">
        <v>0.72000000000000008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0.21600002397923401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B132" s="25">
        <f t="shared" ref="AB132:AB147" si="48">B132/SUM($B132:$Z132)*100</f>
        <v>51.652891922212405</v>
      </c>
      <c r="AC132" s="25">
        <f t="shared" ref="AC132:AC147" si="49">C132/SUM($B132:$Z132)*100</f>
        <v>0</v>
      </c>
      <c r="AD132" s="25">
        <f t="shared" ref="AD132:AD147" si="50">D132/SUM($B132:$Z132)*100</f>
        <v>37.190082183992935</v>
      </c>
      <c r="AE132" s="25">
        <f t="shared" ref="AE132:AE147" si="51">E132/SUM($B132:$Z132)*100</f>
        <v>0</v>
      </c>
      <c r="AF132" s="25">
        <f t="shared" ref="AF132:AG147" si="52">F132/SUM($B132:$Z132)*100</f>
        <v>0</v>
      </c>
      <c r="AG132" s="25">
        <f t="shared" si="52"/>
        <v>0</v>
      </c>
      <c r="AH132" s="25">
        <f t="shared" ref="AH132:AH147" si="53">H132/SUM($B132:$Z132)*100</f>
        <v>0</v>
      </c>
      <c r="AI132" s="25">
        <f t="shared" ref="AI132:AI147" si="54">I132/SUM($B132:$Z132)*100</f>
        <v>0</v>
      </c>
      <c r="AJ132" s="25">
        <f t="shared" ref="AJ132:AJ147" si="55">J132/SUM($B132:$Z132)*100</f>
        <v>0</v>
      </c>
      <c r="AK132" s="25">
        <f t="shared" ref="AK132:AK147" si="56">K132/SUM($B132:$Z132)*100</f>
        <v>0</v>
      </c>
      <c r="AL132" s="25">
        <f t="shared" ref="AL132:AL147" si="57">L132/SUM($B132:$Z132)*100</f>
        <v>0</v>
      </c>
      <c r="AM132" s="25">
        <f t="shared" ref="AM132:AM147" si="58">M132/SUM($B132:$Z132)*100</f>
        <v>0</v>
      </c>
      <c r="AN132" s="25">
        <f t="shared" ref="AN132:AN147" si="59">N132/SUM($B132:$Z132)*100</f>
        <v>0</v>
      </c>
      <c r="AO132" s="25">
        <f t="shared" ref="AO132:AO147" si="60">O132/SUM($B132:$Z132)*100</f>
        <v>0</v>
      </c>
      <c r="AP132" s="25">
        <f t="shared" ref="AP132:AP147" si="61">P132/SUM($B132:$Z132)*100</f>
        <v>0</v>
      </c>
      <c r="AQ132" s="25">
        <f t="shared" ref="AQ132:AQ147" si="62">Q132/SUM($B132:$Z132)*100</f>
        <v>0</v>
      </c>
      <c r="AR132" s="25">
        <f t="shared" ref="AR132:AR147" si="63">R132/SUM($B132:$Z132)*100</f>
        <v>0</v>
      </c>
      <c r="AS132" s="25">
        <f t="shared" ref="AS132:AS147" si="64">S132/SUM($B132:$Z132)*100</f>
        <v>11.157025893794662</v>
      </c>
      <c r="AT132" s="25">
        <f t="shared" ref="AT132:AT147" si="65">T132/SUM($B132:$Z132)*100</f>
        <v>0</v>
      </c>
      <c r="AU132" s="25">
        <f t="shared" ref="AU132:AU147" si="66">U132/SUM($B132:$Z132)*100</f>
        <v>0</v>
      </c>
      <c r="AV132" s="25">
        <f t="shared" ref="AV132:AV147" si="67">V132/SUM($B132:$Z132)*100</f>
        <v>0</v>
      </c>
      <c r="AW132" s="25">
        <f t="shared" ref="AW132:AX147" si="68">W132/SUM($B132:$Z132)*100</f>
        <v>0</v>
      </c>
      <c r="AX132" s="25">
        <f t="shared" si="68"/>
        <v>0</v>
      </c>
      <c r="AY132" s="25">
        <f t="shared" ref="AY132:AY147" si="69">Y132/SUM($B132:$Z132)*100</f>
        <v>0</v>
      </c>
      <c r="AZ132" s="25">
        <f t="shared" ref="AZ132:AZ147" si="70">Z132/SUM($B132:$Z132)*100</f>
        <v>0</v>
      </c>
      <c r="BA132" s="76"/>
    </row>
    <row r="133" spans="1:53" x14ac:dyDescent="0.25">
      <c r="A133" s="24" t="s">
        <v>290</v>
      </c>
      <c r="B133" s="25">
        <v>0</v>
      </c>
      <c r="C133" s="25">
        <v>0</v>
      </c>
      <c r="D133" s="25">
        <v>8.1235717765301335E-2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1</v>
      </c>
      <c r="O133" s="25">
        <v>5.8222563880762017E-2</v>
      </c>
      <c r="P133" s="25">
        <v>0</v>
      </c>
      <c r="Q133" s="25">
        <v>0</v>
      </c>
      <c r="R133" s="25">
        <v>0</v>
      </c>
      <c r="S133" s="25">
        <v>7.7588408438292442E-2</v>
      </c>
      <c r="T133" s="25">
        <v>7.3609515697867209E-2</v>
      </c>
      <c r="U133" s="25">
        <v>0</v>
      </c>
      <c r="V133" s="25">
        <v>0</v>
      </c>
      <c r="W133" s="25">
        <v>0</v>
      </c>
      <c r="X133" s="25">
        <v>0</v>
      </c>
      <c r="Y133" s="25">
        <v>0.38993148856167492</v>
      </c>
      <c r="Z133" s="25">
        <v>0</v>
      </c>
      <c r="AB133" s="25">
        <f t="shared" si="48"/>
        <v>0</v>
      </c>
      <c r="AC133" s="25">
        <f t="shared" si="49"/>
        <v>0</v>
      </c>
      <c r="AD133" s="25">
        <f t="shared" si="50"/>
        <v>4.833768451280716</v>
      </c>
      <c r="AE133" s="25">
        <f t="shared" si="51"/>
        <v>0</v>
      </c>
      <c r="AF133" s="25">
        <f t="shared" si="52"/>
        <v>0</v>
      </c>
      <c r="AG133" s="25">
        <f t="shared" si="52"/>
        <v>0</v>
      </c>
      <c r="AH133" s="25">
        <f t="shared" si="53"/>
        <v>0</v>
      </c>
      <c r="AI133" s="25">
        <f t="shared" si="54"/>
        <v>0</v>
      </c>
      <c r="AJ133" s="25">
        <f t="shared" si="55"/>
        <v>0</v>
      </c>
      <c r="AK133" s="25">
        <f t="shared" si="56"/>
        <v>0</v>
      </c>
      <c r="AL133" s="25">
        <f t="shared" si="57"/>
        <v>0</v>
      </c>
      <c r="AM133" s="25">
        <f t="shared" si="58"/>
        <v>0</v>
      </c>
      <c r="AN133" s="25">
        <f t="shared" si="59"/>
        <v>59.502994301668998</v>
      </c>
      <c r="AO133" s="25">
        <f t="shared" si="60"/>
        <v>3.4644168868255414</v>
      </c>
      <c r="AP133" s="25">
        <f t="shared" si="61"/>
        <v>0</v>
      </c>
      <c r="AQ133" s="25">
        <f t="shared" si="62"/>
        <v>0</v>
      </c>
      <c r="AR133" s="25">
        <f t="shared" si="63"/>
        <v>0</v>
      </c>
      <c r="AS133" s="25">
        <f t="shared" si="64"/>
        <v>4.616742625179282</v>
      </c>
      <c r="AT133" s="25">
        <f t="shared" si="65"/>
        <v>4.3799865931188071</v>
      </c>
      <c r="AU133" s="25">
        <f t="shared" si="66"/>
        <v>0</v>
      </c>
      <c r="AV133" s="25">
        <f t="shared" si="67"/>
        <v>0</v>
      </c>
      <c r="AW133" s="25">
        <f t="shared" si="68"/>
        <v>0</v>
      </c>
      <c r="AX133" s="25">
        <f t="shared" si="68"/>
        <v>0</v>
      </c>
      <c r="AY133" s="25">
        <f t="shared" si="69"/>
        <v>23.202091141926655</v>
      </c>
      <c r="AZ133" s="25">
        <f t="shared" si="70"/>
        <v>0</v>
      </c>
      <c r="BA133" s="76"/>
    </row>
    <row r="134" spans="1:53" x14ac:dyDescent="0.25">
      <c r="A134" s="24" t="s">
        <v>291</v>
      </c>
      <c r="B134" s="25">
        <v>0</v>
      </c>
      <c r="C134" s="25">
        <v>0</v>
      </c>
      <c r="D134" s="25">
        <v>0.21889088492244776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1</v>
      </c>
      <c r="O134" s="25">
        <v>0.22174609290524594</v>
      </c>
      <c r="P134" s="25">
        <v>0</v>
      </c>
      <c r="Q134" s="25">
        <v>0</v>
      </c>
      <c r="R134" s="25">
        <v>0</v>
      </c>
      <c r="S134" s="25">
        <v>0.12123188818483195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B134" s="25">
        <f t="shared" si="48"/>
        <v>0</v>
      </c>
      <c r="AC134" s="25">
        <f t="shared" si="49"/>
        <v>0</v>
      </c>
      <c r="AD134" s="25">
        <f t="shared" si="50"/>
        <v>14.014677524194424</v>
      </c>
      <c r="AE134" s="25">
        <f t="shared" si="51"/>
        <v>0</v>
      </c>
      <c r="AF134" s="25">
        <f t="shared" si="52"/>
        <v>0</v>
      </c>
      <c r="AG134" s="25">
        <f t="shared" si="52"/>
        <v>0</v>
      </c>
      <c r="AH134" s="25">
        <f t="shared" si="53"/>
        <v>0</v>
      </c>
      <c r="AI134" s="25">
        <f t="shared" si="54"/>
        <v>0</v>
      </c>
      <c r="AJ134" s="25">
        <f t="shared" si="55"/>
        <v>0</v>
      </c>
      <c r="AK134" s="25">
        <f t="shared" si="56"/>
        <v>0</v>
      </c>
      <c r="AL134" s="25">
        <f t="shared" si="57"/>
        <v>0</v>
      </c>
      <c r="AM134" s="25">
        <f t="shared" si="58"/>
        <v>0</v>
      </c>
      <c r="AN134" s="25">
        <f t="shared" si="59"/>
        <v>64.025861694331283</v>
      </c>
      <c r="AO134" s="25">
        <f t="shared" si="60"/>
        <v>14.197484675609612</v>
      </c>
      <c r="AP134" s="25">
        <f t="shared" si="61"/>
        <v>0</v>
      </c>
      <c r="AQ134" s="25">
        <f t="shared" si="62"/>
        <v>0</v>
      </c>
      <c r="AR134" s="25">
        <f t="shared" si="63"/>
        <v>0</v>
      </c>
      <c r="AS134" s="25">
        <f t="shared" si="64"/>
        <v>7.7619761058646848</v>
      </c>
      <c r="AT134" s="25">
        <f t="shared" si="65"/>
        <v>0</v>
      </c>
      <c r="AU134" s="25">
        <f t="shared" si="66"/>
        <v>0</v>
      </c>
      <c r="AV134" s="25">
        <f t="shared" si="67"/>
        <v>0</v>
      </c>
      <c r="AW134" s="25">
        <f t="shared" si="68"/>
        <v>0</v>
      </c>
      <c r="AX134" s="25">
        <f t="shared" si="68"/>
        <v>0</v>
      </c>
      <c r="AY134" s="25">
        <f t="shared" si="69"/>
        <v>0</v>
      </c>
      <c r="AZ134" s="25">
        <f t="shared" si="70"/>
        <v>0</v>
      </c>
      <c r="BA134" s="76"/>
    </row>
    <row r="135" spans="1:53" x14ac:dyDescent="0.25">
      <c r="A135" s="24" t="s">
        <v>292</v>
      </c>
      <c r="B135" s="25">
        <v>2.565753962460926E-2</v>
      </c>
      <c r="C135" s="25">
        <v>1.4111646793535096E-2</v>
      </c>
      <c r="D135" s="25">
        <v>3.9769186418144357E-2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1</v>
      </c>
      <c r="O135" s="25">
        <v>1.8302852112813951E-2</v>
      </c>
      <c r="P135" s="25">
        <v>0</v>
      </c>
      <c r="Q135" s="25">
        <v>0</v>
      </c>
      <c r="R135" s="25">
        <v>0</v>
      </c>
      <c r="S135" s="25">
        <v>4.3104671354606917E-2</v>
      </c>
      <c r="T135" s="25">
        <v>3.0789050967576369E-3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B135" s="25">
        <f t="shared" si="48"/>
        <v>2.2427433035717739</v>
      </c>
      <c r="AC135" s="25">
        <f t="shared" si="49"/>
        <v>1.2335088169644759</v>
      </c>
      <c r="AD135" s="25">
        <f t="shared" si="50"/>
        <v>3.4762521205362504</v>
      </c>
      <c r="AE135" s="25">
        <f t="shared" si="51"/>
        <v>0</v>
      </c>
      <c r="AF135" s="25">
        <f t="shared" si="52"/>
        <v>0</v>
      </c>
      <c r="AG135" s="25">
        <f t="shared" si="52"/>
        <v>0</v>
      </c>
      <c r="AH135" s="25">
        <f t="shared" si="53"/>
        <v>0</v>
      </c>
      <c r="AI135" s="25">
        <f t="shared" si="54"/>
        <v>0</v>
      </c>
      <c r="AJ135" s="25">
        <f t="shared" si="55"/>
        <v>0</v>
      </c>
      <c r="AK135" s="25">
        <f t="shared" si="56"/>
        <v>0</v>
      </c>
      <c r="AL135" s="25">
        <f t="shared" si="57"/>
        <v>0</v>
      </c>
      <c r="AM135" s="25">
        <f t="shared" si="58"/>
        <v>0</v>
      </c>
      <c r="AN135" s="25">
        <f t="shared" si="59"/>
        <v>87.410692388472881</v>
      </c>
      <c r="AO135" s="25">
        <f t="shared" si="60"/>
        <v>1.5998649758648911</v>
      </c>
      <c r="AP135" s="25">
        <f t="shared" si="61"/>
        <v>0</v>
      </c>
      <c r="AQ135" s="25">
        <f t="shared" si="62"/>
        <v>0</v>
      </c>
      <c r="AR135" s="25">
        <f t="shared" si="63"/>
        <v>0</v>
      </c>
      <c r="AS135" s="25">
        <f t="shared" si="64"/>
        <v>3.7678091682837636</v>
      </c>
      <c r="AT135" s="25">
        <f t="shared" si="65"/>
        <v>0.26912922630598313</v>
      </c>
      <c r="AU135" s="25">
        <f t="shared" si="66"/>
        <v>0</v>
      </c>
      <c r="AV135" s="25">
        <f t="shared" si="67"/>
        <v>0</v>
      </c>
      <c r="AW135" s="25">
        <f t="shared" si="68"/>
        <v>0</v>
      </c>
      <c r="AX135" s="25">
        <f t="shared" si="68"/>
        <v>0</v>
      </c>
      <c r="AY135" s="25">
        <f t="shared" si="69"/>
        <v>0</v>
      </c>
      <c r="AZ135" s="25">
        <f t="shared" si="70"/>
        <v>0</v>
      </c>
      <c r="BA135" s="76"/>
    </row>
    <row r="136" spans="1:53" x14ac:dyDescent="0.25">
      <c r="A136" s="24" t="s">
        <v>293</v>
      </c>
      <c r="B136" s="25">
        <v>2.1552333284671779E-2</v>
      </c>
      <c r="C136" s="25">
        <v>0</v>
      </c>
      <c r="D136" s="25">
        <v>7.6780187326643212E-2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1</v>
      </c>
      <c r="O136" s="25">
        <v>1.9217994718454645E-2</v>
      </c>
      <c r="P136" s="25">
        <v>0</v>
      </c>
      <c r="Q136" s="25">
        <v>0</v>
      </c>
      <c r="R136" s="25">
        <v>0</v>
      </c>
      <c r="S136" s="25">
        <v>3.5561353867550709E-2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B136" s="25">
        <f t="shared" si="48"/>
        <v>1.8690583160569085</v>
      </c>
      <c r="AC136" s="25">
        <f t="shared" si="49"/>
        <v>0</v>
      </c>
      <c r="AD136" s="25">
        <f t="shared" si="50"/>
        <v>6.658520250952737</v>
      </c>
      <c r="AE136" s="25">
        <f t="shared" si="51"/>
        <v>0</v>
      </c>
      <c r="AF136" s="25">
        <f t="shared" si="52"/>
        <v>0</v>
      </c>
      <c r="AG136" s="25">
        <f t="shared" si="52"/>
        <v>0</v>
      </c>
      <c r="AH136" s="25">
        <f t="shared" si="53"/>
        <v>0</v>
      </c>
      <c r="AI136" s="25">
        <f t="shared" si="54"/>
        <v>0</v>
      </c>
      <c r="AJ136" s="25">
        <f t="shared" si="55"/>
        <v>0</v>
      </c>
      <c r="AK136" s="25">
        <f t="shared" si="56"/>
        <v>0</v>
      </c>
      <c r="AL136" s="25">
        <f t="shared" si="57"/>
        <v>0</v>
      </c>
      <c r="AM136" s="25">
        <f t="shared" si="58"/>
        <v>0</v>
      </c>
      <c r="AN136" s="25">
        <f t="shared" si="59"/>
        <v>86.721854723089336</v>
      </c>
      <c r="AO136" s="25">
        <f t="shared" si="60"/>
        <v>1.6666201460429217</v>
      </c>
      <c r="AP136" s="25">
        <f t="shared" si="61"/>
        <v>0</v>
      </c>
      <c r="AQ136" s="25">
        <f t="shared" si="62"/>
        <v>0</v>
      </c>
      <c r="AR136" s="25">
        <f t="shared" si="63"/>
        <v>0</v>
      </c>
      <c r="AS136" s="25">
        <f t="shared" si="64"/>
        <v>3.0839465638581034</v>
      </c>
      <c r="AT136" s="25">
        <f t="shared" si="65"/>
        <v>0</v>
      </c>
      <c r="AU136" s="25">
        <f t="shared" si="66"/>
        <v>0</v>
      </c>
      <c r="AV136" s="25">
        <f t="shared" si="67"/>
        <v>0</v>
      </c>
      <c r="AW136" s="25">
        <f t="shared" si="68"/>
        <v>0</v>
      </c>
      <c r="AX136" s="25">
        <f t="shared" si="68"/>
        <v>0</v>
      </c>
      <c r="AY136" s="25">
        <f t="shared" si="69"/>
        <v>0</v>
      </c>
      <c r="AZ136" s="25">
        <f t="shared" si="70"/>
        <v>0</v>
      </c>
      <c r="BA136" s="76"/>
    </row>
    <row r="137" spans="1:53" x14ac:dyDescent="0.25">
      <c r="A137" s="24" t="s">
        <v>294</v>
      </c>
      <c r="B137" s="25">
        <v>2.0205312454379794E-2</v>
      </c>
      <c r="C137" s="25">
        <v>8.4188801893249135E-3</v>
      </c>
      <c r="D137" s="25">
        <v>0.14312096321852349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1</v>
      </c>
      <c r="O137" s="25">
        <v>0.10163362591490437</v>
      </c>
      <c r="P137" s="25">
        <v>0</v>
      </c>
      <c r="Q137" s="25">
        <v>0</v>
      </c>
      <c r="R137" s="25">
        <v>0</v>
      </c>
      <c r="S137" s="25">
        <v>0.1697246434587647</v>
      </c>
      <c r="T137" s="25">
        <v>1.818478322772479E-2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B137" s="25">
        <f t="shared" si="48"/>
        <v>1.3827055017177874</v>
      </c>
      <c r="AC137" s="25">
        <f t="shared" si="49"/>
        <v>0.57612729238241134</v>
      </c>
      <c r="AD137" s="25">
        <f t="shared" si="50"/>
        <v>9.7941639705009909</v>
      </c>
      <c r="AE137" s="25">
        <f t="shared" si="51"/>
        <v>0</v>
      </c>
      <c r="AF137" s="25">
        <f t="shared" si="52"/>
        <v>0</v>
      </c>
      <c r="AG137" s="25">
        <f t="shared" si="52"/>
        <v>0</v>
      </c>
      <c r="AH137" s="25">
        <f t="shared" si="53"/>
        <v>0</v>
      </c>
      <c r="AI137" s="25">
        <f t="shared" si="54"/>
        <v>0</v>
      </c>
      <c r="AJ137" s="25">
        <f t="shared" si="55"/>
        <v>0</v>
      </c>
      <c r="AK137" s="25">
        <f t="shared" si="56"/>
        <v>0</v>
      </c>
      <c r="AL137" s="25">
        <f t="shared" si="57"/>
        <v>0</v>
      </c>
      <c r="AM137" s="25">
        <f t="shared" si="58"/>
        <v>0</v>
      </c>
      <c r="AN137" s="25">
        <f t="shared" si="59"/>
        <v>68.432770086565313</v>
      </c>
      <c r="AO137" s="25">
        <f t="shared" si="60"/>
        <v>6.9550705552986365</v>
      </c>
      <c r="AP137" s="25">
        <f t="shared" si="61"/>
        <v>0</v>
      </c>
      <c r="AQ137" s="25">
        <f t="shared" si="62"/>
        <v>0</v>
      </c>
      <c r="AR137" s="25">
        <f t="shared" si="63"/>
        <v>0</v>
      </c>
      <c r="AS137" s="25">
        <f t="shared" si="64"/>
        <v>11.614727503837917</v>
      </c>
      <c r="AT137" s="25">
        <f t="shared" si="65"/>
        <v>1.2444350896969198</v>
      </c>
      <c r="AU137" s="25">
        <f t="shared" si="66"/>
        <v>0</v>
      </c>
      <c r="AV137" s="25">
        <f t="shared" si="67"/>
        <v>0</v>
      </c>
      <c r="AW137" s="25">
        <f t="shared" si="68"/>
        <v>0</v>
      </c>
      <c r="AX137" s="25">
        <f t="shared" si="68"/>
        <v>0</v>
      </c>
      <c r="AY137" s="25">
        <f t="shared" si="69"/>
        <v>0</v>
      </c>
      <c r="AZ137" s="25">
        <f t="shared" si="70"/>
        <v>0</v>
      </c>
      <c r="BA137" s="76"/>
    </row>
    <row r="138" spans="1:53" x14ac:dyDescent="0.25">
      <c r="A138" s="24" t="s">
        <v>295</v>
      </c>
      <c r="B138" s="25">
        <v>6.5708333184974932E-2</v>
      </c>
      <c r="C138" s="25">
        <v>6.570833318497493E-3</v>
      </c>
      <c r="D138" s="25">
        <v>6.5708333184974932E-2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1</v>
      </c>
      <c r="O138" s="25">
        <v>3.0287271226082376E-2</v>
      </c>
      <c r="P138" s="25">
        <v>0</v>
      </c>
      <c r="Q138" s="25">
        <v>0</v>
      </c>
      <c r="R138" s="25">
        <v>0</v>
      </c>
      <c r="S138" s="25">
        <v>6.4657007031910366E-2</v>
      </c>
      <c r="T138" s="25">
        <v>2.8386003087180162E-2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B138" s="25">
        <f t="shared" si="48"/>
        <v>5.209498682491299</v>
      </c>
      <c r="AC138" s="25">
        <f t="shared" si="49"/>
        <v>0.52094986824912981</v>
      </c>
      <c r="AD138" s="25">
        <f t="shared" si="50"/>
        <v>5.209498682491299</v>
      </c>
      <c r="AE138" s="25">
        <f t="shared" si="51"/>
        <v>0</v>
      </c>
      <c r="AF138" s="25">
        <f t="shared" si="52"/>
        <v>0</v>
      </c>
      <c r="AG138" s="25">
        <f t="shared" si="52"/>
        <v>0</v>
      </c>
      <c r="AH138" s="25">
        <f t="shared" si="53"/>
        <v>0</v>
      </c>
      <c r="AI138" s="25">
        <f t="shared" si="54"/>
        <v>0</v>
      </c>
      <c r="AJ138" s="25">
        <f t="shared" si="55"/>
        <v>0</v>
      </c>
      <c r="AK138" s="25">
        <f t="shared" si="56"/>
        <v>0</v>
      </c>
      <c r="AL138" s="25">
        <f t="shared" si="57"/>
        <v>0</v>
      </c>
      <c r="AM138" s="25">
        <f t="shared" si="58"/>
        <v>0</v>
      </c>
      <c r="AN138" s="25">
        <f t="shared" si="59"/>
        <v>79.28216148515115</v>
      </c>
      <c r="AO138" s="25">
        <f t="shared" si="60"/>
        <v>2.4012403282908346</v>
      </c>
      <c r="AP138" s="25">
        <f t="shared" si="61"/>
        <v>0</v>
      </c>
      <c r="AQ138" s="25">
        <f t="shared" si="62"/>
        <v>0</v>
      </c>
      <c r="AR138" s="25">
        <f t="shared" si="63"/>
        <v>0</v>
      </c>
      <c r="AS138" s="25">
        <f t="shared" si="64"/>
        <v>5.1261472726504715</v>
      </c>
      <c r="AT138" s="25">
        <f t="shared" si="65"/>
        <v>2.2505036806758167</v>
      </c>
      <c r="AU138" s="25">
        <f t="shared" si="66"/>
        <v>0</v>
      </c>
      <c r="AV138" s="25">
        <f t="shared" si="67"/>
        <v>0</v>
      </c>
      <c r="AW138" s="25">
        <f t="shared" si="68"/>
        <v>0</v>
      </c>
      <c r="AX138" s="25">
        <f t="shared" si="68"/>
        <v>0</v>
      </c>
      <c r="AY138" s="25">
        <f t="shared" si="69"/>
        <v>0</v>
      </c>
      <c r="AZ138" s="25">
        <f t="shared" si="70"/>
        <v>0</v>
      </c>
      <c r="BA138" s="76"/>
    </row>
    <row r="139" spans="1:53" x14ac:dyDescent="0.25">
      <c r="A139" s="24" t="s">
        <v>296</v>
      </c>
      <c r="B139" s="25">
        <v>0</v>
      </c>
      <c r="C139" s="25">
        <v>0</v>
      </c>
      <c r="D139" s="25">
        <v>3.5920555474452956E-2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1</v>
      </c>
      <c r="O139" s="25">
        <v>2.6750322318728079E-2</v>
      </c>
      <c r="P139" s="25">
        <v>0</v>
      </c>
      <c r="Q139" s="25">
        <v>0</v>
      </c>
      <c r="R139" s="25">
        <v>0</v>
      </c>
      <c r="S139" s="25">
        <v>4.0025766257849274E-2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B139" s="25">
        <f t="shared" si="48"/>
        <v>0</v>
      </c>
      <c r="AC139" s="25">
        <f t="shared" si="49"/>
        <v>0</v>
      </c>
      <c r="AD139" s="25">
        <f t="shared" si="50"/>
        <v>3.2575192523022345</v>
      </c>
      <c r="AE139" s="25">
        <f t="shared" si="51"/>
        <v>0</v>
      </c>
      <c r="AF139" s="25">
        <f t="shared" si="52"/>
        <v>0</v>
      </c>
      <c r="AG139" s="25">
        <f t="shared" si="52"/>
        <v>0</v>
      </c>
      <c r="AH139" s="25">
        <f t="shared" si="53"/>
        <v>0</v>
      </c>
      <c r="AI139" s="25">
        <f t="shared" si="54"/>
        <v>0</v>
      </c>
      <c r="AJ139" s="25">
        <f t="shared" si="55"/>
        <v>0</v>
      </c>
      <c r="AK139" s="25">
        <f t="shared" si="56"/>
        <v>0</v>
      </c>
      <c r="AL139" s="25">
        <f t="shared" si="57"/>
        <v>0</v>
      </c>
      <c r="AM139" s="25">
        <f t="shared" si="58"/>
        <v>0</v>
      </c>
      <c r="AN139" s="25">
        <f t="shared" si="59"/>
        <v>90.686772776078399</v>
      </c>
      <c r="AO139" s="25">
        <f t="shared" si="60"/>
        <v>2.425900401805352</v>
      </c>
      <c r="AP139" s="25">
        <f t="shared" si="61"/>
        <v>0</v>
      </c>
      <c r="AQ139" s="25">
        <f t="shared" si="62"/>
        <v>0</v>
      </c>
      <c r="AR139" s="25">
        <f t="shared" si="63"/>
        <v>0</v>
      </c>
      <c r="AS139" s="25">
        <f t="shared" si="64"/>
        <v>3.6298075698140031</v>
      </c>
      <c r="AT139" s="25">
        <f t="shared" si="65"/>
        <v>0</v>
      </c>
      <c r="AU139" s="25">
        <f t="shared" si="66"/>
        <v>0</v>
      </c>
      <c r="AV139" s="25">
        <f t="shared" si="67"/>
        <v>0</v>
      </c>
      <c r="AW139" s="25">
        <f t="shared" si="68"/>
        <v>0</v>
      </c>
      <c r="AX139" s="25">
        <f t="shared" si="68"/>
        <v>0</v>
      </c>
      <c r="AY139" s="25">
        <f t="shared" si="69"/>
        <v>0</v>
      </c>
      <c r="AZ139" s="25">
        <f t="shared" si="70"/>
        <v>0</v>
      </c>
      <c r="BA139" s="76"/>
    </row>
    <row r="140" spans="1:53" x14ac:dyDescent="0.25">
      <c r="A140" s="24" t="s">
        <v>297</v>
      </c>
      <c r="B140" s="25">
        <v>9.037900874635571E-2</v>
      </c>
      <c r="C140" s="25">
        <v>1</v>
      </c>
      <c r="D140" s="25">
        <v>3.7900874635568516E-2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0.48968878314276854</v>
      </c>
      <c r="O140" s="25">
        <v>9.5988132067565235E-2</v>
      </c>
      <c r="P140" s="25">
        <v>0</v>
      </c>
      <c r="Q140" s="25">
        <v>0</v>
      </c>
      <c r="R140" s="25">
        <v>0</v>
      </c>
      <c r="S140" s="25">
        <v>1.7492713312215257E-2</v>
      </c>
      <c r="T140" s="25">
        <v>5.5976682599088827E-2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B140" s="25">
        <f t="shared" si="48"/>
        <v>5.056377098213976</v>
      </c>
      <c r="AC140" s="25">
        <f t="shared" si="49"/>
        <v>55.946365957657854</v>
      </c>
      <c r="AD140" s="25">
        <f t="shared" si="50"/>
        <v>2.1204162024768278</v>
      </c>
      <c r="AE140" s="25">
        <f t="shared" si="51"/>
        <v>0</v>
      </c>
      <c r="AF140" s="25">
        <f t="shared" si="52"/>
        <v>0</v>
      </c>
      <c r="AG140" s="25">
        <f t="shared" si="52"/>
        <v>0</v>
      </c>
      <c r="AH140" s="25">
        <f t="shared" si="53"/>
        <v>0</v>
      </c>
      <c r="AI140" s="25">
        <f t="shared" si="54"/>
        <v>0</v>
      </c>
      <c r="AJ140" s="25">
        <f t="shared" si="55"/>
        <v>0</v>
      </c>
      <c r="AK140" s="25">
        <f t="shared" si="56"/>
        <v>0</v>
      </c>
      <c r="AL140" s="25">
        <f t="shared" si="57"/>
        <v>0</v>
      </c>
      <c r="AM140" s="25">
        <f t="shared" si="58"/>
        <v>0</v>
      </c>
      <c r="AN140" s="25">
        <f t="shared" si="59"/>
        <v>27.396307867065484</v>
      </c>
      <c r="AO140" s="25">
        <f t="shared" si="60"/>
        <v>5.3701871642439976</v>
      </c>
      <c r="AP140" s="25">
        <f t="shared" si="61"/>
        <v>0</v>
      </c>
      <c r="AQ140" s="25">
        <f t="shared" si="62"/>
        <v>0</v>
      </c>
      <c r="AR140" s="25">
        <f t="shared" si="63"/>
        <v>0</v>
      </c>
      <c r="AS140" s="25">
        <f t="shared" si="64"/>
        <v>0.97865374055758803</v>
      </c>
      <c r="AT140" s="25">
        <f t="shared" si="65"/>
        <v>3.1316919697842818</v>
      </c>
      <c r="AU140" s="25">
        <f t="shared" si="66"/>
        <v>0</v>
      </c>
      <c r="AV140" s="25">
        <f t="shared" si="67"/>
        <v>0</v>
      </c>
      <c r="AW140" s="25">
        <f t="shared" si="68"/>
        <v>0</v>
      </c>
      <c r="AX140" s="25">
        <f t="shared" si="68"/>
        <v>0</v>
      </c>
      <c r="AY140" s="25">
        <f t="shared" si="69"/>
        <v>0</v>
      </c>
      <c r="AZ140" s="25">
        <f t="shared" si="70"/>
        <v>0</v>
      </c>
      <c r="BA140" s="76"/>
    </row>
    <row r="141" spans="1:53" x14ac:dyDescent="0.25">
      <c r="A141" s="24" t="s">
        <v>298</v>
      </c>
      <c r="B141" s="25">
        <v>0.42422013478878834</v>
      </c>
      <c r="C141" s="25">
        <v>0.52661809835849593</v>
      </c>
      <c r="D141" s="25">
        <v>0.44372450880206593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1</v>
      </c>
      <c r="O141" s="25">
        <v>1.6054015775945403E-2</v>
      </c>
      <c r="P141" s="25">
        <v>0</v>
      </c>
      <c r="Q141" s="25">
        <v>0</v>
      </c>
      <c r="R141" s="25">
        <v>0</v>
      </c>
      <c r="S141" s="25">
        <v>1.17026257071331E-2</v>
      </c>
      <c r="T141" s="25">
        <v>0.42129452545679152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B141" s="25">
        <f t="shared" si="48"/>
        <v>14.91834504897672</v>
      </c>
      <c r="AC141" s="25">
        <f t="shared" si="49"/>
        <v>18.519324888384894</v>
      </c>
      <c r="AD141" s="25">
        <f t="shared" si="50"/>
        <v>15.604245970768751</v>
      </c>
      <c r="AE141" s="25">
        <f t="shared" si="51"/>
        <v>0</v>
      </c>
      <c r="AF141" s="25">
        <f t="shared" si="52"/>
        <v>0</v>
      </c>
      <c r="AG141" s="25">
        <f t="shared" si="52"/>
        <v>0</v>
      </c>
      <c r="AH141" s="25">
        <f t="shared" si="53"/>
        <v>0</v>
      </c>
      <c r="AI141" s="25">
        <f t="shared" si="54"/>
        <v>0</v>
      </c>
      <c r="AJ141" s="25">
        <f t="shared" si="55"/>
        <v>0</v>
      </c>
      <c r="AK141" s="25">
        <f t="shared" si="56"/>
        <v>0</v>
      </c>
      <c r="AL141" s="25">
        <f t="shared" si="57"/>
        <v>0</v>
      </c>
      <c r="AM141" s="25">
        <f t="shared" si="58"/>
        <v>0</v>
      </c>
      <c r="AN141" s="25">
        <f t="shared" si="59"/>
        <v>35.16651810127847</v>
      </c>
      <c r="AO141" s="25">
        <f t="shared" si="60"/>
        <v>0.56456383638299412</v>
      </c>
      <c r="AP141" s="25">
        <f t="shared" si="61"/>
        <v>0</v>
      </c>
      <c r="AQ141" s="25">
        <f t="shared" si="62"/>
        <v>0</v>
      </c>
      <c r="AR141" s="25">
        <f t="shared" si="63"/>
        <v>0</v>
      </c>
      <c r="AS141" s="25">
        <f t="shared" si="64"/>
        <v>0.41154059876238297</v>
      </c>
      <c r="AT141" s="25">
        <f t="shared" si="65"/>
        <v>14.815461555445783</v>
      </c>
      <c r="AU141" s="25">
        <f t="shared" si="66"/>
        <v>0</v>
      </c>
      <c r="AV141" s="25">
        <f t="shared" si="67"/>
        <v>0</v>
      </c>
      <c r="AW141" s="25">
        <f t="shared" si="68"/>
        <v>0</v>
      </c>
      <c r="AX141" s="25">
        <f t="shared" si="68"/>
        <v>0</v>
      </c>
      <c r="AY141" s="25">
        <f t="shared" si="69"/>
        <v>0</v>
      </c>
      <c r="AZ141" s="25">
        <f t="shared" si="70"/>
        <v>0</v>
      </c>
      <c r="BA141" s="76"/>
    </row>
    <row r="142" spans="1:53" x14ac:dyDescent="0.25">
      <c r="A142" s="24" t="s">
        <v>299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76"/>
    </row>
    <row r="143" spans="1:53" x14ac:dyDescent="0.25">
      <c r="A143" s="24" t="s">
        <v>300</v>
      </c>
      <c r="B143" s="25">
        <v>0.45</v>
      </c>
      <c r="C143" s="25">
        <v>0</v>
      </c>
      <c r="D143" s="25">
        <v>1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0.28000000000000003</v>
      </c>
      <c r="AB143" s="25">
        <f t="shared" si="48"/>
        <v>26.011560693641623</v>
      </c>
      <c r="AC143" s="25">
        <f t="shared" si="49"/>
        <v>0</v>
      </c>
      <c r="AD143" s="25">
        <f t="shared" si="50"/>
        <v>57.80346820809249</v>
      </c>
      <c r="AE143" s="25">
        <f t="shared" si="51"/>
        <v>0</v>
      </c>
      <c r="AF143" s="25">
        <f t="shared" si="52"/>
        <v>0</v>
      </c>
      <c r="AG143" s="25">
        <f t="shared" si="52"/>
        <v>0</v>
      </c>
      <c r="AH143" s="25">
        <f t="shared" si="53"/>
        <v>0</v>
      </c>
      <c r="AI143" s="25">
        <f t="shared" si="54"/>
        <v>0</v>
      </c>
      <c r="AJ143" s="25">
        <f t="shared" si="55"/>
        <v>0</v>
      </c>
      <c r="AK143" s="25">
        <f t="shared" si="56"/>
        <v>0</v>
      </c>
      <c r="AL143" s="25">
        <f t="shared" si="57"/>
        <v>0</v>
      </c>
      <c r="AM143" s="25">
        <f t="shared" si="58"/>
        <v>0</v>
      </c>
      <c r="AN143" s="25">
        <f t="shared" si="59"/>
        <v>0</v>
      </c>
      <c r="AO143" s="25">
        <f t="shared" si="60"/>
        <v>0</v>
      </c>
      <c r="AP143" s="25">
        <f t="shared" si="61"/>
        <v>0</v>
      </c>
      <c r="AQ143" s="25">
        <f t="shared" si="62"/>
        <v>0</v>
      </c>
      <c r="AR143" s="25">
        <f t="shared" si="63"/>
        <v>0</v>
      </c>
      <c r="AS143" s="25">
        <f t="shared" si="64"/>
        <v>0</v>
      </c>
      <c r="AT143" s="25">
        <f t="shared" si="65"/>
        <v>0</v>
      </c>
      <c r="AU143" s="25">
        <f t="shared" si="66"/>
        <v>0</v>
      </c>
      <c r="AV143" s="25">
        <f t="shared" si="67"/>
        <v>0</v>
      </c>
      <c r="AW143" s="25">
        <f t="shared" si="68"/>
        <v>0</v>
      </c>
      <c r="AX143" s="25">
        <f t="shared" si="68"/>
        <v>0</v>
      </c>
      <c r="AY143" s="25">
        <f t="shared" si="69"/>
        <v>0</v>
      </c>
      <c r="AZ143" s="25">
        <f t="shared" si="70"/>
        <v>16.184971098265898</v>
      </c>
      <c r="BA143" s="76"/>
    </row>
    <row r="144" spans="1:53" x14ac:dyDescent="0.25">
      <c r="A144" s="24" t="s">
        <v>301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1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B144" s="25">
        <f t="shared" si="48"/>
        <v>0</v>
      </c>
      <c r="AC144" s="25">
        <f t="shared" si="49"/>
        <v>0</v>
      </c>
      <c r="AD144" s="25">
        <f t="shared" si="50"/>
        <v>0</v>
      </c>
      <c r="AE144" s="25">
        <f t="shared" si="51"/>
        <v>0</v>
      </c>
      <c r="AF144" s="25">
        <f t="shared" si="52"/>
        <v>0</v>
      </c>
      <c r="AG144" s="25">
        <f t="shared" si="52"/>
        <v>0</v>
      </c>
      <c r="AH144" s="25">
        <f t="shared" si="53"/>
        <v>0</v>
      </c>
      <c r="AI144" s="25">
        <f t="shared" si="54"/>
        <v>0</v>
      </c>
      <c r="AJ144" s="25">
        <f t="shared" si="55"/>
        <v>0</v>
      </c>
      <c r="AK144" s="25">
        <f t="shared" si="56"/>
        <v>0</v>
      </c>
      <c r="AL144" s="25">
        <f t="shared" si="57"/>
        <v>0</v>
      </c>
      <c r="AM144" s="25">
        <f t="shared" si="58"/>
        <v>0</v>
      </c>
      <c r="AN144" s="25">
        <f t="shared" si="59"/>
        <v>100</v>
      </c>
      <c r="AO144" s="25">
        <f t="shared" si="60"/>
        <v>0</v>
      </c>
      <c r="AP144" s="25">
        <f t="shared" si="61"/>
        <v>0</v>
      </c>
      <c r="AQ144" s="25">
        <f t="shared" si="62"/>
        <v>0</v>
      </c>
      <c r="AR144" s="25">
        <f t="shared" si="63"/>
        <v>0</v>
      </c>
      <c r="AS144" s="25">
        <f t="shared" si="64"/>
        <v>0</v>
      </c>
      <c r="AT144" s="25">
        <f t="shared" si="65"/>
        <v>0</v>
      </c>
      <c r="AU144" s="25">
        <f t="shared" si="66"/>
        <v>0</v>
      </c>
      <c r="AV144" s="25">
        <f t="shared" si="67"/>
        <v>0</v>
      </c>
      <c r="AW144" s="25">
        <f t="shared" si="68"/>
        <v>0</v>
      </c>
      <c r="AX144" s="25">
        <f t="shared" si="68"/>
        <v>0</v>
      </c>
      <c r="AY144" s="25">
        <f t="shared" si="69"/>
        <v>0</v>
      </c>
      <c r="AZ144" s="25">
        <f t="shared" si="70"/>
        <v>0</v>
      </c>
      <c r="BA144" s="76"/>
    </row>
    <row r="145" spans="1:53" x14ac:dyDescent="0.25">
      <c r="A145" s="24" t="s">
        <v>302</v>
      </c>
      <c r="B145" s="25">
        <v>0.9629629629629628</v>
      </c>
      <c r="C145" s="25">
        <v>0.5185185185185186</v>
      </c>
      <c r="D145" s="25">
        <v>1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0.2845277840669434</v>
      </c>
      <c r="P145" s="25">
        <v>0</v>
      </c>
      <c r="Q145" s="25">
        <v>0</v>
      </c>
      <c r="R145" s="25">
        <v>0</v>
      </c>
      <c r="S145" s="25">
        <v>0.84444453819042098</v>
      </c>
      <c r="T145" s="25">
        <v>4.4444449378443197E-2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0.29629629629629628</v>
      </c>
      <c r="AB145" s="25">
        <f t="shared" si="48"/>
        <v>24.371438837550542</v>
      </c>
      <c r="AC145" s="25">
        <f t="shared" si="49"/>
        <v>13.123082450988759</v>
      </c>
      <c r="AD145" s="25">
        <f t="shared" si="50"/>
        <v>25.308801869764032</v>
      </c>
      <c r="AE145" s="25">
        <f t="shared" si="51"/>
        <v>0</v>
      </c>
      <c r="AF145" s="25">
        <f t="shared" si="52"/>
        <v>0</v>
      </c>
      <c r="AG145" s="25">
        <f t="shared" si="52"/>
        <v>0</v>
      </c>
      <c r="AH145" s="25">
        <f t="shared" si="53"/>
        <v>0</v>
      </c>
      <c r="AI145" s="25">
        <f t="shared" si="54"/>
        <v>0</v>
      </c>
      <c r="AJ145" s="25">
        <f t="shared" si="55"/>
        <v>0</v>
      </c>
      <c r="AK145" s="25">
        <f t="shared" si="56"/>
        <v>0</v>
      </c>
      <c r="AL145" s="25">
        <f t="shared" si="57"/>
        <v>0</v>
      </c>
      <c r="AM145" s="25">
        <f t="shared" si="58"/>
        <v>0</v>
      </c>
      <c r="AN145" s="25">
        <f t="shared" si="59"/>
        <v>0</v>
      </c>
      <c r="AO145" s="25">
        <f t="shared" si="60"/>
        <v>7.2010573133932736</v>
      </c>
      <c r="AP145" s="25">
        <f t="shared" si="61"/>
        <v>0</v>
      </c>
      <c r="AQ145" s="25">
        <f t="shared" si="62"/>
        <v>0</v>
      </c>
      <c r="AR145" s="25">
        <f t="shared" si="63"/>
        <v>0</v>
      </c>
      <c r="AS145" s="25">
        <f t="shared" si="64"/>
        <v>21.371879507065749</v>
      </c>
      <c r="AT145" s="25">
        <f t="shared" si="65"/>
        <v>1.1248357635297761</v>
      </c>
      <c r="AU145" s="25">
        <f t="shared" si="66"/>
        <v>0</v>
      </c>
      <c r="AV145" s="25">
        <f t="shared" si="67"/>
        <v>0</v>
      </c>
      <c r="AW145" s="25">
        <f t="shared" si="68"/>
        <v>0</v>
      </c>
      <c r="AX145" s="25">
        <f t="shared" si="68"/>
        <v>0</v>
      </c>
      <c r="AY145" s="25">
        <f t="shared" si="69"/>
        <v>0</v>
      </c>
      <c r="AZ145" s="25">
        <f t="shared" si="70"/>
        <v>7.4989042577078617</v>
      </c>
      <c r="BA145" s="76"/>
    </row>
    <row r="146" spans="1:53" x14ac:dyDescent="0.25">
      <c r="A146" s="24" t="s">
        <v>303</v>
      </c>
      <c r="B146" s="25">
        <v>1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B146" s="25">
        <f t="shared" si="48"/>
        <v>100</v>
      </c>
      <c r="AC146" s="25">
        <f t="shared" si="49"/>
        <v>0</v>
      </c>
      <c r="AD146" s="25">
        <f t="shared" si="50"/>
        <v>0</v>
      </c>
      <c r="AE146" s="25">
        <f t="shared" si="51"/>
        <v>0</v>
      </c>
      <c r="AF146" s="25">
        <f t="shared" si="52"/>
        <v>0</v>
      </c>
      <c r="AG146" s="25">
        <f t="shared" si="52"/>
        <v>0</v>
      </c>
      <c r="AH146" s="25">
        <f t="shared" si="53"/>
        <v>0</v>
      </c>
      <c r="AI146" s="25">
        <f t="shared" si="54"/>
        <v>0</v>
      </c>
      <c r="AJ146" s="25">
        <f t="shared" si="55"/>
        <v>0</v>
      </c>
      <c r="AK146" s="25">
        <f t="shared" si="56"/>
        <v>0</v>
      </c>
      <c r="AL146" s="25">
        <f t="shared" si="57"/>
        <v>0</v>
      </c>
      <c r="AM146" s="25">
        <f t="shared" si="58"/>
        <v>0</v>
      </c>
      <c r="AN146" s="25">
        <f t="shared" si="59"/>
        <v>0</v>
      </c>
      <c r="AO146" s="25">
        <f t="shared" si="60"/>
        <v>0</v>
      </c>
      <c r="AP146" s="25">
        <f t="shared" si="61"/>
        <v>0</v>
      </c>
      <c r="AQ146" s="25">
        <f t="shared" si="62"/>
        <v>0</v>
      </c>
      <c r="AR146" s="25">
        <f t="shared" si="63"/>
        <v>0</v>
      </c>
      <c r="AS146" s="25">
        <f t="shared" si="64"/>
        <v>0</v>
      </c>
      <c r="AT146" s="25">
        <f t="shared" si="65"/>
        <v>0</v>
      </c>
      <c r="AU146" s="25">
        <f t="shared" si="66"/>
        <v>0</v>
      </c>
      <c r="AV146" s="25">
        <f t="shared" si="67"/>
        <v>0</v>
      </c>
      <c r="AW146" s="25">
        <f t="shared" si="68"/>
        <v>0</v>
      </c>
      <c r="AX146" s="25">
        <f t="shared" si="68"/>
        <v>0</v>
      </c>
      <c r="AY146" s="25">
        <f t="shared" si="69"/>
        <v>0</v>
      </c>
      <c r="AZ146" s="25">
        <f t="shared" si="70"/>
        <v>0</v>
      </c>
      <c r="BA146" s="76"/>
    </row>
    <row r="147" spans="1:53" x14ac:dyDescent="0.25">
      <c r="A147" s="24" t="s">
        <v>304</v>
      </c>
      <c r="B147" s="25">
        <v>0.04</v>
      </c>
      <c r="C147" s="25">
        <v>1</v>
      </c>
      <c r="D147" s="25">
        <v>9.0000000000000011E-2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0.09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7.0000000000000007E-2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B147" s="25">
        <f t="shared" si="48"/>
        <v>3.1007751937984493</v>
      </c>
      <c r="AC147" s="25">
        <f t="shared" si="49"/>
        <v>77.519379844961222</v>
      </c>
      <c r="AD147" s="25">
        <f t="shared" si="50"/>
        <v>6.9767441860465116</v>
      </c>
      <c r="AE147" s="25">
        <f t="shared" si="51"/>
        <v>0</v>
      </c>
      <c r="AF147" s="25">
        <f t="shared" si="52"/>
        <v>0</v>
      </c>
      <c r="AG147" s="25">
        <f t="shared" si="52"/>
        <v>0</v>
      </c>
      <c r="AH147" s="25">
        <f t="shared" si="53"/>
        <v>0</v>
      </c>
      <c r="AI147" s="25">
        <f t="shared" si="54"/>
        <v>0</v>
      </c>
      <c r="AJ147" s="25">
        <f t="shared" si="55"/>
        <v>6.9767441860465098</v>
      </c>
      <c r="AK147" s="25">
        <f t="shared" si="56"/>
        <v>0</v>
      </c>
      <c r="AL147" s="25">
        <f t="shared" si="57"/>
        <v>0</v>
      </c>
      <c r="AM147" s="25">
        <f t="shared" si="58"/>
        <v>0</v>
      </c>
      <c r="AN147" s="25">
        <f t="shared" si="59"/>
        <v>0</v>
      </c>
      <c r="AO147" s="25">
        <f t="shared" si="60"/>
        <v>0</v>
      </c>
      <c r="AP147" s="25">
        <f t="shared" si="61"/>
        <v>0</v>
      </c>
      <c r="AQ147" s="25">
        <f t="shared" si="62"/>
        <v>0</v>
      </c>
      <c r="AR147" s="25">
        <f t="shared" si="63"/>
        <v>0</v>
      </c>
      <c r="AS147" s="25">
        <f t="shared" si="64"/>
        <v>0</v>
      </c>
      <c r="AT147" s="25">
        <f t="shared" si="65"/>
        <v>5.4263565891472858</v>
      </c>
      <c r="AU147" s="25">
        <f t="shared" si="66"/>
        <v>0</v>
      </c>
      <c r="AV147" s="25">
        <f t="shared" si="67"/>
        <v>0</v>
      </c>
      <c r="AW147" s="25">
        <f t="shared" si="68"/>
        <v>0</v>
      </c>
      <c r="AX147" s="25">
        <f t="shared" si="68"/>
        <v>0</v>
      </c>
      <c r="AY147" s="25">
        <f t="shared" si="69"/>
        <v>0</v>
      </c>
      <c r="AZ147" s="25">
        <f t="shared" si="70"/>
        <v>0</v>
      </c>
      <c r="BA147" s="76"/>
    </row>
    <row r="148" spans="1:53" x14ac:dyDescent="0.25">
      <c r="AB148" s="28"/>
    </row>
  </sheetData>
  <mergeCells count="2">
    <mergeCell ref="B1:Z1"/>
    <mergeCell ref="AB1:AZ1"/>
  </mergeCells>
  <conditionalFormatting sqref="B3:Z1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{CD19F61A-7BE0-49BD-81E6-39850D28E6FB}</x14:id>
        </ext>
      </extLst>
    </cfRule>
  </conditionalFormatting>
  <conditionalFormatting sqref="AB3:AZ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{87ED5DAD-59F0-47AD-9223-194C9FB2714E}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19F61A-7BE0-49BD-81E6-39850D28E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B3:Z147</xm:sqref>
        </x14:conditionalFormatting>
        <x14:conditionalFormatting xmlns:xm="http://schemas.microsoft.com/office/excel/2006/main">
          <x14:cfRule type="dataBar" id="{87ED5DAD-59F0-47AD-9223-194C9FB27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AB3:AZ147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A27A-904B-49F3-ACD7-D288FAFB1993}">
  <sheetPr codeName="Sheet4"/>
  <dimension ref="B1:AS28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2.7109375" style="55" customWidth="1"/>
    <col min="2" max="2" width="3.28515625" style="55" customWidth="1"/>
    <col min="3" max="3" width="10.5703125" style="36" bestFit="1" customWidth="1"/>
    <col min="4" max="4" width="19" style="36" bestFit="1" customWidth="1"/>
    <col min="5" max="5" width="7" style="36" customWidth="1"/>
    <col min="6" max="6" width="13.85546875" style="36" customWidth="1"/>
    <col min="7" max="7" width="13.140625" style="36" bestFit="1" customWidth="1"/>
    <col min="8" max="8" width="5" style="36" customWidth="1"/>
    <col min="9" max="9" width="8.140625" style="36" customWidth="1"/>
    <col min="10" max="12" width="5.28515625" style="36" bestFit="1" customWidth="1"/>
    <col min="13" max="13" width="5.5703125" style="36" bestFit="1" customWidth="1"/>
    <col min="14" max="14" width="6.5703125" style="36" customWidth="1"/>
    <col min="15" max="15" width="5.5703125" style="36" bestFit="1" customWidth="1"/>
    <col min="16" max="16" width="4.5703125" style="36" customWidth="1"/>
    <col min="17" max="17" width="12.140625" style="36" customWidth="1"/>
    <col min="18" max="18" width="10.85546875" style="36" customWidth="1"/>
    <col min="19" max="19" width="18.7109375" style="36" customWidth="1"/>
    <col min="20" max="20" width="22.42578125" style="36" customWidth="1"/>
    <col min="21" max="21" width="25.140625" style="36" customWidth="1"/>
    <col min="22" max="22" width="24.7109375" style="36" customWidth="1"/>
    <col min="23" max="23" width="16.42578125" style="36" customWidth="1"/>
    <col min="24" max="24" width="16.7109375" style="36" customWidth="1"/>
    <col min="25" max="25" width="17.85546875" style="36" customWidth="1"/>
    <col min="26" max="26" width="18.140625" style="36" customWidth="1"/>
    <col min="27" max="27" width="9.85546875" style="36" customWidth="1"/>
    <col min="28" max="28" width="20.5703125" style="36" bestFit="1" customWidth="1"/>
    <col min="29" max="29" width="9.140625" style="36" customWidth="1"/>
    <col min="30" max="30" width="14.140625" style="36" bestFit="1" customWidth="1"/>
    <col min="31" max="31" width="13.28515625" style="36" customWidth="1"/>
    <col min="32" max="32" width="9.5703125" style="36" customWidth="1"/>
    <col min="33" max="33" width="11.7109375" style="36" customWidth="1"/>
    <col min="34" max="35" width="13.85546875" style="36" customWidth="1"/>
    <col min="36" max="36" width="11.28515625" style="36" bestFit="1" customWidth="1"/>
    <col min="37" max="37" width="12.28515625" style="36" customWidth="1"/>
    <col min="38" max="38" width="14.140625" style="36" bestFit="1" customWidth="1"/>
    <col min="39" max="39" width="13.140625" style="36" bestFit="1" customWidth="1"/>
    <col min="40" max="40" width="9.85546875" style="36" bestFit="1" customWidth="1"/>
    <col min="41" max="41" width="17" style="36" bestFit="1" customWidth="1"/>
    <col min="42" max="42" width="24" style="36" bestFit="1" customWidth="1"/>
    <col min="43" max="43" width="26.140625" style="36" bestFit="1" customWidth="1"/>
    <col min="44" max="44" width="23.5703125" style="36" bestFit="1" customWidth="1"/>
    <col min="45" max="45" width="25.7109375" style="36" bestFit="1" customWidth="1"/>
    <col min="46" max="16384" width="9.140625" style="55"/>
  </cols>
  <sheetData>
    <row r="1" spans="2:45" x14ac:dyDescent="0.25">
      <c r="E1" s="29" t="s">
        <v>308</v>
      </c>
      <c r="F1" s="29" t="s">
        <v>352</v>
      </c>
      <c r="G1" s="29" t="s">
        <v>356</v>
      </c>
      <c r="H1" s="29"/>
      <c r="I1" s="29" t="s">
        <v>305</v>
      </c>
      <c r="J1" s="29"/>
      <c r="K1" s="29"/>
      <c r="L1" s="29"/>
      <c r="M1" s="30"/>
      <c r="N1" s="29"/>
      <c r="O1" s="30" t="s">
        <v>336</v>
      </c>
      <c r="P1" s="30" t="s">
        <v>338</v>
      </c>
      <c r="Q1" s="29" t="s">
        <v>335</v>
      </c>
      <c r="R1" s="29" t="s">
        <v>324</v>
      </c>
      <c r="S1" s="29" t="s">
        <v>324</v>
      </c>
      <c r="T1" s="29" t="s">
        <v>323</v>
      </c>
      <c r="U1" s="29" t="s">
        <v>323</v>
      </c>
      <c r="V1" s="29" t="s">
        <v>323</v>
      </c>
      <c r="W1" s="29" t="s">
        <v>323</v>
      </c>
      <c r="X1" s="29" t="s">
        <v>323</v>
      </c>
      <c r="Y1" s="29" t="s">
        <v>349</v>
      </c>
      <c r="Z1" s="29" t="s">
        <v>349</v>
      </c>
      <c r="AA1" s="29" t="s">
        <v>363</v>
      </c>
      <c r="AB1" s="29"/>
      <c r="AC1" s="29"/>
      <c r="AD1" s="29"/>
      <c r="AE1" s="29" t="s">
        <v>334</v>
      </c>
      <c r="AF1" s="29"/>
      <c r="AG1" s="29"/>
      <c r="AH1" s="29"/>
      <c r="AI1" s="29"/>
      <c r="AJ1" s="29"/>
      <c r="AK1" s="29"/>
      <c r="AL1" s="29" t="s">
        <v>393</v>
      </c>
      <c r="AM1" s="29" t="s">
        <v>393</v>
      </c>
      <c r="AN1" s="29"/>
      <c r="AO1" s="29"/>
      <c r="AP1" s="29"/>
      <c r="AQ1" s="29"/>
      <c r="AR1" s="29"/>
      <c r="AS1" s="29"/>
    </row>
    <row r="2" spans="2:45" ht="15.75" thickBot="1" x14ac:dyDescent="0.3">
      <c r="C2" s="37" t="s">
        <v>26</v>
      </c>
      <c r="D2" s="31" t="s">
        <v>406</v>
      </c>
      <c r="E2" s="32" t="s">
        <v>179</v>
      </c>
      <c r="F2" s="31" t="s">
        <v>353</v>
      </c>
      <c r="G2" s="31" t="s">
        <v>353</v>
      </c>
      <c r="H2" s="31" t="s">
        <v>357</v>
      </c>
      <c r="I2" s="31" t="s">
        <v>354</v>
      </c>
      <c r="J2" s="31" t="s">
        <v>306</v>
      </c>
      <c r="K2" s="31" t="s">
        <v>351</v>
      </c>
      <c r="L2" s="31" t="s">
        <v>344</v>
      </c>
      <c r="M2" s="31" t="s">
        <v>343</v>
      </c>
      <c r="N2" s="31" t="s">
        <v>307</v>
      </c>
      <c r="O2" s="31" t="s">
        <v>395</v>
      </c>
      <c r="P2" s="31" t="s">
        <v>337</v>
      </c>
      <c r="Q2" s="31" t="s">
        <v>333</v>
      </c>
      <c r="R2" s="31" t="s">
        <v>309</v>
      </c>
      <c r="S2" s="31" t="s">
        <v>341</v>
      </c>
      <c r="T2" s="31" t="s">
        <v>342</v>
      </c>
      <c r="U2" s="31" t="s">
        <v>340</v>
      </c>
      <c r="V2" s="31" t="s">
        <v>314</v>
      </c>
      <c r="W2" s="31" t="s">
        <v>345</v>
      </c>
      <c r="X2" s="31" t="s">
        <v>346</v>
      </c>
      <c r="Y2" s="31" t="s">
        <v>347</v>
      </c>
      <c r="Z2" s="31" t="s">
        <v>348</v>
      </c>
      <c r="AA2" s="31" t="s">
        <v>330</v>
      </c>
      <c r="AB2" s="31" t="s">
        <v>377</v>
      </c>
      <c r="AC2" s="31" t="s">
        <v>310</v>
      </c>
      <c r="AD2" s="31" t="s">
        <v>321</v>
      </c>
      <c r="AE2" s="31" t="s">
        <v>332</v>
      </c>
      <c r="AF2" s="31" t="s">
        <v>313</v>
      </c>
      <c r="AG2" s="31" t="s">
        <v>318</v>
      </c>
      <c r="AH2" s="31" t="s">
        <v>319</v>
      </c>
      <c r="AI2" s="31" t="s">
        <v>320</v>
      </c>
      <c r="AJ2" s="31" t="s">
        <v>394</v>
      </c>
      <c r="AK2" s="31" t="s">
        <v>315</v>
      </c>
      <c r="AL2" s="33" t="s">
        <v>388</v>
      </c>
      <c r="AM2" s="33" t="s">
        <v>387</v>
      </c>
      <c r="AN2" s="31" t="s">
        <v>316</v>
      </c>
      <c r="AO2" s="31" t="s">
        <v>317</v>
      </c>
      <c r="AP2" s="31" t="s">
        <v>326</v>
      </c>
      <c r="AQ2" s="31" t="s">
        <v>327</v>
      </c>
      <c r="AR2" s="31" t="s">
        <v>328</v>
      </c>
      <c r="AS2" s="31" t="s">
        <v>329</v>
      </c>
    </row>
    <row r="3" spans="2:45" ht="15.75" thickTop="1" x14ac:dyDescent="0.25">
      <c r="B3" s="36"/>
      <c r="C3" s="38" t="str">
        <f>calculator!$C$3</f>
        <v>Glc</v>
      </c>
      <c r="D3" s="34" t="s">
        <v>383</v>
      </c>
      <c r="E3" s="39">
        <f>calculator!$E$3</f>
        <v>180.16</v>
      </c>
      <c r="F3" s="40">
        <v>11.3</v>
      </c>
      <c r="G3" s="40"/>
      <c r="H3" s="40"/>
      <c r="I3" s="41">
        <v>404.22859999999997</v>
      </c>
      <c r="J3" s="41">
        <v>0.35</v>
      </c>
      <c r="K3" s="41">
        <v>-2.9329999999999998</v>
      </c>
      <c r="L3" s="42">
        <v>-2.93</v>
      </c>
      <c r="M3" s="42">
        <v>16.97</v>
      </c>
      <c r="N3" s="43">
        <v>132.79</v>
      </c>
      <c r="O3" s="44">
        <v>53</v>
      </c>
      <c r="P3" s="41">
        <v>1.6</v>
      </c>
      <c r="Q3" s="44">
        <v>113.9</v>
      </c>
      <c r="R3" s="42">
        <v>15.16</v>
      </c>
      <c r="S3" s="42">
        <v>154.35</v>
      </c>
      <c r="T3" s="42">
        <v>240.41</v>
      </c>
      <c r="U3" s="42">
        <v>255.19</v>
      </c>
      <c r="V3" s="42">
        <v>110.38</v>
      </c>
      <c r="W3" s="42">
        <v>35.380000000000003</v>
      </c>
      <c r="X3" s="42">
        <v>45.87</v>
      </c>
      <c r="Y3" s="42">
        <v>4.01</v>
      </c>
      <c r="Z3" s="42">
        <v>4.8099999999999996</v>
      </c>
      <c r="AA3" s="42">
        <v>35.92</v>
      </c>
      <c r="AB3" s="45" t="s">
        <v>311</v>
      </c>
      <c r="AC3" s="39" t="s">
        <v>312</v>
      </c>
      <c r="AD3" s="39" t="s">
        <v>322</v>
      </c>
      <c r="AE3" s="40">
        <v>92.1</v>
      </c>
      <c r="AF3" s="40">
        <v>-2.6</v>
      </c>
      <c r="AG3" s="40">
        <v>5</v>
      </c>
      <c r="AH3" s="40">
        <v>6</v>
      </c>
      <c r="AI3" s="40">
        <v>1</v>
      </c>
      <c r="AJ3" s="40">
        <v>12</v>
      </c>
      <c r="AK3" s="40">
        <v>0</v>
      </c>
      <c r="AL3" s="40">
        <v>0</v>
      </c>
      <c r="AM3" s="40" t="s">
        <v>389</v>
      </c>
      <c r="AN3" s="40">
        <v>151</v>
      </c>
      <c r="AO3" s="40">
        <v>0</v>
      </c>
      <c r="AP3" s="40">
        <v>4</v>
      </c>
      <c r="AQ3" s="40">
        <v>1</v>
      </c>
      <c r="AR3" s="40">
        <v>0</v>
      </c>
      <c r="AS3" s="40">
        <v>0</v>
      </c>
    </row>
    <row r="4" spans="2:45" x14ac:dyDescent="0.25">
      <c r="C4" s="38" t="str">
        <f>calculator!$C$4</f>
        <v>Man</v>
      </c>
      <c r="D4" s="34" t="s">
        <v>384</v>
      </c>
      <c r="E4" s="39">
        <f>calculator!$E$4</f>
        <v>180.16</v>
      </c>
      <c r="F4" s="40">
        <v>11.3</v>
      </c>
      <c r="G4" s="40"/>
      <c r="H4" s="40"/>
      <c r="I4" s="41">
        <v>404.22859999999997</v>
      </c>
      <c r="J4" s="41">
        <v>0.35</v>
      </c>
      <c r="K4" s="41">
        <v>-2.9329999999999998</v>
      </c>
      <c r="L4" s="41">
        <v>-2.93</v>
      </c>
      <c r="M4" s="42">
        <v>16.97</v>
      </c>
      <c r="N4" s="43">
        <v>132.79</v>
      </c>
      <c r="O4" s="46">
        <v>13.8</v>
      </c>
      <c r="P4" s="42">
        <v>1.6</v>
      </c>
      <c r="Q4" s="44">
        <v>113.9</v>
      </c>
      <c r="R4" s="42">
        <v>15.16</v>
      </c>
      <c r="S4" s="42">
        <v>154.28</v>
      </c>
      <c r="T4" s="42">
        <v>240.17</v>
      </c>
      <c r="U4" s="42">
        <v>253.35</v>
      </c>
      <c r="V4" s="42">
        <v>110.38</v>
      </c>
      <c r="W4" s="42">
        <v>34.94</v>
      </c>
      <c r="X4" s="42">
        <v>44.58</v>
      </c>
      <c r="Y4" s="42">
        <v>4.13</v>
      </c>
      <c r="Z4" s="42">
        <v>4.3099999999999996</v>
      </c>
      <c r="AA4" s="42">
        <v>35.92</v>
      </c>
      <c r="AB4" s="45" t="s">
        <v>311</v>
      </c>
      <c r="AC4" s="39" t="s">
        <v>312</v>
      </c>
      <c r="AD4" s="39" t="s">
        <v>322</v>
      </c>
      <c r="AE4" s="40">
        <v>92.1</v>
      </c>
      <c r="AF4" s="40">
        <v>-2.6</v>
      </c>
      <c r="AG4" s="40">
        <v>5</v>
      </c>
      <c r="AH4" s="40">
        <v>6</v>
      </c>
      <c r="AI4" s="40">
        <v>1</v>
      </c>
      <c r="AJ4" s="40">
        <v>12</v>
      </c>
      <c r="AK4" s="40">
        <v>0</v>
      </c>
      <c r="AL4" s="40">
        <v>0</v>
      </c>
      <c r="AM4" s="40" t="s">
        <v>389</v>
      </c>
      <c r="AN4" s="40">
        <v>151</v>
      </c>
      <c r="AO4" s="40">
        <v>0</v>
      </c>
      <c r="AP4" s="40">
        <v>4</v>
      </c>
      <c r="AQ4" s="40">
        <v>1</v>
      </c>
      <c r="AR4" s="40">
        <v>0</v>
      </c>
      <c r="AS4" s="40">
        <v>0</v>
      </c>
    </row>
    <row r="5" spans="2:45" x14ac:dyDescent="0.25">
      <c r="C5" s="38" t="str">
        <f>calculator!$C$5</f>
        <v>Gal</v>
      </c>
      <c r="D5" s="34"/>
      <c r="E5" s="39">
        <f>calculator!$E$5</f>
        <v>180.16</v>
      </c>
      <c r="F5" s="40">
        <v>11.3</v>
      </c>
      <c r="G5" s="40"/>
      <c r="H5" s="40"/>
      <c r="I5" s="41">
        <v>404.22859999999997</v>
      </c>
      <c r="J5" s="42">
        <v>0.35099999999999998</v>
      </c>
      <c r="K5" s="42">
        <v>-2.9329999999999998</v>
      </c>
      <c r="L5" s="42">
        <v>-2.93</v>
      </c>
      <c r="M5" s="42">
        <v>16.97</v>
      </c>
      <c r="N5" s="43">
        <v>132.79</v>
      </c>
      <c r="O5" s="44">
        <v>80</v>
      </c>
      <c r="P5" s="41">
        <v>1.5</v>
      </c>
      <c r="Q5" s="44">
        <v>104</v>
      </c>
      <c r="R5" s="42">
        <v>15.16</v>
      </c>
      <c r="S5" s="42">
        <v>154.24</v>
      </c>
      <c r="T5" s="42">
        <v>240.71</v>
      </c>
      <c r="U5" s="42">
        <v>270.3</v>
      </c>
      <c r="V5" s="42">
        <v>110.38</v>
      </c>
      <c r="W5" s="42">
        <v>32.14</v>
      </c>
      <c r="X5" s="42">
        <v>52.71</v>
      </c>
      <c r="Y5" s="42">
        <v>4.1900000000000004</v>
      </c>
      <c r="Z5" s="42">
        <v>5.0199999999999996</v>
      </c>
      <c r="AA5" s="42">
        <v>35.92</v>
      </c>
      <c r="AB5" s="45" t="s">
        <v>311</v>
      </c>
      <c r="AC5" s="39" t="s">
        <v>312</v>
      </c>
      <c r="AD5" s="39" t="s">
        <v>322</v>
      </c>
      <c r="AE5" s="40">
        <v>81.8</v>
      </c>
      <c r="AF5" s="40">
        <v>-2.6</v>
      </c>
      <c r="AG5" s="40">
        <v>5</v>
      </c>
      <c r="AH5" s="40">
        <v>6</v>
      </c>
      <c r="AI5" s="40">
        <v>1</v>
      </c>
      <c r="AJ5" s="40">
        <v>12</v>
      </c>
      <c r="AK5" s="40">
        <v>0</v>
      </c>
      <c r="AL5" s="40">
        <v>0</v>
      </c>
      <c r="AM5" s="40" t="s">
        <v>389</v>
      </c>
      <c r="AN5" s="40">
        <v>151</v>
      </c>
      <c r="AO5" s="40">
        <v>0</v>
      </c>
      <c r="AP5" s="40">
        <v>4</v>
      </c>
      <c r="AQ5" s="40">
        <v>1</v>
      </c>
      <c r="AR5" s="40">
        <v>0</v>
      </c>
      <c r="AS5" s="40">
        <v>0</v>
      </c>
    </row>
    <row r="6" spans="2:45" x14ac:dyDescent="0.25">
      <c r="C6" s="38" t="str">
        <f>calculator!$C$6</f>
        <v>Alt</v>
      </c>
      <c r="D6" s="34" t="s">
        <v>355</v>
      </c>
      <c r="E6" s="39">
        <f>calculator!$E$6</f>
        <v>180.16</v>
      </c>
      <c r="F6" s="40">
        <v>11.3</v>
      </c>
      <c r="G6" s="40"/>
      <c r="H6" s="40"/>
      <c r="I6" s="41">
        <v>404.22859999999997</v>
      </c>
      <c r="J6" s="42">
        <v>0.35099999999999998</v>
      </c>
      <c r="K6" s="42">
        <v>-2.9329999999999998</v>
      </c>
      <c r="L6" s="42">
        <v>-2.93</v>
      </c>
      <c r="M6" s="42">
        <v>16.97</v>
      </c>
      <c r="N6" s="43">
        <v>132.79</v>
      </c>
      <c r="O6" s="44">
        <v>87.1</v>
      </c>
      <c r="P6" s="41">
        <v>1.7</v>
      </c>
      <c r="Q6" s="44">
        <v>104</v>
      </c>
      <c r="R6" s="42">
        <v>15.16</v>
      </c>
      <c r="S6" s="42">
        <v>154.34</v>
      </c>
      <c r="T6" s="42">
        <v>240.32</v>
      </c>
      <c r="U6" s="42">
        <v>270.05</v>
      </c>
      <c r="V6" s="42">
        <v>110.38</v>
      </c>
      <c r="W6" s="42">
        <v>33.659999999999997</v>
      </c>
      <c r="X6" s="42">
        <v>48.97</v>
      </c>
      <c r="Y6" s="42">
        <v>3.9</v>
      </c>
      <c r="Z6" s="42">
        <v>4.7300000000000004</v>
      </c>
      <c r="AA6" s="42">
        <v>35.92</v>
      </c>
      <c r="AB6" s="45" t="s">
        <v>311</v>
      </c>
      <c r="AC6" s="39" t="s">
        <v>312</v>
      </c>
      <c r="AD6" s="39" t="s">
        <v>325</v>
      </c>
      <c r="AE6" s="40">
        <v>81.8</v>
      </c>
      <c r="AF6" s="40">
        <v>-2.6</v>
      </c>
      <c r="AG6" s="40">
        <v>5</v>
      </c>
      <c r="AH6" s="40">
        <v>6</v>
      </c>
      <c r="AI6" s="40">
        <v>1</v>
      </c>
      <c r="AJ6" s="40">
        <v>12</v>
      </c>
      <c r="AK6" s="40">
        <v>0</v>
      </c>
      <c r="AL6" s="40">
        <v>0</v>
      </c>
      <c r="AM6" s="40" t="s">
        <v>389</v>
      </c>
      <c r="AN6" s="40">
        <v>151</v>
      </c>
      <c r="AO6" s="40">
        <v>0</v>
      </c>
      <c r="AP6" s="40">
        <v>4</v>
      </c>
      <c r="AQ6" s="40">
        <v>1</v>
      </c>
      <c r="AR6" s="40">
        <v>0</v>
      </c>
      <c r="AS6" s="40">
        <v>0</v>
      </c>
    </row>
    <row r="7" spans="2:45" x14ac:dyDescent="0.25">
      <c r="C7" s="38" t="str">
        <f>calculator!$C$7</f>
        <v>GlcNAc</v>
      </c>
      <c r="D7" s="34"/>
      <c r="E7" s="39">
        <f>calculator!$E$7</f>
        <v>221.21</v>
      </c>
      <c r="F7" s="47"/>
      <c r="G7" s="47"/>
      <c r="H7" s="47"/>
      <c r="I7" s="48"/>
      <c r="J7" s="48"/>
      <c r="K7" s="48"/>
      <c r="L7" s="48"/>
      <c r="M7" s="48"/>
      <c r="N7" s="49">
        <v>194.11</v>
      </c>
      <c r="O7" s="44">
        <v>18</v>
      </c>
      <c r="P7" s="41">
        <v>1.5</v>
      </c>
      <c r="Q7" s="37">
        <v>146.9</v>
      </c>
      <c r="R7" s="48"/>
      <c r="S7" s="48"/>
      <c r="T7" s="48"/>
      <c r="U7" s="48"/>
      <c r="V7" s="48"/>
      <c r="W7" s="48"/>
      <c r="X7" s="48"/>
      <c r="Y7" s="48"/>
      <c r="Z7" s="48"/>
      <c r="AA7" s="48"/>
      <c r="AB7" s="45" t="s">
        <v>364</v>
      </c>
      <c r="AC7" s="39" t="s">
        <v>312</v>
      </c>
      <c r="AD7" s="39" t="s">
        <v>322</v>
      </c>
      <c r="AE7" s="37">
        <v>75.2</v>
      </c>
      <c r="AF7" s="40">
        <v>-1.7</v>
      </c>
      <c r="AG7" s="40">
        <v>5</v>
      </c>
      <c r="AH7" s="40">
        <v>6</v>
      </c>
      <c r="AI7" s="40">
        <v>2</v>
      </c>
      <c r="AJ7" s="40">
        <v>15</v>
      </c>
      <c r="AK7" s="40">
        <v>0</v>
      </c>
      <c r="AL7" s="40">
        <v>0</v>
      </c>
      <c r="AM7" s="40" t="s">
        <v>390</v>
      </c>
      <c r="AN7" s="40">
        <v>235</v>
      </c>
      <c r="AO7" s="40">
        <v>0</v>
      </c>
      <c r="AP7" s="40">
        <v>4</v>
      </c>
      <c r="AQ7" s="40">
        <v>1</v>
      </c>
      <c r="AR7" s="40">
        <v>0</v>
      </c>
      <c r="AS7" s="40">
        <v>0</v>
      </c>
    </row>
    <row r="8" spans="2:45" s="90" customFormat="1" x14ac:dyDescent="0.25">
      <c r="B8" s="80"/>
      <c r="C8" s="91" t="s">
        <v>39</v>
      </c>
      <c r="D8" s="82"/>
      <c r="E8" s="83">
        <f>calculator!$E$8</f>
        <v>221.21</v>
      </c>
      <c r="F8" s="84"/>
      <c r="G8" s="84"/>
      <c r="H8" s="84"/>
      <c r="I8" s="85"/>
      <c r="J8" s="85"/>
      <c r="K8" s="85"/>
      <c r="L8" s="85"/>
      <c r="M8" s="85"/>
      <c r="N8" s="85"/>
      <c r="O8" s="87">
        <v>35.5</v>
      </c>
      <c r="P8" s="88"/>
      <c r="Q8" s="89"/>
      <c r="R8" s="85"/>
      <c r="S8" s="85"/>
      <c r="T8" s="85"/>
      <c r="U8" s="85"/>
      <c r="V8" s="85"/>
      <c r="W8" s="85"/>
      <c r="X8" s="85"/>
      <c r="Y8" s="85"/>
      <c r="Z8" s="85"/>
      <c r="AA8" s="85"/>
      <c r="AB8" s="92"/>
      <c r="AC8" s="83"/>
      <c r="AD8" s="83"/>
      <c r="AE8" s="89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2:45" x14ac:dyDescent="0.25">
      <c r="C9" s="38" t="str">
        <f>calculator!$C$9</f>
        <v>GalNAc</v>
      </c>
      <c r="D9" s="34"/>
      <c r="E9" s="39">
        <f>calculator!$E$9</f>
        <v>221.21</v>
      </c>
      <c r="F9" s="47"/>
      <c r="G9" s="47"/>
      <c r="H9" s="47"/>
      <c r="I9" s="48"/>
      <c r="J9" s="48"/>
      <c r="K9" s="48"/>
      <c r="L9" s="48"/>
      <c r="M9" s="48"/>
      <c r="N9" s="49">
        <v>194.11</v>
      </c>
      <c r="O9" s="44">
        <v>35.5</v>
      </c>
      <c r="P9" s="41">
        <v>1.5</v>
      </c>
      <c r="Q9" s="37">
        <v>146.9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5" t="s">
        <v>364</v>
      </c>
      <c r="AC9" s="39" t="s">
        <v>312</v>
      </c>
      <c r="AD9" s="39" t="s">
        <v>322</v>
      </c>
      <c r="AE9" s="37">
        <v>75.2</v>
      </c>
      <c r="AF9" s="40">
        <v>-1.7</v>
      </c>
      <c r="AG9" s="40">
        <v>5</v>
      </c>
      <c r="AH9" s="40">
        <v>6</v>
      </c>
      <c r="AI9" s="40">
        <v>2</v>
      </c>
      <c r="AJ9" s="40">
        <v>15</v>
      </c>
      <c r="AK9" s="40">
        <v>0</v>
      </c>
      <c r="AL9" s="40">
        <v>0</v>
      </c>
      <c r="AM9" s="40" t="s">
        <v>390</v>
      </c>
      <c r="AN9" s="40">
        <v>235</v>
      </c>
      <c r="AO9" s="40">
        <v>0</v>
      </c>
      <c r="AP9" s="40">
        <v>4</v>
      </c>
      <c r="AQ9" s="40">
        <v>1</v>
      </c>
      <c r="AR9" s="40">
        <v>0</v>
      </c>
      <c r="AS9" s="40">
        <v>0</v>
      </c>
    </row>
    <row r="10" spans="2:45" x14ac:dyDescent="0.25">
      <c r="C10" s="38" t="str">
        <f>calculator!$C$10</f>
        <v>GulNAc</v>
      </c>
      <c r="D10" s="34"/>
      <c r="E10" s="39">
        <f>calculator!$E$10</f>
        <v>221.21</v>
      </c>
      <c r="F10" s="47"/>
      <c r="G10" s="47"/>
      <c r="H10" s="47"/>
      <c r="I10" s="48"/>
      <c r="J10" s="48"/>
      <c r="K10" s="48"/>
      <c r="L10" s="48"/>
      <c r="M10" s="48"/>
      <c r="N10" s="49">
        <v>194.11</v>
      </c>
      <c r="O10" s="44">
        <v>40.4</v>
      </c>
      <c r="P10" s="41">
        <v>1.5</v>
      </c>
      <c r="Q10" s="37">
        <v>146.9</v>
      </c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5" t="s">
        <v>364</v>
      </c>
      <c r="AC10" s="39" t="s">
        <v>312</v>
      </c>
      <c r="AD10" s="39" t="s">
        <v>322</v>
      </c>
      <c r="AE10" s="37">
        <v>75.2</v>
      </c>
      <c r="AF10" s="40">
        <v>-1.7</v>
      </c>
      <c r="AG10" s="40">
        <v>5</v>
      </c>
      <c r="AH10" s="40">
        <v>6</v>
      </c>
      <c r="AI10" s="40">
        <v>2</v>
      </c>
      <c r="AJ10" s="40">
        <v>15</v>
      </c>
      <c r="AK10" s="40">
        <v>0</v>
      </c>
      <c r="AL10" s="40">
        <v>0</v>
      </c>
      <c r="AM10" s="40" t="s">
        <v>390</v>
      </c>
      <c r="AN10" s="40">
        <v>235</v>
      </c>
      <c r="AO10" s="40">
        <v>0</v>
      </c>
      <c r="AP10" s="40">
        <v>4</v>
      </c>
      <c r="AQ10" s="40">
        <v>1</v>
      </c>
      <c r="AR10" s="40">
        <v>0</v>
      </c>
      <c r="AS10" s="40">
        <v>0</v>
      </c>
    </row>
    <row r="11" spans="2:45" x14ac:dyDescent="0.25">
      <c r="C11" s="38" t="str">
        <f>calculator!$C$11</f>
        <v>GlcN</v>
      </c>
      <c r="D11" s="34"/>
      <c r="E11" s="39">
        <f>calculator!$E$11</f>
        <v>179.17</v>
      </c>
      <c r="F11" s="40">
        <v>11.73</v>
      </c>
      <c r="G11" s="40">
        <v>8.08</v>
      </c>
      <c r="H11" s="40">
        <v>9.89</v>
      </c>
      <c r="I11" s="41">
        <v>4193.6688999999997</v>
      </c>
      <c r="J11" s="41">
        <v>1.3693</v>
      </c>
      <c r="K11" s="42">
        <v>-3.0390000000000001</v>
      </c>
      <c r="L11" s="41">
        <v>-4.1519000000000004</v>
      </c>
      <c r="M11" s="42">
        <v>21.47</v>
      </c>
      <c r="N11" s="41">
        <v>134.49</v>
      </c>
      <c r="O11" s="44">
        <v>50</v>
      </c>
      <c r="P11" s="41">
        <v>1.6</v>
      </c>
      <c r="Q11" s="37">
        <v>114.6</v>
      </c>
      <c r="R11" s="42">
        <v>15.96</v>
      </c>
      <c r="S11" s="42">
        <v>157.56</v>
      </c>
      <c r="T11" s="42">
        <v>245.3</v>
      </c>
      <c r="U11" s="42">
        <v>256.38</v>
      </c>
      <c r="V11" s="42">
        <v>116.17</v>
      </c>
      <c r="W11" s="42">
        <v>32.4</v>
      </c>
      <c r="X11" s="42">
        <v>55.22</v>
      </c>
      <c r="Y11" s="42">
        <v>4.13</v>
      </c>
      <c r="Z11" s="42">
        <v>5.21</v>
      </c>
      <c r="AA11" s="42">
        <v>37.58</v>
      </c>
      <c r="AB11" s="45" t="s">
        <v>367</v>
      </c>
      <c r="AC11" s="39" t="s">
        <v>312</v>
      </c>
      <c r="AD11" s="39" t="s">
        <v>322</v>
      </c>
      <c r="AE11" s="37">
        <v>73.8</v>
      </c>
      <c r="AF11" s="40">
        <v>-2.8</v>
      </c>
      <c r="AG11" s="40">
        <v>5</v>
      </c>
      <c r="AH11" s="40">
        <v>6</v>
      </c>
      <c r="AI11" s="40">
        <v>1</v>
      </c>
      <c r="AJ11" s="40">
        <v>12</v>
      </c>
      <c r="AK11" s="40">
        <v>0</v>
      </c>
      <c r="AL11" s="40">
        <v>1</v>
      </c>
      <c r="AM11" s="40" t="s">
        <v>391</v>
      </c>
      <c r="AN11" s="40">
        <v>155</v>
      </c>
      <c r="AO11" s="40">
        <v>0</v>
      </c>
      <c r="AP11" s="40">
        <v>4</v>
      </c>
      <c r="AQ11" s="40">
        <v>1</v>
      </c>
      <c r="AR11" s="40">
        <v>0</v>
      </c>
      <c r="AS11" s="40">
        <v>0</v>
      </c>
    </row>
    <row r="12" spans="2:45" x14ac:dyDescent="0.25">
      <c r="C12" s="38" t="str">
        <f>calculator!$C$12</f>
        <v>ManN</v>
      </c>
      <c r="D12" s="34"/>
      <c r="E12" s="39">
        <f>calculator!$E$12</f>
        <v>179.17</v>
      </c>
      <c r="F12" s="40">
        <v>11.73</v>
      </c>
      <c r="G12" s="40">
        <v>8.08</v>
      </c>
      <c r="H12" s="40">
        <v>9.89</v>
      </c>
      <c r="I12" s="41">
        <v>4193.6688999999997</v>
      </c>
      <c r="J12" s="41">
        <v>1.3693</v>
      </c>
      <c r="K12" s="42">
        <v>-3.0390000000000001</v>
      </c>
      <c r="L12" s="41">
        <v>-4.1519000000000004</v>
      </c>
      <c r="M12" s="42">
        <v>21.47</v>
      </c>
      <c r="N12" s="41">
        <v>134.49</v>
      </c>
      <c r="O12" s="44">
        <v>34.5</v>
      </c>
      <c r="P12" s="41">
        <v>1.6</v>
      </c>
      <c r="Q12" s="37">
        <v>114.6</v>
      </c>
      <c r="R12" s="42">
        <v>15.96</v>
      </c>
      <c r="S12" s="42">
        <v>157.63999999999999</v>
      </c>
      <c r="T12" s="42">
        <v>245.73</v>
      </c>
      <c r="U12" s="42">
        <v>258.88</v>
      </c>
      <c r="V12" s="42">
        <v>116.17</v>
      </c>
      <c r="W12" s="42">
        <v>32.75</v>
      </c>
      <c r="X12" s="42">
        <v>52.23</v>
      </c>
      <c r="Y12" s="42">
        <v>4.17</v>
      </c>
      <c r="Z12" s="42">
        <v>4.99</v>
      </c>
      <c r="AA12" s="42">
        <v>37.58</v>
      </c>
      <c r="AB12" s="45" t="s">
        <v>367</v>
      </c>
      <c r="AC12" s="39" t="s">
        <v>312</v>
      </c>
      <c r="AD12" s="39" t="s">
        <v>322</v>
      </c>
      <c r="AE12" s="37">
        <v>73.8</v>
      </c>
      <c r="AF12" s="40">
        <v>-2.8</v>
      </c>
      <c r="AG12" s="40">
        <v>5</v>
      </c>
      <c r="AH12" s="40">
        <v>6</v>
      </c>
      <c r="AI12" s="40">
        <v>1</v>
      </c>
      <c r="AJ12" s="40">
        <v>12</v>
      </c>
      <c r="AK12" s="40">
        <v>0</v>
      </c>
      <c r="AL12" s="40">
        <v>1</v>
      </c>
      <c r="AM12" s="40" t="s">
        <v>391</v>
      </c>
      <c r="AN12" s="40">
        <v>155</v>
      </c>
      <c r="AO12" s="40">
        <v>0</v>
      </c>
      <c r="AP12" s="40">
        <v>4</v>
      </c>
      <c r="AQ12" s="40">
        <v>1</v>
      </c>
      <c r="AR12" s="40">
        <v>0</v>
      </c>
      <c r="AS12" s="40">
        <v>0</v>
      </c>
    </row>
    <row r="13" spans="2:45" x14ac:dyDescent="0.25">
      <c r="C13" s="38" t="str">
        <f>calculator!$C$13</f>
        <v>GalN</v>
      </c>
      <c r="D13" s="34"/>
      <c r="E13" s="39">
        <f>calculator!$E$13</f>
        <v>179.17</v>
      </c>
      <c r="F13" s="40">
        <v>11.73</v>
      </c>
      <c r="G13" s="40">
        <v>8.08</v>
      </c>
      <c r="H13" s="40">
        <v>9.89</v>
      </c>
      <c r="I13" s="41">
        <v>4193.6688999999997</v>
      </c>
      <c r="J13" s="41">
        <v>1.3693</v>
      </c>
      <c r="K13" s="42">
        <v>-3.0390000000000001</v>
      </c>
      <c r="L13" s="41">
        <v>-4.1519000000000004</v>
      </c>
      <c r="M13" s="42">
        <v>21.47</v>
      </c>
      <c r="N13" s="41"/>
      <c r="O13" s="44">
        <v>32</v>
      </c>
      <c r="P13" s="41">
        <v>1.6</v>
      </c>
      <c r="Q13" s="37">
        <v>114.6</v>
      </c>
      <c r="R13" s="42">
        <v>15.96</v>
      </c>
      <c r="S13" s="42">
        <v>157.68</v>
      </c>
      <c r="T13" s="42">
        <v>245.16</v>
      </c>
      <c r="U13" s="42">
        <v>255.39</v>
      </c>
      <c r="V13" s="42">
        <v>116.17</v>
      </c>
      <c r="W13" s="42">
        <v>32.43</v>
      </c>
      <c r="X13" s="42">
        <v>53.74</v>
      </c>
      <c r="Y13" s="42">
        <v>4.16</v>
      </c>
      <c r="Z13" s="42">
        <v>5.22</v>
      </c>
      <c r="AA13" s="42">
        <v>37.58</v>
      </c>
      <c r="AB13" s="45" t="s">
        <v>367</v>
      </c>
      <c r="AC13" s="39" t="s">
        <v>312</v>
      </c>
      <c r="AD13" s="39" t="s">
        <v>322</v>
      </c>
      <c r="AE13" s="37">
        <v>73.8</v>
      </c>
      <c r="AF13" s="40">
        <v>-2.8</v>
      </c>
      <c r="AG13" s="40">
        <v>5</v>
      </c>
      <c r="AH13" s="40">
        <v>6</v>
      </c>
      <c r="AI13" s="40">
        <v>1</v>
      </c>
      <c r="AJ13" s="40">
        <v>12</v>
      </c>
      <c r="AK13" s="40">
        <v>0</v>
      </c>
      <c r="AL13" s="40">
        <v>1</v>
      </c>
      <c r="AM13" s="40" t="s">
        <v>391</v>
      </c>
      <c r="AN13" s="40">
        <v>155</v>
      </c>
      <c r="AO13" s="40">
        <v>0</v>
      </c>
      <c r="AP13" s="40">
        <v>4</v>
      </c>
      <c r="AQ13" s="40">
        <v>1</v>
      </c>
      <c r="AR13" s="40">
        <v>0</v>
      </c>
      <c r="AS13" s="40">
        <v>0</v>
      </c>
    </row>
    <row r="14" spans="2:45" x14ac:dyDescent="0.25">
      <c r="C14" s="38" t="str">
        <f>calculator!$C$14</f>
        <v>GlcA</v>
      </c>
      <c r="D14" s="34"/>
      <c r="E14" s="39">
        <f>calculator!$E$14</f>
        <v>194.14</v>
      </c>
      <c r="F14" s="47"/>
      <c r="G14" s="47"/>
      <c r="H14" s="47"/>
      <c r="I14" s="48"/>
      <c r="J14" s="48"/>
      <c r="K14" s="48"/>
      <c r="L14" s="48"/>
      <c r="M14" s="48"/>
      <c r="N14" s="56">
        <v>160.69999999999999</v>
      </c>
      <c r="O14" s="44">
        <v>-55.6</v>
      </c>
      <c r="P14" s="41">
        <v>2</v>
      </c>
      <c r="Q14" s="37">
        <v>97.7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5" t="s">
        <v>368</v>
      </c>
      <c r="AC14" s="39" t="s">
        <v>312</v>
      </c>
      <c r="AD14" s="39" t="s">
        <v>322</v>
      </c>
      <c r="AE14" s="37">
        <v>148.6</v>
      </c>
      <c r="AF14" s="40">
        <v>-2.2999999999999998</v>
      </c>
      <c r="AG14" s="40">
        <v>5</v>
      </c>
      <c r="AH14" s="40">
        <v>7</v>
      </c>
      <c r="AI14" s="40">
        <v>1</v>
      </c>
      <c r="AJ14" s="40">
        <v>13</v>
      </c>
      <c r="AK14" s="40">
        <v>0</v>
      </c>
      <c r="AL14" s="40">
        <v>-1</v>
      </c>
      <c r="AM14" s="40" t="s">
        <v>392</v>
      </c>
      <c r="AN14" s="40">
        <v>205</v>
      </c>
      <c r="AO14" s="40">
        <v>0</v>
      </c>
      <c r="AP14" s="40">
        <v>4</v>
      </c>
      <c r="AQ14" s="40">
        <v>1</v>
      </c>
      <c r="AR14" s="40">
        <v>0</v>
      </c>
      <c r="AS14" s="40">
        <v>0</v>
      </c>
    </row>
    <row r="15" spans="2:45" x14ac:dyDescent="0.25">
      <c r="C15" s="38" t="str">
        <f>calculator!$C$15</f>
        <v>GalA</v>
      </c>
      <c r="D15" s="34"/>
      <c r="E15" s="39">
        <f>calculator!$E$15</f>
        <v>194.14</v>
      </c>
      <c r="F15" s="47"/>
      <c r="G15" s="47"/>
      <c r="H15" s="47"/>
      <c r="I15" s="48"/>
      <c r="J15" s="48"/>
      <c r="K15" s="48"/>
      <c r="L15" s="48"/>
      <c r="M15" s="48"/>
      <c r="N15" s="56">
        <v>160.69999999999999</v>
      </c>
      <c r="O15" s="44">
        <v>-63.6</v>
      </c>
      <c r="P15" s="41">
        <v>2</v>
      </c>
      <c r="Q15" s="37">
        <v>97.7</v>
      </c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5" t="s">
        <v>368</v>
      </c>
      <c r="AC15" s="39" t="s">
        <v>312</v>
      </c>
      <c r="AD15" s="39" t="s">
        <v>322</v>
      </c>
      <c r="AE15" s="37">
        <v>148.6</v>
      </c>
      <c r="AF15" s="40">
        <v>-2.2999999999999998</v>
      </c>
      <c r="AG15" s="40">
        <v>5</v>
      </c>
      <c r="AH15" s="40">
        <v>7</v>
      </c>
      <c r="AI15" s="40">
        <v>1</v>
      </c>
      <c r="AJ15" s="40">
        <v>13</v>
      </c>
      <c r="AK15" s="40">
        <v>0</v>
      </c>
      <c r="AL15" s="40">
        <v>-1</v>
      </c>
      <c r="AM15" s="40" t="s">
        <v>392</v>
      </c>
      <c r="AN15" s="40">
        <v>205</v>
      </c>
      <c r="AO15" s="40">
        <v>0</v>
      </c>
      <c r="AP15" s="40">
        <v>4</v>
      </c>
      <c r="AQ15" s="40">
        <v>1</v>
      </c>
      <c r="AR15" s="40">
        <v>0</v>
      </c>
      <c r="AS15" s="40">
        <v>0</v>
      </c>
    </row>
    <row r="16" spans="2:45" x14ac:dyDescent="0.25">
      <c r="C16" s="38" t="str">
        <f>calculator!$C$16</f>
        <v>Rha</v>
      </c>
      <c r="D16" s="34" t="s">
        <v>358</v>
      </c>
      <c r="E16" s="39">
        <f>calculator!$E$16</f>
        <v>164.16</v>
      </c>
      <c r="F16" s="40">
        <v>11.3</v>
      </c>
      <c r="G16" s="40"/>
      <c r="H16" s="40"/>
      <c r="I16" s="41">
        <v>148.40539999999999</v>
      </c>
      <c r="J16" s="42">
        <v>-4.3999999999999997E-2</v>
      </c>
      <c r="K16" s="42">
        <v>-1.8859999999999999</v>
      </c>
      <c r="L16" s="42">
        <v>-1.89</v>
      </c>
      <c r="M16" s="42">
        <v>15.098000000000001</v>
      </c>
      <c r="N16" s="41">
        <v>103.56</v>
      </c>
      <c r="O16" s="44">
        <v>108.9</v>
      </c>
      <c r="P16" s="41">
        <v>1.6</v>
      </c>
      <c r="Q16" s="37">
        <v>105.4</v>
      </c>
      <c r="R16" s="42">
        <v>14.44</v>
      </c>
      <c r="S16" s="42">
        <v>145.66999999999999</v>
      </c>
      <c r="T16" s="42">
        <v>230.91</v>
      </c>
      <c r="U16" s="42">
        <v>255.49</v>
      </c>
      <c r="V16" s="42">
        <v>90.15</v>
      </c>
      <c r="W16" s="42">
        <v>33.89</v>
      </c>
      <c r="X16" s="42">
        <v>42.77</v>
      </c>
      <c r="Y16" s="42">
        <v>3.84</v>
      </c>
      <c r="Z16" s="42">
        <v>4.1399999999999997</v>
      </c>
      <c r="AA16" s="42">
        <v>34.380000000000003</v>
      </c>
      <c r="AB16" s="50" t="s">
        <v>369</v>
      </c>
      <c r="AC16" s="39" t="s">
        <v>312</v>
      </c>
      <c r="AD16" s="39" t="s">
        <v>325</v>
      </c>
      <c r="AE16" s="37">
        <v>58.1</v>
      </c>
      <c r="AF16" s="40">
        <v>-2.1</v>
      </c>
      <c r="AG16" s="40">
        <v>4</v>
      </c>
      <c r="AH16" s="40">
        <v>5</v>
      </c>
      <c r="AI16" s="40">
        <v>0</v>
      </c>
      <c r="AJ16" s="40">
        <v>11</v>
      </c>
      <c r="AK16" s="40">
        <v>0</v>
      </c>
      <c r="AL16" s="40">
        <v>0</v>
      </c>
      <c r="AM16" s="40" t="s">
        <v>389</v>
      </c>
      <c r="AN16" s="40">
        <v>139</v>
      </c>
      <c r="AO16" s="40">
        <v>0</v>
      </c>
      <c r="AP16" s="40">
        <v>4</v>
      </c>
      <c r="AQ16" s="40">
        <v>1</v>
      </c>
      <c r="AR16" s="40">
        <v>0</v>
      </c>
      <c r="AS16" s="40">
        <v>0</v>
      </c>
    </row>
    <row r="17" spans="2:45" x14ac:dyDescent="0.25">
      <c r="C17" s="38" t="str">
        <f>calculator!$C$17</f>
        <v>Fuc</v>
      </c>
      <c r="D17" s="34" t="s">
        <v>370</v>
      </c>
      <c r="E17" s="39">
        <f>calculator!$E$17</f>
        <v>164.16</v>
      </c>
      <c r="F17" s="40">
        <v>11.3</v>
      </c>
      <c r="G17" s="40"/>
      <c r="H17" s="40"/>
      <c r="I17" s="41">
        <v>148.40539999999999</v>
      </c>
      <c r="J17" s="42">
        <v>-4.3999999999999997E-2</v>
      </c>
      <c r="K17" s="42">
        <v>-1.8859999999999999</v>
      </c>
      <c r="L17" s="42">
        <v>-1.89</v>
      </c>
      <c r="M17" s="42">
        <v>15.098000000000001</v>
      </c>
      <c r="N17" s="41">
        <v>103.56</v>
      </c>
      <c r="O17" s="44">
        <v>9.1</v>
      </c>
      <c r="P17" s="41">
        <v>1.6</v>
      </c>
      <c r="Q17" s="37">
        <v>105.4</v>
      </c>
      <c r="R17" s="42">
        <v>14.44</v>
      </c>
      <c r="S17" s="42">
        <v>145.66</v>
      </c>
      <c r="T17" s="42">
        <v>231.17</v>
      </c>
      <c r="U17" s="42">
        <v>267.16000000000003</v>
      </c>
      <c r="V17" s="42">
        <v>90.15</v>
      </c>
      <c r="W17" s="42">
        <v>32.14</v>
      </c>
      <c r="X17" s="42">
        <v>47.15</v>
      </c>
      <c r="Y17" s="42">
        <v>4.12</v>
      </c>
      <c r="Z17" s="42">
        <v>4.53</v>
      </c>
      <c r="AA17" s="42">
        <v>34.380000000000003</v>
      </c>
      <c r="AB17" s="50" t="s">
        <v>369</v>
      </c>
      <c r="AC17" s="39" t="s">
        <v>312</v>
      </c>
      <c r="AD17" s="39" t="s">
        <v>325</v>
      </c>
      <c r="AE17" s="37">
        <v>58.1</v>
      </c>
      <c r="AF17" s="40">
        <v>-2.1</v>
      </c>
      <c r="AG17" s="40">
        <v>4</v>
      </c>
      <c r="AH17" s="40">
        <v>5</v>
      </c>
      <c r="AI17" s="40">
        <v>0</v>
      </c>
      <c r="AJ17" s="40">
        <v>11</v>
      </c>
      <c r="AK17" s="40">
        <v>0</v>
      </c>
      <c r="AL17" s="40">
        <v>0</v>
      </c>
      <c r="AM17" s="40" t="s">
        <v>389</v>
      </c>
      <c r="AN17" s="40">
        <v>139</v>
      </c>
      <c r="AO17" s="40">
        <v>0</v>
      </c>
      <c r="AP17" s="40">
        <v>4</v>
      </c>
      <c r="AQ17" s="40">
        <v>1</v>
      </c>
      <c r="AR17" s="40">
        <v>0</v>
      </c>
      <c r="AS17" s="40">
        <v>0</v>
      </c>
    </row>
    <row r="18" spans="2:45" x14ac:dyDescent="0.25">
      <c r="C18" s="38" t="str">
        <f>calculator!$C$18</f>
        <v>QuiNAc</v>
      </c>
      <c r="D18" s="34" t="s">
        <v>371</v>
      </c>
      <c r="E18" s="39">
        <f>calculator!$E$18</f>
        <v>205.21</v>
      </c>
      <c r="F18" s="47"/>
      <c r="G18" s="47"/>
      <c r="H18" s="47"/>
      <c r="I18" s="48"/>
      <c r="J18" s="48"/>
      <c r="K18" s="48"/>
      <c r="L18" s="48"/>
      <c r="M18" s="48"/>
      <c r="N18" s="56">
        <v>167.83</v>
      </c>
      <c r="O18" s="44">
        <v>15.6</v>
      </c>
      <c r="P18" s="41">
        <v>1.4</v>
      </c>
      <c r="Q18" s="37">
        <v>149.30000000000001</v>
      </c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37" t="s">
        <v>372</v>
      </c>
      <c r="AC18" s="39" t="s">
        <v>312</v>
      </c>
      <c r="AD18" s="39" t="s">
        <v>322</v>
      </c>
      <c r="AE18" s="37">
        <v>59.9</v>
      </c>
      <c r="AF18" s="40">
        <v>-2.1</v>
      </c>
      <c r="AG18" s="40">
        <v>4</v>
      </c>
      <c r="AH18" s="40">
        <v>5</v>
      </c>
      <c r="AI18" s="40">
        <v>1</v>
      </c>
      <c r="AJ18" s="40">
        <v>14</v>
      </c>
      <c r="AK18" s="40">
        <v>0</v>
      </c>
      <c r="AL18" s="40">
        <v>0</v>
      </c>
      <c r="AM18" s="40" t="s">
        <v>390</v>
      </c>
      <c r="AN18" s="40">
        <v>222</v>
      </c>
      <c r="AO18" s="40">
        <v>0</v>
      </c>
      <c r="AP18" s="40">
        <v>4</v>
      </c>
      <c r="AQ18" s="40">
        <v>1</v>
      </c>
      <c r="AR18" s="40">
        <v>0</v>
      </c>
      <c r="AS18" s="40">
        <v>0</v>
      </c>
    </row>
    <row r="19" spans="2:45" x14ac:dyDescent="0.25">
      <c r="C19" s="38" t="str">
        <f>calculator!$C$19</f>
        <v>FucNAc</v>
      </c>
      <c r="D19" s="34" t="s">
        <v>373</v>
      </c>
      <c r="E19" s="39">
        <f>calculator!$E$19</f>
        <v>205.21</v>
      </c>
      <c r="F19" s="47"/>
      <c r="G19" s="47"/>
      <c r="H19" s="47"/>
      <c r="I19" s="48"/>
      <c r="J19" s="48"/>
      <c r="K19" s="48"/>
      <c r="L19" s="48"/>
      <c r="M19" s="48"/>
      <c r="N19" s="56">
        <v>167.83</v>
      </c>
      <c r="O19" s="44">
        <v>43.8</v>
      </c>
      <c r="P19" s="41">
        <v>1.6</v>
      </c>
      <c r="Q19" s="37">
        <v>149.30000000000001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37" t="s">
        <v>372</v>
      </c>
      <c r="AC19" s="39" t="s">
        <v>312</v>
      </c>
      <c r="AD19" s="39" t="s">
        <v>325</v>
      </c>
      <c r="AE19" s="37">
        <v>59.9</v>
      </c>
      <c r="AF19" s="40">
        <v>-2.1</v>
      </c>
      <c r="AG19" s="40">
        <v>4</v>
      </c>
      <c r="AH19" s="40">
        <v>5</v>
      </c>
      <c r="AI19" s="40">
        <v>1</v>
      </c>
      <c r="AJ19" s="40">
        <v>14</v>
      </c>
      <c r="AK19" s="40">
        <v>0</v>
      </c>
      <c r="AL19" s="40">
        <v>0</v>
      </c>
      <c r="AM19" s="40" t="s">
        <v>390</v>
      </c>
      <c r="AN19" s="40">
        <v>222</v>
      </c>
      <c r="AO19" s="40">
        <v>0</v>
      </c>
      <c r="AP19" s="40">
        <v>4</v>
      </c>
      <c r="AQ19" s="40">
        <v>1</v>
      </c>
      <c r="AR19" s="40">
        <v>0</v>
      </c>
      <c r="AS19" s="40">
        <v>0</v>
      </c>
    </row>
    <row r="20" spans="2:45" x14ac:dyDescent="0.25">
      <c r="C20" s="38" t="str">
        <f>calculator!$C$20</f>
        <v>Ara</v>
      </c>
      <c r="D20" s="34"/>
      <c r="E20" s="39">
        <f>calculator!$E$20</f>
        <v>150.13</v>
      </c>
      <c r="F20" s="40"/>
      <c r="G20" s="40"/>
      <c r="H20" s="40"/>
      <c r="I20" s="41">
        <v>317.09899999999999</v>
      </c>
      <c r="J20" s="42">
        <v>0.32</v>
      </c>
      <c r="K20" s="42">
        <v>-2.302</v>
      </c>
      <c r="L20" s="42">
        <v>-2.2999999999999998</v>
      </c>
      <c r="M20" s="42">
        <v>16.114999999999998</v>
      </c>
      <c r="N20" s="56">
        <v>97.75</v>
      </c>
      <c r="O20" s="44">
        <v>15.6</v>
      </c>
      <c r="P20" s="41">
        <v>1.8</v>
      </c>
      <c r="Q20" s="44">
        <v>85.4</v>
      </c>
      <c r="R20" s="42">
        <v>12.64</v>
      </c>
      <c r="S20" s="42">
        <v>128.22999999999999</v>
      </c>
      <c r="T20" s="42">
        <v>203.26</v>
      </c>
      <c r="U20" s="42">
        <v>254.65</v>
      </c>
      <c r="V20" s="42">
        <v>90.15</v>
      </c>
      <c r="W20" s="42">
        <v>31.24</v>
      </c>
      <c r="X20" s="42">
        <v>39.020000000000003</v>
      </c>
      <c r="Y20" s="42">
        <v>3.6</v>
      </c>
      <c r="Z20" s="42">
        <v>4.34</v>
      </c>
      <c r="AA20" s="42">
        <v>29.96</v>
      </c>
      <c r="AB20" s="39" t="s">
        <v>374</v>
      </c>
      <c r="AC20" s="39" t="s">
        <v>312</v>
      </c>
      <c r="AD20" s="39" t="s">
        <v>325</v>
      </c>
      <c r="AE20" s="37">
        <v>75.3</v>
      </c>
      <c r="AF20" s="40">
        <v>-2.5</v>
      </c>
      <c r="AG20" s="40">
        <v>4</v>
      </c>
      <c r="AH20" s="40">
        <v>5</v>
      </c>
      <c r="AI20" s="40">
        <v>0</v>
      </c>
      <c r="AJ20" s="40">
        <v>10</v>
      </c>
      <c r="AK20" s="40">
        <v>0</v>
      </c>
      <c r="AL20" s="40">
        <v>0</v>
      </c>
      <c r="AM20" s="40" t="s">
        <v>389</v>
      </c>
      <c r="AN20" s="40">
        <v>117</v>
      </c>
      <c r="AO20" s="40">
        <v>0</v>
      </c>
      <c r="AP20" s="40">
        <v>3</v>
      </c>
      <c r="AQ20" s="40">
        <v>1</v>
      </c>
      <c r="AR20" s="40">
        <v>0</v>
      </c>
      <c r="AS20" s="40">
        <v>0</v>
      </c>
    </row>
    <row r="21" spans="2:45" x14ac:dyDescent="0.25">
      <c r="C21" s="38" t="str">
        <f>calculator!$C$21</f>
        <v>Xyl</v>
      </c>
      <c r="D21" s="34"/>
      <c r="E21" s="39">
        <f>calculator!$E$21</f>
        <v>150.13</v>
      </c>
      <c r="F21" s="40"/>
      <c r="G21" s="40"/>
      <c r="H21" s="40"/>
      <c r="I21" s="41">
        <v>260.31229999999999</v>
      </c>
      <c r="J21" s="42">
        <v>0.23899999999999999</v>
      </c>
      <c r="K21" s="42">
        <v>-2.302</v>
      </c>
      <c r="L21" s="42">
        <v>-2.2999999999999998</v>
      </c>
      <c r="M21" s="42">
        <v>16.114999999999998</v>
      </c>
      <c r="N21" s="56">
        <v>97.75</v>
      </c>
      <c r="O21" s="44">
        <v>138.1</v>
      </c>
      <c r="P21" s="41">
        <v>1.8</v>
      </c>
      <c r="Q21" s="44">
        <v>85.4</v>
      </c>
      <c r="R21" s="42">
        <v>12.64</v>
      </c>
      <c r="S21" s="42">
        <v>128.59</v>
      </c>
      <c r="T21" s="42">
        <v>201.7</v>
      </c>
      <c r="U21" s="42">
        <v>234.81</v>
      </c>
      <c r="V21" s="42">
        <v>90.15</v>
      </c>
      <c r="W21" s="42">
        <v>28.05</v>
      </c>
      <c r="X21" s="42">
        <v>44.91</v>
      </c>
      <c r="Y21" s="42">
        <v>3.65</v>
      </c>
      <c r="Z21" s="42">
        <v>4.47</v>
      </c>
      <c r="AA21" s="42">
        <v>29.96</v>
      </c>
      <c r="AB21" s="39" t="s">
        <v>374</v>
      </c>
      <c r="AC21" s="39" t="s">
        <v>312</v>
      </c>
      <c r="AD21" s="39" t="s">
        <v>322</v>
      </c>
      <c r="AE21" s="37">
        <v>75.3</v>
      </c>
      <c r="AF21" s="40">
        <v>-2.5</v>
      </c>
      <c r="AG21" s="40">
        <v>4</v>
      </c>
      <c r="AH21" s="40">
        <v>5</v>
      </c>
      <c r="AI21" s="40">
        <v>0</v>
      </c>
      <c r="AJ21" s="40">
        <v>10</v>
      </c>
      <c r="AK21" s="40">
        <v>0</v>
      </c>
      <c r="AL21" s="40">
        <v>0</v>
      </c>
      <c r="AM21" s="40" t="s">
        <v>389</v>
      </c>
      <c r="AN21" s="40">
        <v>117</v>
      </c>
      <c r="AO21" s="40">
        <v>0</v>
      </c>
      <c r="AP21" s="40">
        <v>3</v>
      </c>
      <c r="AQ21" s="40">
        <v>1</v>
      </c>
      <c r="AR21" s="40">
        <v>0</v>
      </c>
      <c r="AS21" s="40">
        <v>0</v>
      </c>
    </row>
    <row r="22" spans="2:45" x14ac:dyDescent="0.25">
      <c r="C22" s="38" t="str">
        <f>calculator!$C$22</f>
        <v>Rib</v>
      </c>
      <c r="D22" s="34"/>
      <c r="E22" s="39">
        <f>calculator!$E$22</f>
        <v>150.13</v>
      </c>
      <c r="F22" s="40"/>
      <c r="G22" s="40"/>
      <c r="H22" s="40"/>
      <c r="I22" s="41">
        <v>317.09899999999999</v>
      </c>
      <c r="J22" s="42">
        <v>0.32500000000000001</v>
      </c>
      <c r="K22" s="42">
        <v>-2.302</v>
      </c>
      <c r="L22" s="42">
        <v>-2.2999999999999998</v>
      </c>
      <c r="M22" s="42">
        <v>16.114999999999998</v>
      </c>
      <c r="N22" s="56">
        <v>97.75</v>
      </c>
      <c r="O22" s="44">
        <v>112.8</v>
      </c>
      <c r="P22" s="41">
        <v>1.8</v>
      </c>
      <c r="Q22" s="44">
        <v>85.4</v>
      </c>
      <c r="R22" s="42">
        <v>12.64</v>
      </c>
      <c r="S22" s="42">
        <v>128.24</v>
      </c>
      <c r="T22" s="42">
        <v>203.06</v>
      </c>
      <c r="U22" s="42">
        <v>257.44</v>
      </c>
      <c r="V22" s="42">
        <v>90.15</v>
      </c>
      <c r="W22" s="42">
        <v>28.46</v>
      </c>
      <c r="X22" s="42">
        <v>44.62</v>
      </c>
      <c r="Y22" s="42">
        <v>3.7</v>
      </c>
      <c r="Z22" s="42">
        <v>4.66</v>
      </c>
      <c r="AA22" s="42">
        <v>29.96</v>
      </c>
      <c r="AB22" s="39" t="s">
        <v>374</v>
      </c>
      <c r="AC22" s="39" t="s">
        <v>312</v>
      </c>
      <c r="AD22" s="39" t="s">
        <v>322</v>
      </c>
      <c r="AE22" s="37">
        <v>75.3</v>
      </c>
      <c r="AF22" s="40">
        <v>-2.5</v>
      </c>
      <c r="AG22" s="40">
        <v>4</v>
      </c>
      <c r="AH22" s="40">
        <v>5</v>
      </c>
      <c r="AI22" s="40">
        <v>0</v>
      </c>
      <c r="AJ22" s="40">
        <v>10</v>
      </c>
      <c r="AK22" s="40">
        <v>0</v>
      </c>
      <c r="AL22" s="40">
        <v>0</v>
      </c>
      <c r="AM22" s="40" t="s">
        <v>389</v>
      </c>
      <c r="AN22" s="40">
        <v>117</v>
      </c>
      <c r="AO22" s="40">
        <v>0</v>
      </c>
      <c r="AP22" s="40">
        <v>3</v>
      </c>
      <c r="AQ22" s="40">
        <v>1</v>
      </c>
      <c r="AR22" s="40">
        <v>0</v>
      </c>
      <c r="AS22" s="40">
        <v>0</v>
      </c>
    </row>
    <row r="23" spans="2:45" x14ac:dyDescent="0.25">
      <c r="C23" s="38" t="str">
        <f>calculator!$C$23</f>
        <v>LDmanHep</v>
      </c>
      <c r="D23" s="34" t="s">
        <v>380</v>
      </c>
      <c r="E23" s="39">
        <f>calculator!$E$23</f>
        <v>210.18</v>
      </c>
      <c r="F23" s="47"/>
      <c r="G23" s="47"/>
      <c r="H23" s="47"/>
      <c r="I23" s="48"/>
      <c r="J23" s="48"/>
      <c r="K23" s="48"/>
      <c r="L23" s="48"/>
      <c r="M23" s="48"/>
      <c r="N23" s="56">
        <v>160.07</v>
      </c>
      <c r="O23" s="44">
        <v>40.4</v>
      </c>
      <c r="P23" s="41">
        <v>1.8</v>
      </c>
      <c r="Q23" s="37">
        <v>116.1</v>
      </c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39" t="s">
        <v>375</v>
      </c>
      <c r="AC23" s="39" t="s">
        <v>312</v>
      </c>
      <c r="AD23" s="39" t="s">
        <v>376</v>
      </c>
      <c r="AE23" s="37">
        <v>128.80000000000001</v>
      </c>
      <c r="AF23" s="40">
        <v>-3.2</v>
      </c>
      <c r="AG23" s="40">
        <v>6</v>
      </c>
      <c r="AH23" s="40">
        <v>7</v>
      </c>
      <c r="AI23" s="40">
        <v>2</v>
      </c>
      <c r="AJ23" s="40">
        <v>14</v>
      </c>
      <c r="AK23" s="40">
        <v>0</v>
      </c>
      <c r="AL23" s="40">
        <v>0</v>
      </c>
      <c r="AM23" s="40" t="s">
        <v>389</v>
      </c>
      <c r="AN23" s="40">
        <v>187</v>
      </c>
      <c r="AO23" s="40">
        <v>0</v>
      </c>
      <c r="AP23" s="40">
        <v>5</v>
      </c>
      <c r="AQ23" s="40">
        <v>1</v>
      </c>
      <c r="AR23" s="40">
        <v>0</v>
      </c>
      <c r="AS23" s="40">
        <v>0</v>
      </c>
    </row>
    <row r="24" spans="2:45" x14ac:dyDescent="0.25">
      <c r="C24" s="38" t="str">
        <f>calculator!$C$24</f>
        <v>Kdo</v>
      </c>
      <c r="D24" s="34" t="s">
        <v>379</v>
      </c>
      <c r="E24" s="39">
        <f>calculator!$E$24</f>
        <v>238.19</v>
      </c>
      <c r="F24" s="47"/>
      <c r="G24" s="47"/>
      <c r="H24" s="47"/>
      <c r="I24" s="48"/>
      <c r="J24" s="48"/>
      <c r="K24" s="48"/>
      <c r="L24" s="48"/>
      <c r="M24" s="48"/>
      <c r="N24" s="56">
        <v>193.7</v>
      </c>
      <c r="O24" s="44">
        <v>22.5</v>
      </c>
      <c r="P24" s="41">
        <v>1.8</v>
      </c>
      <c r="Q24" s="37">
        <v>129.80000000000001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39" t="s">
        <v>378</v>
      </c>
      <c r="AC24" s="39" t="s">
        <v>312</v>
      </c>
      <c r="AD24" s="39" t="s">
        <v>322</v>
      </c>
      <c r="AE24" s="37">
        <v>128.1</v>
      </c>
      <c r="AF24" s="40">
        <v>-2.8</v>
      </c>
      <c r="AG24" s="40">
        <v>6</v>
      </c>
      <c r="AH24" s="40">
        <v>8</v>
      </c>
      <c r="AI24" s="40">
        <v>3</v>
      </c>
      <c r="AJ24" s="40">
        <v>16</v>
      </c>
      <c r="AK24" s="40">
        <v>0</v>
      </c>
      <c r="AL24" s="40">
        <v>-1</v>
      </c>
      <c r="AM24" s="40" t="s">
        <v>392</v>
      </c>
      <c r="AN24" s="40">
        <v>269</v>
      </c>
      <c r="AO24" s="40">
        <v>0</v>
      </c>
      <c r="AP24" s="40">
        <v>4</v>
      </c>
      <c r="AQ24" s="40">
        <v>1</v>
      </c>
      <c r="AR24" s="40">
        <v>0</v>
      </c>
      <c r="AS24" s="40">
        <v>0</v>
      </c>
    </row>
    <row r="25" spans="2:45" s="90" customFormat="1" x14ac:dyDescent="0.25">
      <c r="B25" s="80"/>
      <c r="C25" s="81" t="str">
        <f>calculator!$C$25</f>
        <v>DDmanHep</v>
      </c>
      <c r="D25" s="82"/>
      <c r="E25" s="83">
        <f>calculator!$E$25</f>
        <v>210.18</v>
      </c>
      <c r="F25" s="84"/>
      <c r="G25" s="84"/>
      <c r="H25" s="84"/>
      <c r="I25" s="85"/>
      <c r="J25" s="85"/>
      <c r="K25" s="85"/>
      <c r="L25" s="85"/>
      <c r="M25" s="85"/>
      <c r="N25" s="86"/>
      <c r="O25" s="87"/>
      <c r="P25" s="88"/>
      <c r="Q25" s="89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3"/>
      <c r="AC25" s="83"/>
      <c r="AD25" s="83"/>
      <c r="AE25" s="89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</row>
    <row r="26" spans="2:45" x14ac:dyDescent="0.25">
      <c r="C26" s="38" t="str">
        <f>calculator!$C$26</f>
        <v>Api</v>
      </c>
      <c r="D26" s="34"/>
      <c r="E26" s="39">
        <f>calculator!$E$26</f>
        <v>150.13</v>
      </c>
      <c r="F26" s="40">
        <v>11.24</v>
      </c>
      <c r="G26" s="40"/>
      <c r="H26" s="40"/>
      <c r="I26" s="41">
        <v>395.00139999999999</v>
      </c>
      <c r="J26" s="42">
        <v>0.42</v>
      </c>
      <c r="K26" s="42">
        <v>-2.4380000000000002</v>
      </c>
      <c r="L26" s="42">
        <v>-2.44</v>
      </c>
      <c r="M26" s="42">
        <v>16.114999999999998</v>
      </c>
      <c r="N26" s="56">
        <v>98</v>
      </c>
      <c r="O26" s="44">
        <v>45</v>
      </c>
      <c r="P26" s="41">
        <v>1.7</v>
      </c>
      <c r="Q26" s="44">
        <v>87.7</v>
      </c>
      <c r="R26" s="42">
        <v>12.64</v>
      </c>
      <c r="S26" s="42">
        <v>128.38</v>
      </c>
      <c r="T26" s="42">
        <v>208.96</v>
      </c>
      <c r="U26" s="42">
        <v>249.87</v>
      </c>
      <c r="V26" s="42">
        <v>90.15</v>
      </c>
      <c r="W26" s="42">
        <v>30.76</v>
      </c>
      <c r="X26" s="42">
        <v>38.5</v>
      </c>
      <c r="Y26" s="42">
        <v>3.42</v>
      </c>
      <c r="Z26" s="42">
        <v>4.13</v>
      </c>
      <c r="AA26" s="42">
        <v>30.18</v>
      </c>
      <c r="AB26" s="39" t="s">
        <v>382</v>
      </c>
      <c r="AC26" s="39" t="s">
        <v>381</v>
      </c>
      <c r="AD26" s="39" t="s">
        <v>325</v>
      </c>
      <c r="AE26" s="40">
        <v>90.3</v>
      </c>
      <c r="AF26" s="40">
        <v>-2.2000000000000002</v>
      </c>
      <c r="AG26" s="40">
        <v>4</v>
      </c>
      <c r="AH26" s="40">
        <v>5</v>
      </c>
      <c r="AI26" s="40">
        <v>1</v>
      </c>
      <c r="AJ26" s="40">
        <v>10</v>
      </c>
      <c r="AK26" s="40">
        <v>0</v>
      </c>
      <c r="AL26" s="40">
        <v>0</v>
      </c>
      <c r="AM26" s="40" t="s">
        <v>389</v>
      </c>
      <c r="AN26" s="40">
        <v>127</v>
      </c>
      <c r="AO26" s="40">
        <v>0</v>
      </c>
      <c r="AP26" s="40">
        <v>2</v>
      </c>
      <c r="AQ26" s="40">
        <v>1</v>
      </c>
      <c r="AR26" s="40">
        <v>0</v>
      </c>
      <c r="AS26" s="40">
        <v>0</v>
      </c>
    </row>
    <row r="27" spans="2:45" x14ac:dyDescent="0.25">
      <c r="C27" s="38" t="str">
        <f>calculator!$C$27</f>
        <v>Fru</v>
      </c>
      <c r="D27" s="34"/>
      <c r="E27" s="39">
        <f>calculator!$E$27</f>
        <v>180.16</v>
      </c>
      <c r="F27" s="40">
        <v>10.28</v>
      </c>
      <c r="G27" s="40"/>
      <c r="H27" s="40"/>
      <c r="I27" s="41">
        <v>675.50850000000003</v>
      </c>
      <c r="J27" s="42">
        <v>0.57399999999999995</v>
      </c>
      <c r="K27" s="42">
        <v>-2.758</v>
      </c>
      <c r="L27" s="42">
        <v>-2.76</v>
      </c>
      <c r="M27" s="42">
        <v>16.97</v>
      </c>
      <c r="N27" s="56">
        <v>136.24</v>
      </c>
      <c r="O27" s="44">
        <v>92.6</v>
      </c>
      <c r="P27" s="41">
        <v>1.8</v>
      </c>
      <c r="Q27" s="44">
        <v>102.4</v>
      </c>
      <c r="R27" s="42">
        <v>15.16</v>
      </c>
      <c r="S27" s="42">
        <v>153.91</v>
      </c>
      <c r="T27" s="42">
        <v>249.5</v>
      </c>
      <c r="U27" s="42">
        <v>281.41000000000003</v>
      </c>
      <c r="V27" s="42">
        <v>110.38</v>
      </c>
      <c r="W27" s="42">
        <v>35.5</v>
      </c>
      <c r="X27" s="42">
        <v>47.88</v>
      </c>
      <c r="Y27" s="42">
        <v>4.57</v>
      </c>
      <c r="Z27" s="42">
        <v>4.63</v>
      </c>
      <c r="AA27" s="42">
        <v>36.36</v>
      </c>
      <c r="AB27" s="39" t="s">
        <v>311</v>
      </c>
      <c r="AC27" s="39" t="s">
        <v>312</v>
      </c>
      <c r="AD27" s="39" t="s">
        <v>322</v>
      </c>
      <c r="AE27" s="40">
        <v>91.9</v>
      </c>
      <c r="AF27" s="40">
        <v>-2.8</v>
      </c>
      <c r="AG27" s="40">
        <v>5</v>
      </c>
      <c r="AH27" s="40">
        <v>6</v>
      </c>
      <c r="AI27" s="40">
        <v>1</v>
      </c>
      <c r="AJ27" s="40">
        <v>12</v>
      </c>
      <c r="AK27" s="40">
        <v>0</v>
      </c>
      <c r="AL27" s="40">
        <v>0</v>
      </c>
      <c r="AM27" s="40" t="s">
        <v>389</v>
      </c>
      <c r="AN27" s="40">
        <v>162</v>
      </c>
      <c r="AO27" s="40">
        <v>0</v>
      </c>
      <c r="AP27" s="40">
        <v>3</v>
      </c>
      <c r="AQ27" s="40">
        <v>1</v>
      </c>
      <c r="AR27" s="40">
        <v>0</v>
      </c>
      <c r="AS27" s="40">
        <v>0</v>
      </c>
    </row>
    <row r="28" spans="2:45" x14ac:dyDescent="0.25">
      <c r="C28" s="51" t="s">
        <v>24</v>
      </c>
      <c r="D28" s="35" t="s">
        <v>386</v>
      </c>
      <c r="E28" s="52">
        <f>'SNFG list'!$E$78</f>
        <v>342.29649999999998</v>
      </c>
      <c r="F28" s="53"/>
      <c r="G28" s="53"/>
      <c r="H28" s="53"/>
      <c r="I28" s="53"/>
      <c r="J28" s="53"/>
      <c r="K28" s="53"/>
      <c r="L28" s="53"/>
      <c r="M28" s="53"/>
      <c r="N28" s="54">
        <v>255.42</v>
      </c>
      <c r="O28" s="54"/>
      <c r="P28" s="54">
        <v>1.8</v>
      </c>
      <c r="Q28" s="54">
        <v>193.6</v>
      </c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4" t="s">
        <v>385</v>
      </c>
      <c r="AC28" s="54" t="s">
        <v>312</v>
      </c>
      <c r="AD28" s="54" t="s">
        <v>322</v>
      </c>
      <c r="AE28" s="54">
        <v>110.9</v>
      </c>
      <c r="AF28" s="54">
        <v>-4.2</v>
      </c>
      <c r="AG28" s="54">
        <v>8</v>
      </c>
      <c r="AH28" s="54">
        <v>11</v>
      </c>
      <c r="AI28" s="54">
        <v>4</v>
      </c>
      <c r="AJ28" s="54">
        <v>23</v>
      </c>
      <c r="AK28" s="54">
        <v>0</v>
      </c>
      <c r="AL28" s="54">
        <v>0</v>
      </c>
      <c r="AM28" s="54" t="s">
        <v>389</v>
      </c>
      <c r="AN28" s="54">
        <v>348</v>
      </c>
      <c r="AO28" s="54">
        <v>0</v>
      </c>
      <c r="AP28" s="54">
        <v>10</v>
      </c>
      <c r="AQ28" s="54">
        <v>0</v>
      </c>
      <c r="AR28" s="54">
        <v>0</v>
      </c>
      <c r="AS28" s="54">
        <v>0</v>
      </c>
    </row>
  </sheetData>
  <hyperlinks>
    <hyperlink ref="AB4" r:id="rId1" xr:uid="{F7728C83-C861-4FBE-B4EA-3A85AD909A73}"/>
    <hyperlink ref="AB5" r:id="rId2" xr:uid="{AFF3348E-A538-4246-A0CA-3023D52F17BD}"/>
    <hyperlink ref="AB6" r:id="rId3" xr:uid="{5462CC73-F19C-41E2-997A-050CAD8C1D8F}"/>
    <hyperlink ref="AB3" r:id="rId4" xr:uid="{EC31CD16-6E5F-4795-83A2-660B099D0E7D}"/>
    <hyperlink ref="AB7" r:id="rId5" xr:uid="{E3DC5874-108B-457B-90F1-71FD751FD1E6}"/>
    <hyperlink ref="AB9" r:id="rId6" xr:uid="{CF7FD1D0-722C-41EE-B105-E486BB986214}"/>
    <hyperlink ref="AB10" r:id="rId7" xr:uid="{2F830A6D-0B29-4EA8-B512-D6614CA46523}"/>
    <hyperlink ref="AB11" r:id="rId8" xr:uid="{918B9914-B0A0-45D1-838F-0FAF64CFA599}"/>
    <hyperlink ref="AB12" r:id="rId9" xr:uid="{9C631311-2F9F-4834-ABED-454E7F74414C}"/>
    <hyperlink ref="AB13" r:id="rId10" xr:uid="{38B05A21-FCBF-4699-814E-B28C9458F14C}"/>
    <hyperlink ref="AB14" r:id="rId11" xr:uid="{15D78083-45ED-477B-B3C0-D9C6D20488D0}"/>
    <hyperlink ref="AB15" r:id="rId12" xr:uid="{E432A83E-42CE-414F-A101-45A3D36D26A4}"/>
    <hyperlink ref="AB16" r:id="rId13" location="section=Biologic-Description" xr:uid="{3276234F-B37A-48E6-86E7-1938C11378B5}"/>
    <hyperlink ref="AB17" r:id="rId14" location="section=Biologic-Description" xr:uid="{90BF12A6-DBC6-4FDC-B68D-9357B229E28A}"/>
  </hyperlinks>
  <pageMargins left="0.7" right="0.7" top="0.75" bottom="0.75" header="0.3" footer="0.3"/>
  <drawing r:id="rId15"/>
  <legacy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8F08-2C64-463C-900A-73160791D9D0}">
  <sheetPr codeName="Sheet5">
    <tabColor theme="7"/>
  </sheetPr>
  <dimension ref="B2:L79"/>
  <sheetViews>
    <sheetView workbookViewId="0">
      <selection activeCell="J34" sqref="J34"/>
    </sheetView>
  </sheetViews>
  <sheetFormatPr defaultColWidth="9.140625" defaultRowHeight="15" x14ac:dyDescent="0.25"/>
  <cols>
    <col min="1" max="16384" width="9.140625" style="5"/>
  </cols>
  <sheetData>
    <row r="2" spans="2:12" x14ac:dyDescent="0.25">
      <c r="B2" s="1" t="s">
        <v>3</v>
      </c>
      <c r="C2" s="1" t="s">
        <v>4</v>
      </c>
      <c r="D2" s="1"/>
      <c r="E2" s="13"/>
      <c r="F2"/>
      <c r="G2"/>
      <c r="H2" s="2"/>
      <c r="I2" s="2"/>
      <c r="J2"/>
      <c r="K2"/>
      <c r="L2"/>
    </row>
    <row r="3" spans="2:12" x14ac:dyDescent="0.25">
      <c r="B3" s="1">
        <f>calculator!H3*calculator!E3</f>
        <v>400</v>
      </c>
      <c r="C3" s="1">
        <f>calculator!H3</f>
        <v>2.2202486678507993</v>
      </c>
      <c r="D3" s="1"/>
      <c r="E3" s="14" t="e">
        <f>#REF!*[1]monDB!$E$4</f>
        <v>#REF!</v>
      </c>
      <c r="F3" s="15" t="e">
        <f>[1]monDB!#REF!</f>
        <v>#REF!</v>
      </c>
      <c r="G3" s="15" t="e">
        <f>[1]monDB!#REF!</f>
        <v>#REF!</v>
      </c>
      <c r="H3" s="15" t="e">
        <f>$X3*([1]monDB!#REF!-[1]monDB!#REF!)</f>
        <v>#REF!</v>
      </c>
      <c r="I3" s="15"/>
      <c r="J3" s="15" t="e">
        <f>$X3*[1]monDB!#REF!</f>
        <v>#REF!</v>
      </c>
      <c r="K3" s="15" t="e">
        <f>$X3*[1]monDB!#REF!</f>
        <v>#REF!</v>
      </c>
      <c r="L3" s="15" t="e">
        <f>$X3*[1]monDB!#REF!</f>
        <v>#REF!</v>
      </c>
    </row>
    <row r="4" spans="2:12" x14ac:dyDescent="0.25">
      <c r="B4" s="1">
        <f>calculator!H4*calculator!E4</f>
        <v>400</v>
      </c>
      <c r="C4" s="1">
        <f>calculator!H4</f>
        <v>2.2202486678507993</v>
      </c>
      <c r="D4" s="2"/>
      <c r="E4" s="14" t="e">
        <f>#REF!*[1]monDB!$E$4</f>
        <v>#REF!</v>
      </c>
      <c r="F4" s="15" t="e">
        <f>[1]monDB!#REF!</f>
        <v>#REF!</v>
      </c>
      <c r="G4" s="15" t="e">
        <f>[1]monDB!#REF!</f>
        <v>#REF!</v>
      </c>
      <c r="H4" s="15" t="e">
        <f>$X4*([1]monDB!#REF!-[1]monDB!#REF!)</f>
        <v>#REF!</v>
      </c>
      <c r="I4" s="15"/>
      <c r="J4" s="15" t="e">
        <f>$X4*[1]monDB!#REF!</f>
        <v>#REF!</v>
      </c>
      <c r="K4" s="15" t="e">
        <f>$X4*[1]monDB!#REF!</f>
        <v>#REF!</v>
      </c>
      <c r="L4" s="15" t="e">
        <f>$X4*[1]monDB!#REF!</f>
        <v>#REF!</v>
      </c>
    </row>
    <row r="5" spans="2:12" x14ac:dyDescent="0.25">
      <c r="B5" s="1">
        <f>calculator!H5*calculator!E5</f>
        <v>0</v>
      </c>
      <c r="C5" s="1">
        <f>calculator!H5</f>
        <v>0</v>
      </c>
      <c r="D5" s="3"/>
      <c r="E5" s="14" t="e">
        <f>#REF!*[1]monDB!$E$4</f>
        <v>#REF!</v>
      </c>
      <c r="F5" s="15" t="e">
        <f>[1]monDB!#REF!</f>
        <v>#REF!</v>
      </c>
      <c r="G5" s="15" t="e">
        <f>[1]monDB!#REF!</f>
        <v>#REF!</v>
      </c>
      <c r="H5" s="15" t="e">
        <f>$X5*([1]monDB!#REF!-[1]monDB!#REF!)</f>
        <v>#REF!</v>
      </c>
      <c r="I5" s="15"/>
      <c r="J5" s="15" t="e">
        <f>$X5*[1]monDB!#REF!</f>
        <v>#REF!</v>
      </c>
      <c r="K5" s="15" t="e">
        <f>$X5*[1]monDB!#REF!</f>
        <v>#REF!</v>
      </c>
      <c r="L5" s="15" t="e">
        <f>$X5*[1]monDB!#REF!</f>
        <v>#REF!</v>
      </c>
    </row>
    <row r="6" spans="2:12" x14ac:dyDescent="0.25">
      <c r="B6" s="1" t="e">
        <f>calculator!#REF!*calculator!#REF!</f>
        <v>#REF!</v>
      </c>
      <c r="C6" s="1" t="e">
        <f>calculator!#REF!</f>
        <v>#REF!</v>
      </c>
      <c r="D6" s="1"/>
      <c r="E6" s="14" t="e">
        <f>#REF!*[1]monDB!$E$4</f>
        <v>#REF!</v>
      </c>
      <c r="F6" s="15" t="e">
        <f>[1]monDB!#REF!</f>
        <v>#REF!</v>
      </c>
      <c r="G6" s="15" t="e">
        <f>[1]monDB!#REF!</f>
        <v>#REF!</v>
      </c>
      <c r="H6" s="15" t="e">
        <f>$X6*([1]monDB!#REF!-[1]monDB!#REF!)</f>
        <v>#REF!</v>
      </c>
      <c r="I6" s="15"/>
      <c r="J6" s="15" t="e">
        <f>$X6*[1]monDB!#REF!</f>
        <v>#REF!</v>
      </c>
      <c r="K6" s="15" t="e">
        <f>$X6*[1]monDB!#REF!</f>
        <v>#REF!</v>
      </c>
      <c r="L6" s="15" t="e">
        <f>$X6*[1]monDB!#REF!</f>
        <v>#REF!</v>
      </c>
    </row>
    <row r="7" spans="2:12" x14ac:dyDescent="0.25">
      <c r="B7" s="1">
        <f>calculator!H6*calculator!E6</f>
        <v>0</v>
      </c>
      <c r="C7" s="1">
        <f>calculator!H6</f>
        <v>0</v>
      </c>
      <c r="D7" s="1"/>
      <c r="E7" s="14" t="e">
        <f>#REF!*[1]monDB!$E$4</f>
        <v>#REF!</v>
      </c>
      <c r="F7" s="15" t="e">
        <f>[1]monDB!#REF!</f>
        <v>#REF!</v>
      </c>
      <c r="G7" s="15" t="e">
        <f>[1]monDB!#REF!</f>
        <v>#REF!</v>
      </c>
      <c r="H7" s="15" t="e">
        <f>$X7*([1]monDB!#REF!-[1]monDB!#REF!)</f>
        <v>#REF!</v>
      </c>
      <c r="I7" s="15"/>
      <c r="J7" s="15" t="e">
        <f>$X7*[1]monDB!#REF!</f>
        <v>#REF!</v>
      </c>
      <c r="K7" s="15" t="e">
        <f>$X7*[1]monDB!#REF!</f>
        <v>#REF!</v>
      </c>
      <c r="L7" s="15" t="e">
        <f>$X7*[1]monDB!#REF!</f>
        <v>#REF!</v>
      </c>
    </row>
    <row r="8" spans="2:12" x14ac:dyDescent="0.25">
      <c r="B8" s="1" t="e">
        <f>calculator!#REF!*calculator!#REF!</f>
        <v>#REF!</v>
      </c>
      <c r="C8" s="1" t="e">
        <f>calculator!#REF!</f>
        <v>#REF!</v>
      </c>
      <c r="D8" s="1"/>
      <c r="E8" s="14" t="e">
        <f>#REF!*[1]monDB!$E$7</f>
        <v>#REF!</v>
      </c>
      <c r="F8" s="14"/>
      <c r="G8" s="15"/>
      <c r="H8" s="15"/>
      <c r="I8" s="15"/>
      <c r="J8" s="15"/>
      <c r="K8" s="15"/>
      <c r="L8" s="15"/>
    </row>
    <row r="9" spans="2:12" x14ac:dyDescent="0.25">
      <c r="B9" s="1" t="e">
        <f>calculator!#REF!*calculator!#REF!</f>
        <v>#REF!</v>
      </c>
      <c r="C9" s="1" t="e">
        <f>calculator!#REF!</f>
        <v>#REF!</v>
      </c>
      <c r="D9" s="1"/>
      <c r="E9" s="14" t="e">
        <f>#REF!*[1]monDB!$E$7</f>
        <v>#REF!</v>
      </c>
      <c r="F9" s="15" t="e">
        <f>[1]monDB!#REF!</f>
        <v>#REF!</v>
      </c>
      <c r="G9" s="15" t="e">
        <f>[1]monDB!#REF!</f>
        <v>#REF!</v>
      </c>
      <c r="H9" s="15" t="e">
        <f>$X9*([1]monDB!#REF!-[1]monDB!#REF!)</f>
        <v>#REF!</v>
      </c>
      <c r="I9" s="15"/>
      <c r="J9" s="15" t="e">
        <f>$X9*[1]monDB!#REF!</f>
        <v>#REF!</v>
      </c>
      <c r="K9" s="15" t="e">
        <f>$X9*[1]monDB!#REF!</f>
        <v>#REF!</v>
      </c>
      <c r="L9" s="15" t="e">
        <f>$X9*[1]monDB!#REF!</f>
        <v>#REF!</v>
      </c>
    </row>
    <row r="10" spans="2:12" x14ac:dyDescent="0.25">
      <c r="B10" s="1" t="e">
        <f>calculator!#REF!*calculator!#REF!</f>
        <v>#REF!</v>
      </c>
      <c r="C10" s="1" t="e">
        <f>calculator!#REF!</f>
        <v>#REF!</v>
      </c>
      <c r="D10" s="1"/>
      <c r="E10" s="14" t="e">
        <f>#REF!*[1]monDB!$E$7</f>
        <v>#REF!</v>
      </c>
      <c r="F10" s="15" t="e">
        <f>[1]monDB!#REF!</f>
        <v>#REF!</v>
      </c>
      <c r="G10" s="15" t="e">
        <f>[1]monDB!#REF!</f>
        <v>#REF!</v>
      </c>
      <c r="H10" s="15" t="e">
        <f>$X10*([1]monDB!#REF!-[1]monDB!#REF!)</f>
        <v>#REF!</v>
      </c>
      <c r="I10" s="15"/>
      <c r="J10" s="15" t="e">
        <f>$X10*[1]monDB!#REF!</f>
        <v>#REF!</v>
      </c>
      <c r="K10" s="15" t="e">
        <f>$X10*[1]monDB!#REF!</f>
        <v>#REF!</v>
      </c>
      <c r="L10" s="15" t="e">
        <f>$X10*[1]monDB!#REF!</f>
        <v>#REF!</v>
      </c>
    </row>
    <row r="11" spans="2:12" x14ac:dyDescent="0.25">
      <c r="B11" s="1">
        <f>calculator!H7*calculator!E7</f>
        <v>0</v>
      </c>
      <c r="C11" s="1">
        <f>calculator!H7</f>
        <v>0</v>
      </c>
      <c r="D11" s="1"/>
      <c r="E11" s="14" t="e">
        <f>#REF!*[1]monDB!$E$4</f>
        <v>#REF!</v>
      </c>
      <c r="F11" s="15" t="e">
        <f>[1]monDB!#REF!</f>
        <v>#REF!</v>
      </c>
      <c r="G11" s="15" t="e">
        <f>[1]monDB!#REF!</f>
        <v>#REF!</v>
      </c>
      <c r="H11" s="15" t="e">
        <f>$X11*([1]monDB!#REF!-[1]monDB!#REF!)</f>
        <v>#REF!</v>
      </c>
      <c r="I11" s="15"/>
      <c r="J11" s="15" t="e">
        <f>$X11*[1]monDB!#REF!</f>
        <v>#REF!</v>
      </c>
      <c r="K11" s="15" t="e">
        <f>$X11*[1]monDB!#REF!</f>
        <v>#REF!</v>
      </c>
      <c r="L11" s="15" t="e">
        <f>$X11*[1]monDB!#REF!</f>
        <v>#REF!</v>
      </c>
    </row>
    <row r="12" spans="2:12" x14ac:dyDescent="0.25">
      <c r="B12" s="1" t="e">
        <f>calculator!#REF!*calculator!#REF!</f>
        <v>#REF!</v>
      </c>
      <c r="C12" s="1" t="e">
        <f>calculator!#REF!</f>
        <v>#REF!</v>
      </c>
      <c r="D12" s="1"/>
      <c r="E12" s="14" t="e">
        <f>#REF!*[1]monDB!$E$4</f>
        <v>#REF!</v>
      </c>
      <c r="F12" s="15" t="e">
        <f>[1]monDB!#REF!</f>
        <v>#REF!</v>
      </c>
      <c r="G12" s="15" t="e">
        <f>[1]monDB!#REF!</f>
        <v>#REF!</v>
      </c>
      <c r="H12" s="15" t="e">
        <f>$X12*([1]monDB!#REF!-[1]monDB!#REF!)</f>
        <v>#REF!</v>
      </c>
      <c r="I12" s="15"/>
      <c r="J12" s="15" t="e">
        <f>$X12*[1]monDB!#REF!</f>
        <v>#REF!</v>
      </c>
      <c r="K12" s="15" t="e">
        <f>$X12*[1]monDB!#REF!</f>
        <v>#REF!</v>
      </c>
      <c r="L12" s="15" t="e">
        <f>$X12*[1]monDB!#REF!</f>
        <v>#REF!</v>
      </c>
    </row>
    <row r="13" spans="2:12" x14ac:dyDescent="0.25">
      <c r="B13" s="1">
        <f>calculator!H9*calculator!E9</f>
        <v>0</v>
      </c>
      <c r="C13" s="1">
        <f>calculator!H9</f>
        <v>0</v>
      </c>
      <c r="D13" s="1"/>
      <c r="E13" s="14" t="e">
        <f>#REF!*[1]monDB!$E$4</f>
        <v>#REF!</v>
      </c>
      <c r="F13" s="15" t="e">
        <f>[1]monDB!#REF!</f>
        <v>#REF!</v>
      </c>
      <c r="G13" s="15" t="e">
        <f>[1]monDB!#REF!</f>
        <v>#REF!</v>
      </c>
      <c r="H13" s="15" t="e">
        <f>$X13*([1]monDB!#REF!-[1]monDB!#REF!)</f>
        <v>#REF!</v>
      </c>
      <c r="I13" s="15"/>
      <c r="J13" s="15" t="e">
        <f>$X13*[1]monDB!#REF!</f>
        <v>#REF!</v>
      </c>
      <c r="K13" s="15" t="e">
        <f>$X13*[1]monDB!#REF!</f>
        <v>#REF!</v>
      </c>
      <c r="L13" s="15" t="e">
        <f>$X13*[1]monDB!#REF!</f>
        <v>#REF!</v>
      </c>
    </row>
    <row r="14" spans="2:12" x14ac:dyDescent="0.25">
      <c r="B14" s="1">
        <f>calculator!H10*calculator!E10</f>
        <v>0</v>
      </c>
      <c r="C14" s="1">
        <f>calculator!H10</f>
        <v>0</v>
      </c>
      <c r="D14" s="1"/>
      <c r="E14" s="14" t="e">
        <f>#REF!*[1]monDB!$E$4</f>
        <v>#REF!</v>
      </c>
      <c r="F14" s="15" t="e">
        <f>[1]monDB!#REF!</f>
        <v>#REF!</v>
      </c>
      <c r="G14" s="15" t="e">
        <f>[1]monDB!#REF!</f>
        <v>#REF!</v>
      </c>
      <c r="H14" s="15" t="e">
        <f>$X14*([1]monDB!#REF!-[1]monDB!#REF!)</f>
        <v>#REF!</v>
      </c>
      <c r="I14" s="15"/>
      <c r="J14" s="15" t="e">
        <f>$X14*[1]monDB!#REF!</f>
        <v>#REF!</v>
      </c>
      <c r="K14" s="15" t="e">
        <f>$X14*[1]monDB!#REF!</f>
        <v>#REF!</v>
      </c>
      <c r="L14" s="15" t="e">
        <f>$X14*[1]monDB!#REF!</f>
        <v>#REF!</v>
      </c>
    </row>
    <row r="15" spans="2:12" x14ac:dyDescent="0.25">
      <c r="B15" s="1" t="e">
        <f>calculator!#REF!*calculator!#REF!</f>
        <v>#REF!</v>
      </c>
      <c r="C15" s="1" t="e">
        <f>calculator!#REF!</f>
        <v>#REF!</v>
      </c>
      <c r="D15" s="1"/>
      <c r="E15" s="14" t="e">
        <f>#REF!*[1]monDB!$E$4</f>
        <v>#REF!</v>
      </c>
      <c r="F15" s="14"/>
      <c r="G15" s="15"/>
      <c r="H15" s="15"/>
      <c r="I15" s="15"/>
      <c r="J15" s="15"/>
      <c r="K15" s="15"/>
      <c r="L15" s="15"/>
    </row>
    <row r="16" spans="2:12" x14ac:dyDescent="0.25">
      <c r="B16" s="1" t="e">
        <f>calculator!#REF!*calculator!#REF!</f>
        <v>#REF!</v>
      </c>
      <c r="C16" s="1" t="e">
        <f>calculator!#REF!</f>
        <v>#REF!</v>
      </c>
      <c r="D16" s="1"/>
      <c r="E16" s="14" t="e">
        <f>#REF!*[1]monDB!$E$13</f>
        <v>#REF!</v>
      </c>
      <c r="F16" s="15" t="e">
        <f>[1]monDB!#REF!</f>
        <v>#REF!</v>
      </c>
      <c r="G16" s="15" t="e">
        <f>[1]monDB!#REF!</f>
        <v>#REF!</v>
      </c>
      <c r="H16" s="15" t="e">
        <f>$X16*([1]monDB!#REF!-[1]monDB!#REF!)</f>
        <v>#REF!</v>
      </c>
      <c r="I16" s="15"/>
      <c r="J16" s="15" t="e">
        <f>$X16*[1]monDB!#REF!</f>
        <v>#REF!</v>
      </c>
      <c r="K16" s="15" t="e">
        <f>$X16*[1]monDB!#REF!</f>
        <v>#REF!</v>
      </c>
      <c r="L16" s="15" t="e">
        <f>$X16*[1]monDB!#REF!</f>
        <v>#REF!</v>
      </c>
    </row>
    <row r="17" spans="2:12" x14ac:dyDescent="0.25">
      <c r="B17" s="1" t="e">
        <f>calculator!#REF!*calculator!#REF!</f>
        <v>#REF!</v>
      </c>
      <c r="C17" s="1" t="e">
        <f>calculator!#REF!</f>
        <v>#REF!</v>
      </c>
      <c r="D17" s="1"/>
      <c r="E17" s="14" t="e">
        <f>#REF!*[1]monDB!$E$13</f>
        <v>#REF!</v>
      </c>
      <c r="F17" s="15" t="e">
        <f>[1]monDB!#REF!</f>
        <v>#REF!</v>
      </c>
      <c r="G17" s="15" t="e">
        <f>[1]monDB!#REF!</f>
        <v>#REF!</v>
      </c>
      <c r="H17" s="15" t="e">
        <f>$X17*([1]monDB!#REF!-[1]monDB!#REF!)</f>
        <v>#REF!</v>
      </c>
      <c r="I17" s="15"/>
      <c r="J17" s="15" t="e">
        <f>$X17*[1]monDB!#REF!</f>
        <v>#REF!</v>
      </c>
      <c r="K17" s="15" t="e">
        <f>$X17*[1]monDB!#REF!</f>
        <v>#REF!</v>
      </c>
      <c r="L17" s="15" t="e">
        <f>$X17*[1]monDB!#REF!</f>
        <v>#REF!</v>
      </c>
    </row>
    <row r="18" spans="2:12" x14ac:dyDescent="0.25">
      <c r="B18" s="1" t="e">
        <f>calculator!#REF!*calculator!#REF!</f>
        <v>#REF!</v>
      </c>
      <c r="C18" s="1" t="e">
        <f>calculator!#REF!</f>
        <v>#REF!</v>
      </c>
      <c r="D18" s="1"/>
      <c r="E18" s="14" t="e">
        <f>#REF!*[1]monDB!$E$4</f>
        <v>#REF!</v>
      </c>
      <c r="F18" s="14"/>
      <c r="G18" s="15"/>
      <c r="H18" s="15"/>
      <c r="I18" s="15"/>
      <c r="J18" s="15"/>
      <c r="K18" s="15"/>
      <c r="L18" s="15"/>
    </row>
    <row r="19" spans="2:12" x14ac:dyDescent="0.25">
      <c r="B19" s="1">
        <f>calculator!H11*calculator!E11</f>
        <v>0</v>
      </c>
      <c r="C19" s="1">
        <f>calculator!H11</f>
        <v>0</v>
      </c>
      <c r="D19" s="1"/>
      <c r="E19" s="14" t="e">
        <f>#REF!*[1]monDB!$E$4</f>
        <v>#REF!</v>
      </c>
      <c r="F19" s="15" t="e">
        <f>[1]monDB!#REF!</f>
        <v>#REF!</v>
      </c>
      <c r="G19" s="15" t="e">
        <f>[1]monDB!#REF!</f>
        <v>#REF!</v>
      </c>
      <c r="H19" s="15" t="e">
        <f>$X19*([1]monDB!#REF!-[1]monDB!#REF!)</f>
        <v>#REF!</v>
      </c>
      <c r="I19" s="15"/>
      <c r="J19" s="15" t="e">
        <f>$X19*[1]monDB!#REF!</f>
        <v>#REF!</v>
      </c>
      <c r="K19" s="15" t="e">
        <f>$X19*[1]monDB!#REF!</f>
        <v>#REF!</v>
      </c>
      <c r="L19" s="15" t="e">
        <f>$X19*[1]monDB!#REF!</f>
        <v>#REF!</v>
      </c>
    </row>
    <row r="20" spans="2:12" x14ac:dyDescent="0.25">
      <c r="B20" s="1">
        <f>calculator!H12*calculator!E12</f>
        <v>0</v>
      </c>
      <c r="C20" s="1">
        <f>calculator!H12</f>
        <v>0</v>
      </c>
      <c r="D20" s="1"/>
      <c r="E20" s="14" t="e">
        <f>#REF!*[1]monDB!$E$4</f>
        <v>#REF!</v>
      </c>
      <c r="F20" s="15" t="e">
        <f>[1]monDB!#REF!</f>
        <v>#REF!</v>
      </c>
      <c r="G20" s="15" t="e">
        <f>[1]monDB!#REF!</f>
        <v>#REF!</v>
      </c>
      <c r="H20" s="15" t="e">
        <f>$X20*([1]monDB!#REF!-[1]monDB!#REF!)</f>
        <v>#REF!</v>
      </c>
      <c r="I20" s="15"/>
      <c r="J20" s="15" t="e">
        <f>$X20*[1]monDB!#REF!</f>
        <v>#REF!</v>
      </c>
      <c r="K20" s="15" t="e">
        <f>$X20*[1]monDB!#REF!</f>
        <v>#REF!</v>
      </c>
      <c r="L20" s="15" t="e">
        <f>$X20*[1]monDB!#REF!</f>
        <v>#REF!</v>
      </c>
    </row>
    <row r="21" spans="2:12" x14ac:dyDescent="0.25">
      <c r="B21" s="1">
        <f>calculator!H13*calculator!E13</f>
        <v>0</v>
      </c>
      <c r="C21" s="1">
        <f>calculator!H13</f>
        <v>0</v>
      </c>
      <c r="D21" s="1"/>
      <c r="E21" s="14" t="e">
        <f>#REF!*[1]monDB!$E$13</f>
        <v>#REF!</v>
      </c>
      <c r="F21" s="14"/>
      <c r="G21" s="15"/>
      <c r="H21" s="15"/>
      <c r="I21" s="15"/>
      <c r="J21" s="15"/>
      <c r="K21" s="15"/>
      <c r="L21" s="15"/>
    </row>
    <row r="22" spans="2:12" x14ac:dyDescent="0.25">
      <c r="B22" s="1" t="e">
        <f>calculator!#REF!*calculator!#REF!</f>
        <v>#REF!</v>
      </c>
      <c r="C22" s="1" t="e">
        <f>calculator!#REF!</f>
        <v>#REF!</v>
      </c>
      <c r="D22" s="1"/>
      <c r="E22" s="14" t="e">
        <f>#REF!*[1]monDB!$E$13</f>
        <v>#REF!</v>
      </c>
      <c r="F22" s="14"/>
      <c r="G22" s="15"/>
      <c r="H22" s="15"/>
      <c r="I22" s="15"/>
      <c r="J22" s="15"/>
      <c r="K22" s="15"/>
      <c r="L22" s="15"/>
    </row>
    <row r="23" spans="2:12" x14ac:dyDescent="0.25">
      <c r="B23" s="1" t="e">
        <f>calculator!#REF!*calculator!#REF!</f>
        <v>#REF!</v>
      </c>
      <c r="C23" s="1" t="e">
        <f>calculator!#REF!</f>
        <v>#REF!</v>
      </c>
      <c r="D23" s="1"/>
      <c r="E23" s="14" t="e">
        <f>#REF!*[1]monDB!$E$13</f>
        <v>#REF!</v>
      </c>
      <c r="F23" s="14"/>
      <c r="G23" s="15"/>
      <c r="H23" s="15"/>
      <c r="I23" s="15"/>
      <c r="J23" s="15"/>
      <c r="K23" s="15"/>
      <c r="L23" s="15"/>
    </row>
    <row r="24" spans="2:12" x14ac:dyDescent="0.25">
      <c r="B24" s="1" t="e">
        <f>calculator!#REF!*calculator!#REF!</f>
        <v>#REF!</v>
      </c>
      <c r="C24" s="1" t="e">
        <f>calculator!#REF!</f>
        <v>#REF!</v>
      </c>
      <c r="D24"/>
      <c r="E24" s="14" t="e">
        <f>#REF!*[1]monDB!$E$4</f>
        <v>#REF!</v>
      </c>
      <c r="F24" s="15" t="e">
        <f>[1]monDB!#REF!</f>
        <v>#REF!</v>
      </c>
      <c r="G24" s="15" t="e">
        <f>[1]monDB!#REF!</f>
        <v>#REF!</v>
      </c>
      <c r="H24" s="15" t="e">
        <f>$X24*([1]monDB!#REF!-[1]monDB!#REF!)</f>
        <v>#REF!</v>
      </c>
      <c r="I24" s="15"/>
      <c r="J24" s="15" t="e">
        <f>$X24*[1]monDB!#REF!</f>
        <v>#REF!</v>
      </c>
      <c r="K24" s="15" t="e">
        <f>$X24*[1]monDB!#REF!</f>
        <v>#REF!</v>
      </c>
      <c r="L24" s="15" t="e">
        <f>$X24*[1]monDB!#REF!</f>
        <v>#REF!</v>
      </c>
    </row>
    <row r="25" spans="2:12" ht="17.25" x14ac:dyDescent="0.25">
      <c r="B25" s="1" t="e">
        <f>calculator!#REF!*calculator!#REF!</f>
        <v>#REF!</v>
      </c>
      <c r="C25" s="1" t="e">
        <f>calculator!#REF!</f>
        <v>#REF!</v>
      </c>
      <c r="D25" s="12" t="s">
        <v>163</v>
      </c>
      <c r="E25" s="11" t="s">
        <v>164</v>
      </c>
      <c r="F25" s="11" t="s">
        <v>165</v>
      </c>
      <c r="G25" s="11" t="s">
        <v>166</v>
      </c>
      <c r="H25" s="11" t="s">
        <v>167</v>
      </c>
      <c r="I25" s="11" t="s">
        <v>168</v>
      </c>
      <c r="J25" s="11" t="s">
        <v>169</v>
      </c>
      <c r="K25" s="11" t="s">
        <v>170</v>
      </c>
      <c r="L25" s="11" t="s">
        <v>171</v>
      </c>
    </row>
    <row r="26" spans="2:12" x14ac:dyDescent="0.25">
      <c r="B26" s="1" t="e">
        <f>calculator!#REF!*calculator!#REF!</f>
        <v>#REF!</v>
      </c>
      <c r="C26" s="1" t="e">
        <f>calculator!#REF!</f>
        <v>#REF!</v>
      </c>
      <c r="D26" s="16" t="e">
        <f>1/((#REF!/#REF!)/100)</f>
        <v>#REF!</v>
      </c>
      <c r="E26" s="17" t="e">
        <f>SUM(E3:E24)</f>
        <v>#REF!</v>
      </c>
      <c r="F26" s="17" t="e">
        <f xml:space="preserve"> SUMPRODUCT(F3:F24,#REF!)/100</f>
        <v>#REF!</v>
      </c>
      <c r="G26" s="17" t="e">
        <f xml:space="preserve"> SUMPRODUCT(G3:G24,#REF!)/100</f>
        <v>#REF!</v>
      </c>
      <c r="H26" s="17" t="e">
        <f>( SUMPRODUCT(H3:H24,#REF!)/100)-1</f>
        <v>#REF!</v>
      </c>
      <c r="I26" s="17" t="e">
        <f>SUM(H3:H24)</f>
        <v>#REF!</v>
      </c>
      <c r="J26" s="17" t="e">
        <f>SUMPRODUCT(J3:J24,#REF!)/100</f>
        <v>#REF!</v>
      </c>
      <c r="K26" s="17" t="e">
        <f>SUMPRODUCT(K3:K24,#REF!)/100</f>
        <v>#REF!</v>
      </c>
      <c r="L26" s="17" t="e">
        <f>SUMPRODUCT(L3:L24,#REF!)/100</f>
        <v>#REF!</v>
      </c>
    </row>
    <row r="27" spans="2:12" x14ac:dyDescent="0.25">
      <c r="B27" s="1">
        <f>calculator!H14*calculator!E14</f>
        <v>199.99999999999997</v>
      </c>
      <c r="C27" s="1">
        <f>calculator!H14</f>
        <v>1.0301844030081384</v>
      </c>
    </row>
    <row r="28" spans="2:12" x14ac:dyDescent="0.25">
      <c r="B28" s="1" t="e">
        <f>calculator!#REF!*calculator!#REF!</f>
        <v>#REF!</v>
      </c>
      <c r="C28" s="1" t="e">
        <f>calculator!#REF!</f>
        <v>#REF!</v>
      </c>
    </row>
    <row r="29" spans="2:12" x14ac:dyDescent="0.25">
      <c r="B29" s="1">
        <f>calculator!H15*calculator!E15</f>
        <v>0</v>
      </c>
      <c r="C29" s="1">
        <f>calculator!H15</f>
        <v>0</v>
      </c>
    </row>
    <row r="30" spans="2:12" x14ac:dyDescent="0.25">
      <c r="B30" s="1" t="e">
        <f>calculator!#REF!*calculator!#REF!</f>
        <v>#REF!</v>
      </c>
      <c r="C30" s="1" t="e">
        <f>calculator!#REF!</f>
        <v>#REF!</v>
      </c>
    </row>
    <row r="31" spans="2:12" x14ac:dyDescent="0.25">
      <c r="B31" s="1" t="e">
        <f>calculator!#REF!*calculator!#REF!</f>
        <v>#REF!</v>
      </c>
      <c r="C31" s="1" t="e">
        <f>calculator!#REF!</f>
        <v>#REF!</v>
      </c>
    </row>
    <row r="32" spans="2:12" x14ac:dyDescent="0.25">
      <c r="B32" s="1" t="e">
        <f>calculator!#REF!*calculator!#REF!</f>
        <v>#REF!</v>
      </c>
      <c r="C32" s="1" t="e">
        <f>calculator!#REF!</f>
        <v>#REF!</v>
      </c>
    </row>
    <row r="33" spans="2:3" x14ac:dyDescent="0.25">
      <c r="B33" s="1" t="e">
        <f>calculator!#REF!*calculator!#REF!</f>
        <v>#REF!</v>
      </c>
      <c r="C33" s="1" t="e">
        <f>calculator!#REF!</f>
        <v>#REF!</v>
      </c>
    </row>
    <row r="34" spans="2:3" x14ac:dyDescent="0.25">
      <c r="B34" s="1" t="e">
        <f>calculator!#REF!*calculator!#REF!</f>
        <v>#REF!</v>
      </c>
      <c r="C34" s="1" t="e">
        <f>calculator!#REF!</f>
        <v>#REF!</v>
      </c>
    </row>
    <row r="35" spans="2:3" x14ac:dyDescent="0.25">
      <c r="B35" s="1" t="e">
        <f>calculator!#REF!*calculator!#REF!</f>
        <v>#REF!</v>
      </c>
      <c r="C35" s="1" t="e">
        <f>calculator!#REF!</f>
        <v>#REF!</v>
      </c>
    </row>
    <row r="36" spans="2:3" x14ac:dyDescent="0.25">
      <c r="B36" s="1">
        <f>calculator!H16*calculator!E16</f>
        <v>0</v>
      </c>
      <c r="C36" s="1">
        <f>calculator!H16</f>
        <v>0</v>
      </c>
    </row>
    <row r="37" spans="2:3" x14ac:dyDescent="0.25">
      <c r="B37" s="1" t="e">
        <f>calculator!#REF!*calculator!#REF!</f>
        <v>#REF!</v>
      </c>
      <c r="C37" s="1" t="e">
        <f>calculator!#REF!</f>
        <v>#REF!</v>
      </c>
    </row>
    <row r="38" spans="2:3" x14ac:dyDescent="0.25">
      <c r="B38" s="1" t="e">
        <f>calculator!#REF!*calculator!#REF!</f>
        <v>#REF!</v>
      </c>
      <c r="C38" s="1" t="e">
        <f>calculator!#REF!</f>
        <v>#REF!</v>
      </c>
    </row>
    <row r="39" spans="2:3" x14ac:dyDescent="0.25">
      <c r="B39" s="1" t="e">
        <f>calculator!#REF!*calculator!#REF!</f>
        <v>#REF!</v>
      </c>
      <c r="C39" s="1" t="e">
        <f>calculator!#REF!</f>
        <v>#REF!</v>
      </c>
    </row>
    <row r="40" spans="2:3" x14ac:dyDescent="0.25">
      <c r="B40" s="1">
        <f>calculator!H17*calculator!E17</f>
        <v>0</v>
      </c>
      <c r="C40" s="1">
        <f>calculator!H17</f>
        <v>0</v>
      </c>
    </row>
    <row r="41" spans="2:3" x14ac:dyDescent="0.25">
      <c r="B41" s="1">
        <f>calculator!H18*calculator!E18</f>
        <v>0</v>
      </c>
      <c r="C41" s="1">
        <f>calculator!H18</f>
        <v>0</v>
      </c>
    </row>
    <row r="42" spans="2:3" x14ac:dyDescent="0.25">
      <c r="B42" s="1" t="e">
        <f>calculator!#REF!*calculator!#REF!</f>
        <v>#REF!</v>
      </c>
      <c r="C42" s="1" t="e">
        <f>calculator!#REF!</f>
        <v>#REF!</v>
      </c>
    </row>
    <row r="43" spans="2:3" x14ac:dyDescent="0.25">
      <c r="B43" s="1" t="e">
        <f>calculator!#REF!*calculator!#REF!</f>
        <v>#REF!</v>
      </c>
      <c r="C43" s="1" t="e">
        <f>calculator!#REF!</f>
        <v>#REF!</v>
      </c>
    </row>
    <row r="44" spans="2:3" x14ac:dyDescent="0.25">
      <c r="B44" s="1" t="e">
        <f>calculator!#REF!*calculator!#REF!</f>
        <v>#REF!</v>
      </c>
      <c r="C44" s="1" t="e">
        <f>calculator!#REF!</f>
        <v>#REF!</v>
      </c>
    </row>
    <row r="45" spans="2:3" x14ac:dyDescent="0.25">
      <c r="B45" s="1">
        <f>calculator!H19*calculator!E19</f>
        <v>0</v>
      </c>
      <c r="C45" s="1">
        <f>calculator!H19</f>
        <v>0</v>
      </c>
    </row>
    <row r="46" spans="2:3" x14ac:dyDescent="0.25">
      <c r="B46" s="1" t="e">
        <f>calculator!#REF!*calculator!#REF!</f>
        <v>#REF!</v>
      </c>
      <c r="C46" s="1" t="e">
        <f>calculator!#REF!</f>
        <v>#REF!</v>
      </c>
    </row>
    <row r="47" spans="2:3" x14ac:dyDescent="0.25">
      <c r="B47" s="1" t="e">
        <f>calculator!#REF!*calculator!#REF!</f>
        <v>#REF!</v>
      </c>
      <c r="C47" s="1" t="e">
        <f>calculator!#REF!</f>
        <v>#REF!</v>
      </c>
    </row>
    <row r="48" spans="2:3" x14ac:dyDescent="0.25">
      <c r="B48" s="1" t="e">
        <f>calculator!#REF!*calculator!#REF!</f>
        <v>#REF!</v>
      </c>
      <c r="C48" s="1" t="e">
        <f>calculator!#REF!</f>
        <v>#REF!</v>
      </c>
    </row>
    <row r="49" spans="2:3" x14ac:dyDescent="0.25">
      <c r="B49" s="1" t="e">
        <f>calculator!#REF!*calculator!#REF!</f>
        <v>#REF!</v>
      </c>
      <c r="C49" s="1" t="e">
        <f>calculator!#REF!</f>
        <v>#REF!</v>
      </c>
    </row>
    <row r="50" spans="2:3" x14ac:dyDescent="0.25">
      <c r="B50" s="1" t="e">
        <f>calculator!#REF!*calculator!#REF!</f>
        <v>#REF!</v>
      </c>
      <c r="C50" s="1" t="e">
        <f>calculator!#REF!</f>
        <v>#REF!</v>
      </c>
    </row>
    <row r="51" spans="2:3" x14ac:dyDescent="0.25">
      <c r="B51" s="1" t="e">
        <f>calculator!#REF!*calculator!#REF!</f>
        <v>#REF!</v>
      </c>
      <c r="C51" s="1" t="e">
        <f>calculator!#REF!</f>
        <v>#REF!</v>
      </c>
    </row>
    <row r="52" spans="2:3" x14ac:dyDescent="0.25">
      <c r="B52" s="1">
        <f>calculator!H20*calculator!E20</f>
        <v>0</v>
      </c>
      <c r="C52" s="1">
        <f>calculator!H20</f>
        <v>0</v>
      </c>
    </row>
    <row r="53" spans="2:3" x14ac:dyDescent="0.25">
      <c r="B53" s="1" t="e">
        <f>calculator!#REF!*calculator!#REF!</f>
        <v>#REF!</v>
      </c>
      <c r="C53" s="1" t="e">
        <f>calculator!#REF!</f>
        <v>#REF!</v>
      </c>
    </row>
    <row r="54" spans="2:3" x14ac:dyDescent="0.25">
      <c r="B54" s="1">
        <f>calculator!H21*calculator!E21</f>
        <v>0</v>
      </c>
      <c r="C54" s="1">
        <f>calculator!H21</f>
        <v>0</v>
      </c>
    </row>
    <row r="55" spans="2:3" x14ac:dyDescent="0.25">
      <c r="B55" s="1">
        <f>calculator!H22*calculator!E22</f>
        <v>0</v>
      </c>
      <c r="C55" s="1">
        <f>calculator!H22</f>
        <v>0</v>
      </c>
    </row>
    <row r="56" spans="2:3" x14ac:dyDescent="0.25">
      <c r="B56" s="1" t="e">
        <f>calculator!#REF!*calculator!#REF!</f>
        <v>#REF!</v>
      </c>
      <c r="C56" s="1" t="e">
        <f>calculator!#REF!</f>
        <v>#REF!</v>
      </c>
    </row>
    <row r="57" spans="2:3" x14ac:dyDescent="0.25">
      <c r="B57" s="1" t="e">
        <f>calculator!#REF!*calculator!#REF!</f>
        <v>#REF!</v>
      </c>
      <c r="C57" s="1" t="e">
        <f>calculator!#REF!</f>
        <v>#REF!</v>
      </c>
    </row>
    <row r="58" spans="2:3" x14ac:dyDescent="0.25">
      <c r="B58" s="1" t="e">
        <f>calculator!#REF!*calculator!#REF!</f>
        <v>#REF!</v>
      </c>
      <c r="C58" s="1" t="e">
        <f>calculator!#REF!</f>
        <v>#REF!</v>
      </c>
    </row>
    <row r="59" spans="2:3" x14ac:dyDescent="0.25">
      <c r="B59" s="1" t="e">
        <f>calculator!#REF!*calculator!#REF!</f>
        <v>#REF!</v>
      </c>
      <c r="C59" s="1" t="e">
        <f>calculator!#REF!</f>
        <v>#REF!</v>
      </c>
    </row>
    <row r="60" spans="2:3" x14ac:dyDescent="0.25">
      <c r="B60" s="1" t="e">
        <f>calculator!#REF!*calculator!#REF!</f>
        <v>#REF!</v>
      </c>
      <c r="C60" s="1" t="e">
        <f>calculator!#REF!</f>
        <v>#REF!</v>
      </c>
    </row>
    <row r="61" spans="2:3" x14ac:dyDescent="0.25">
      <c r="B61" s="1" t="e">
        <f>calculator!#REF!*calculator!#REF!</f>
        <v>#REF!</v>
      </c>
      <c r="C61" s="1" t="e">
        <f>calculator!#REF!</f>
        <v>#REF!</v>
      </c>
    </row>
    <row r="62" spans="2:3" x14ac:dyDescent="0.25">
      <c r="B62" s="1" t="e">
        <f>calculator!#REF!*calculator!#REF!</f>
        <v>#REF!</v>
      </c>
      <c r="C62" s="1" t="e">
        <f>calculator!#REF!</f>
        <v>#REF!</v>
      </c>
    </row>
    <row r="63" spans="2:3" x14ac:dyDescent="0.25">
      <c r="B63" s="1" t="e">
        <f>calculator!#REF!*calculator!#REF!</f>
        <v>#REF!</v>
      </c>
      <c r="C63" s="1" t="e">
        <f>calculator!#REF!</f>
        <v>#REF!</v>
      </c>
    </row>
    <row r="64" spans="2:3" x14ac:dyDescent="0.25">
      <c r="B64" s="1" t="e">
        <f>calculator!#REF!*calculator!#REF!</f>
        <v>#REF!</v>
      </c>
      <c r="C64" s="1" t="e">
        <f>calculator!#REF!</f>
        <v>#REF!</v>
      </c>
    </row>
    <row r="65" spans="2:3" x14ac:dyDescent="0.25">
      <c r="B65" s="1" t="e">
        <f>calculator!#REF!*calculator!#REF!</f>
        <v>#REF!</v>
      </c>
      <c r="C65" s="1" t="e">
        <f>calculator!#REF!</f>
        <v>#REF!</v>
      </c>
    </row>
    <row r="66" spans="2:3" x14ac:dyDescent="0.25">
      <c r="B66" s="1">
        <f>calculator!H23*calculator!E23</f>
        <v>0</v>
      </c>
      <c r="C66" s="1">
        <f>calculator!H23</f>
        <v>0</v>
      </c>
    </row>
    <row r="67" spans="2:3" x14ac:dyDescent="0.25">
      <c r="B67" s="1">
        <f>calculator!H24*calculator!E24</f>
        <v>0</v>
      </c>
      <c r="C67" s="1">
        <f>calculator!H24</f>
        <v>0</v>
      </c>
    </row>
    <row r="68" spans="2:3" x14ac:dyDescent="0.25">
      <c r="B68" s="1" t="e">
        <f>calculator!#REF!*calculator!#REF!</f>
        <v>#REF!</v>
      </c>
      <c r="C68" s="1" t="e">
        <f>calculator!#REF!</f>
        <v>#REF!</v>
      </c>
    </row>
    <row r="69" spans="2:3" x14ac:dyDescent="0.25">
      <c r="B69" s="1" t="e">
        <f>calculator!#REF!*calculator!#REF!</f>
        <v>#REF!</v>
      </c>
      <c r="C69" s="1" t="e">
        <f>calculator!#REF!</f>
        <v>#REF!</v>
      </c>
    </row>
    <row r="70" spans="2:3" x14ac:dyDescent="0.25">
      <c r="B70" s="1" t="e">
        <f>calculator!#REF!*calculator!#REF!</f>
        <v>#REF!</v>
      </c>
      <c r="C70" s="1" t="e">
        <f>calculator!#REF!</f>
        <v>#REF!</v>
      </c>
    </row>
    <row r="71" spans="2:3" x14ac:dyDescent="0.25">
      <c r="B71" s="1" t="e">
        <f>calculator!#REF!*calculator!#REF!</f>
        <v>#REF!</v>
      </c>
      <c r="C71" s="1" t="e">
        <f>calculator!#REF!</f>
        <v>#REF!</v>
      </c>
    </row>
    <row r="72" spans="2:3" x14ac:dyDescent="0.25">
      <c r="B72" s="1" t="e">
        <f>calculator!#REF!*calculator!#REF!</f>
        <v>#REF!</v>
      </c>
      <c r="C72" s="1" t="e">
        <f>calculator!#REF!</f>
        <v>#REF!</v>
      </c>
    </row>
    <row r="73" spans="2:3" x14ac:dyDescent="0.25">
      <c r="B73" s="1">
        <f>calculator!H25*calculator!E26</f>
        <v>0</v>
      </c>
      <c r="C73" s="1">
        <f>calculator!H25</f>
        <v>0</v>
      </c>
    </row>
    <row r="74" spans="2:3" x14ac:dyDescent="0.25">
      <c r="B74" s="1">
        <f>calculator!H26*calculator!E27</f>
        <v>0</v>
      </c>
      <c r="C74" s="1">
        <f>calculator!H26</f>
        <v>0</v>
      </c>
    </row>
    <row r="75" spans="2:3" x14ac:dyDescent="0.25">
      <c r="B75" s="1" t="e">
        <f>calculator!#REF!*calculator!#REF!</f>
        <v>#REF!</v>
      </c>
      <c r="C75" s="1" t="e">
        <f>calculator!#REF!</f>
        <v>#REF!</v>
      </c>
    </row>
    <row r="76" spans="2:3" x14ac:dyDescent="0.25">
      <c r="B76" s="1" t="e">
        <f>calculator!#REF!*calculator!#REF!</f>
        <v>#REF!</v>
      </c>
      <c r="C76" s="1" t="e">
        <f>calculator!#REF!</f>
        <v>#REF!</v>
      </c>
    </row>
    <row r="77" spans="2:3" x14ac:dyDescent="0.25">
      <c r="B77" s="1" t="e">
        <f>calculator!#REF!*calculator!#REF!</f>
        <v>#REF!</v>
      </c>
      <c r="C77" s="1" t="e">
        <f>calculator!#REF!</f>
        <v>#REF!</v>
      </c>
    </row>
    <row r="78" spans="2:3" x14ac:dyDescent="0.25">
      <c r="B78" s="1" t="e">
        <f>calculator!#REF!*calculator!#REF!</f>
        <v>#REF!</v>
      </c>
      <c r="C78" s="1" t="e">
        <f>calculator!#REF!</f>
        <v>#REF!</v>
      </c>
    </row>
    <row r="79" spans="2:3" x14ac:dyDescent="0.25">
      <c r="B79" s="1" t="e">
        <f>SUMIF(B3:B78, "&lt;&gt;0")/C79</f>
        <v>#REF!</v>
      </c>
      <c r="C79" s="4" t="e">
        <f>AVERAGEIF(C3:C78, "&lt;&gt;0")</f>
        <v>#REF!</v>
      </c>
    </row>
  </sheetData>
  <conditionalFormatting sqref="B3:B7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{E80BAC25-8211-4A3B-9E71-8FF6BA4407A0}</x14:id>
        </ext>
      </extLst>
    </cfRule>
  </conditionalFormatting>
  <conditionalFormatting sqref="B7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{2B3C21C7-1D5B-4F15-8D95-861C3C62DA99}</x14:id>
        </ext>
      </extLst>
    </cfRule>
  </conditionalFormatting>
  <conditionalFormatting sqref="E3:E24">
    <cfRule type="colorScale" priority="3">
      <colorScale>
        <cfvo type="min"/>
        <cfvo type="max"/>
        <color rgb="FFF8696B"/>
        <color theme="4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0BAC25-8211-4A3B-9E71-8FF6BA440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B3:B78</xm:sqref>
        </x14:conditionalFormatting>
        <x14:conditionalFormatting xmlns:xm="http://schemas.microsoft.com/office/excel/2006/main">
          <x14:cfRule type="dataBar" id="{2B3C21C7-1D5B-4F15-8D95-861C3C62D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SNFG list</vt:lpstr>
      <vt:lpstr>calculator</vt:lpstr>
      <vt:lpstr>compositions</vt:lpstr>
      <vt:lpstr>monomers</vt:lpstr>
      <vt:lpstr>SRU inferencing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Guerreiro</dc:creator>
  <cp:lastModifiedBy>Bruno Guerreiro</cp:lastModifiedBy>
  <dcterms:created xsi:type="dcterms:W3CDTF">2015-06-05T18:17:20Z</dcterms:created>
  <dcterms:modified xsi:type="dcterms:W3CDTF">2023-12-01T13:32:13Z</dcterms:modified>
</cp:coreProperties>
</file>