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f459643ad1fedede/PHD/JupyterNBs/data/"/>
    </mc:Choice>
  </mc:AlternateContent>
  <xr:revisionPtr revIDLastSave="1377" documentId="11_F25DC773A252ABDACC104830D9586BA45ADE58EC" xr6:coauthVersionLast="47" xr6:coauthVersionMax="47" xr10:uidLastSave="{3EA4D9E0-558D-4D70-853A-2F94262C2C79}"/>
  <bookViews>
    <workbookView xWindow="-120" yWindow="-120" windowWidth="29040" windowHeight="15990" activeTab="1" xr2:uid="{00000000-000D-0000-FFFF-FFFF00000000}"/>
  </bookViews>
  <sheets>
    <sheet name="info" sheetId="4" r:id="rId1"/>
    <sheet name="dataset" sheetId="1" r:id="rId2"/>
    <sheet name="refs" sheetId="2" r:id="rId3"/>
  </sheets>
  <externalReferences>
    <externalReference r:id="rId4"/>
  </externalReferences>
  <definedNames>
    <definedName name="_xlnm._FilterDatabase" localSheetId="1" hidden="1">dataset!$A$2:$EF$147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57" i="1" l="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4" i="1"/>
  <c r="DR5" i="1"/>
  <c r="DR6" i="1"/>
  <c r="DR7" i="1"/>
  <c r="DR8" i="1"/>
  <c r="DR9" i="1"/>
  <c r="DR10" i="1"/>
  <c r="DR11" i="1"/>
  <c r="DR12" i="1"/>
  <c r="DR13" i="1"/>
  <c r="DR14" i="1"/>
  <c r="DR15" i="1"/>
  <c r="DR16" i="1"/>
  <c r="DR17" i="1"/>
  <c r="DR18" i="1"/>
  <c r="DR19" i="1"/>
  <c r="DR20"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3" i="1"/>
  <c r="DT146" i="1" l="1"/>
  <c r="DT141" i="1"/>
  <c r="DT140" i="1"/>
  <c r="DT134" i="1"/>
  <c r="CW141" i="1"/>
  <c r="CW140" i="1"/>
  <c r="CW136" i="1"/>
  <c r="CW135" i="1"/>
  <c r="CW134" i="1"/>
  <c r="CW133" i="1"/>
  <c r="CS145" i="1" l="1"/>
  <c r="CR106" i="1" l="1"/>
  <c r="CR73" i="1" l="1"/>
  <c r="CR69" i="1"/>
  <c r="CR60" i="1"/>
  <c r="CH145" i="1" l="1"/>
  <c r="CA145" i="1"/>
  <c r="BS4" i="1" l="1"/>
  <c r="BT4" i="1"/>
  <c r="BU4" i="1"/>
  <c r="BS15" i="1"/>
  <c r="BT15" i="1"/>
  <c r="BS16" i="1"/>
  <c r="BT16" i="1"/>
  <c r="BS18" i="1"/>
  <c r="BT18" i="1"/>
  <c r="BU18" i="1"/>
  <c r="BS20" i="1"/>
  <c r="BT20" i="1"/>
  <c r="BS21" i="1"/>
  <c r="BT21" i="1"/>
  <c r="BS24" i="1"/>
  <c r="BT24" i="1"/>
  <c r="BU24" i="1"/>
  <c r="BS25" i="1"/>
  <c r="BT25" i="1"/>
  <c r="BU25" i="1"/>
  <c r="BS26" i="1"/>
  <c r="BT26" i="1"/>
  <c r="BS27" i="1"/>
  <c r="BT27" i="1"/>
  <c r="BU27" i="1"/>
  <c r="BS28" i="1"/>
  <c r="BT28" i="1"/>
  <c r="BS29" i="1"/>
  <c r="BT29" i="1"/>
  <c r="BS30" i="1"/>
  <c r="BT30" i="1"/>
  <c r="BS31" i="1"/>
  <c r="BT31" i="1"/>
  <c r="BS32" i="1"/>
  <c r="BT32" i="1"/>
  <c r="BS33" i="1"/>
  <c r="BT33" i="1"/>
  <c r="BS34" i="1"/>
  <c r="BT34" i="1"/>
  <c r="BS35" i="1"/>
  <c r="BT35" i="1"/>
  <c r="BS36" i="1"/>
  <c r="BT36" i="1"/>
  <c r="BU36" i="1"/>
  <c r="BS37" i="1"/>
  <c r="BT37" i="1"/>
  <c r="BU37" i="1"/>
  <c r="BS38" i="1"/>
  <c r="BT38" i="1"/>
  <c r="BU38" i="1"/>
  <c r="BS41" i="1"/>
  <c r="BT41" i="1"/>
  <c r="BU41" i="1"/>
  <c r="BS43" i="1"/>
  <c r="BT43" i="1"/>
  <c r="BS45" i="1"/>
  <c r="BT45" i="1"/>
  <c r="BS56" i="1"/>
  <c r="BT56" i="1"/>
  <c r="BU56" i="1"/>
  <c r="BS57" i="1"/>
  <c r="BT57" i="1"/>
  <c r="BU57" i="1"/>
  <c r="BS67" i="1"/>
  <c r="BT67" i="1"/>
  <c r="BS68" i="1"/>
  <c r="BT68" i="1"/>
  <c r="BU68" i="1"/>
  <c r="BS70" i="1"/>
  <c r="BT70" i="1"/>
  <c r="BU70" i="1"/>
  <c r="BS71" i="1"/>
  <c r="BT71" i="1"/>
  <c r="BU71" i="1"/>
  <c r="BS72" i="1"/>
  <c r="BT72" i="1"/>
  <c r="BU72" i="1"/>
  <c r="BS74" i="1"/>
  <c r="BT74" i="1"/>
  <c r="BU74" i="1"/>
  <c r="BS75" i="1"/>
  <c r="BT75" i="1"/>
  <c r="BU75" i="1"/>
  <c r="BS99" i="1"/>
  <c r="BT99" i="1"/>
  <c r="BU99" i="1"/>
  <c r="BS101" i="1"/>
  <c r="BT101" i="1"/>
  <c r="BU101" i="1"/>
  <c r="BS106" i="1"/>
  <c r="BT106" i="1"/>
  <c r="BU106" i="1"/>
  <c r="BS107" i="1"/>
  <c r="BT107" i="1"/>
  <c r="BS111" i="1"/>
  <c r="BT111" i="1"/>
  <c r="BU111" i="1"/>
  <c r="BS112" i="1"/>
  <c r="BT112" i="1"/>
  <c r="BS114" i="1"/>
  <c r="BT114" i="1"/>
  <c r="BU114" i="1"/>
  <c r="BS115" i="1"/>
  <c r="BT115" i="1"/>
  <c r="BU115" i="1"/>
  <c r="BS116" i="1"/>
  <c r="BT116" i="1"/>
  <c r="BU116" i="1"/>
  <c r="BS117" i="1"/>
  <c r="BT117" i="1"/>
  <c r="BU117" i="1"/>
  <c r="BS118" i="1"/>
  <c r="BT118" i="1"/>
  <c r="BU118" i="1"/>
  <c r="BS119" i="1"/>
  <c r="BT119" i="1"/>
  <c r="BU119" i="1"/>
  <c r="BS120" i="1"/>
  <c r="BT120" i="1"/>
  <c r="BU120" i="1"/>
  <c r="BS121" i="1"/>
  <c r="BT121" i="1"/>
  <c r="BU121" i="1"/>
  <c r="BS122" i="1"/>
  <c r="BT122" i="1"/>
  <c r="BU122" i="1"/>
  <c r="BS123" i="1"/>
  <c r="BT123" i="1"/>
  <c r="BU123" i="1"/>
  <c r="BS124" i="1"/>
  <c r="BT124" i="1"/>
  <c r="BU124" i="1"/>
  <c r="BS125" i="1"/>
  <c r="BT125" i="1"/>
  <c r="BS126" i="1"/>
  <c r="BT126" i="1"/>
  <c r="BS127" i="1"/>
  <c r="BT127" i="1"/>
  <c r="BU127" i="1"/>
  <c r="BS129" i="1"/>
  <c r="BT129" i="1"/>
  <c r="BS132" i="1"/>
  <c r="BT132" i="1"/>
  <c r="BU132" i="1"/>
  <c r="BS133" i="1"/>
  <c r="BT133" i="1"/>
  <c r="BU133" i="1"/>
  <c r="BS134" i="1"/>
  <c r="BT134" i="1"/>
  <c r="BU134" i="1"/>
  <c r="BS135" i="1"/>
  <c r="BT135" i="1"/>
  <c r="BU135" i="1"/>
  <c r="BS137" i="1"/>
  <c r="BT137" i="1"/>
  <c r="BU137" i="1"/>
  <c r="BS138" i="1"/>
  <c r="BT138" i="1"/>
  <c r="BU138" i="1"/>
  <c r="BS139" i="1"/>
  <c r="BT139" i="1"/>
  <c r="BU139" i="1"/>
  <c r="BS141" i="1"/>
  <c r="BT141" i="1"/>
  <c r="BU141" i="1"/>
  <c r="BS146" i="1"/>
  <c r="BT146" i="1"/>
  <c r="BU3" i="1"/>
  <c r="BT3" i="1"/>
  <c r="BS3" i="1"/>
  <c r="BR145" i="1"/>
  <c r="BQ145" i="1"/>
  <c r="BS145" i="1" s="1"/>
  <c r="BT145" i="1" l="1"/>
  <c r="BU145" i="1"/>
  <c r="AK145"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3" i="1"/>
  <c r="AJ144" i="1"/>
  <c r="AJ145" i="1"/>
  <c r="AJ146" i="1"/>
  <c r="AJ147" i="1"/>
  <c r="AJ3" i="1"/>
  <c r="AI139" i="1"/>
  <c r="AH145" i="1"/>
  <c r="AF4" i="1" l="1"/>
  <c r="AF5" i="1"/>
  <c r="AF6" i="1"/>
  <c r="AF7" i="1"/>
  <c r="AF8" i="1"/>
  <c r="AF9" i="1"/>
  <c r="AF10" i="1"/>
  <c r="AF11" i="1"/>
  <c r="AF12" i="1"/>
  <c r="AF13" i="1"/>
  <c r="AF14" i="1"/>
  <c r="AF15" i="1"/>
  <c r="AF16" i="1"/>
  <c r="AF19" i="1"/>
  <c r="AF20" i="1"/>
  <c r="AF21" i="1"/>
  <c r="AF22" i="1"/>
  <c r="AF23" i="1"/>
  <c r="AF24" i="1"/>
  <c r="AF25" i="1"/>
  <c r="AF26" i="1"/>
  <c r="AF27" i="1"/>
  <c r="AF28" i="1"/>
  <c r="AF29" i="1"/>
  <c r="AF30" i="1"/>
  <c r="AF31" i="1"/>
  <c r="AF32" i="1"/>
  <c r="AF33" i="1"/>
  <c r="AF34" i="1"/>
  <c r="AF35" i="1"/>
  <c r="AF39" i="1"/>
  <c r="AF41" i="1"/>
  <c r="AF42" i="1"/>
  <c r="AF43" i="1"/>
  <c r="AF45" i="1"/>
  <c r="AF58" i="1"/>
  <c r="AF59" i="1"/>
  <c r="AF60" i="1"/>
  <c r="AF61" i="1"/>
  <c r="AF62" i="1"/>
  <c r="AF63" i="1"/>
  <c r="AF64" i="1"/>
  <c r="AF65" i="1"/>
  <c r="AF66" i="1"/>
  <c r="AF67" i="1"/>
  <c r="AF69" i="1"/>
  <c r="AF70" i="1"/>
  <c r="AF71" i="1"/>
  <c r="AF72" i="1"/>
  <c r="AF73" i="1"/>
  <c r="AF74" i="1"/>
  <c r="AF75" i="1"/>
  <c r="AF76" i="1"/>
  <c r="AF77" i="1"/>
  <c r="AF81" i="1"/>
  <c r="AF82" i="1"/>
  <c r="AF83" i="1"/>
  <c r="AF84" i="1"/>
  <c r="AF85" i="1"/>
  <c r="AF86" i="1"/>
  <c r="AF87" i="1"/>
  <c r="AF88" i="1"/>
  <c r="AF89" i="1"/>
  <c r="AF90" i="1"/>
  <c r="AF91" i="1"/>
  <c r="AF92" i="1"/>
  <c r="AF93" i="1"/>
  <c r="AF94" i="1"/>
  <c r="AF95" i="1"/>
  <c r="AF96" i="1"/>
  <c r="AF97" i="1"/>
  <c r="AF98" i="1"/>
  <c r="AF106" i="1"/>
  <c r="AF107" i="1"/>
  <c r="AF109" i="1"/>
  <c r="AF128" i="1"/>
  <c r="AF146" i="1"/>
  <c r="AF147" i="1"/>
  <c r="AF3" i="1"/>
  <c r="AD145" i="1"/>
  <c r="AD115" i="1"/>
  <c r="AC73" i="1"/>
  <c r="AC72" i="1"/>
  <c r="AC26" i="1"/>
  <c r="AC25" i="1"/>
  <c r="AC24" i="1"/>
  <c r="AC23" i="1"/>
  <c r="AC22" i="1"/>
  <c r="X123" i="1"/>
  <c r="X122" i="1"/>
  <c r="X127" i="1"/>
  <c r="X126" i="1"/>
  <c r="X119" i="1"/>
  <c r="X113" i="1"/>
  <c r="X108" i="1"/>
  <c r="X57" i="1"/>
  <c r="X56" i="1"/>
  <c r="AC125" i="1" l="1"/>
  <c r="AA4" i="1" l="1"/>
  <c r="AA5" i="1"/>
  <c r="AA6" i="1"/>
  <c r="AA7" i="1"/>
  <c r="AA8" i="1"/>
  <c r="AA9" i="1"/>
  <c r="AA10" i="1"/>
  <c r="AA11" i="1"/>
  <c r="AA12" i="1"/>
  <c r="AA13" i="1"/>
  <c r="AA14" i="1"/>
  <c r="AA15" i="1"/>
  <c r="AA16" i="1"/>
  <c r="AA17" i="1"/>
  <c r="AA19" i="1"/>
  <c r="AA20" i="1"/>
  <c r="AA21" i="1"/>
  <c r="AA22" i="1"/>
  <c r="AA23" i="1"/>
  <c r="AA24" i="1"/>
  <c r="AA28" i="1"/>
  <c r="AA32" i="1"/>
  <c r="AA33" i="1"/>
  <c r="AA34" i="1"/>
  <c r="AA35" i="1"/>
  <c r="AA36" i="1"/>
  <c r="AA37" i="1"/>
  <c r="AA39" i="1"/>
  <c r="AA40" i="1"/>
  <c r="AA41" i="1"/>
  <c r="AA42" i="1"/>
  <c r="AA43" i="1"/>
  <c r="AA44" i="1"/>
  <c r="AA46" i="1"/>
  <c r="AA47" i="1"/>
  <c r="AA48" i="1"/>
  <c r="AA49" i="1"/>
  <c r="AA50" i="1"/>
  <c r="AA51" i="1"/>
  <c r="AA52" i="1"/>
  <c r="AA53" i="1"/>
  <c r="AA54" i="1"/>
  <c r="AA55" i="1"/>
  <c r="AA58" i="1"/>
  <c r="AA59" i="1"/>
  <c r="AA60" i="1"/>
  <c r="AA61" i="1"/>
  <c r="AA62" i="1"/>
  <c r="AA64" i="1"/>
  <c r="AA65" i="1"/>
  <c r="AA66"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100" i="1"/>
  <c r="AA101" i="1"/>
  <c r="AA102" i="1"/>
  <c r="AA103" i="1"/>
  <c r="AA104" i="1"/>
  <c r="AA105" i="1"/>
  <c r="AA106" i="1"/>
  <c r="AA108" i="1"/>
  <c r="AA109" i="1"/>
  <c r="AA113" i="1"/>
  <c r="AA122" i="1"/>
  <c r="AA123" i="1"/>
  <c r="AA125" i="1"/>
  <c r="AA128" i="1"/>
  <c r="AA129" i="1"/>
  <c r="AA146" i="1"/>
  <c r="AA3" i="1"/>
  <c r="BK2" i="1" l="1"/>
  <c r="BJ2" i="1"/>
  <c r="BI2" i="1"/>
  <c r="BH2" i="1"/>
  <c r="BG2" i="1"/>
  <c r="BF2" i="1"/>
  <c r="BE2" i="1"/>
  <c r="BD2" i="1"/>
  <c r="BC2" i="1"/>
  <c r="BB2" i="1"/>
  <c r="BA2" i="1"/>
  <c r="AZ2" i="1"/>
  <c r="AY2" i="1"/>
  <c r="AX2" i="1"/>
  <c r="AW2" i="1"/>
  <c r="AV2" i="1"/>
  <c r="AU2" i="1"/>
  <c r="AT2" i="1"/>
  <c r="AS2" i="1"/>
  <c r="AR2" i="1"/>
  <c r="AQ2" i="1"/>
  <c r="AP2" i="1"/>
  <c r="AO2" i="1"/>
  <c r="AN2" i="1"/>
  <c r="A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tc={BA22C47C-F2B3-40C8-B364-68ED7BC56A9D}</author>
    <author>tc={2A1AA4C8-AF47-4928-8959-2D29E76E3DFE}</author>
    <author>tc={DC7E986F-6E65-40F1-8BE1-1FF8AEEFA04F}</author>
    <author>tc={90D8FDDD-D494-44E2-BFBD-AF6B7A4EDAE7}</author>
    <author>tc={BEBF99DC-556A-4C2D-882F-385DF925E8B6}</author>
    <author>tc={487141CF-35D3-4EA5-AAA6-1B4517225815}</author>
    <author>tc={9CCB8F5A-D661-4552-88F7-2E0D0C069121}</author>
    <author>tc={7FD8A1BC-0AA3-4912-8C52-F7E73B93A9AA}</author>
    <author>tc={A1329BBD-BAE9-4087-87AC-F60F1E6ADC30}</author>
    <author>tc={A1B9FC1D-CC83-44DF-A530-E8E0F37E0867}</author>
    <author>tc={6442D683-CC27-4A0C-A683-19CF0AA62377}</author>
    <author>tc={AFE02719-26F6-4CD7-8F13-8B6742D9B11C}</author>
    <author>tc={50F40BB5-ACE9-4663-9E0C-901622CC3DAD}</author>
    <author>tc={A60FC10E-5BF8-4D0B-BA96-72F6C0DD568D}</author>
    <author>tc={32F8A0E4-2505-45AA-BB16-246F36A22E8B}</author>
    <author>tc={4CE7EC75-ABC5-45D9-9B81-92161A1B5B66}</author>
    <author>tc={5EF866BB-EA2C-474D-9FD4-BB6F90ED68BF}</author>
    <author>tc={1990A3D7-8D36-4822-B2DB-0D6A722CD04F}</author>
    <author>tc={341400E7-16D4-4E7B-AA1F-1728FE06CEDA}</author>
    <author>tc={C7B1AB9D-CEC5-47CE-8CB0-E275BB98B96B}</author>
    <author>tc={EA2D6276-F1ED-42F7-B46B-64737FEF5641}</author>
    <author>tc={2F0889EC-69F7-4CEB-8894-FCC3151BC62D}</author>
    <author>tc={B2CF8AA9-CA58-4D43-940D-A2A5C95B6A17}</author>
    <author>tc={BBC2C94E-4C15-43FE-A56B-028FCF4842A0}</author>
    <author>tc={2C085AED-CD2A-439C-81C9-4787B7679380}</author>
    <author>tc={9D99049D-6626-47AB-BA94-ABDD6CC0CC7C}</author>
    <author>tc={BC560847-17C5-4B19-AF17-B07E92716C80}</author>
    <author>tc={FA6EC368-3A60-4060-9986-B4DE027EBC12}</author>
    <author>tc={5C2366F2-D98D-4751-BFBB-430FD12FBB43}</author>
    <author>tc={F625950D-4D45-494F-AAA3-7C0337975AE5}</author>
    <author>tc={8A803C08-3C6A-4EC5-B162-1A513378A81C}</author>
    <author>tc={CD080DE2-2643-4A3E-B687-8E7CBB34CB5C}</author>
    <author>tc={1EA44822-7350-4979-B443-54B96776D412}</author>
    <author>tc={E5887885-32CD-4E14-A61E-E255AD804043}</author>
    <author>tc={2DBF62D1-5045-4315-B210-7A66ED9ED241}</author>
    <author>tc={4E2027A4-BF4E-46D5-83DD-015D61F96891}</author>
    <author>tc={A7005B29-31B3-44A4-AAB3-D93C487B2F3A}</author>
    <author>tc={5A25A8AF-0534-4B94-89EE-D755F86C263F}</author>
    <author>tc={55537AEA-1D1D-49F6-8731-2981A90972C6}</author>
    <author>tc={1BE13848-75FE-40A2-8DE7-4EFD5C5FAD49}</author>
    <author>tc={70119D68-BCE8-43F6-8C63-128EB84DA076}</author>
    <author>tc={76D0407F-F26E-453B-A9C8-994AA8FE1A23}</author>
    <author>tc={D93A293D-6871-4211-9AB9-6B2B79AE59B5}</author>
    <author>tc={D4312B89-1300-4FB9-B3E0-0C20038B4FD8}</author>
    <author>tc={F3F340C9-136C-4BCD-9469-8034FA40C3BF}</author>
    <author>tc={4407AC42-37A7-45C3-86F7-3854D81EFE81}</author>
    <author>tc={D64F432B-5732-412F-8370-1350BAC0DAA4}</author>
    <author>tc={0CEABF59-AB59-484F-8E50-1F60CB3E3004}</author>
    <author>tc={32299004-983E-4E5E-8C2E-D9C8EAD62CC5}</author>
    <author>tc={E8BB3CBF-721D-4EDA-98A0-96F166FABD7A}</author>
    <author>tc={9B64B94F-A079-4824-A71C-240BBDEF138E}</author>
    <author>tc={827E9695-E8C5-4FC5-9AD9-DD48C27B826A}</author>
    <author>tc={468322FD-40AE-4AF5-B468-902CD1345A20}</author>
    <author>tc={B2F412C5-1726-45C4-A969-F8980CFCB4D6}</author>
    <author>tc={63F7C33C-2729-421A-A788-0A113CA41D05}</author>
    <author>tc={3DBFE479-D751-402A-912E-B9DC9A8661B1}</author>
    <author>tc={D7293D29-C6E8-4DF9-BBB8-715FE0388DDC}</author>
    <author>tc={9A258290-B145-4462-A585-7A8DA69A196F}</author>
    <author>tc={DED346CF-1CC5-483C-AABD-FEEAA79D04C7}</author>
    <author>tc={F12CAC1D-A605-4097-9332-70FB207AE7A9}</author>
    <author>tc={72AD309B-3DAB-459E-969A-8EE96D74DC70}</author>
    <author>tc={1D506974-81B1-4F47-879F-A33BA181FF1F}</author>
    <author>tc={C27E6787-2502-49AE-B974-48CACC90CE57}</author>
    <author>tc={9D16BC2B-915D-4DA9-B6AD-680A6F4ECA28}</author>
    <author>tc={1E7FE718-F790-4F92-AC91-1583C3162A42}</author>
    <author>tc={9EED8155-6385-4208-8D3F-5BA811635820}</author>
    <author>tc={57104490-A4FC-4B37-90C1-9CD40C925DE1}</author>
    <author>tc={688A0035-D235-4664-AA64-AED35EF6411C}</author>
    <author>tc={DC987E83-AB6C-41F5-A668-2A853392CFB9}</author>
    <author>tc={F3C32B04-9A41-4AAC-AC52-EAC35706B74E}</author>
    <author>tc={2AF944D5-8DAB-4437-A2C7-D5536B6271F2}</author>
    <author>tc={838785F4-9F04-42F1-988D-FFC74DF632E1}</author>
    <author>tc={5D5D01B8-78F5-45C7-B04D-FE36B44E4B09}</author>
    <author>tc={B41CE399-2F5C-4919-B37B-1A1168922F76}</author>
    <author>tc={C9895801-B2BE-4293-A530-F8DD2B3D9445}</author>
    <author>tc={18EA662E-1BE4-461B-8799-0D44061B64CA}</author>
    <author>tc={F006AEB8-A7EE-4AEC-95C9-BAB19B781B53}</author>
    <author>tc={6C906A74-3B0D-40D7-890B-C02E0578EA99}</author>
    <author>tc={0CF45E0C-F8E9-4903-AEE6-D7480B9C1A91}</author>
    <author>tc={D60385D6-1F35-4542-AEDF-DF73A86F0AE6}</author>
    <author>tc={48BCF6E9-781C-46F6-8137-9536FF1A952C}</author>
    <author>tc={2AE9FE6A-073A-436A-B699-0B868E74573B}</author>
    <author>tc={5BAACCF6-0EF5-489E-A042-159B893AE310}</author>
    <author>tc={558F43ED-7128-456C-B292-644861E6848B}</author>
    <author>tc={B0818033-EC94-47BF-954E-5283C8D5446D}</author>
    <author>tc={F47054BF-D6AB-4A47-9095-3656DC6FB1FD}</author>
    <author>tc={6712DAA0-A77C-4F65-8E8C-A9EDEC3207AE}</author>
    <author>tc={6E090065-A85B-449D-8FE6-7DB51489CA5C}</author>
    <author>tc={F9C7691E-284E-4643-91A2-3B5B6DF52AE8}</author>
    <author>tc={D6D8D023-0803-4AE7-B702-58BD17F621D3}</author>
    <author>tc={B8EACB63-3F43-4FB7-880E-7D52AFB245AA}</author>
    <author>tc={330F9B54-71F0-46FF-8F3F-868F3E16064D}</author>
    <author>tc={12FE2568-533E-488B-91EA-E1B616782D47}</author>
    <author>tc={8AFCC8F9-CCC8-428C-AB3B-258044C0C220}</author>
    <author>tc={8640C21A-580B-4FF1-BF8F-577D2FC4FAF9}</author>
    <author>tc={0EBF357F-D8EB-498C-A40B-1ABD88FBB773}</author>
    <author>tc={D761643C-D9DC-4E60-852E-E43EE2B0908A}</author>
    <author>tc={47F6B379-F9A0-44E7-BD88-77071E883F13}</author>
    <author>tc={6615F7F5-088E-49D9-8BC7-2631BA4BDCB7}</author>
    <author>tc={ECCCC015-B278-4FE6-8F00-994C6FC48C72}</author>
    <author>tc={44885AA3-7ED3-4FB2-881D-F513B66FB4E9}</author>
    <author>tc={EA85CDA1-96F7-4CEA-AF3F-2FC0D48460FE}</author>
    <author>tc={20FC0AF6-E289-4DB8-A251-13C851E12A85}</author>
    <author>tc={8D3177CD-6751-49F9-9E94-121CEC5A170D}</author>
    <author>tc={505190D3-57F3-4DF0-B747-F39FA7F1D3E7}</author>
    <author>tc={4C4DA8BF-DFE0-4F53-90FA-5AC2188A904C}</author>
    <author>tc={D6271C32-748F-4262-9F49-4C98980B2F07}</author>
    <author>tc={1768C1D9-2C01-4A84-838A-ADAABB66A42B}</author>
    <author>tc={C6C5C3A4-1422-4255-8391-75C3FA6BA0A7}</author>
    <author>tc={CDD26D2D-385A-4C8E-9994-0DF6D32D1E12}</author>
    <author>tc={EF291903-76AE-48CF-AA3D-5B429EBA0457}</author>
    <author>tc={E892BAD4-43BB-4EF1-A307-E1C0C9B9DB83}</author>
    <author>tc={AC1D9966-98F1-40B5-B55C-26C839BD738D}</author>
    <author>tc={BC032FC1-BF57-44BA-AF9A-E484ACC80BD2}</author>
    <author>tc={75407F11-5966-41B7-8423-19E821C36DB8}</author>
    <author>tc={47C2B933-3988-4F51-B25A-89669909EB7E}</author>
    <author>tc={CC2897BF-25C7-485C-A828-C4870E3B49A6}</author>
    <author>tc={ECD0D758-7257-485F-8FFF-BC89A67C34DA}</author>
    <author>tc={1352B2AB-62DA-42C6-93F5-8CF1D576FD5B}</author>
    <author>tc={A5E3A768-F2F2-4B11-BC61-C63286A95479}</author>
    <author>tc={EF92CAC9-722A-4B6A-915A-17BAD9218D0B}</author>
    <author>tc={5C1FCEAB-912C-40B8-B26B-4D097D486F68}</author>
    <author>tc={9D0B03EF-D51B-48EF-A1D2-B18EE68F27E2}</author>
    <author>tc={B5438FAA-7DFD-42D7-BFFE-B096794BBB92}</author>
  </authors>
  <commentList>
    <comment ref="F2" authorId="0" shapeId="0" xr:uid="{BA22C47C-F2B3-40C8-B364-68ED7BC56A9D}">
      <text>
        <t>[Threaded comment]
Your version of Excel allows you to read this threaded comment; however, any edits to it will get removed if the file is opened in a newer version of Excel. Learn more: https://go.microsoft.com/fwlink/?linkid=870924
Comment:
    I've used the Seven Kingdom taxonomic classification system of Cavalier-Smith, revised in 2015: https://www.ncbi.nlm.nih.gov/pmc/articles/PMC4418965/pdf/pone.0119248.pdf</t>
      </text>
    </comment>
    <comment ref="G2" authorId="1" shapeId="0" xr:uid="{2A1AA4C8-AF47-4928-8959-2D29E76E3DFE}">
      <text>
        <t xml:space="preserve">[Threaded comment]
Your version of Excel allows you to read this threaded comment; however, any edits to it will get removed if the file is opened in a newer version of Excel. Learn more: https://go.microsoft.com/fwlink/?linkid=870924
Comment:
    In 2021 there was a big revision of phylogeny names.
https://www.nature.com/articles/s41579-022-00684-2
 I have left the traditional, long-standing names because:
- that is the keyword used in the paper
- the change remains controversial among microbiologists
- most people are used to it (including me).
E.g. Proteobacteria is now called Pseudomonadota
</t>
      </text>
    </comment>
    <comment ref="K2" authorId="2" shapeId="0" xr:uid="{DC7E986F-6E65-40F1-8BE1-1FF8AEEFA04F}">
      <text>
        <t xml:space="preserve">[Threaded comment]
Your version of Excel allows you to read this threaded comment; however, any edits to it will get removed if the file is opened in a newer version of Excel. Learn more: https://go.microsoft.com/fwlink/?linkid=870924
Comment:
    Type of respiration used by the species.
The guidelines used are summarized here (https://www.wikiwand.com/en/Aerobic_organism). Four types exist:
1. Obligate aerobes
2. Facultative anaerobes
3. Microaerophiles
4. Aerotolerant anaerobes
Criteria:
- Types 3 and 4 were very rare/absent in this dataset.
- To simplify analytics, I joined types 3+1 and 4+2.
The basis of that is as follows:
- Microaerophiles are damaged by atmospheric O2 concentrations, but required O2 for energy production -- thus, were considered obligate aerobes.
- Aerotolerant anaerobes can survive in O2 presence but do not use it -- thus facultative anaerobes.
Reply:
    Whenever respiration was not specified and an entry for that subspecies in present in the International Journal of Systematic and Evolutionary Microbiology, the following criteria were followed:
Oxidase/catalase combinations:
OC++ = obligate aerobe
OC-+ = strict aerobe
OC+- = facultative anaerobe
OC-- = obligate anaerobe
If CAT+ = obligate aerobe
If CAT- :
OXI+ = facultative anaerobe
OXI- = obligate anaerobe
</t>
      </text>
    </comment>
    <comment ref="L2" authorId="3" shapeId="0" xr:uid="{90D8FDDD-D494-44E2-BFBD-AF6B7A4EDAE7}">
      <text>
        <t xml:space="preserve">[Threaded comment]
Your version of Excel allows you to read this threaded comment; however, any edits to it will get removed if the file is opened in a newer version of Excel. Learn more: https://go.microsoft.com/fwlink/?linkid=870924
Comment:
    Minimum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M2" authorId="4" shapeId="0" xr:uid="{BEBF99DC-556A-4C2D-882F-385DF925E8B6}">
      <text>
        <t>[Threaded comment]
Your version of Excel allows you to read this threaded comment; however, any edits to it will get removed if the file is opened in a newer version of Excel. Learn more: https://go.microsoft.com/fwlink/?linkid=870924
Comment:
    Optimal temperature ºC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N2" authorId="5" shapeId="0" xr:uid="{487141CF-35D3-4EA5-AAA6-1B4517225815}">
      <text>
        <t xml:space="preserve">[Threaded comment]
Your version of Excel allows you to read this threaded comment; however, any edits to it will get removed if the file is opened in a newer version of Excel. Learn more: https://go.microsoft.com/fwlink/?linkid=870924
Comment:
    Maximum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O2" authorId="6" shapeId="0" xr:uid="{9CCB8F5A-D661-4552-88F7-2E0D0C069121}">
      <text>
        <t>[Threaded comment]
Your version of Excel allows you to read this threaded comment; however, any edits to it will get removed if the file is opened in a newer version of Excel. Learn more: https://go.microsoft.com/fwlink/?linkid=870924
Comment:
    Minimum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P2" authorId="7" shapeId="0" xr:uid="{7FD8A1BC-0AA3-4912-8C52-F7E73B93A9AA}">
      <text>
        <t xml:space="preserve">[Threaded comment]
Your version of Excel allows you to read this threaded comment; however, any edits to it will get removed if the file is opened in a newer version of Excel. Learn more: https://go.microsoft.com/fwlink/?linkid=870924
Comment:
    Optimal pH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Q2" authorId="8" shapeId="0" xr:uid="{A1329BBD-BAE9-4087-87AC-F60F1E6ADC30}">
      <text>
        <t>[Threaded comment]
Your version of Excel allows you to read this threaded comment; however, any edits to it will get removed if the file is opened in a newer version of Excel. Learn more: https://go.microsoft.com/fwlink/?linkid=870924
Comment:
    Maximum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R2" authorId="9" shapeId="0" xr:uid="{A1B9FC1D-CC83-44DF-A530-E8E0F37E0867}">
      <text>
        <t xml:space="preserve">[Threaded comment]
Your version of Excel allows you to read this threaded comment; however, any edits to it will get removed if the file is opened in a newer version of Excel. Learn more: https://go.microsoft.com/fwlink/?linkid=870924
Comment:
    Minimum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S2" authorId="10" shapeId="0" xr:uid="{6442D683-CC27-4A0C-A683-19CF0AA62377}">
      <text>
        <t xml:space="preserve">[Threaded comment]
Your version of Excel allows you to read this threaded comment; however, any edits to it will get removed if the file is opened in a newer version of Excel. Learn more: https://go.microsoft.com/fwlink/?linkid=870924
Comment:
    Optimal salinity %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
      </text>
    </comment>
    <comment ref="T2" authorId="11" shapeId="0" xr:uid="{AFE02719-26F6-4CD7-8F13-8B6742D9B11C}">
      <text>
        <t>[Threaded comment]
Your version of Excel allows you to read this threaded comment; however, any edits to it will get removed if the file is opened in a newer version of Excel. Learn more: https://go.microsoft.com/fwlink/?linkid=870924
Comment:
    Maximum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
      </text>
    </comment>
    <comment ref="U2" authorId="12" shapeId="0" xr:uid="{50F40BB5-ACE9-4663-9E0C-901622CC3DAD}">
      <text>
        <t>[Threaded comment]
Your version of Excel allows you to read this threaded comment; however, any edits to it will get removed if the file is opened in a newer version of Excel. Learn more: https://go.microsoft.com/fwlink/?linkid=870924
Comment:
    If a single salt is used to control medium salinity, this is left blank. 
Otherwise, specify growth medium formula that contains salinity regulator. 
Only exception is "sea salts" because it is a mixture of different ions.</t>
      </text>
    </comment>
    <comment ref="V2" authorId="13" shapeId="0" xr:uid="{A60FC10E-5BF8-4D0B-BA96-72F6C0DD568D}">
      <text>
        <t>[Threaded comment]
Your version of Excel allows you to read this threaded comment; however, any edits to it will get removed if the file is opened in a newer version of Excel. Learn more: https://go.microsoft.com/fwlink/?linkid=870924
Comment:
    Major salt reagent involved in salinity control. 
In the case of "sea salts", specify major salt constituent is information is available: if not leave as "sea salts".</t>
      </text>
    </comment>
    <comment ref="W2" authorId="14" shapeId="0" xr:uid="{32F8A0E4-2505-45AA-BB16-246F36A22E8B}">
      <text>
        <t>[Threaded comment]
Your version of Excel allows you to read this threaded comment; however, any edits to it will get removed if the file is opened in a newer version of Excel. Learn more: https://go.microsoft.com/fwlink/?linkid=870924
Comment:
    Reserved for carbon supplementation towards EPS growth.
In cases where no target C source is tested for optimal EPS production, leave blank or:
- If the only apparent C source is Yeast Extract, I performed the following approximation to guarantee a defined C/N ratio:
"Some media have yeast extract; this contains 0.4 g carbon/g determined by elemental analysis of a 0.1 g/l Sigma ‘Select Yeast Extract’ solution"
https://bioenergycenter.org/besc/publications/Holwerda_Ctherm_medium_2012.pdf</t>
      </text>
    </comment>
    <comment ref="X2" authorId="15" shapeId="0" xr:uid="{4CE7EC75-ABC5-45D9-9B81-92161A1B5B66}">
      <text>
        <t>[Threaded comment]
Your version of Excel allows you to read this threaded comment; however, any edits to it will get removed if the file is opened in a newer version of Excel. Learn more: https://go.microsoft.com/fwlink/?linkid=870924
Comment:
    In the case of Yeast extract, value is:
Carbon content = grams of YE * 0.4</t>
      </text>
    </comment>
    <comment ref="Y2" authorId="16" shapeId="0" xr:uid="{5EF866BB-EA2C-474D-9FD4-BB6F90ED68BF}">
      <text>
        <t>[Threaded comment]
Your version of Excel allows you to read this threaded comment; however, any edits to it will get removed if the file is opened in a newer version of Excel. Learn more: https://go.microsoft.com/fwlink/?linkid=870924
Comment:
    Main constituent responsible for N source.
Although some authors only mention Yeast Extract as both C/N source, I only considered YE as a nitrogen source: https://pubs.acs.org/doi/abs/10.1021/acsfoodscitech.0c00131</t>
      </text>
    </comment>
    <comment ref="AC2" authorId="17" shapeId="0" xr:uid="{1990A3D7-8D36-4822-B2DB-0D6A722CD04F}">
      <text>
        <t xml:space="preserve">[Threaded comment]
Your version of Excel allows you to read this threaded comment; however, any edits to it will get removed if the file is opened in a newer version of Excel. Learn more: https://go.microsoft.com/fwlink/?linkid=870924
Comment:
    Data is shown in vvm.
The unit 'vvm' is used for bioreactor culture. 2 vvm (l/l/m) means there is 2 liters of air passing through 1 liter of medium in 1 minute.
https://keisan.casio.com/exec/system/15556366360438
Reply:
    Data reporting on aeration is very sparse and units largely differ. Aeration depends on Reynold's number, pressure, and other constraints (https://repositorium.sdum.uminho.pt/bitstream/1822/27521/1/1779_ftp.pdf).
This column is not very accurate when doing conversions: assume large variability in stat analysis.
</t>
      </text>
    </comment>
    <comment ref="AD2" authorId="18" shapeId="0" xr:uid="{341400E7-16D4-4E7B-AA1F-1728FE06CEDA}">
      <text>
        <t>[Threaded comment]
Your version of Excel allows you to read this threaded comment; however, any edits to it will get removed if the file is opened in a newer version of Excel. Learn more: https://go.microsoft.com/fwlink/?linkid=870924
Comment:
    Incubation/bioreactor time until EPS extraction, in hours.</t>
      </text>
    </comment>
    <comment ref="AE2" authorId="19" shapeId="0" xr:uid="{C7B1AB9D-CEC5-47CE-8CB0-E275BB98B96B}">
      <text>
        <t>[Threaded comment]
Your version of Excel allows you to read this threaded comment; however, any edits to it will get removed if the file is opened in a newer version of Excel. Learn more: https://go.microsoft.com/fwlink/?linkid=870924
Comment:
    EPS yield reported in literature for optimal conditions, in mg/L.</t>
      </text>
    </comment>
    <comment ref="AF2" authorId="20" shapeId="0" xr:uid="{EA2D6276-F1ED-42F7-B46B-64737FEF5641}">
      <text>
        <t>[Threaded comment]
Your version of Excel allows you to read this threaded comment; however, any edits to it will get removed if the file is opened in a newer version of Excel. Learn more: https://go.microsoft.com/fwlink/?linkid=870924
Comment:
    EPS productivity is the total EPS yield (mg/L) normalized by number of days in production.
So, units are: mg/L/day.
Although yield is more reported, productivity is a measure of biotech time-efficiency.</t>
      </text>
    </comment>
    <comment ref="AG2" authorId="21" shapeId="0" xr:uid="{2F0889EC-69F7-4CEB-8894-FCC3151BC62D}">
      <text>
        <t>[Threaded comment]
Your version of Excel allows you to read this threaded comment; however, any edits to it will get removed if the file is opened in a newer version of Excel. Learn more: https://go.microsoft.com/fwlink/?linkid=870924
Comment:
    How much EPS per cell mass is produced.
The units are: g of EPS/g of cell dry weight</t>
      </text>
    </comment>
    <comment ref="AH2" authorId="22" shapeId="0" xr:uid="{B2CF8AA9-CA58-4D43-940D-A2A5C95B6A17}">
      <text>
        <t>[Threaded comment]
Your version of Excel allows you to read this threaded comment; however, any edits to it will get removed if the file is opened in a newer version of Excel. Learn more: https://go.microsoft.com/fwlink/?linkid=870924
Comment:
    Molecular weight in kDa</t>
      </text>
    </comment>
    <comment ref="AJ2" authorId="23" shapeId="0" xr:uid="{BBC2C94E-4C15-43FE-A56B-028FCF4842A0}">
      <text>
        <t>[Threaded comment]
Your version of Excel allows you to read this threaded comment; however, any edits to it will get removed if the file is opened in a newer version of Excel. Learn more: https://go.microsoft.com/fwlink/?linkid=870924
Comment:
    Multiplicity is an author-defined parameter that describes how many unique monomers can be found in the SRU.
Multiplicity can be equal or differ from the SRU length, but can never be less  than.</t>
      </text>
    </comment>
    <comment ref="AK2" authorId="24" shapeId="0" xr:uid="{2C085AED-CD2A-439C-81C9-4787B7679380}">
      <text>
        <t>[Threaded comment]
Your version of Excel allows you to read this threaded comment; however, any edits to it will get removed if the file is opened in a newer version of Excel. Learn more: https://go.microsoft.com/fwlink/?linkid=870924
Comment:
    Number of monomers, repeated or not, that constitute the SRU.</t>
      </text>
    </comment>
    <comment ref="AL2" authorId="25" shapeId="0" xr:uid="{9D99049D-6626-47AB-BA94-ABDD6CC0CC7C}">
      <text>
        <t>[Threaded comment]
Your version of Excel allows you to read this threaded comment; however, any edits to it will get removed if the file is opened in a newer version of Excel. Learn more: https://go.microsoft.com/fwlink/?linkid=870924
Comment:
    The LPSs are
complex amphiphilic macromolecules embedded in the
outer leaflet of the external membrane, of which they are
the major constituents. Smooth-form LPSs (S-LPSs) consist
of three covalently linked regions: the glycolipid lipid A
(also known as the endotoxin for human pathogens), the oli-
gosaccharide region (core region), and the O-specific poly-
saccharide (O-chain, O-antigen). Rough-form LPSs (R-
LPSs), also named lipooligosaccharides (LOSs), lack the
polysaccharidic portion.[11, 12]</t>
      </text>
    </comment>
    <comment ref="BL2" authorId="26" shapeId="0" xr:uid="{BC560847-17C5-4B19-AF17-B07E92716C80}">
      <text>
        <t>[Threaded comment]
Your version of Excel allows you to read this threaded comment; however, any edits to it will get removed if the file is opened in a newer version of Excel. Learn more: https://go.microsoft.com/fwlink/?linkid=870924
Comment:
    Some polysaccharides contain non-osidic constituents. These are the aminoacids reported.</t>
      </text>
    </comment>
    <comment ref="BM2" authorId="27" shapeId="0" xr:uid="{FA6EC368-3A60-4060-9986-B4DE027EBC12}">
      <text>
        <t>[Threaded comment]
Your version of Excel allows you to read this threaded comment; however, any edits to it will get removed if the file is opened in a newer version of Excel. Learn more: https://go.microsoft.com/fwlink/?linkid=870924
Comment:
    Some polysaccharides contain non-osidic constituents. These are the other chemical groups reported.
Authors of each paper report this loosely, either mentioned these R-groups as:
1) Part of the structure but not specifying an SRU
2) Loosely present in the medium from which EPS was purified, not specifying if its part of the structure nor if it depends on the chemical method used for NMR analysis.
Reply:
    Most authors report acetyl and uronic acid as being part of the structure. These mentions were not accounted for due to redundancy. I have only accounted for true acetyl and uronic acid presence if its strictly specified in sugar form (e.g. acetyl as GalNAc, uronic acid as GalA).
Only cases where I have studied the SRU and found overdecoration with R groups are reported:
- Polyacetylation
- Polyphosphorilation
- Polysulphation
- etc.</t>
      </text>
    </comment>
    <comment ref="BN2" authorId="28" shapeId="0" xr:uid="{5C2366F2-D98D-4751-BFBB-430FD12FBB43}">
      <text>
        <t>[Threaded comment]
Your version of Excel allows you to read this threaded comment; however, any edits to it will get removed if the file is opened in a newer version of Excel. Learn more: https://go.microsoft.com/fwlink/?linkid=870924
Comment:
    Sugar monomers loosely reported as:
1) residuals in the structure, with no quantification by the authors (only qualitatively mentioned as 'trace')
2) referring presence of monomer X during analysis, but not including it in the SRU</t>
      </text>
    </comment>
    <comment ref="BV2" authorId="29" shapeId="0" xr:uid="{F625950D-4D45-494F-AAA3-7C0337975AE5}">
      <text>
        <t>[Threaded comment]
Your version of Excel allows you to read this threaded comment; however, any edits to it will get removed if the file is opened in a newer version of Excel. Learn more: https://go.microsoft.com/fwlink/?linkid=870924
Comment:
    reassess
Reply:
    Backbone structure level (NMR)
- Linear: no branches
- Branched: primary branching
- Hyperbranched: branching in side chains (secondary branching)</t>
      </text>
    </comment>
    <comment ref="BW2" authorId="30" shapeId="0" xr:uid="{8A803C08-3C6A-4EC5-B162-1A513378A81C}">
      <text>
        <t>[Threaded comment]
Your version of Excel allows you to read this threaded comment; however, any edits to it will get removed if the file is opened in a newer version of Excel. Learn more: https://go.microsoft.com/fwlink/?linkid=870924
Comment:
    2D secondary structure (CD/DLS)</t>
      </text>
    </comment>
    <comment ref="BX2" authorId="31" shapeId="0" xr:uid="{CD080DE2-2643-4A3E-B687-8E7CBB34CB5C}">
      <text>
        <t>[Threaded comment]
Your version of Excel allows you to read this threaded comment; however, any edits to it will get removed if the file is opened in a newer version of Excel. Learn more: https://go.microsoft.com/fwlink/?linkid=870924
Comment:
    SEM/TEM level</t>
      </text>
    </comment>
    <comment ref="BY2" authorId="32" shapeId="0" xr:uid="{1EA44822-7350-4979-B443-54B96776D412}">
      <text>
        <t>[Threaded comment]
Your version of Excel allows you to read this threaded comment; however, any edits to it will get removed if the file is opened in a newer version of Excel. Learn more: https://go.microsoft.com/fwlink/?linkid=870924
Comment:
    Polarity reported in paper. In some cases, polarity is indirectly stated, by which tacit knowledge is required, e.g. when an anion-exchange chromatography column was used for purification, it is usually because the polymer is anionic.
- Anionic
- Cationic
- Neutral
- Zwiterionic
3 official classes are used, and an additional "zwitterionic" classification was considered.
Some polymers are neutral because they're only composed of neutral monomers (e.g. Glc, Gal, Man).
Other polymers can be considered neutral from a global charge POV, but are actually charged, such as when HexNAc, HexU or HexN monomers are present.
Quantitatively, there are cases where neutral = zwitterionic = 0 charge.
Qualitatively, it made sense to make the distinction.</t>
      </text>
    </comment>
    <comment ref="CA2" authorId="33" shapeId="0" xr:uid="{E5887885-32CD-4E14-A61E-E255AD804043}">
      <text>
        <t>[Threaded comment]
Your version of Excel allows you to read this threaded comment; however, any edits to it will get removed if the file is opened in a newer version of Excel. Learn more: https://go.microsoft.com/fwlink/?linkid=870924
Comment:
    Percentage of carbohydrate content in the purified EPS, usually by elementary analysis.</t>
      </text>
    </comment>
    <comment ref="CB2" authorId="34" shapeId="0" xr:uid="{2DBF62D1-5045-4315-B210-7A66ED9ED241}">
      <text>
        <t>[Threaded comment]
Your version of Excel allows you to read this threaded comment; however, any edits to it will get removed if the file is opened in a newer version of Excel. Learn more: https://go.microsoft.com/fwlink/?linkid=870924
Comment:
    % of uronic acids.
Value priority was given to the value authors report in the paper. However, some have reported %UA without specifying any UA in monomer composition, leaving to guess if they are free hydrolysed UA or part of the structure.
Thus, if %UA reported &lt; %UA in SRU, the value provided will be:
Total% = %UA(SRU) + %UA(reported)
To avoid overcounting, if Total% &gt; %UA(reported), value will be %UA(reported).</t>
      </text>
    </comment>
    <comment ref="CC2" authorId="35" shapeId="0" xr:uid="{4E2027A4-BF4E-46D5-83DD-015D61F96891}">
      <text>
        <t>[Threaded comment]
Your version of Excel allows you to read this threaded comment; however, any edits to it will get removed if the file is opened in a newer version of Excel. Learn more: https://go.microsoft.com/fwlink/?linkid=870924
Comment:
    % of hexosamines.
Same logic of %UA applies.</t>
      </text>
    </comment>
    <comment ref="CH2" authorId="36" shapeId="0" xr:uid="{A7005B29-31B3-44A4-AAB3-D93C487B2F3A}">
      <text>
        <t>[Threaded comment]
Your version of Excel allows you to read this threaded comment; however, any edits to it will get removed if the file is opened in a newer version of Excel. Learn more: https://go.microsoft.com/fwlink/?linkid=870924
Comment:
    Usually reported from spectrophotometry measurements (e.g. Bradford assay).
The protein content is rarely related to any aminoacids part of the SRU, but rather to adsorbed protein to the EPS.</t>
      </text>
    </comment>
    <comment ref="CI2" authorId="37" shapeId="0" xr:uid="{5A25A8AF-0534-4B94-89EE-D755F86C263F}">
      <text>
        <t>[Threaded comment]
Your version of Excel allows you to read this threaded comment; however, any edits to it will get removed if the file is opened in a newer version of Excel. Learn more: https://go.microsoft.com/fwlink/?linkid=870924
Comment:
    Virtually no lipid content reported, but parameter kept in database.</t>
      </text>
    </comment>
    <comment ref="CK2" authorId="38" shapeId="0" xr:uid="{55537AEA-1D1D-49F6-8731-2981A90972C6}">
      <text>
        <t>[Threaded comment]
Your version of Excel allows you to read this threaded comment; however, any edits to it will get removed if the file is opened in a newer version of Excel. Learn more: https://go.microsoft.com/fwlink/?linkid=870924
Comment:
    Crystallization temperature.
Data is from solid-state DSC, no aqueous-state DSC measurements were performed except by me (FucoPol).</t>
      </text>
    </comment>
    <comment ref="CL2" authorId="39" shapeId="0" xr:uid="{1BE13848-75FE-40A2-8DE7-4EFD5C5FAD49}">
      <text>
        <t xml:space="preserve">[Threaded comment]
Your version of Excel allows you to read this threaded comment; however, any edits to it will get removed if the file is opened in a newer version of Excel. Learn more: https://go.microsoft.com/fwlink/?linkid=870924
Comment:
    Melting temperature 1.
A trend was found where usually 2 different melts occur, possibly due to inherent hetereogeneity of polymer crystals.
Data is from solid-state DSC, no aqueous-state DSC measurements were performed except by me (FucoPol).
</t>
      </text>
    </comment>
    <comment ref="CM2" authorId="40" shapeId="0" xr:uid="{70119D68-BCE8-43F6-8C63-128EB84DA076}">
      <text>
        <t xml:space="preserve">[Threaded comment]
Your version of Excel allows you to read this threaded comment; however, any edits to it will get removed if the file is opened in a newer version of Excel. Learn more: https://go.microsoft.com/fwlink/?linkid=870924
Comment:
    Melting temperature 2.
A trend was found where usually 2 different melts occur, possibly due to inherent hetereogeneity of polymer crystals.
Data is from solid-state DSC, no aqueous-state DSC measurements were performed except by me (FucoPol).
</t>
      </text>
    </comment>
    <comment ref="CN2" authorId="41" shapeId="0" xr:uid="{76D0407F-F26E-453B-A9C8-994AA8FE1A23}">
      <text>
        <t>[Threaded comment]
Your version of Excel allows you to read this threaded comment; however, any edits to it will get removed if the file is opened in a newer version of Excel. Learn more: https://go.microsoft.com/fwlink/?linkid=870924
Comment:
    Glass transition temperature.
Data is from solid-state DSC, no aqueous-state DSC measurements were performed except by me (FucoPol).</t>
      </text>
    </comment>
    <comment ref="CO2" authorId="42" shapeId="0" xr:uid="{D93A293D-6871-4211-9AB9-6B2B79AE59B5}">
      <text>
        <t>[Threaded comment]
Your version of Excel allows you to read this threaded comment; however, any edits to it will get removed if the file is opened in a newer version of Excel. Learn more: https://go.microsoft.com/fwlink/?linkid=870924
Comment:
    Decomposition/degradation temperature.
Data is from solid-state DSC, no aqueous-state DSC measurements were performed except by me (FucoPol).</t>
      </text>
    </comment>
    <comment ref="CR2" authorId="43" shapeId="0" xr:uid="{D4312B89-1300-4FB9-B3E0-0C20038B4FD8}">
      <text>
        <t xml:space="preserve">[Threaded comment]
Your version of Excel allows you to read this threaded comment; however, any edits to it will get removed if the file is opened in a newer version of Excel. Learn more: https://go.microsoft.com/fwlink/?linkid=870924
Comment:
    Values were normalized to approximations of intrinsic viscosity, in mPa.s/% or dL/g. (literature reporting is highly heterogenous)
The intrinsic viscosity of a polymer can be calculated using the following equation:
intrinsic viscosity = 
[η] = (η - η0)/c
where:
[η] is the intrinsic viscosity of the polymer η is the viscosity of the polymer solution η0 is the viscosity of the solvent c is the concentration of the polymer in g/dL
This equation assumes that the polymer is dilute enough in the solvent such that the viscosity of the polymer solution is approximately equal to the sum of the viscosities of the polymer and the solvent.
Solvent was always water. Water has a low viscosity due to its small molecular size and the fact that its molecules are held together by relatively weak hydrogen bonds.
At room temperature, the viscosity of water is about 1.00 mPas (millipascal seconds), but it was considered 0 here.
</t>
      </text>
    </comment>
    <comment ref="CS2" authorId="44" shapeId="0" xr:uid="{F3F340C9-136C-4BCD-9469-8034FA40C3BF}">
      <text>
        <t xml:space="preserve">[Threaded comment]
Your version of Excel allows you to read this threaded comment; however, any edits to it will get removed if the file is opened in a newer version of Excel. Learn more: https://go.microsoft.com/fwlink/?linkid=870924
Comment:
    Polarimetry, or optical rotation is usually represented by the symbol [α]D at 20/25ºC.
Optical Rotation
(θ) = [α] * l * c
Where:
θ is the angle of rotation, in degrees
[α] is the specific rotation, in degrees per decimeter (°/dm)
l is the length of the substance through which the light passes, in decimeters (dm)
c is the concentration of the substance, in grams per milliliter (g/mL)
The specific rotation is a measure of the strength of the interaction between the substance and the light, and it is unique for each substance. It can be measured by measuring the angle of rotation of a known concentration of the substance and a known length.
</t>
      </text>
    </comment>
    <comment ref="CU2" authorId="45" shapeId="0" xr:uid="{4407AC42-37A7-45C3-86F7-3854D81EFE81}">
      <text>
        <t>[Threaded comment]
Your version of Excel allows you to read this threaded comment; however, any edits to it will get removed if the file is opened in a newer version of Excel. Learn more: https://go.microsoft.com/fwlink/?linkid=870924
Comment:
    Hydrodynamic radius (in nm)</t>
      </text>
    </comment>
    <comment ref="CV2" authorId="46" shapeId="0" xr:uid="{D64F432B-5732-412F-8370-1350BAC0DAA4}">
      <text>
        <t>[Threaded comment]
Your version of Excel allows you to read this threaded comment; however, any edits to it will get removed if the file is opened in a newer version of Excel. Learn more: https://go.microsoft.com/fwlink/?linkid=870924
Comment:
    Zeta-potential (mV)</t>
      </text>
    </comment>
    <comment ref="CW2" authorId="47" shapeId="0" xr:uid="{0CEABF59-AB59-484F-8E50-1F60CB3E3004}">
      <text>
        <t>[Threaded comment]
Your version of Excel allows you to read this threaded comment; however, any edits to it will get removed if the file is opened in a newer version of Excel. Learn more: https://go.microsoft.com/fwlink/?linkid=870924
Comment:
    Osmolarity in mOsm/L
A concentration is usually specified in the comments unless not provided by authors.</t>
      </text>
    </comment>
    <comment ref="CX2" authorId="48" shapeId="0" xr:uid="{32299004-983E-4E5E-8C2E-D9C8EAD62CC5}">
      <text>
        <t>[Threaded comment]
Your version of Excel allows you to read this threaded comment; however, any edits to it will get removed if the file is opened in a newer version of Excel. Learn more: https://go.microsoft.com/fwlink/?linkid=870924
Comment:
    Surface Tension</t>
      </text>
    </comment>
    <comment ref="CY2" authorId="49" shapeId="0" xr:uid="{E8BB3CBF-721D-4EDA-98A0-96F166FABD7A}">
      <text>
        <t>[Threaded comment]
Your version of Excel allows you to read this threaded comment; however, any edits to it will get removed if the file is opened in a newer version of Excel. Learn more: https://go.microsoft.com/fwlink/?linkid=870924
Comment:
    X-Ray Diffraction
In this database, only performed in powder samples.
Initial intent was that modulation of crystals formed could be probed by XRD in aqueous solution, but no paper reported such a study.</t>
      </text>
    </comment>
    <comment ref="CZ2" authorId="50" shapeId="0" xr:uid="{9B64B94F-A079-4824-A71C-240BBDEF138E}">
      <text>
        <t xml:space="preserve">[Threaded comment]
Your version of Excel allows you to read this threaded comment; however, any edits to it will get removed if the file is opened in a newer version of Excel. Learn more: https://go.microsoft.com/fwlink/?linkid=870924
Comment:
    refers to the ability to prevent or reduce cell damage or death caused by toxins. </t>
      </text>
    </comment>
    <comment ref="DA2" authorId="51" shapeId="0" xr:uid="{827E9695-E8C5-4FC5-9AD9-DD48C27B826A}">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or reduce damage to cells caused by reactive molecules such as free radicals. </t>
      </text>
    </comment>
    <comment ref="DB2" authorId="52" shapeId="0" xr:uid="{468322FD-40AE-4AF5-B468-902CD1345A20}">
      <text>
        <t xml:space="preserve">[Threaded comment]
Your version of Excel allows you to read this threaded comment; however, any edits to it will get removed if the file is opened in a newer version of Excel. Learn more: https://go.microsoft.com/fwlink/?linkid=870924
Comment:
    refers to the ability to prevent or reduce the growth of tumors. </t>
      </text>
    </comment>
    <comment ref="DC2" authorId="53" shapeId="0" xr:uid="{B2F412C5-1726-45C4-A969-F8980CFCB4D6}">
      <text>
        <t>[Threaded comment]
Your version of Excel allows you to read this threaded comment; however, any edits to it will get removed if the file is opened in a newer version of Excel. Learn more: https://go.microsoft.com/fwlink/?linkid=870924
Comment:
    refers to the ability of a substance to protect against harmful effects of radiation, such as having a photoprotective effect (e.g. UV filter absorption).</t>
      </text>
    </comment>
    <comment ref="DD2" authorId="54" shapeId="0" xr:uid="{63F7C33C-2729-421A-A788-0A113CA41D05}">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the formation of biofilms, which are communities of microorganisms that adhere to surfaces and can protect themselves from external threats. </t>
      </text>
    </comment>
    <comment ref="DE2" authorId="55" shapeId="0" xr:uid="{3DBFE479-D751-402A-912E-B9DC9A8661B1}">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maintain its properties and function even when exposed to high temperatures. </t>
      </text>
    </comment>
    <comment ref="DF2" authorId="56" shapeId="0" xr:uid="{D7293D29-C6E8-4DF9-BBB8-715FE0388DDC}">
      <text>
        <t>[Threaded comment]
Your version of Excel allows you to read this threaded comment; however, any edits to it will get removed if the file is opened in a newer version of Excel. Learn more: https://go.microsoft.com/fwlink/?linkid=870924
Comment:
    100% correlated to heavy metal tolerance, as all bioflocculants reported were removers of heavy metals from media.
refers to the ability of a substance to cause the aggregation of microorganisms and suspended particles like heavy metals in liquid, making them easier to remove or settle out.</t>
      </text>
    </comment>
    <comment ref="DG2" authorId="57" shapeId="0" xr:uid="{9A258290-B145-4462-A585-7A8DA69A196F}">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mix two immiscible liquids, such as oil and water, and create a stable mixture called an emulsion. </t>
      </text>
    </comment>
    <comment ref="DH2" authorId="58" shapeId="0" xr:uid="{DED346CF-1CC5-483C-AABD-FEEAA79D04C7}">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absorb and hold moisture, causing it to increase in volume. </t>
      </text>
    </comment>
    <comment ref="DI2" authorId="59" shapeId="0" xr:uid="{F12CAC1D-A605-4097-9332-70FB207AE7A9}">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form a gel, which is a semi-solid colloid. </t>
      </text>
    </comment>
    <comment ref="DJ2" authorId="60" shapeId="0" xr:uid="{72AD309B-3DAB-459E-969A-8EE96D74DC70}">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form a foam, which is a mixture of a gas and a liquid or a solid. </t>
      </text>
    </comment>
    <comment ref="DK2" authorId="61" shapeId="0" xr:uid="{1D506974-81B1-4F47-879F-A33BA181FF1F}">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modulate the immune system. </t>
      </text>
    </comment>
    <comment ref="DL2" authorId="62" shapeId="0" xr:uid="{C27E6787-2502-49AE-B974-48CACC90CE57}">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or kill bacteria. </t>
      </text>
    </comment>
    <comment ref="DM2" authorId="63" shapeId="0" xr:uid="{9D16BC2B-915D-4DA9-B6AD-680A6F4ECA28}">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or kill viruses. </t>
      </text>
    </comment>
    <comment ref="DN2" authorId="64" shapeId="0" xr:uid="{1E7FE718-F790-4F92-AC91-1583C3162A42}">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prevent or reduce cell death (apoptosis) </t>
      </text>
    </comment>
    <comment ref="DO2" authorId="65" shapeId="0" xr:uid="{9EED8155-6385-4208-8D3F-5BA811635820}">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inhibit blood clotting </t>
      </text>
    </comment>
    <comment ref="DP2" authorId="66" shapeId="0" xr:uid="{57104490-A4FC-4B37-90C1-9CD40C925DE1}">
      <text>
        <t>[Threaded comment]
Your version of Excel allows you to read this threaded comment; however, any edits to it will get removed if the file is opened in a newer version of Excel. Learn more: https://go.microsoft.com/fwlink/?linkid=870924
Comment:
    refers to the ability of a substance to reduce inflammation or its markers.</t>
      </text>
    </comment>
    <comment ref="DQ2" authorId="67" shapeId="0" xr:uid="{688A0035-D235-4664-AA64-AED35EF6411C}">
      <text>
        <t xml:space="preserve">[Threaded comment]
Your version of Excel allows you to read this threaded comment; however, any edits to it will get removed if the file is opened in a newer version of Excel. Learn more: https://go.microsoft.com/fwlink/?linkid=870924
Comment:
    refers to the ability of a substance to protect neurons (nerve cells) from damage or death. </t>
      </text>
    </comment>
    <comment ref="DR2" authorId="68" shapeId="0" xr:uid="{DC987E83-AB6C-41F5-A668-2A853392CFB9}">
      <text>
        <t>[Threaded comment]
Your version of Excel allows you to read this threaded comment; however, any edits to it will get removed if the file is opened in a newer version of Excel. Learn more: https://go.microsoft.com/fwlink/?linkid=870924
Comment:
    Check: yes if halo and psychro, or just psychro?</t>
      </text>
    </comment>
    <comment ref="DT2" authorId="69" shapeId="0" xr:uid="{F3C32B04-9A41-4AAC-AC52-EAC35706B74E}">
      <text>
        <t>[Threaded comment]
Your version of Excel allows you to read this threaded comment; however, any edits to it will get removed if the file is opened in a newer version of Excel. Learn more: https://go.microsoft.com/fwlink/?linkid=870924
Comment:
    The reported metric for a confirmation of cryoprotection with the supplemented polysaccharide.
The type of metric differs between papers. Due to lack of uniformity in this type of reporting, this parameter is left as a comment column, as there is no way to standardize performance between different methodologies.
The most approximate and conventional way to measure cryopreservation success is by % of viable cells, whether that's cell count, metabolic viability or a specific function, such as phagocytic activity in leukocytes.</t>
      </text>
    </comment>
    <comment ref="DU2" authorId="70" shapeId="0" xr:uid="{2AF944D5-8DAB-4437-A2C7-D5536B6271F2}">
      <text>
        <t>[Threaded comment]
Your version of Excel allows you to read this threaded comment; however, any edits to it will get removed if the file is opened in a newer version of Excel. Learn more: https://go.microsoft.com/fwlink/?linkid=870924
Comment:
    Type of metric used to assess change in viability post-thaw.</t>
      </text>
    </comment>
    <comment ref="AC21" authorId="71" shapeId="0" xr:uid="{838785F4-9F04-42F1-988D-FFC74DF632E1}">
      <text>
        <t>[Threaded comment]
Your version of Excel allows you to read this threaded comment; however, any edits to it will get removed if the file is opened in a newer version of Excel. Learn more: https://go.microsoft.com/fwlink/?linkid=870924
Comment:
    1:1 (v/v) air flow rate</t>
      </text>
    </comment>
    <comment ref="AC22" authorId="72" shapeId="0" xr:uid="{5D5D01B8-78F5-45C7-B04D-FE36B44E4B09}">
      <text>
        <t>[Threaded comment]
Your version of Excel allows you to read this threaded comment; however, any edits to it will get removed if the file is opened in a newer version of Excel. Learn more: https://go.microsoft.com/fwlink/?linkid=870924
Comment:
    20 ml/min/L broth
Reply:
    3L of broth</t>
      </text>
    </comment>
    <comment ref="AC23" authorId="73" shapeId="0" xr:uid="{B41CE399-2F5C-4919-B37B-1A1168922F76}">
      <text>
        <t>[Threaded comment]
Your version of Excel allows you to read this threaded comment; however, any edits to it will get removed if the file is opened in a newer version of Excel. Learn more: https://go.microsoft.com/fwlink/?linkid=870924
Comment:
    20 ml/min/L broth</t>
      </text>
    </comment>
    <comment ref="AC24" authorId="74" shapeId="0" xr:uid="{C9895801-B2BE-4293-A530-F8DD2B3D9445}">
      <text>
        <t>[Threaded comment]
Your version of Excel allows you to read this threaded comment; however, any edits to it will get removed if the file is opened in a newer version of Excel. Learn more: https://go.microsoft.com/fwlink/?linkid=870924
Comment:
    20 ml/min/L broth</t>
      </text>
    </comment>
    <comment ref="AC25" authorId="75" shapeId="0" xr:uid="{18EA662E-1BE4-461B-8799-0D44061B64CA}">
      <text>
        <t>[Threaded comment]
Your version of Excel allows you to read this threaded comment; however, any edits to it will get removed if the file is opened in a newer version of Excel. Learn more: https://go.microsoft.com/fwlink/?linkid=870924
Comment:
    20 ml/min/L broth</t>
      </text>
    </comment>
    <comment ref="AC26" authorId="76" shapeId="0" xr:uid="{F006AEB8-A7EE-4AEC-95C9-BAB19B781B53}">
      <text>
        <t>[Threaded comment]
Your version of Excel allows you to read this threaded comment; however, any edits to it will get removed if the file is opened in a newer version of Excel. Learn more: https://go.microsoft.com/fwlink/?linkid=870924
Comment:
    20 ml/min/L broth</t>
      </text>
    </comment>
    <comment ref="CS26" authorId="77" shapeId="0" xr:uid="{6C906A74-3B0D-40D7-890B-C02E0578EA99}">
      <text>
        <t>[Threaded comment]
Your version of Excel allows you to read this threaded comment; however, any edits to it will get removed if the file is opened in a newer version of Excel. Learn more: https://go.microsoft.com/fwlink/?linkid=870924
Comment:
    5mg/ml</t>
      </text>
    </comment>
    <comment ref="AC29" authorId="78" shapeId="0" xr:uid="{0CF45E0C-F8E9-4903-AEE6-D7480B9C1A91}">
      <text>
        <t>[Threaded comment]
Your version of Excel allows you to read this threaded comment; however, any edits to it will get removed if the file is opened in a newer version of Excel. Learn more: https://go.microsoft.com/fwlink/?linkid=870924
Comment:
    Microaerobic means minimal oxygen presence in a static layer. by induction, there is no air diffusion, so 0.
(which is expected because RPM was reported as 0)</t>
      </text>
    </comment>
    <comment ref="DZ38" authorId="79" shapeId="0" xr:uid="{D60385D6-1F35-4542-AEDF-DF73A86F0AE6}">
      <text>
        <t>[Threaded comment]
Your version of Excel allows you to read this threaded comment; however, any edits to it will get removed if the file is opened in a newer version of Excel. Learn more: https://go.microsoft.com/fwlink/?linkid=870924
Comment:
    Lower than other Colwellia EPS/CPS produced at 4ºC</t>
      </text>
    </comment>
    <comment ref="CR58" authorId="80" shapeId="0" xr:uid="{48BCF6E9-781C-46F6-8137-9536FF1A952C}">
      <text>
        <t>[Threaded comment]
Your version of Excel allows you to read this threaded comment; however, any edits to it will get removed if the file is opened in a newer version of Excel. Learn more: https://go.microsoft.com/fwlink/?linkid=870924
Comment:
    19.2 dl/g in 10mM NaCl (spec. Viscosity)</t>
      </text>
    </comment>
    <comment ref="CR60" authorId="81" shapeId="0" xr:uid="{2AE9FE6A-073A-436A-B699-0B868E74573B}">
      <text>
        <t>[Threaded comment]
Your version of Excel allows you to read this threaded comment; however, any edits to it will get removed if the file is opened in a newer version of Excel. Learn more: https://go.microsoft.com/fwlink/?linkid=870924
Comment:
    48 mPa.s/0.5%</t>
      </text>
    </comment>
    <comment ref="CR63" authorId="82" shapeId="0" xr:uid="{5BAACCF6-0EF5-489E-A042-159B893AE310}">
      <text>
        <t>[Threaded comment]
Your version of Excel allows you to read this threaded comment; however, any edits to it will get removed if the file is opened in a newer version of Excel. Learn more: https://go.microsoft.com/fwlink/?linkid=870924
Comment:
    0.26η at 1%</t>
      </text>
    </comment>
    <comment ref="CR65" authorId="83" shapeId="0" xr:uid="{558F43ED-7128-456C-B292-644861E6848B}">
      <text>
        <t>[Threaded comment]
Your version of Excel allows you to read this threaded comment; however, any edits to it will get removed if the file is opened in a newer version of Excel. Learn more: https://go.microsoft.com/fwlink/?linkid=870924
Comment:
    [η] = (3.26 ± 0.02) dl/g</t>
      </text>
    </comment>
    <comment ref="AC68" authorId="84" shapeId="0" xr:uid="{B0818033-EC94-47BF-954E-5283C8D5446D}">
      <text>
        <t>[Threaded comment]
Your version of Excel allows you to read this threaded comment; however, any edits to it will get removed if the file is opened in a newer version of Excel. Learn more: https://go.microsoft.com/fwlink/?linkid=870924
Comment:
    15L/min</t>
      </text>
    </comment>
    <comment ref="CR69" authorId="85" shapeId="0" xr:uid="{F47054BF-D6AB-4A47-9095-3656DC6FB1FD}">
      <text>
        <t>[Threaded comment]
Your version of Excel allows you to read this threaded comment; however, any edits to it will get removed if the file is opened in a newer version of Excel. Learn more: https://go.microsoft.com/fwlink/?linkid=870924
Comment:
    [η] = 0.710  at 2% w/v</t>
      </text>
    </comment>
    <comment ref="AC70" authorId="86" shapeId="0" xr:uid="{6712DAA0-A77C-4F65-8E8C-A9EDEC3207AE}">
      <text>
        <t>[Threaded comment]
Your version of Excel allows you to read this threaded comment; however, any edits to it will get removed if the file is opened in a newer version of Excel. Learn more: https://go.microsoft.com/fwlink/?linkid=870924
Comment:
    30L/h</t>
      </text>
    </comment>
    <comment ref="AC71" authorId="87" shapeId="0" xr:uid="{6E090065-A85B-449D-8FE6-7DB51489CA5C}">
      <text>
        <t>[Threaded comment]
Your version of Excel allows you to read this threaded comment; however, any edits to it will get removed if the file is opened in a newer version of Excel. Learn more: https://go.microsoft.com/fwlink/?linkid=870924
Comment:
    30L/h</t>
      </text>
    </comment>
    <comment ref="AC72" authorId="88" shapeId="0" xr:uid="{F9C7691E-284E-4643-91A2-3B5B6DF52AE8}">
      <text>
        <t>[Threaded comment]
Your version of Excel allows you to read this threaded comment; however, any edits to it will get removed if the file is opened in a newer version of Excel. Learn more: https://go.microsoft.com/fwlink/?linkid=870924
Comment:
    0.5 L /min</t>
      </text>
    </comment>
    <comment ref="AC73" authorId="89" shapeId="0" xr:uid="{D6D8D023-0803-4AE7-B702-58BD17F621D3}">
      <text>
        <t>[Threaded comment]
Your version of Excel allows you to read this threaded comment; however, any edits to it will get removed if the file is opened in a newer version of Excel. Learn more: https://go.microsoft.com/fwlink/?linkid=870924
Comment:
    40 L/vol of medium/h</t>
      </text>
    </comment>
    <comment ref="CR73" authorId="90" shapeId="0" xr:uid="{B8EACB63-3F43-4FB7-880E-7D52AFB245AA}">
      <text>
        <t>[Threaded comment]
Your version of Excel allows you to read this threaded comment; however, any edits to it will get removed if the file is opened in a newer version of Excel. Learn more: https://go.microsoft.com/fwlink/?linkid=870924
Comment:
    116cP @ 12 rpm (70g/L)
dL/g = cP x 0.01 g/mL x 10 mL/dL</t>
      </text>
    </comment>
    <comment ref="AC74" authorId="91" shapeId="0" xr:uid="{330F9B54-71F0-46FF-8F3F-868F3E16064D}">
      <text>
        <t>[Threaded comment]
Your version of Excel allows you to read this threaded comment; however, any edits to it will get removed if the file is opened in a newer version of Excel. Learn more: https://go.microsoft.com/fwlink/?linkid=870924
Comment:
    0.5 L /min</t>
      </text>
    </comment>
    <comment ref="AC75" authorId="92" shapeId="0" xr:uid="{12FE2568-533E-488B-91EA-E1B616782D47}">
      <text>
        <t>[Threaded comment]
Your version of Excel allows you to read this threaded comment; however, any edits to it will get removed if the file is opened in a newer version of Excel. Learn more: https://go.microsoft.com/fwlink/?linkid=870924
Comment:
    0.5 L /min</t>
      </text>
    </comment>
    <comment ref="AC106" authorId="93" shapeId="0" xr:uid="{8AFCC8F9-CCC8-428C-AB3B-258044C0C220}">
      <text>
        <t>[Threaded comment]
Your version of Excel allows you to read this threaded comment; however, any edits to it will get removed if the file is opened in a newer version of Excel. Learn more: https://go.microsoft.com/fwlink/?linkid=870924
Comment:
    0.125 vvm (0.4 SPLM, 10% O2)</t>
      </text>
    </comment>
    <comment ref="CR106" authorId="94" shapeId="0" xr:uid="{8640C21A-580B-4FF1-BF8F-577D2FC4FAF9}">
      <text>
        <t>[Threaded comment]
Your version of Excel allows you to read this threaded comment; however, any edits to it will get removed if the file is opened in a newer version of Excel. Learn more: https://go.microsoft.com/fwlink/?linkid=870924
Comment:
    η0 = 37 @ 0.25% w/v</t>
      </text>
    </comment>
    <comment ref="BX112" authorId="95" shapeId="0" xr:uid="{0EBF357F-D8EB-498C-A40B-1ABD88FBB773}">
      <text>
        <t>[Threaded comment]
Your version of Excel allows you to read this threaded comment; however, any edits to it will get removed if the file is opened in a newer version of Excel. Learn more: https://go.microsoft.com/fwlink/?linkid=870924
Comment:
    Rigid rod behavior locally, flexible chain globally</t>
      </text>
    </comment>
    <comment ref="CU112" authorId="96" shapeId="0" xr:uid="{D761643C-D9DC-4E60-852E-E43EE2B0908A}">
      <text>
        <t>[Threaded comment]
Your version of Excel allows you to read this threaded comment; however, any edits to it will get removed if the file is opened in a newer version of Excel. Learn more: https://go.microsoft.com/fwlink/?linkid=870924
Comment:
    9.1 at 25ºC, 10.2 at 4ºC</t>
      </text>
    </comment>
    <comment ref="CX112" authorId="97" shapeId="0" xr:uid="{47F6B379-F9A0-44E7-BD88-77071E883F13}">
      <text>
        <t>[Threaded comment]
Your version of Excel allows you to read this threaded comment; however, any edits to it will get removed if the file is opened in a newer version of Excel. Learn more: https://go.microsoft.com/fwlink/?linkid=870924
Comment:
    Check paper, specific units, maybe not universal. But supports hydrophilic character</t>
      </text>
    </comment>
    <comment ref="AK115" authorId="98" shapeId="0" xr:uid="{6615F7F5-088E-49D9-8BC7-2631BA4BDCB7}">
      <text>
        <t>[Threaded comment]
Your version of Excel allows you to read this threaded comment; however, any edits to it will get removed if the file is opened in a newer version of Excel. Learn more: https://go.microsoft.com/fwlink/?linkid=870924
Comment:
    SRU is not exactly known.
"six predominant signals arising from (1 ! 3)-linked a-Manp" then calculated a 37% Xyl units to 60% Man units in un-Smith degradated XM fraction.
From there I supposed that linked to the 6 mannose units in the backbone, the "partially substituted" with Xyl sentence accounted for about 3-4 Xyl units. Because some of those Xyl units are re-substituted with another Xyl like, Man-(Xyl-Xyl), I supposed 4 units of Xyl instead of 3.</t>
      </text>
    </comment>
    <comment ref="CU117" authorId="99" shapeId="0" xr:uid="{ECCCC015-B278-4FE6-8F00-994C6FC48C72}">
      <text>
        <t>[Threaded comment]
Your version of Excel allows you to read this threaded comment; however, any edits to it will get removed if the file is opened in a newer version of Excel. Learn more: https://go.microsoft.com/fwlink/?linkid=870924
Comment:
    In NaSO4</t>
      </text>
    </comment>
    <comment ref="DT118" authorId="100" shapeId="0" xr:uid="{44885AA3-7ED3-4FB2-881D-F513B66FB4E9}">
      <text>
        <t>[Threaded comment]
Your version of Excel allows you to read this threaded comment; however, any edits to it will get removed if the file is opened in a newer version of Excel. Learn more: https://go.microsoft.com/fwlink/?linkid=870924
Comment:
    Check metabolic viability increase!</t>
      </text>
    </comment>
    <comment ref="AC125" authorId="101" shapeId="0" xr:uid="{EA85CDA1-96F7-4CEA-AF3F-2FC0D48460FE}">
      <text>
        <t>[Threaded comment]
Your version of Excel allows you to read this threaded comment; however, any edits to it will get removed if the file is opened in a newer version of Excel. Learn more: https://go.microsoft.com/fwlink/?linkid=870924
Comment:
    20L/min in 28L broth</t>
      </text>
    </comment>
    <comment ref="AK128" authorId="102" shapeId="0" xr:uid="{20FC0AF6-E289-4DB8-A251-13C851E12A85}">
      <text>
        <t>[Threaded comment]
Your version of Excel allows you to read this threaded comment; however, any edits to it will get removed if the file is opened in a newer version of Excel. Learn more: https://go.microsoft.com/fwlink/?linkid=870924
Comment:
    No SRU shown, and anomeric counts are shady. If considered a single EPS molecule, anomeric counts=19. If several oligomers, conservative counts is the HSQC crosspeak count = 7. I went conservative due to number of different sugars being only 3, and chose 7 but this was arbitrary.</t>
      </text>
    </comment>
    <comment ref="CV129" authorId="103" shapeId="0" xr:uid="{8D3177CD-6751-49F9-9E94-121CEC5A170D}">
      <text>
        <t xml:space="preserve">[Threaded comment]
Your version of Excel allows you to read this threaded comment; however, any edits to it will get removed if the file is opened in a newer version of Excel. Learn more: https://go.microsoft.com/fwlink/?linkid=870924
Comment:
    Ayyash et al. (2020) reported that nega-
tively charged EPS might be more biologically active than neutral EPS </t>
      </text>
    </comment>
    <comment ref="DT130" authorId="104" shapeId="0" xr:uid="{505190D3-57F3-4DF0-B747-F39FA7F1D3E7}">
      <text>
        <t xml:space="preserve">[Threaded comment]
Your version of Excel allows you to read this threaded comment; however, any edits to it will get removed if the file is opened in a newer version of Excel. Learn more: https://go.microsoft.com/fwlink/?linkid=870924
Comment:
    Check metabolic viability increase!
</t>
      </text>
    </comment>
    <comment ref="CW133" authorId="105" shapeId="0" xr:uid="{4C4DA8BF-DFE0-4F53-90FA-5AC2188A904C}">
      <text>
        <t>[Threaded comment]
Your version of Excel allows you to read this threaded comment; however, any edits to it will get removed if the file is opened in a newer version of Excel. Learn more: https://go.microsoft.com/fwlink/?linkid=870924
Comment:
    Considering a 0.2% w/v concentration for all EPS below</t>
      </text>
    </comment>
    <comment ref="DT133" authorId="106" shapeId="0" xr:uid="{D6271C32-748F-4262-9F49-4C98980B2F07}">
      <text>
        <t>[Threaded comment]
Your version of Excel allows you to read this threaded comment; however, any edits to it will get removed if the file is opened in a newer version of Excel. Learn more: https://go.microsoft.com/fwlink/?linkid=870924
Comment:
    Leukocyte count after -80
Reply:
    Better outcome explained by Lemnan having more -OH than Comaruman
Reply:
    To which then hydroxyl and ester bonds to glycerol form nets where water molecules lie.</t>
      </text>
    </comment>
    <comment ref="DX133" authorId="107" shapeId="0" xr:uid="{1768C1D9-2C01-4A84-838A-ADAABB66A42B}">
      <text>
        <t>[Threaded comment]
Your version of Excel allows you to read this threaded comment; however, any edits to it will get removed if the file is opened in a newer version of Excel. Learn more: https://go.microsoft.com/fwlink/?linkid=870924
Comment:
    Human nucleated blood cells, all except RBCs</t>
      </text>
    </comment>
    <comment ref="CR134" authorId="108" shapeId="0" xr:uid="{C6C5C3A4-1422-4255-8391-75C3FA6BA0A7}">
      <text>
        <t>[Threaded comment]
Your version of Excel allows you to read this threaded comment; however, any edits to it will get removed if the file is opened in a newer version of Excel. Learn more: https://go.microsoft.com/fwlink/?linkid=870924
Comment:
    6.78 dl/g (high viscous)</t>
      </text>
    </comment>
    <comment ref="DT134" authorId="109" shapeId="0" xr:uid="{CDD26D2D-385A-4C8E-9994-0DF6D32D1E12}">
      <text>
        <t>[Threaded comment]
Your version of Excel allows you to read this threaded comment; however, any edits to it will get removed if the file is opened in a newer version of Excel. Learn more: https://go.microsoft.com/fwlink/?linkid=870924
Comment:
    Leukocyte count after -80</t>
      </text>
    </comment>
    <comment ref="ED137" authorId="110" shapeId="0" xr:uid="{EF291903-76AE-48CF-AA3D-5B429EBA0457}">
      <text>
        <t>[Threaded comment]
Your version of Excel allows you to read this threaded comment; however, any edits to it will get removed if the file is opened in a newer version of Excel. Learn more: https://go.microsoft.com/fwlink/?linkid=870924
Comment:
    Tanacetan, Rauwolfian and Heracleuman all perturb crystal melting rates. Authors conclude that the bigger the perturbation, the greater a possible cryoprotective effect. Heracleum was not considered cryoprotective bc although a perturbator of ice physics, does not show statistical significance on cell viability.</t>
      </text>
    </comment>
    <comment ref="BV138" authorId="111" shapeId="0" xr:uid="{E892BAD4-43BB-4EF1-A307-E1C0C9B9DB83}">
      <text>
        <t xml:space="preserve">[Threaded comment]
Your version of Excel allows you to read this threaded comment; however, any edits to it will get removed if the file is opened in a newer version of Excel. Learn more: https://go.microsoft.com/fwlink/?linkid=870924
Comment:
    This made me reassess conformations. Main chain is linear, but main chain is always linear by definition.
</t>
      </text>
    </comment>
    <comment ref="A139" authorId="112" shapeId="0" xr:uid="{AC1D9966-98F1-40B5-B55C-26C839BD738D}">
      <text>
        <t>[Threaded comment]
Your version of Excel allows you to read this threaded comment; however, any edits to it will get removed if the file is opened in a newer version of Excel. Learn more: https://go.microsoft.com/fwlink/?linkid=870924
Comment:
    Pectins have very high PDI index, compare with FucoPol: https://www.sciencedirect.com/science/article/pii/S0268005X16306968?casa_token=7fggPohG1UAAAAAA:Xl_sURaNUINCN18pW1uWDwDcGSFivdc3-qijERj-AOPKCI_BGcErbS1hxieUAzTrHuOjXU62Lts</t>
      </text>
    </comment>
    <comment ref="CT140" authorId="113" shapeId="0" xr:uid="{BC032FC1-BF57-44BA-AF9A-E484ACC80BD2}">
      <text>
        <t>[Threaded comment]
Your version of Excel allows you to read this threaded comment; however, any edits to it will get removed if the file is opened in a newer version of Excel. Learn more: https://go.microsoft.com/fwlink/?linkid=870924
Comment:
    assumed</t>
      </text>
    </comment>
    <comment ref="CT141" authorId="114" shapeId="0" xr:uid="{75407F11-5966-41B7-8423-19E821C36DB8}">
      <text>
        <t>[Threaded comment]
Your version of Excel allows you to read this threaded comment; however, any edits to it will get removed if the file is opened in a newer version of Excel. Learn more: https://go.microsoft.com/fwlink/?linkid=870924
Comment:
    assumed</t>
      </text>
    </comment>
    <comment ref="DT143" authorId="115" shapeId="0" xr:uid="{47C2B933-3988-4F51-B25A-89669909EB7E}">
      <text>
        <t>[Threaded comment]
Your version of Excel allows you to read this threaded comment; however, any edits to it will get removed if the file is opened in a newer version of Excel. Learn more: https://go.microsoft.com/fwlink/?linkid=870924
Comment:
    Mitochondrial activity</t>
      </text>
    </comment>
    <comment ref="CW145" authorId="116" shapeId="0" xr:uid="{CC2897BF-25C7-485C-A828-C4870E3B49A6}">
      <text>
        <t>[Threaded comment]
Your version of Excel allows you to read this threaded comment; however, any edits to it will get removed if the file is opened in a newer version of Excel. Learn more: https://go.microsoft.com/fwlink/?linkid=870924
Comment:
    0.5%</t>
      </text>
    </comment>
    <comment ref="DT145" authorId="117" shapeId="0" xr:uid="{ECD0D758-7257-485F-8FFF-BC89A67C34DA}">
      <text>
        <t>[Threaded comment]
Your version of Excel allows you to read this threaded comment; however, any edits to it will get removed if the file is opened in a newer version of Excel. Learn more: https://go.microsoft.com/fwlink/?linkid=870924
Comment:
    Leuko count, 1.4 fold phagocytizing
neutrophils (63%)</t>
      </text>
    </comment>
    <comment ref="ED145" authorId="118" shapeId="0" xr:uid="{1352B2AB-62DA-42C6-93F5-8CF1D576FD5B}">
      <text>
        <t>[Threaded comment]
Your version of Excel allows you to read this threaded comment; however, any edits to it will get removed if the file is opened in a newer version of Excel. Learn more: https://go.microsoft.com/fwlink/?linkid=870924
Comment:
    Minimal, a -0.021 change alone but greatly enhances other CPAs cryoscopic point (by 0.03-0.4)</t>
      </text>
    </comment>
    <comment ref="EF145" authorId="119" shapeId="0" xr:uid="{A5E3A768-F2F2-4B11-BC61-C63286A95479}">
      <text>
        <t>[Threaded comment]
Your version of Excel allows you to read this threaded comment; however, any edits to it will get removed if the file is opened in a newer version of Excel. Learn more: https://go.microsoft.com/fwlink/?linkid=870924
Comment:
    Like FucoPol in POM. The shift in the crystallization
temperature of water in cells towards the lower tem-
perature range at the primary stages of cooling is
known to contribute to the gradual freezing of water
followed by the formation of a fine granular and,
therefore, less brittle ice structure (Belous and Grish-
chenko, 1994)</t>
      </text>
    </comment>
    <comment ref="CA147" authorId="120" shapeId="0" xr:uid="{EF92CAC9-722A-4B6A-915A-17BAD9218D0B}">
      <text>
        <t>[Threaded comment]
Your version of Excel allows you to read this threaded comment; however, any edits to it will get removed if the file is opened in a newer version of Excel. Learn more: https://go.microsoft.com/fwlink/?linkid=870924
Comment:
    96.10 in EPS</t>
      </text>
    </comment>
    <comment ref="CH147" authorId="121" shapeId="0" xr:uid="{5C1FCEAB-912C-40B8-B26B-4D097D486F68}">
      <text>
        <t>[Threaded comment]
Your version of Excel allows you to read this threaded comment; however, any edits to it will get removed if the file is opened in a newer version of Excel. Learn more: https://go.microsoft.com/fwlink/?linkid=870924
Comment:
    58.3% in EPS</t>
      </text>
    </comment>
    <comment ref="DT147" authorId="122" shapeId="0" xr:uid="{9D0B03EF-D51B-48EF-A1D2-B18EE68F27E2}">
      <text>
        <t>[Threaded comment]
Your version of Excel allows you to read this threaded comment; however, any edits to it will get removed if the file is opened in a newer version of Excel. Learn more: https://go.microsoft.com/fwlink/?linkid=870924
Comment:
    Equals that of 20% glycerol.
1.19-fold in S. aureus, 96% survival</t>
      </text>
    </comment>
    <comment ref="DX147" authorId="123" shapeId="0" xr:uid="{B5438FAA-7DFD-42D7-BFFE-B096794BBB92}">
      <text>
        <t>[Threaded comment]
Your version of Excel allows you to read this threaded comment; however, any edits to it will get removed if the file is opened in a newer version of Excel. Learn more: https://go.microsoft.com/fwlink/?linkid=870924
Comment:
    And S. aureus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Guerreiro</author>
  </authors>
  <commentList>
    <comment ref="C84" authorId="0" shapeId="0" xr:uid="{EA6A486E-214C-46FE-BF22-75B1C8F09BF1}">
      <text>
        <r>
          <rPr>
            <b/>
            <sz val="9"/>
            <color indexed="81"/>
            <rFont val="Tahoma"/>
            <family val="2"/>
          </rPr>
          <t>Bruno Guerreiro:</t>
        </r>
        <r>
          <rPr>
            <sz val="9"/>
            <color indexed="81"/>
            <rFont val="Tahoma"/>
            <family val="2"/>
          </rPr>
          <t xml:space="preserve">
Li J, Chen KS, Sun XQ, Song JP, Li GY (2007a) Isolation, chemical characteristics and immunity activity of an extracellular polysaccharide EPSI isolated from Antarctic bacterium Pseudoalteromonas sp. S-15–13. High Technol Lett 13:216–220</t>
        </r>
      </text>
    </comment>
    <comment ref="D84" authorId="0" shapeId="0" xr:uid="{E1FD005F-B1C2-4E33-8405-71D73EF0EC84}">
      <text>
        <r>
          <rPr>
            <b/>
            <sz val="9"/>
            <color indexed="81"/>
            <rFont val="Tahoma"/>
            <family val="2"/>
          </rPr>
          <t>Bruno Guerreiro:</t>
        </r>
        <r>
          <rPr>
            <sz val="9"/>
            <color indexed="81"/>
            <rFont val="Tahoma"/>
            <family val="2"/>
          </rPr>
          <t xml:space="preserve">
Inhibitory effects of exopolysaccharide (EPS) from an Antarctic psychrotrophs Pseudoalteromonas sp. S-15-13 on the sarcoma of mice</t>
        </r>
      </text>
    </comment>
  </commentList>
</comments>
</file>

<file path=xl/sharedStrings.xml><?xml version="1.0" encoding="utf-8"?>
<sst xmlns="http://schemas.openxmlformats.org/spreadsheetml/2006/main" count="3434" uniqueCount="916">
  <si>
    <t>Strain</t>
  </si>
  <si>
    <t>Geobacillus thermodenitrificans ArzA-6</t>
  </si>
  <si>
    <t>Geobacillus toebii ArzA-8</t>
  </si>
  <si>
    <t>Rhodothermus marinus DSM4252T</t>
  </si>
  <si>
    <t>Rhodothermus marinus MAT493</t>
  </si>
  <si>
    <t>Geobacillus sp. TS3-9</t>
  </si>
  <si>
    <t>Aeribacillus pallidus 418</t>
  </si>
  <si>
    <t>Brevibacillus thermoruber 423</t>
  </si>
  <si>
    <t>Anoxybacillus sp. R4-33</t>
  </si>
  <si>
    <t>Aeribacillus pallidus YM-1</t>
  </si>
  <si>
    <t>Thermus aquaticus YT-1</t>
  </si>
  <si>
    <t>Geobacillus thermodenitrificans B3-72</t>
  </si>
  <si>
    <t>Geobacillus tepidamans V264</t>
  </si>
  <si>
    <t>Geobacillus sp. 4004</t>
  </si>
  <si>
    <t>Bacillus thermoantarcticus EPS1</t>
  </si>
  <si>
    <t>Bacillus thermoantarcticus EPS2</t>
  </si>
  <si>
    <t>Bacillus licheniformis B3-15</t>
  </si>
  <si>
    <t>Pseudoalteromonas sp. MER144</t>
  </si>
  <si>
    <t>Lactobacillus sakei TMW 1.411</t>
  </si>
  <si>
    <t>Winogradskyella sp. CAL384</t>
  </si>
  <si>
    <t>Winogradskyella sp. CAL396</t>
  </si>
  <si>
    <t>Colwellia sp. GW185</t>
  </si>
  <si>
    <t>Shewanella sp. CAL606</t>
  </si>
  <si>
    <t>Colwellia psychrerythraea 34H-Ala</t>
  </si>
  <si>
    <t>Colwellia psychrerythraea 34H-Thr</t>
  </si>
  <si>
    <t>Colwellia psychrerythraea 34H-CPS</t>
  </si>
  <si>
    <t>Pseudoalteromonas elyakovii Arcpo 15</t>
  </si>
  <si>
    <t>Pseudomonas sp. ID1</t>
  </si>
  <si>
    <t>Cobetia marina DSMZ 4741</t>
  </si>
  <si>
    <t>Polaribacter sp. SM1127</t>
  </si>
  <si>
    <t>Pseudoalteromonas sp. SM20310</t>
  </si>
  <si>
    <t>Pseudoalteromonas sp. S-5</t>
  </si>
  <si>
    <t>Pseudoalteromonas sp. SM9913</t>
  </si>
  <si>
    <t>Flavobacterium frigidarium CAM005</t>
  </si>
  <si>
    <t>Myroides odoratus CAM030</t>
  </si>
  <si>
    <t>Polaribacter irgensii CAM006</t>
  </si>
  <si>
    <t>Pseudoalteromonas sp. CAM003</t>
  </si>
  <si>
    <t>Pseudoalteromonas sp. CAM015</t>
  </si>
  <si>
    <t>Pseudoalteromonas sp. CAM023</t>
  </si>
  <si>
    <t>Pseudoalteromonas sp. CAM025</t>
  </si>
  <si>
    <t>Pseudoalteromonas sp. CAM036</t>
  </si>
  <si>
    <t>Pseudoalteromonas sp. CAM064</t>
  </si>
  <si>
    <t>Shewanella livingstonensis CAM090</t>
  </si>
  <si>
    <t>Pseudoalteromonas haloplanktis TAC 125</t>
  </si>
  <si>
    <t>Pseudoalteromonas haloplanktis TAB 23</t>
  </si>
  <si>
    <t>Pseudomonas sp. NCMB 2021</t>
  </si>
  <si>
    <t>Halomonas nitroreducens WB1</t>
  </si>
  <si>
    <t>Bacillus licheniformis T14</t>
  </si>
  <si>
    <t>Geobacillus sp. 1A60</t>
  </si>
  <si>
    <t>Chromohalobacter canadensis 28</t>
  </si>
  <si>
    <t>Halolactibacillus miurensis SEEN MKU3</t>
  </si>
  <si>
    <t>Kocuria rosea ZJUQH</t>
  </si>
  <si>
    <t>Vibrio alginolyticus CNCM I-4994</t>
  </si>
  <si>
    <t>Halomonas smyrnensis AAD6T</t>
  </si>
  <si>
    <t>Alteromonas macleodii</t>
  </si>
  <si>
    <t>Alteromonas infernus</t>
  </si>
  <si>
    <t>Alteromonas sp. 1644</t>
  </si>
  <si>
    <t>Alteromonas sp. 1545</t>
  </si>
  <si>
    <t>Pseudoalteromonas sp. 721</t>
  </si>
  <si>
    <t>Vibrio diabolicus</t>
  </si>
  <si>
    <t>Halomonas almeriensis M8T</t>
  </si>
  <si>
    <t>Vibrio sp. QY101</t>
  </si>
  <si>
    <t>Halomonas stenophila B100</t>
  </si>
  <si>
    <t>Halomonas stenophila N12T</t>
  </si>
  <si>
    <r>
      <t>Salipiger mucosus A3</t>
    </r>
    <r>
      <rPr>
        <vertAlign val="superscript"/>
        <sz val="11"/>
        <color theme="1"/>
        <rFont val="Calibri"/>
        <family val="2"/>
        <scheme val="minor"/>
      </rPr>
      <t>T</t>
    </r>
  </si>
  <si>
    <t>Idiomarina fontislapidosi F23T</t>
  </si>
  <si>
    <t>Idiomarina ramblicola R22T</t>
  </si>
  <si>
    <t>Alteromonas hispanica F32T</t>
  </si>
  <si>
    <t>Halomonas eurihalina F2-7</t>
  </si>
  <si>
    <t>Halomonas ventosae A112T</t>
  </si>
  <si>
    <t>Halomonas ventosae A116</t>
  </si>
  <si>
    <t>Halomonas anticariensis FP35T</t>
  </si>
  <si>
    <t>Halomonas anticariensis FP36</t>
  </si>
  <si>
    <t>Halomonas maura S-30</t>
  </si>
  <si>
    <t>Aphanothece halophytica GR02</t>
  </si>
  <si>
    <t>Halomonas alkaliantarctica CRSS</t>
  </si>
  <si>
    <t>Bacillus sp.</t>
  </si>
  <si>
    <t>Cronobacter sakazakii</t>
  </si>
  <si>
    <t>Bacillus cereus</t>
  </si>
  <si>
    <t>Bacillus thuringiensis</t>
  </si>
  <si>
    <t>Proteus mirabilis</t>
  </si>
  <si>
    <t>Enterobacter A47</t>
  </si>
  <si>
    <t>Marinobacter strain W1–16</t>
  </si>
  <si>
    <t>Pseudomonas strain UC-1</t>
  </si>
  <si>
    <t>Pseudoalteromonas strain S-15-13 EPS-II</t>
  </si>
  <si>
    <t>Pseudoalteromonas arctica KOPRI 21653</t>
  </si>
  <si>
    <t>Psychrobacter arcticus 273-4</t>
  </si>
  <si>
    <t>Psychrobacter arcticus 273-4 Mannan</t>
  </si>
  <si>
    <t>Bacillus thuringiensis YY529</t>
  </si>
  <si>
    <t>U. ceramboides Xylomannan</t>
  </si>
  <si>
    <t>F. velutipes Xylomannan (mycelium)</t>
  </si>
  <si>
    <t>F. velutipes Xylomannan (fruit body)</t>
  </si>
  <si>
    <t>Lycium barbarum EPS</t>
  </si>
  <si>
    <t>Astragalus membranaceus EPS</t>
  </si>
  <si>
    <t>Acinetobacter lwoffii EK30A</t>
  </si>
  <si>
    <t>Acinetobacter sp. VS-15</t>
  </si>
  <si>
    <t>Acinetobacter lwoffii EK67</t>
  </si>
  <si>
    <t>Psychrobacter cryohalolentis K5T</t>
  </si>
  <si>
    <t>Psychrobacter muricolla 2pST</t>
  </si>
  <si>
    <t>Moritella viscosa M2-226</t>
  </si>
  <si>
    <t>Flexibacter psychrophilum 259-93</t>
  </si>
  <si>
    <t>Idiomarina zobellii KMM 231T</t>
  </si>
  <si>
    <t>Psychromonas arctica LPS</t>
  </si>
  <si>
    <t>Pseudomonas sp. BGI-2</t>
  </si>
  <si>
    <t>Zygosaccharomyces rouxii EPS-3791</t>
  </si>
  <si>
    <t>Laminaria japonica LJP-P3</t>
  </si>
  <si>
    <t>Rhodiola rosea EPS</t>
  </si>
  <si>
    <t>Gynostemma Pentaphyllum GPP1-α</t>
  </si>
  <si>
    <t>Lemna minor Lemnan</t>
  </si>
  <si>
    <t>Comarum palustre Comaruman</t>
  </si>
  <si>
    <t>Bergenia classifolia Bergenan</t>
  </si>
  <si>
    <t>Potamogetonan</t>
  </si>
  <si>
    <t>Tanacetum vulgare Tanacetan</t>
  </si>
  <si>
    <t>Rauwolfia serpentina Rauwolfian</t>
  </si>
  <si>
    <t>Heracleum sosnowskyi Heracleum</t>
  </si>
  <si>
    <t>Scotiellopsis terrestris St</t>
  </si>
  <si>
    <t>Nostoc muscorum Nm</t>
  </si>
  <si>
    <t>AU-701 Apple pectin</t>
  </si>
  <si>
    <t>Salvia miltiorrhiza EPS</t>
  </si>
  <si>
    <t>Aloe arborescens AA3 pectin</t>
  </si>
  <si>
    <t>Hericium erinaceus BP 16</t>
  </si>
  <si>
    <t>Phoma herbarum CCFEE 5080 EPS</t>
  </si>
  <si>
    <t>Bacillus enclensis AP-4</t>
  </si>
  <si>
    <t>Sources</t>
  </si>
  <si>
    <t>Panosyan 2018</t>
  </si>
  <si>
    <t>Sardari 2017</t>
  </si>
  <si>
    <t>Wang 2017</t>
  </si>
  <si>
    <t>Radchenkova 2013</t>
  </si>
  <si>
    <t>Radchenkova 2014</t>
  </si>
  <si>
    <t>Radchenkova 2015</t>
  </si>
  <si>
    <t>Yildiz 2014</t>
  </si>
  <si>
    <t>Zhao 2014</t>
  </si>
  <si>
    <t>Zheng 2012</t>
  </si>
  <si>
    <t>Lin 2011</t>
  </si>
  <si>
    <t>Arena 2009</t>
  </si>
  <si>
    <t>Nicolaus 2000</t>
  </si>
  <si>
    <t>Kambourova 2009</t>
  </si>
  <si>
    <t>Moriello 2003</t>
  </si>
  <si>
    <t>Bacillus thermoantarcticus</t>
  </si>
  <si>
    <t>Manca 1996</t>
  </si>
  <si>
    <t>Spanò and Arena 2016</t>
  </si>
  <si>
    <t>Arena 2006</t>
  </si>
  <si>
    <t>Maugeri 2002</t>
  </si>
  <si>
    <t>Caruso et al. 2018b</t>
  </si>
  <si>
    <t>Prechtl 2018</t>
  </si>
  <si>
    <t>Caruso et al. 2018a</t>
  </si>
  <si>
    <t>Marx et al. 2009</t>
  </si>
  <si>
    <t>Casillo 2017a</t>
  </si>
  <si>
    <t>Carillo et al. 2015</t>
  </si>
  <si>
    <t>Casillo 2017b</t>
  </si>
  <si>
    <t>Kim et al. 2016</t>
  </si>
  <si>
    <t>Martínez-Rodero et al. 2022</t>
  </si>
  <si>
    <t>Carrión et al. 2015</t>
  </si>
  <si>
    <t>Arcarons et al. 2019</t>
  </si>
  <si>
    <t>Lelchat 2015</t>
  </si>
  <si>
    <t>Sun et al. 2015</t>
  </si>
  <si>
    <t>Liu et al. 2013</t>
  </si>
  <si>
    <t>Bai 2012</t>
  </si>
  <si>
    <t>Zhang (2007)</t>
  </si>
  <si>
    <t>Mancuso Nichols et al. (2005b)</t>
  </si>
  <si>
    <t>Mancuso Nichols et al. (2005a)</t>
  </si>
  <si>
    <t>Mancuso Nichols et al. (2005c)</t>
  </si>
  <si>
    <t>Corsaro et al. 2001</t>
  </si>
  <si>
    <t>Feller et al. 1992</t>
  </si>
  <si>
    <t>Carillo et al. 2011</t>
  </si>
  <si>
    <t>Smidsrød 1985</t>
  </si>
  <si>
    <t>Kishore 2018</t>
  </si>
  <si>
    <t>Spanò, Laganà, Visalli, Maugeri, and Gugliandolo (2016)</t>
  </si>
  <si>
    <t>Gugliandolo 2013</t>
  </si>
  <si>
    <t>Spanò 2013</t>
  </si>
  <si>
    <t>Maugeri 2012</t>
  </si>
  <si>
    <t>Radchenkova 2018</t>
  </si>
  <si>
    <t>Arun 2017</t>
  </si>
  <si>
    <t>Chen 2017</t>
  </si>
  <si>
    <t>Drouillard et al. (2015)</t>
  </si>
  <si>
    <t>Sarilmiser and Oner (2014)</t>
  </si>
  <si>
    <t>Küçükaşik et al. (2011)</t>
  </si>
  <si>
    <t>Sam et al. (2011)</t>
  </si>
  <si>
    <t>Poli et al. (2009)</t>
  </si>
  <si>
    <t>Le Costaouëc et al. (2012)</t>
  </si>
  <si>
    <t>Samain 1997</t>
  </si>
  <si>
    <t>Llamas et al. (2012)</t>
  </si>
  <si>
    <t>Jiang et al. (2011)</t>
  </si>
  <si>
    <t>Ruiz-Ruiz et al. (2011)</t>
  </si>
  <si>
    <t>Llamas et al. (2010)</t>
  </si>
  <si>
    <t>Mata et al. (2008)</t>
  </si>
  <si>
    <t>Martínez-Checa 2007</t>
  </si>
  <si>
    <t>Bejar 1996</t>
  </si>
  <si>
    <t>Mata 2006</t>
  </si>
  <si>
    <t>Arias 2003</t>
  </si>
  <si>
    <t>Li 2001</t>
  </si>
  <si>
    <t>Poli 2004</t>
  </si>
  <si>
    <t>Corsaro 1999</t>
  </si>
  <si>
    <t>Duckworth 1996</t>
  </si>
  <si>
    <t>Jain et al. (2012)</t>
  </si>
  <si>
    <t>Perry 2005</t>
  </si>
  <si>
    <t>Guerreiro et al. 2020</t>
  </si>
  <si>
    <t>Guerreiro et al. 2021a</t>
  </si>
  <si>
    <t>Guerreiro et al. 2021b</t>
  </si>
  <si>
    <t>Guerreiro et al. 2021c</t>
  </si>
  <si>
    <t>Guerreiro et al. 2022</t>
  </si>
  <si>
    <t>Caruso et al. 2019</t>
  </si>
  <si>
    <t>Madigan et al. 2017</t>
  </si>
  <si>
    <t>Li et al. (2006)</t>
  </si>
  <si>
    <t>Li et al. (2007a)</t>
  </si>
  <si>
    <t>Li et al. (2007b)</t>
  </si>
  <si>
    <t>Kim and Yim 2007</t>
  </si>
  <si>
    <t>Ayala-del-Río 2010</t>
  </si>
  <si>
    <t>Casillo 2015</t>
  </si>
  <si>
    <t>Casillo 2021</t>
  </si>
  <si>
    <t>Yamashita 2002b</t>
  </si>
  <si>
    <t>Smiderle 2006</t>
  </si>
  <si>
    <t>Kawahara 2016</t>
  </si>
  <si>
    <t>Walters 2009</t>
  </si>
  <si>
    <t>Yang 2018</t>
  </si>
  <si>
    <t>Ruan 2017</t>
  </si>
  <si>
    <t>Gao 2010</t>
  </si>
  <si>
    <t>Wang 2021</t>
  </si>
  <si>
    <t>Zheng 2020</t>
  </si>
  <si>
    <t>Arbatsky et al. 2010</t>
  </si>
  <si>
    <t>Margesin Psychrophiles p291</t>
  </si>
  <si>
    <t>Gilichinsky 1992</t>
  </si>
  <si>
    <t>Kondakova 2012a</t>
  </si>
  <si>
    <t>Kondakova 2012b</t>
  </si>
  <si>
    <t>Benediktsdottir et al. 1998</t>
  </si>
  <si>
    <t>Hoffman 2012</t>
  </si>
  <si>
    <t>Crump 2001</t>
  </si>
  <si>
    <t>MacLean 2001</t>
  </si>
  <si>
    <t>Kilcoyne 2004</t>
  </si>
  <si>
    <t>Corsaro 2008</t>
  </si>
  <si>
    <t>Ali 2020</t>
  </si>
  <si>
    <t>Zhang 2022</t>
  </si>
  <si>
    <t>Cui 2016</t>
  </si>
  <si>
    <t>Zheng 2017</t>
  </si>
  <si>
    <t>Hu 2013</t>
  </si>
  <si>
    <t>Yang 2016</t>
  </si>
  <si>
    <t>Jiang 2018</t>
  </si>
  <si>
    <t>Cai 2012</t>
  </si>
  <si>
    <t>Hu 2009</t>
  </si>
  <si>
    <t>Ji 2018</t>
  </si>
  <si>
    <t>Liu 2014</t>
  </si>
  <si>
    <t>Shang 2016</t>
  </si>
  <si>
    <t>Li 2016</t>
  </si>
  <si>
    <t>Khudyakov 2015</t>
  </si>
  <si>
    <t>Golovchenko 2002</t>
  </si>
  <si>
    <t>Svedentsov 2008</t>
  </si>
  <si>
    <t>Popov 2006</t>
  </si>
  <si>
    <t>Sasmaz 2015</t>
  </si>
  <si>
    <t>Ovodova 2005</t>
  </si>
  <si>
    <t>Golovchenko 2007</t>
  </si>
  <si>
    <t>Popov 2005</t>
  </si>
  <si>
    <t>Polle 2002</t>
  </si>
  <si>
    <t>Khudyakov 2018</t>
  </si>
  <si>
    <t>Zaitseva 2018</t>
  </si>
  <si>
    <t>Singh 2009</t>
  </si>
  <si>
    <t>Shakhmatov 2014</t>
  </si>
  <si>
    <t>Ruthes 2010</t>
  </si>
  <si>
    <t>Sergushkina 2022</t>
  </si>
  <si>
    <t>Shen 2015</t>
  </si>
  <si>
    <t>Ji 2021</t>
  </si>
  <si>
    <t>Liu 2013</t>
  </si>
  <si>
    <t>Wu 2012</t>
  </si>
  <si>
    <t>Zaitseva 2019</t>
  </si>
  <si>
    <t>Shirokikh 2020</t>
  </si>
  <si>
    <t>Wang 2004</t>
  </si>
  <si>
    <t>Khan 2013</t>
  </si>
  <si>
    <t>Selbmann 2002</t>
  </si>
  <si>
    <t>Hu 2022</t>
  </si>
  <si>
    <t>Dastager 2014</t>
  </si>
  <si>
    <t>ExtremeType</t>
  </si>
  <si>
    <t>Thermophile</t>
  </si>
  <si>
    <t>Halothermophile</t>
  </si>
  <si>
    <t>Psychrophile</t>
  </si>
  <si>
    <t>Halophile</t>
  </si>
  <si>
    <t>Mesophile</t>
  </si>
  <si>
    <t>Haloalkaliphile</t>
  </si>
  <si>
    <t>Alkaliphile</t>
  </si>
  <si>
    <t>Country</t>
  </si>
  <si>
    <t>Armenia</t>
  </si>
  <si>
    <t>Iceland</t>
  </si>
  <si>
    <t>China</t>
  </si>
  <si>
    <t>Bulgaria</t>
  </si>
  <si>
    <t>USA</t>
  </si>
  <si>
    <t>Italy</t>
  </si>
  <si>
    <t>Antarctica</t>
  </si>
  <si>
    <t>Arctic</t>
  </si>
  <si>
    <t>Wales</t>
  </si>
  <si>
    <t>India</t>
  </si>
  <si>
    <t>France</t>
  </si>
  <si>
    <t>Turkey</t>
  </si>
  <si>
    <t>Pacific Ocean</t>
  </si>
  <si>
    <t>Spain</t>
  </si>
  <si>
    <t>Morocco</t>
  </si>
  <si>
    <t>Tanzania</t>
  </si>
  <si>
    <t>Cyprus</t>
  </si>
  <si>
    <t>Mexico</t>
  </si>
  <si>
    <t>Portugal</t>
  </si>
  <si>
    <t>Siberia</t>
  </si>
  <si>
    <t>Japan</t>
  </si>
  <si>
    <t>United States</t>
  </si>
  <si>
    <t>Brazil</t>
  </si>
  <si>
    <t>Russia</t>
  </si>
  <si>
    <t>Atlantic Ocean</t>
  </si>
  <si>
    <t>Pakistan</t>
  </si>
  <si>
    <t>Belarus</t>
  </si>
  <si>
    <t>Region</t>
  </si>
  <si>
    <t>Geofeature</t>
  </si>
  <si>
    <t>Kingdom</t>
  </si>
  <si>
    <t>Phylum</t>
  </si>
  <si>
    <t>Class</t>
  </si>
  <si>
    <t>Gram</t>
  </si>
  <si>
    <t>Shape</t>
  </si>
  <si>
    <t>Respiration</t>
  </si>
  <si>
    <t>Arzakan</t>
  </si>
  <si>
    <t>Shallow marine hot spring</t>
  </si>
  <si>
    <t>Bacteria</t>
  </si>
  <si>
    <t>Firmicutes</t>
  </si>
  <si>
    <t>Bacilli</t>
  </si>
  <si>
    <t>+</t>
  </si>
  <si>
    <t>Rod</t>
  </si>
  <si>
    <t>Facultative anaerobe</t>
  </si>
  <si>
    <t>Bacteroidetes</t>
  </si>
  <si>
    <t>-</t>
  </si>
  <si>
    <t>Obligate aerobe</t>
  </si>
  <si>
    <t>Taishun</t>
  </si>
  <si>
    <t>Radon hot spring</t>
  </si>
  <si>
    <t>Rupi</t>
  </si>
  <si>
    <t>Gradechnitsa</t>
  </si>
  <si>
    <t>Yumen</t>
  </si>
  <si>
    <t>Oil field</t>
  </si>
  <si>
    <t>Yellowstone</t>
  </si>
  <si>
    <t>Deinococcus-Thermus</t>
  </si>
  <si>
    <t>Deinococci</t>
  </si>
  <si>
    <t>Vulcano Island</t>
  </si>
  <si>
    <t>Velingrad</t>
  </si>
  <si>
    <t>Ischia</t>
  </si>
  <si>
    <t>Sea sand</t>
  </si>
  <si>
    <t>Mount Melbourne</t>
  </si>
  <si>
    <t>Crater soil</t>
  </si>
  <si>
    <t>Terra Nova Bay</t>
  </si>
  <si>
    <t>Seawater</t>
  </si>
  <si>
    <t>Proteobacteria</t>
  </si>
  <si>
    <t>Gammaproteobacteria</t>
  </si>
  <si>
    <t>Sauerkraut</t>
  </si>
  <si>
    <t>Sponge</t>
  </si>
  <si>
    <t>Flavobacteria</t>
  </si>
  <si>
    <t>North Water Polynya</t>
  </si>
  <si>
    <t>Marine sediment</t>
  </si>
  <si>
    <t>Chukchi Sea</t>
  </si>
  <si>
    <t>Marine (various)</t>
  </si>
  <si>
    <t>South Shetland Islands</t>
  </si>
  <si>
    <t>Woodshole</t>
  </si>
  <si>
    <t>Ny-Ålesund</t>
  </si>
  <si>
    <t>Kelp</t>
  </si>
  <si>
    <t>Canada Basin</t>
  </si>
  <si>
    <t>Sea ice</t>
  </si>
  <si>
    <t>Southern Ocean</t>
  </si>
  <si>
    <t>Long rod</t>
  </si>
  <si>
    <t>Dumont D'Urville Station</t>
  </si>
  <si>
    <t>Menai Strait</t>
  </si>
  <si>
    <t>Bakreshwar</t>
  </si>
  <si>
    <t>Panarea Island</t>
  </si>
  <si>
    <t>Burgas Bay</t>
  </si>
  <si>
    <t>Saltern</t>
  </si>
  <si>
    <t>Tuticorin</t>
  </si>
  <si>
    <t>Salt pan</t>
  </si>
  <si>
    <t>Chaka Salt Lake</t>
  </si>
  <si>
    <t>Salt lake</t>
  </si>
  <si>
    <t>Actinobacteria</t>
  </si>
  <si>
    <t>Coccus</t>
  </si>
  <si>
    <t>Aber Wrac'h estuary</t>
  </si>
  <si>
    <t>Deep sea</t>
  </si>
  <si>
    <t>Çamaltı Saltern Area</t>
  </si>
  <si>
    <t>East Pacific Rise</t>
  </si>
  <si>
    <t>Deep marine hydrothermal vent</t>
  </si>
  <si>
    <t>Guaymas basin</t>
  </si>
  <si>
    <t>Cabo de Gata</t>
  </si>
  <si>
    <t>Jiaozhou Bay</t>
  </si>
  <si>
    <t>El Sabinar</t>
  </si>
  <si>
    <t>Saline wetland</t>
  </si>
  <si>
    <t>San Pedro del Pinatar</t>
  </si>
  <si>
    <t>Calbanche</t>
  </si>
  <si>
    <t>Alphaproteobacteria</t>
  </si>
  <si>
    <t>Fuente de Piedra</t>
  </si>
  <si>
    <t>Short rod</t>
  </si>
  <si>
    <t>Rambla Salada</t>
  </si>
  <si>
    <t>Saline rambla</t>
  </si>
  <si>
    <t>Hypersaline water</t>
  </si>
  <si>
    <t>Alicante</t>
  </si>
  <si>
    <t>Jaén</t>
  </si>
  <si>
    <t>Saline soil</t>
  </si>
  <si>
    <t>Endorheic wetland</t>
  </si>
  <si>
    <t>Asilah</t>
  </si>
  <si>
    <t>Guangrao</t>
  </si>
  <si>
    <t>Cyanobacteria</t>
  </si>
  <si>
    <t>Cyanophyceae</t>
  </si>
  <si>
    <t>Cape Russell</t>
  </si>
  <si>
    <t>Lake Natron</t>
  </si>
  <si>
    <t>Soda lake</t>
  </si>
  <si>
    <t>Gujarat</t>
  </si>
  <si>
    <t>Maloura</t>
  </si>
  <si>
    <t>Archaeological limestone</t>
  </si>
  <si>
    <t>Ekʼ Balam</t>
  </si>
  <si>
    <t>Biodiesel waste</t>
  </si>
  <si>
    <t>Amundsen–Scott South Pole Station Ice Tunnel</t>
  </si>
  <si>
    <t>King George Island</t>
  </si>
  <si>
    <t>Kolyma</t>
  </si>
  <si>
    <t>Permafrost</t>
  </si>
  <si>
    <t>Osaka</t>
  </si>
  <si>
    <t>Camphor leaf</t>
  </si>
  <si>
    <t>Alaska</t>
  </si>
  <si>
    <t>Birch</t>
  </si>
  <si>
    <t>Animalia</t>
  </si>
  <si>
    <t>Arthropoda</t>
  </si>
  <si>
    <t>Insecta</t>
  </si>
  <si>
    <t>Parana</t>
  </si>
  <si>
    <t>Hardwood</t>
  </si>
  <si>
    <t>Fungi</t>
  </si>
  <si>
    <t>Basidiomycota</t>
  </si>
  <si>
    <t>Agaricomycetes</t>
  </si>
  <si>
    <t>Ningxia</t>
  </si>
  <si>
    <t>Plantae</t>
  </si>
  <si>
    <t>Atlantic salmon</t>
  </si>
  <si>
    <t>Idaho</t>
  </si>
  <si>
    <t>Rainbow trout</t>
  </si>
  <si>
    <t>Spitzbergen</t>
  </si>
  <si>
    <t>Karakoram</t>
  </si>
  <si>
    <t>Glacier ice</t>
  </si>
  <si>
    <t>Ascomycota</t>
  </si>
  <si>
    <t>Saccharomycetes</t>
  </si>
  <si>
    <t>Shandong</t>
  </si>
  <si>
    <t>Chromista</t>
  </si>
  <si>
    <t>Gyrista</t>
  </si>
  <si>
    <t>Phaeophyceae</t>
  </si>
  <si>
    <t>Xinpu</t>
  </si>
  <si>
    <t>Xinjiang</t>
  </si>
  <si>
    <t>Syktyvkar</t>
  </si>
  <si>
    <t>Lake</t>
  </si>
  <si>
    <t>Marsh</t>
  </si>
  <si>
    <t>Pond</t>
  </si>
  <si>
    <t>Plains</t>
  </si>
  <si>
    <t>Subpolar Ural</t>
  </si>
  <si>
    <t>Soil</t>
  </si>
  <si>
    <t>Tiajin</t>
  </si>
  <si>
    <t>Belovezhskaya Pushcha national park</t>
  </si>
  <si>
    <t>Forest</t>
  </si>
  <si>
    <t>Doditheomycetes</t>
  </si>
  <si>
    <t>Deep sea sediment</t>
  </si>
  <si>
    <t>MICROORGANISM IDENTIFYING FEATURES</t>
  </si>
  <si>
    <t>MICROORGANISM OPTIMAL GROWTH/PRODUCTION CONDITIONS</t>
  </si>
  <si>
    <t>POLYSACCHARIDE CHARACTERISTICS 1 - COMPOSITION</t>
  </si>
  <si>
    <t>POLYSACCHARIDE CHARACTERISTICS 2 - STRUCTURE</t>
  </si>
  <si>
    <t>POLYSACCHARIDE CHARACTERISTICS 3 - MACROMOLECULAR FRACTIONS</t>
  </si>
  <si>
    <t>POLYSACCHARIDE CHARACTERISTICS 4 - PHYSICOCHEMICAL PROPERTIES</t>
  </si>
  <si>
    <t>POLYSACCHARIDE CHARACTERISTICS 4 - OTHER FUNCTIONS</t>
  </si>
  <si>
    <t>CRYOPROTECTION 1 - BIOLOGICAL EVIDENCE</t>
  </si>
  <si>
    <t>CRYOPROTECTION 2 - MECHANISM OF ACTION</t>
  </si>
  <si>
    <t>MinT</t>
  </si>
  <si>
    <t>OptT</t>
  </si>
  <si>
    <t>MaxT</t>
  </si>
  <si>
    <t>MinPH</t>
  </si>
  <si>
    <t>OptPH</t>
  </si>
  <si>
    <t>MaxPH</t>
  </si>
  <si>
    <t>Salt Media</t>
  </si>
  <si>
    <t>Salt</t>
  </si>
  <si>
    <t>CarbonSrc</t>
  </si>
  <si>
    <t>CarbonSrc%</t>
  </si>
  <si>
    <t>NitrogenSrc</t>
  </si>
  <si>
    <t>NitrogenSrc%</t>
  </si>
  <si>
    <t>C/N Ratio</t>
  </si>
  <si>
    <t>RPM</t>
  </si>
  <si>
    <t>Aeration</t>
  </si>
  <si>
    <t>Time</t>
  </si>
  <si>
    <t>Specific yield</t>
  </si>
  <si>
    <t>MW</t>
  </si>
  <si>
    <t>PDI</t>
  </si>
  <si>
    <t>Multiplicity</t>
  </si>
  <si>
    <t>SRU Length</t>
  </si>
  <si>
    <t>Type</t>
  </si>
  <si>
    <t>AA-decorations</t>
  </si>
  <si>
    <t>R-decorations</t>
  </si>
  <si>
    <t>Residuals</t>
  </si>
  <si>
    <t>Linkage</t>
  </si>
  <si>
    <t>α</t>
  </si>
  <si>
    <t>β</t>
  </si>
  <si>
    <t>%α</t>
  </si>
  <si>
    <t>%β</t>
  </si>
  <si>
    <t>α/β Ratio</t>
  </si>
  <si>
    <t>PrimaryCfm</t>
  </si>
  <si>
    <t>SecondaryCfm</t>
  </si>
  <si>
    <t>TertiaryCfm</t>
  </si>
  <si>
    <t>Polarity</t>
  </si>
  <si>
    <t>LinkageTypes</t>
  </si>
  <si>
    <t>%Carbohydrate</t>
  </si>
  <si>
    <t>%UA</t>
  </si>
  <si>
    <t>%HA</t>
  </si>
  <si>
    <t>%Acetyl</t>
  </si>
  <si>
    <t>%Phosphate</t>
  </si>
  <si>
    <t>%Sulfate</t>
  </si>
  <si>
    <t>%Pyruvate</t>
  </si>
  <si>
    <t>%Protein</t>
  </si>
  <si>
    <t>%Lipids</t>
  </si>
  <si>
    <t>%NucleicAcids</t>
  </si>
  <si>
    <t>Tc</t>
  </si>
  <si>
    <t>Tm1</t>
  </si>
  <si>
    <t>Tm2</t>
  </si>
  <si>
    <t>Tg</t>
  </si>
  <si>
    <t>Stress-rheology</t>
  </si>
  <si>
    <t>Time-rheology</t>
  </si>
  <si>
    <t>Zeta</t>
  </si>
  <si>
    <t>Osmo</t>
  </si>
  <si>
    <t>SurfTension</t>
  </si>
  <si>
    <t>Anticytotoxic</t>
  </si>
  <si>
    <t>Antioxidant</t>
  </si>
  <si>
    <t>Antitumor</t>
  </si>
  <si>
    <t>Antiradiation</t>
  </si>
  <si>
    <t>Antibiofilm</t>
  </si>
  <si>
    <t>Thermostable</t>
  </si>
  <si>
    <t>Emulsifying</t>
  </si>
  <si>
    <t>Swelling</t>
  </si>
  <si>
    <t>Gelling</t>
  </si>
  <si>
    <t>Foaming</t>
  </si>
  <si>
    <t>Immunoregulatory</t>
  </si>
  <si>
    <t>Antibacterial</t>
  </si>
  <si>
    <t>Antiviral</t>
  </si>
  <si>
    <t>Antiapoptotic</t>
  </si>
  <si>
    <t>Anticoagulant</t>
  </si>
  <si>
    <t>Anti-inflammatory</t>
  </si>
  <si>
    <t>Neuroprotective</t>
  </si>
  <si>
    <t>XRD</t>
  </si>
  <si>
    <t>AssumedCryoOutcome</t>
  </si>
  <si>
    <t>ReportsCryoOutcome</t>
  </si>
  <si>
    <t>RealCryoOutcome</t>
  </si>
  <si>
    <t>Biomarker</t>
  </si>
  <si>
    <t>Methodology</t>
  </si>
  <si>
    <t>Cryoprotection</t>
  </si>
  <si>
    <t>Target</t>
  </si>
  <si>
    <t>Ice growth</t>
  </si>
  <si>
    <t>IRI</t>
  </si>
  <si>
    <t>Nucleator</t>
  </si>
  <si>
    <t>Anti-nucleator</t>
  </si>
  <si>
    <t>Ice shaping</t>
  </si>
  <si>
    <t>TH</t>
  </si>
  <si>
    <t>TDBehavior</t>
  </si>
  <si>
    <t>S-F Mechanism (notes)</t>
  </si>
  <si>
    <t>Ivanova 2000</t>
  </si>
  <si>
    <t>Groudieva 2003</t>
  </si>
  <si>
    <t>NaCl</t>
  </si>
  <si>
    <t>KCl</t>
  </si>
  <si>
    <t>Thermus 162</t>
  </si>
  <si>
    <t>VNSS</t>
  </si>
  <si>
    <t>MM1</t>
  </si>
  <si>
    <t>NaNO3</t>
  </si>
  <si>
    <t>Na2PO4</t>
  </si>
  <si>
    <t>Sea salts</t>
  </si>
  <si>
    <t>MY</t>
  </si>
  <si>
    <t>MgSO4</t>
  </si>
  <si>
    <t>AM</t>
  </si>
  <si>
    <t>Horikoshi</t>
  </si>
  <si>
    <t>Na2CO3</t>
  </si>
  <si>
    <t>NaHCO3</t>
  </si>
  <si>
    <t>TSB</t>
  </si>
  <si>
    <t>CaCl2</t>
  </si>
  <si>
    <t>ZoBell 2216</t>
  </si>
  <si>
    <t>Yoshimizu-Kimura</t>
  </si>
  <si>
    <t>MinSalt</t>
  </si>
  <si>
    <t>OptSalt</t>
  </si>
  <si>
    <t>MaxSalt</t>
  </si>
  <si>
    <t>Fructose</t>
  </si>
  <si>
    <t>Peptone</t>
  </si>
  <si>
    <t>Glucose</t>
  </si>
  <si>
    <t>Sucrose</t>
  </si>
  <si>
    <t>Maltose</t>
  </si>
  <si>
    <t>Lactose</t>
  </si>
  <si>
    <t>(NH4)2SO4</t>
  </si>
  <si>
    <t>NH4Cl</t>
  </si>
  <si>
    <t>Tryptone</t>
  </si>
  <si>
    <t>(NH4)2HPO4</t>
  </si>
  <si>
    <t>Mannose</t>
  </si>
  <si>
    <t>Lactic acid</t>
  </si>
  <si>
    <t>Yeast extract</t>
  </si>
  <si>
    <t>Alginate</t>
  </si>
  <si>
    <t>Galactose</t>
  </si>
  <si>
    <t>Light</t>
  </si>
  <si>
    <t>Acetate</t>
  </si>
  <si>
    <t>Glycerol</t>
  </si>
  <si>
    <t>Agar</t>
  </si>
  <si>
    <t>Sorbitol</t>
  </si>
  <si>
    <t>value obtained from literature</t>
  </si>
  <si>
    <t>value calculated by Guerreiro et al. using literature data</t>
  </si>
  <si>
    <t>value calculated by Guerreiro et al. using data inferences, simulations, extrapolations</t>
  </si>
  <si>
    <t>Color code</t>
  </si>
  <si>
    <t>x</t>
  </si>
  <si>
    <t>needs revision</t>
  </si>
  <si>
    <t>missing critical data</t>
  </si>
  <si>
    <t>EPS Yield</t>
  </si>
  <si>
    <t>EPS Productivity</t>
  </si>
  <si>
    <t>EPS</t>
  </si>
  <si>
    <t>CPS</t>
  </si>
  <si>
    <t>R-LPS</t>
  </si>
  <si>
    <t>O-LPS</t>
  </si>
  <si>
    <t>SRU</t>
  </si>
  <si>
    <t>-3)-β-D-Quip4NAcyl-(1-6) -α-D-Galp-(1-4) -α-D-GalpNAc- (1-3) -α-D-FucpNAc-(1-Acyl=N-acetyl-or N-[(S) -3-hydroxybutanoyl] -D-homoseryl</t>
  </si>
  <si>
    <t xml:space="preserve">-4)-a-L -GulpNAcA6Gly-(1-3)-b-D -GlcpNAc-(1- </t>
  </si>
  <si>
    <t>SRU see Hoffman 2012 page 3</t>
  </si>
  <si>
    <t>SRU on Huang 2014</t>
  </si>
  <si>
    <t>Ver paper no Zotero, discussion, regiao a amarelo (final do paragrafo) para perceber a possivel SRU</t>
  </si>
  <si>
    <t>SRU on Margesin</t>
  </si>
  <si>
    <t>SRU Fig 7 paper</t>
  </si>
  <si>
    <t>SRU Fig 2</t>
  </si>
  <si>
    <t>Sru here fig 2: https://downloads.hindawi.com/journals/bmri/2018/6285134.pdf</t>
  </si>
  <si>
    <t>Page 5 and 7 from Golovchenko, construct from there. Also see Lemnan.pptx from C:\Users\Bruno Guerreiro\OneDrive - guerreiro.bms\OneDrive\PHD\JupyterNBs\data</t>
  </si>
  <si>
    <t>SRU does not correspond to composition, different papers</t>
  </si>
  <si>
    <t>PPT</t>
  </si>
  <si>
    <t>Alanine</t>
  </si>
  <si>
    <t>Threonine</t>
  </si>
  <si>
    <t>Glycine</t>
  </si>
  <si>
    <t>Homoserine</t>
  </si>
  <si>
    <t>Peptides</t>
  </si>
  <si>
    <t>Glutamate; Aspartate; Glycine; Alanine</t>
  </si>
  <si>
    <t>Alanine; Serine</t>
  </si>
  <si>
    <t>Lactate; Acetyl</t>
  </si>
  <si>
    <t>Sulfate; Uronic acid</t>
  </si>
  <si>
    <t>Acetyl</t>
  </si>
  <si>
    <t>O-acetyl; N-acetyl; Uronic acid</t>
  </si>
  <si>
    <t>Sulfate</t>
  </si>
  <si>
    <t>Sulfate; Pyruvate</t>
  </si>
  <si>
    <t>Uronic acid</t>
  </si>
  <si>
    <t>Pyruvate</t>
  </si>
  <si>
    <t>Phosphate</t>
  </si>
  <si>
    <t>N-acetyl</t>
  </si>
  <si>
    <t>Amide; Amine; Alkyne; Phosphate</t>
  </si>
  <si>
    <t>Sulfate; Lactate; Pyruvate; Erythronic acid</t>
  </si>
  <si>
    <t>Lactate</t>
  </si>
  <si>
    <t>Sulfate; Phosphate; Acetyl; Pyruvate</t>
  </si>
  <si>
    <t>Sulfate; Phosphate</t>
  </si>
  <si>
    <t>Acetamide</t>
  </si>
  <si>
    <t>Succinate</t>
  </si>
  <si>
    <t>PEP on GlcNAc (= muramic acid), Lactyl</t>
  </si>
  <si>
    <t>Polyacetyl-D-glucosamine</t>
  </si>
  <si>
    <t>2-hydroxybutanoic acid</t>
  </si>
  <si>
    <t>3S,5S-3,5-dihydroxyhexanoyl</t>
  </si>
  <si>
    <t>Polyphosphate</t>
  </si>
  <si>
    <t>2-O-Me xylose</t>
  </si>
  <si>
    <t>Methylated Gal</t>
  </si>
  <si>
    <t>Highly methylated Gal</t>
  </si>
  <si>
    <t>t-GlcA 4-methylated</t>
  </si>
  <si>
    <t>Highly methylated</t>
  </si>
  <si>
    <t>Hydroxyl, amino</t>
  </si>
  <si>
    <t>Polyacetyl; Ethoxyl</t>
  </si>
  <si>
    <t>Gal; GlcN; Man; GlcNAc; GalNAc</t>
  </si>
  <si>
    <t>Gal; GalN</t>
  </si>
  <si>
    <t>Gal</t>
  </si>
  <si>
    <t>Glc</t>
  </si>
  <si>
    <t>Glc; Gal</t>
  </si>
  <si>
    <t>Unidentified 6-deoxyheose</t>
  </si>
  <si>
    <t>Xyl</t>
  </si>
  <si>
    <t>Fru</t>
  </si>
  <si>
    <t>Xyl; Fru; Man; Rha</t>
  </si>
  <si>
    <t>Rha; Xyl</t>
  </si>
  <si>
    <t>Ara</t>
  </si>
  <si>
    <t>Rha</t>
  </si>
  <si>
    <t>Fru; Rha</t>
  </si>
  <si>
    <t>GalN</t>
  </si>
  <si>
    <t>Kdo</t>
  </si>
  <si>
    <t>Both</t>
  </si>
  <si>
    <t>linear</t>
  </si>
  <si>
    <t>helix</t>
  </si>
  <si>
    <t>rod</t>
  </si>
  <si>
    <t>branch</t>
  </si>
  <si>
    <t>pseudohelix</t>
  </si>
  <si>
    <t>hairpin</t>
  </si>
  <si>
    <t>hyperbranch</t>
  </si>
  <si>
    <t>branched</t>
  </si>
  <si>
    <t>hyperbranched</t>
  </si>
  <si>
    <t>mesh</t>
  </si>
  <si>
    <t>random coil</t>
  </si>
  <si>
    <t>14-helix</t>
  </si>
  <si>
    <t>Anionic</t>
  </si>
  <si>
    <t>Neutral</t>
  </si>
  <si>
    <t>Zwitterionic</t>
  </si>
  <si>
    <t>Cationic</t>
  </si>
  <si>
    <t>α(1→3); β(1→3)</t>
  </si>
  <si>
    <t>α(1→2); α(1→3); α(1→6); β(1→3); β(1→4)</t>
  </si>
  <si>
    <t>α(1→2); α(1→4); α(1→6)</t>
  </si>
  <si>
    <t>α(1→6)</t>
  </si>
  <si>
    <t>α(1→6); α(1→3)</t>
  </si>
  <si>
    <t>α(1→3); α(1→4); β(1→4)</t>
  </si>
  <si>
    <t>α(1→3); β(1→2); β(1→3); β(1→4)</t>
  </si>
  <si>
    <t>β(1→3); β(1→4)</t>
  </si>
  <si>
    <t>α(2→2); β(1→4)</t>
  </si>
  <si>
    <t>?(1→2); ?(1→3); ?(1→4); ?(1→6)</t>
  </si>
  <si>
    <t>α(1→2); α(1→3); α(1→4); α(1→6)</t>
  </si>
  <si>
    <t>α(1→4); α(1→5); α(2→6); β(1→4); β(1→6)</t>
  </si>
  <si>
    <t>β(1→4)</t>
  </si>
  <si>
    <t>α(1→3); α(1→4); β(1→3)</t>
  </si>
  <si>
    <t>β(2→6)</t>
  </si>
  <si>
    <t>α(1→2); α(1→3); α(1→4); β(1→4)</t>
  </si>
  <si>
    <t>α(1→2); α(1→3); α(1→4); β(1→4); β(1→6)</t>
  </si>
  <si>
    <t>α(1→3); α(1→4); β(1→3); β(1→4); ?(1→4)</t>
  </si>
  <si>
    <t>α(1→2); α(1→4); β(1→3); β(1→4)</t>
  </si>
  <si>
    <t>α(1→3); β(1→4)</t>
  </si>
  <si>
    <t>?(1→2); ?(1→3); ?(1→4); ?(1→5); ?(1→6)</t>
  </si>
  <si>
    <t>α(1→3); α(1→4); β(1→3); β(1→4)</t>
  </si>
  <si>
    <t>α(1→3); β(1→4); β(1→5); β(1→6); α(2→4)</t>
  </si>
  <si>
    <t>α(1→6); α(1→2); α(1→3)</t>
  </si>
  <si>
    <t>α(1→3); β(1→4); β(1→3)</t>
  </si>
  <si>
    <t>α(1→3); α(1→4); α(1→5); β(1→6); α(1→6)</t>
  </si>
  <si>
    <t>β(1→6); β(1→3)</t>
  </si>
  <si>
    <t>α(1→3); α(1→4); β(1→6)</t>
  </si>
  <si>
    <t>α(1→6); α(1→4); α(1→3); α(1→2); β(1→3)</t>
  </si>
  <si>
    <t>β(1→4); β(1→3); α(1→2); α(1→4); α(1→3)</t>
  </si>
  <si>
    <t>β(1→4); α(1→3)</t>
  </si>
  <si>
    <t>α(1→3); α(1→2); α(1→4)</t>
  </si>
  <si>
    <t>α(1→3); α(1→4); α(1→6)</t>
  </si>
  <si>
    <t>α(2→6); α(1→5); α(1→3); α(1→2); β(1→4); β(2→4); β(1→6)</t>
  </si>
  <si>
    <t>?(1→3); ?(1→6)</t>
  </si>
  <si>
    <t>α(1→4)</t>
  </si>
  <si>
    <t>α(1→4); α(1→6); β(1→3); β(1→6)</t>
  </si>
  <si>
    <t>β(1→3); β(1→4); β(1→5); α(1→4); α(1→5)</t>
  </si>
  <si>
    <t>β(1→6); β(1→4); β(1→5); α(1→4); α(1→2); α(1→3); α(1→5)</t>
  </si>
  <si>
    <t>β(1→6); β(1→4); α(1→2); α(1→5)</t>
  </si>
  <si>
    <t>α(1→4); α(1→2); α(1→3); α(1→5); β(1→4)</t>
  </si>
  <si>
    <t>α(1→4); α(1→6); β(1→4)</t>
  </si>
  <si>
    <t>α(1→4); α(1→3); β(1→6); β(1→3)</t>
  </si>
  <si>
    <t>α(1→3); α(1→2); β(1→4)</t>
  </si>
  <si>
    <t>β(1→2); β(1→3); β(1→4); β(1→6)</t>
  </si>
  <si>
    <t>β(1→3); β(1→6)</t>
  </si>
  <si>
    <t>α(1→4);</t>
  </si>
  <si>
    <t>Tdecomp</t>
  </si>
  <si>
    <t>Pseudoplastic</t>
  </si>
  <si>
    <t>Thixotrophic</t>
  </si>
  <si>
    <t>Newtonian</t>
  </si>
  <si>
    <t>Thixotropic</t>
  </si>
  <si>
    <t>Viscosity</t>
  </si>
  <si>
    <t>Polarimetry</t>
  </si>
  <si>
    <t>SpatialLocation</t>
  </si>
  <si>
    <t>extracellular</t>
  </si>
  <si>
    <t>intracellular</t>
  </si>
  <si>
    <t>HDR</t>
  </si>
  <si>
    <t>Amorphous, low crystallinity</t>
  </si>
  <si>
    <t>yes</t>
  </si>
  <si>
    <t>no</t>
  </si>
  <si>
    <t>Bioflocculant</t>
  </si>
  <si>
    <t xml:space="preserve"> </t>
  </si>
  <si>
    <t>only after 3/4th FT cycle</t>
  </si>
  <si>
    <t>2-fold in 3rd cycle</t>
  </si>
  <si>
    <t>82.6% survival on 3rd cycle (6.83-fold). Reports better performance than VEG, VM3 and X1000</t>
  </si>
  <si>
    <t>97% survival</t>
  </si>
  <si>
    <t>Slight increase on kinematic/physiological params</t>
  </si>
  <si>
    <t>100% survival, 1.33-fold increase to control, comparable to 20% glycerol</t>
  </si>
  <si>
    <t>1.22-fold increase, better than 5% trehalose in freeze-drying but not 20% glycerol in cryo</t>
  </si>
  <si>
    <t>1.32-fold metabolic viability</t>
  </si>
  <si>
    <t>1.15-fold MA</t>
  </si>
  <si>
    <t>0.99-fold leuko count, but 68.1% phagocytic activity retained</t>
  </si>
  <si>
    <t>1.1-fold leuko count, 78.1% phagocytic activity retained</t>
  </si>
  <si>
    <t>0.93-fold leuko count, 0% cells are  destroyed</t>
  </si>
  <si>
    <t>Metabolic activity</t>
  </si>
  <si>
    <t>Leukocyte count</t>
  </si>
  <si>
    <t>Growth rate</t>
  </si>
  <si>
    <t>Cell count</t>
  </si>
  <si>
    <t>4 cycles, bacterial growth EPS- and EPS+</t>
  </si>
  <si>
    <t>measured by IRI splat assay</t>
  </si>
  <si>
    <t>1 cycle, 0.5% EPS</t>
  </si>
  <si>
    <t>1 cycle, wild(+)/mutant(-) strains of EPS</t>
  </si>
  <si>
    <t>0.5mg/ml, 4ºC, 20h, human dermal fibroblasts</t>
  </si>
  <si>
    <t>30mg/ml, 3 cycles, EPS is also osmoprotective</t>
  </si>
  <si>
    <t>1 cycle, -80ºC, multicell lines, 24h, 0.25% w/v</t>
  </si>
  <si>
    <t>FT cycles, slow freezing</t>
  </si>
  <si>
    <t>Slow freezing -4ºC, glycerol and DMSO</t>
  </si>
  <si>
    <t>slow freezing -20ºC, 48h</t>
  </si>
  <si>
    <t>supplement to vitrifying solution</t>
  </si>
  <si>
    <t>FT cycles, slow freezing, -80ºC, 24h x 7</t>
  </si>
  <si>
    <t>slow freezing -80ºC, 7 days</t>
  </si>
  <si>
    <t>fast freezing -120 to -196ºC in LN2</t>
  </si>
  <si>
    <t>fast freezing -196ºC in LN2</t>
  </si>
  <si>
    <t>slow freezing -80ºC 1C per min</t>
  </si>
  <si>
    <t>slow freezing -40ºC</t>
  </si>
  <si>
    <t>slow freezing -80ºC</t>
  </si>
  <si>
    <t>slow freezing -80ªC</t>
  </si>
  <si>
    <t>slow freezing -25ºC, 4 FT cycles</t>
  </si>
  <si>
    <t>?</t>
  </si>
  <si>
    <t>Self</t>
  </si>
  <si>
    <t>E. coli</t>
  </si>
  <si>
    <t>CHO cells</t>
  </si>
  <si>
    <t>Mouse oocytes</t>
  </si>
  <si>
    <t>Bull sperm</t>
  </si>
  <si>
    <t>Lactococcus lactis</t>
  </si>
  <si>
    <t>Boar sperm</t>
  </si>
  <si>
    <t>NBCs</t>
  </si>
  <si>
    <t>E.coli</t>
  </si>
  <si>
    <t>barrier surrounding cells</t>
  </si>
  <si>
    <t>barrier surrounding cells, ice nucleation control, cell-ice attachment</t>
  </si>
  <si>
    <t>does not contain aminocid, thus lower IRI. it is possible that the presence of alanine and threonine motifs may confer the optimum structural balance between the hydrophobic and hydrophilic regions necessary to the inhibition of ice crystals development.</t>
  </si>
  <si>
    <t>ice nucleation control, cell-ice attachment</t>
  </si>
  <si>
    <t>lack of the O-chain and the high phosphorylation level seem to be again characteristic features of LPSs obtained from cold-adapted microorganisms</t>
  </si>
  <si>
    <t>non-colligative</t>
  </si>
  <si>
    <t>Physisorption to ice nuclei increases their hydrophilicity</t>
  </si>
  <si>
    <t>Lipid hydrophobicity contributes towards TH, but oppositely to IRI</t>
  </si>
  <si>
    <t>ER stabilizer, protein fold stabilizer</t>
  </si>
  <si>
    <t>Membrane stabilizer, increase in metabolic healthiness</t>
  </si>
  <si>
    <t>Membrane stabilizer, reduced RBC hemolysis</t>
  </si>
  <si>
    <t>hydroxyl and carboxyl groups of the pectin polysaccharides form hydrogen and ester bonds with the hydroxyl groups of glycerol, thus creating jelly, and the pectins form a uniformly distributed, three-dimensional network in this mass of jelly that contains a lot of water. It is this fact that apparently leads to the increase in osmolarity of the solution and contributes to the lowering of its freezing point.</t>
  </si>
  <si>
    <t>high viscosity increases osmotic concentration, increases ability to nucleate at lower temperatures. Best nucleators are worst cryoprotectants</t>
  </si>
  <si>
    <t>Dual effect on freezing: accelerator (in venous blood) and retardant. CPA enhancer</t>
  </si>
  <si>
    <t>Freezing accelerator (in venous blood). CPA enhancer. three-dimensional network of intermolecular hydrogen bonds between the functional groups of pectin (mainly carboxyl) and hydroxyl groups of polyhydric alcohol. Better linkage of cellular water molecules in the biological specimen may improve cryoprotection</t>
  </si>
  <si>
    <t xml:space="preserve">formation of a fine granular ice structure and decreases the risk of cell damage during freezing. Accelerator in venous blood: functional groups of EPS interact with osmotically active substances, reducing total osmolarity thus increasing freezing point. </t>
  </si>
  <si>
    <t>maintained the activity of Na+/K+-ATPase and cryoprotective at 0.5-1.5%, enzymatic activity retained. rod-like structure can form hydrated networks to increase the water retention ability.  Above 2.0%, bacteriostatic effect impedes growth and inhibits ATPase</t>
  </si>
  <si>
    <r>
      <t xml:space="preserve">Geobacillus thermodenitrificans </t>
    </r>
    <r>
      <rPr>
        <b/>
        <sz val="11"/>
        <rFont val="Calibri"/>
        <family val="2"/>
        <scheme val="minor"/>
      </rPr>
      <t>ArzA-6</t>
    </r>
  </si>
  <si>
    <r>
      <t xml:space="preserve">Geobacillus toebii </t>
    </r>
    <r>
      <rPr>
        <b/>
        <sz val="11"/>
        <rFont val="Calibri"/>
        <family val="2"/>
        <scheme val="minor"/>
      </rPr>
      <t>ArzA-8</t>
    </r>
  </si>
  <si>
    <r>
      <t xml:space="preserve">Rhodothermus marinus </t>
    </r>
    <r>
      <rPr>
        <b/>
        <sz val="11"/>
        <rFont val="Calibri"/>
        <family val="2"/>
        <scheme val="minor"/>
      </rPr>
      <t>DSM4252</t>
    </r>
    <r>
      <rPr>
        <b/>
        <vertAlign val="superscript"/>
        <sz val="11"/>
        <rFont val="Calibri"/>
        <family val="2"/>
        <scheme val="minor"/>
      </rPr>
      <t>T</t>
    </r>
  </si>
  <si>
    <r>
      <t xml:space="preserve">Rhodothermus marinus </t>
    </r>
    <r>
      <rPr>
        <b/>
        <sz val="11"/>
        <rFont val="Calibri"/>
        <family val="2"/>
        <scheme val="minor"/>
      </rPr>
      <t>MAT493</t>
    </r>
  </si>
  <si>
    <r>
      <t xml:space="preserve">Geobacillus sp. </t>
    </r>
    <r>
      <rPr>
        <b/>
        <sz val="11"/>
        <rFont val="Calibri"/>
        <family val="2"/>
        <scheme val="minor"/>
      </rPr>
      <t>TS3-9</t>
    </r>
  </si>
  <si>
    <r>
      <t xml:space="preserve">Aeribacillus pallidus </t>
    </r>
    <r>
      <rPr>
        <b/>
        <sz val="11"/>
        <rFont val="Calibri"/>
        <family val="2"/>
        <scheme val="minor"/>
      </rPr>
      <t>418</t>
    </r>
  </si>
  <si>
    <r>
      <t xml:space="preserve">Brevibacillus thermoruber </t>
    </r>
    <r>
      <rPr>
        <b/>
        <sz val="11"/>
        <rFont val="Calibri"/>
        <family val="2"/>
        <scheme val="minor"/>
      </rPr>
      <t>423</t>
    </r>
  </si>
  <si>
    <r>
      <t xml:space="preserve">Anoxybacillus sp. </t>
    </r>
    <r>
      <rPr>
        <b/>
        <sz val="11"/>
        <rFont val="Calibri"/>
        <family val="2"/>
        <scheme val="minor"/>
      </rPr>
      <t>R4-33</t>
    </r>
  </si>
  <si>
    <r>
      <t xml:space="preserve">Aeribacillus pallidus </t>
    </r>
    <r>
      <rPr>
        <b/>
        <sz val="11"/>
        <rFont val="Calibri"/>
        <family val="2"/>
        <scheme val="minor"/>
      </rPr>
      <t>YM-1</t>
    </r>
  </si>
  <si>
    <r>
      <t xml:space="preserve">Thermus aquaticus </t>
    </r>
    <r>
      <rPr>
        <b/>
        <sz val="11"/>
        <rFont val="Calibri"/>
        <family val="2"/>
        <scheme val="minor"/>
      </rPr>
      <t>YT-1</t>
    </r>
  </si>
  <si>
    <r>
      <t xml:space="preserve">Geobacillus thermodenitrificans </t>
    </r>
    <r>
      <rPr>
        <b/>
        <sz val="11"/>
        <rFont val="Calibri"/>
        <family val="2"/>
        <scheme val="minor"/>
      </rPr>
      <t>B3-72</t>
    </r>
  </si>
  <si>
    <r>
      <t xml:space="preserve">Geobacillus tepidamans </t>
    </r>
    <r>
      <rPr>
        <b/>
        <sz val="11"/>
        <rFont val="Calibri"/>
        <family val="2"/>
        <scheme val="minor"/>
      </rPr>
      <t>V264</t>
    </r>
  </si>
  <si>
    <r>
      <t xml:space="preserve">Geobacillus sp. </t>
    </r>
    <r>
      <rPr>
        <b/>
        <sz val="11"/>
        <rFont val="Calibri"/>
        <family val="2"/>
        <scheme val="minor"/>
      </rPr>
      <t>4004</t>
    </r>
  </si>
  <si>
    <r>
      <t xml:space="preserve">Bacillus licheniformis </t>
    </r>
    <r>
      <rPr>
        <b/>
        <sz val="11"/>
        <rFont val="Calibri"/>
        <family val="2"/>
        <scheme val="minor"/>
      </rPr>
      <t>B3-15</t>
    </r>
  </si>
  <si>
    <r>
      <t xml:space="preserve">Pseudoalteromonas sp. </t>
    </r>
    <r>
      <rPr>
        <b/>
        <sz val="11"/>
        <rFont val="Calibri"/>
        <family val="2"/>
        <scheme val="minor"/>
      </rPr>
      <t>MER144</t>
    </r>
  </si>
  <si>
    <r>
      <t xml:space="preserve">Lactobacillus sakei </t>
    </r>
    <r>
      <rPr>
        <b/>
        <sz val="11"/>
        <rFont val="Calibri"/>
        <family val="2"/>
        <scheme val="minor"/>
      </rPr>
      <t>TMW 1.411</t>
    </r>
  </si>
  <si>
    <r>
      <t xml:space="preserve">Winogradskyella sp. </t>
    </r>
    <r>
      <rPr>
        <b/>
        <sz val="11"/>
        <rFont val="Calibri"/>
        <family val="2"/>
        <scheme val="minor"/>
      </rPr>
      <t>CAL384</t>
    </r>
  </si>
  <si>
    <r>
      <t xml:space="preserve">Winogradskyella sp. </t>
    </r>
    <r>
      <rPr>
        <b/>
        <sz val="11"/>
        <rFont val="Calibri"/>
        <family val="2"/>
        <scheme val="minor"/>
      </rPr>
      <t>CAL396</t>
    </r>
  </si>
  <si>
    <r>
      <t xml:space="preserve">Colwellia sp. </t>
    </r>
    <r>
      <rPr>
        <b/>
        <sz val="11"/>
        <rFont val="Calibri"/>
        <family val="2"/>
        <scheme val="minor"/>
      </rPr>
      <t>GW185</t>
    </r>
  </si>
  <si>
    <r>
      <t xml:space="preserve">Shewanella sp. </t>
    </r>
    <r>
      <rPr>
        <b/>
        <sz val="11"/>
        <rFont val="Calibri"/>
        <family val="2"/>
        <scheme val="minor"/>
      </rPr>
      <t>CAL606</t>
    </r>
  </si>
  <si>
    <r>
      <t xml:space="preserve">Colwellia psychrerythraea </t>
    </r>
    <r>
      <rPr>
        <b/>
        <sz val="11"/>
        <rFont val="Calibri"/>
        <family val="2"/>
        <scheme val="minor"/>
      </rPr>
      <t>34H-Ala</t>
    </r>
  </si>
  <si>
    <r>
      <t xml:space="preserve">Colwellia psychrerythraea </t>
    </r>
    <r>
      <rPr>
        <b/>
        <sz val="11"/>
        <rFont val="Calibri"/>
        <family val="2"/>
        <scheme val="minor"/>
      </rPr>
      <t>34H-Thr</t>
    </r>
  </si>
  <si>
    <r>
      <t xml:space="preserve">Colwellia psychrerythraea </t>
    </r>
    <r>
      <rPr>
        <b/>
        <sz val="11"/>
        <rFont val="Calibri"/>
        <family val="2"/>
        <scheme val="minor"/>
      </rPr>
      <t>34H-CPS</t>
    </r>
  </si>
  <si>
    <r>
      <t xml:space="preserve">Pseudoalteromonas elyakovii </t>
    </r>
    <r>
      <rPr>
        <b/>
        <sz val="11"/>
        <rFont val="Calibri"/>
        <family val="2"/>
        <scheme val="minor"/>
      </rPr>
      <t>Arcpo 15</t>
    </r>
  </si>
  <si>
    <r>
      <t xml:space="preserve">Pseudomonas sp. </t>
    </r>
    <r>
      <rPr>
        <b/>
        <sz val="11"/>
        <rFont val="Calibri"/>
        <family val="2"/>
        <scheme val="minor"/>
      </rPr>
      <t>ID-1</t>
    </r>
  </si>
  <si>
    <r>
      <t xml:space="preserve">Cobetia marina </t>
    </r>
    <r>
      <rPr>
        <b/>
        <sz val="11"/>
        <rFont val="Calibri"/>
        <family val="2"/>
        <scheme val="minor"/>
      </rPr>
      <t>DSMZ 4741</t>
    </r>
  </si>
  <si>
    <r>
      <t xml:space="preserve">Polaribacter sp. </t>
    </r>
    <r>
      <rPr>
        <b/>
        <sz val="11"/>
        <rFont val="Calibri"/>
        <family val="2"/>
        <scheme val="minor"/>
      </rPr>
      <t>SM1127</t>
    </r>
  </si>
  <si>
    <r>
      <t xml:space="preserve">Pseudoalteromonas sp. </t>
    </r>
    <r>
      <rPr>
        <b/>
        <sz val="11"/>
        <rFont val="Calibri"/>
        <family val="2"/>
        <scheme val="minor"/>
      </rPr>
      <t>SM20310</t>
    </r>
  </si>
  <si>
    <r>
      <t xml:space="preserve">Pseudoalteromonas sp. </t>
    </r>
    <r>
      <rPr>
        <b/>
        <sz val="11"/>
        <rFont val="Calibri"/>
        <family val="2"/>
        <scheme val="minor"/>
      </rPr>
      <t>S-5</t>
    </r>
  </si>
  <si>
    <r>
      <t xml:space="preserve">Pseudoalteromonas sp. </t>
    </r>
    <r>
      <rPr>
        <b/>
        <sz val="11"/>
        <rFont val="Calibri"/>
        <family val="2"/>
        <scheme val="minor"/>
      </rPr>
      <t>SM9913</t>
    </r>
  </si>
  <si>
    <r>
      <t xml:space="preserve">Flavobacterium frigidarium </t>
    </r>
    <r>
      <rPr>
        <b/>
        <sz val="11"/>
        <rFont val="Calibri"/>
        <family val="2"/>
        <scheme val="minor"/>
      </rPr>
      <t>CAM005</t>
    </r>
  </si>
  <si>
    <r>
      <t xml:space="preserve">Myroides odoratus </t>
    </r>
    <r>
      <rPr>
        <b/>
        <sz val="11"/>
        <rFont val="Calibri"/>
        <family val="2"/>
        <scheme val="minor"/>
      </rPr>
      <t>CAM030</t>
    </r>
  </si>
  <si>
    <r>
      <t xml:space="preserve">Polaribacter irgensii </t>
    </r>
    <r>
      <rPr>
        <b/>
        <sz val="11"/>
        <rFont val="Calibri"/>
        <family val="2"/>
        <scheme val="minor"/>
      </rPr>
      <t>CAM006</t>
    </r>
  </si>
  <si>
    <r>
      <t xml:space="preserve">Pseudoalteromonas sp. </t>
    </r>
    <r>
      <rPr>
        <b/>
        <sz val="11"/>
        <rFont val="Calibri"/>
        <family val="2"/>
        <scheme val="minor"/>
      </rPr>
      <t>CAM003</t>
    </r>
  </si>
  <si>
    <r>
      <t xml:space="preserve">Pseudoalteromonas sp. </t>
    </r>
    <r>
      <rPr>
        <b/>
        <sz val="11"/>
        <rFont val="Calibri"/>
        <family val="2"/>
        <scheme val="minor"/>
      </rPr>
      <t>CAM015</t>
    </r>
  </si>
  <si>
    <r>
      <t xml:space="preserve">Pseudoalteromonas sp. </t>
    </r>
    <r>
      <rPr>
        <b/>
        <sz val="11"/>
        <rFont val="Calibri"/>
        <family val="2"/>
        <scheme val="minor"/>
      </rPr>
      <t>CAM023</t>
    </r>
  </si>
  <si>
    <r>
      <t xml:space="preserve">Pseudoalteromonas sp. </t>
    </r>
    <r>
      <rPr>
        <b/>
        <sz val="11"/>
        <rFont val="Calibri"/>
        <family val="2"/>
        <scheme val="minor"/>
      </rPr>
      <t>CAM025</t>
    </r>
  </si>
  <si>
    <r>
      <t xml:space="preserve">Pseudoalteromonas sp. </t>
    </r>
    <r>
      <rPr>
        <b/>
        <sz val="11"/>
        <rFont val="Calibri"/>
        <family val="2"/>
        <scheme val="minor"/>
      </rPr>
      <t>CAM036</t>
    </r>
  </si>
  <si>
    <r>
      <t xml:space="preserve">Pseudoalteromonas sp. </t>
    </r>
    <r>
      <rPr>
        <b/>
        <sz val="11"/>
        <rFont val="Calibri"/>
        <family val="2"/>
        <scheme val="minor"/>
      </rPr>
      <t>CAM064</t>
    </r>
  </si>
  <si>
    <r>
      <t xml:space="preserve">Shewanella livingstonensis </t>
    </r>
    <r>
      <rPr>
        <b/>
        <sz val="11"/>
        <rFont val="Calibri"/>
        <family val="2"/>
        <scheme val="minor"/>
      </rPr>
      <t>CAM090</t>
    </r>
  </si>
  <si>
    <r>
      <t xml:space="preserve">Pseudoalteromonas haloplanktis </t>
    </r>
    <r>
      <rPr>
        <b/>
        <sz val="11"/>
        <rFont val="Calibri"/>
        <family val="2"/>
        <scheme val="minor"/>
      </rPr>
      <t>TAC 125</t>
    </r>
  </si>
  <si>
    <r>
      <t xml:space="preserve">Pseudoalteromonas haloplanktis </t>
    </r>
    <r>
      <rPr>
        <b/>
        <sz val="11"/>
        <rFont val="Calibri"/>
        <family val="2"/>
        <scheme val="minor"/>
      </rPr>
      <t>TAB 23</t>
    </r>
  </si>
  <si>
    <r>
      <t xml:space="preserve">Pseudomonas sp. </t>
    </r>
    <r>
      <rPr>
        <b/>
        <sz val="11"/>
        <rFont val="Calibri"/>
        <family val="2"/>
        <scheme val="minor"/>
      </rPr>
      <t>NCMB 2021</t>
    </r>
  </si>
  <si>
    <r>
      <t xml:space="preserve">Halomonas nitroreducens </t>
    </r>
    <r>
      <rPr>
        <b/>
        <sz val="11"/>
        <rFont val="Calibri"/>
        <family val="2"/>
        <scheme val="minor"/>
      </rPr>
      <t>WB1</t>
    </r>
  </si>
  <si>
    <r>
      <t xml:space="preserve">Bacillus licheniformis </t>
    </r>
    <r>
      <rPr>
        <b/>
        <sz val="11"/>
        <rFont val="Calibri"/>
        <family val="2"/>
        <scheme val="minor"/>
      </rPr>
      <t>T14</t>
    </r>
  </si>
  <si>
    <r>
      <t xml:space="preserve">Geobacillus sp. </t>
    </r>
    <r>
      <rPr>
        <b/>
        <sz val="11"/>
        <rFont val="Calibri"/>
        <family val="2"/>
        <scheme val="minor"/>
      </rPr>
      <t>1A60</t>
    </r>
  </si>
  <si>
    <r>
      <t xml:space="preserve">Chromohalobacter canadensis </t>
    </r>
    <r>
      <rPr>
        <b/>
        <sz val="11"/>
        <rFont val="Calibri"/>
        <family val="2"/>
        <scheme val="minor"/>
      </rPr>
      <t>28</t>
    </r>
  </si>
  <si>
    <r>
      <t xml:space="preserve">Halolactibacillus miurensis </t>
    </r>
    <r>
      <rPr>
        <b/>
        <sz val="11"/>
        <rFont val="Calibri"/>
        <family val="2"/>
        <scheme val="minor"/>
      </rPr>
      <t>SEEN MKU3</t>
    </r>
  </si>
  <si>
    <r>
      <t xml:space="preserve">Kocuria rosea </t>
    </r>
    <r>
      <rPr>
        <b/>
        <sz val="11"/>
        <rFont val="Calibri"/>
        <family val="2"/>
        <scheme val="minor"/>
      </rPr>
      <t>ZJUQH</t>
    </r>
  </si>
  <si>
    <r>
      <t xml:space="preserve">Vibrio alginolyticus </t>
    </r>
    <r>
      <rPr>
        <b/>
        <sz val="11"/>
        <rFont val="Calibri"/>
        <family val="2"/>
        <scheme val="minor"/>
      </rPr>
      <t>CNCM I-4994</t>
    </r>
  </si>
  <si>
    <r>
      <t xml:space="preserve">Halomonas smyrnensis </t>
    </r>
    <r>
      <rPr>
        <b/>
        <sz val="11"/>
        <rFont val="Calibri"/>
        <family val="2"/>
        <scheme val="minor"/>
      </rPr>
      <t>AAD6</t>
    </r>
    <r>
      <rPr>
        <b/>
        <vertAlign val="superscript"/>
        <sz val="11"/>
        <rFont val="Calibri"/>
        <family val="2"/>
        <scheme val="minor"/>
      </rPr>
      <t>T</t>
    </r>
  </si>
  <si>
    <r>
      <t xml:space="preserve">Alteromonas sp. </t>
    </r>
    <r>
      <rPr>
        <b/>
        <sz val="11"/>
        <rFont val="Calibri"/>
        <family val="2"/>
        <scheme val="minor"/>
      </rPr>
      <t>1644</t>
    </r>
  </si>
  <si>
    <r>
      <t xml:space="preserve">Alteromonas sp. </t>
    </r>
    <r>
      <rPr>
        <b/>
        <sz val="11"/>
        <rFont val="Calibri"/>
        <family val="2"/>
        <scheme val="minor"/>
      </rPr>
      <t>1545</t>
    </r>
  </si>
  <si>
    <r>
      <t xml:space="preserve">Pseudoalteromonas sp. </t>
    </r>
    <r>
      <rPr>
        <b/>
        <sz val="11"/>
        <rFont val="Calibri"/>
        <family val="2"/>
        <scheme val="minor"/>
      </rPr>
      <t>721</t>
    </r>
  </si>
  <si>
    <r>
      <t xml:space="preserve">Halomonas almeriensis </t>
    </r>
    <r>
      <rPr>
        <b/>
        <sz val="11"/>
        <rFont val="Calibri"/>
        <family val="2"/>
        <scheme val="minor"/>
      </rPr>
      <t>M8</t>
    </r>
    <r>
      <rPr>
        <b/>
        <vertAlign val="superscript"/>
        <sz val="11"/>
        <rFont val="Calibri"/>
        <family val="2"/>
        <scheme val="minor"/>
      </rPr>
      <t>T</t>
    </r>
  </si>
  <si>
    <r>
      <t xml:space="preserve">Vibrio sp. </t>
    </r>
    <r>
      <rPr>
        <b/>
        <sz val="11"/>
        <rFont val="Calibri"/>
        <family val="2"/>
        <scheme val="minor"/>
      </rPr>
      <t>QY101</t>
    </r>
  </si>
  <si>
    <r>
      <t xml:space="preserve">Halomonas stenophila </t>
    </r>
    <r>
      <rPr>
        <b/>
        <sz val="11"/>
        <rFont val="Calibri"/>
        <family val="2"/>
        <scheme val="minor"/>
      </rPr>
      <t>B100</t>
    </r>
  </si>
  <si>
    <r>
      <t xml:space="preserve">Halomonas stenophila </t>
    </r>
    <r>
      <rPr>
        <b/>
        <sz val="11"/>
        <rFont val="Calibri"/>
        <family val="2"/>
        <scheme val="minor"/>
      </rPr>
      <t>N12</t>
    </r>
    <r>
      <rPr>
        <b/>
        <vertAlign val="superscript"/>
        <sz val="11"/>
        <rFont val="Calibri"/>
        <family val="2"/>
        <scheme val="minor"/>
      </rPr>
      <t>T</t>
    </r>
  </si>
  <si>
    <r>
      <t xml:space="preserve">Salipiger mucosus </t>
    </r>
    <r>
      <rPr>
        <b/>
        <sz val="11"/>
        <rFont val="Calibri"/>
        <family val="2"/>
        <scheme val="minor"/>
      </rPr>
      <t>A3</t>
    </r>
    <r>
      <rPr>
        <b/>
        <vertAlign val="superscript"/>
        <sz val="11"/>
        <rFont val="Calibri"/>
        <family val="2"/>
        <scheme val="minor"/>
      </rPr>
      <t>T</t>
    </r>
  </si>
  <si>
    <r>
      <t xml:space="preserve">Idiomarina fontislapidosi </t>
    </r>
    <r>
      <rPr>
        <b/>
        <sz val="11"/>
        <rFont val="Calibri"/>
        <family val="2"/>
        <scheme val="minor"/>
      </rPr>
      <t>F23</t>
    </r>
    <r>
      <rPr>
        <b/>
        <vertAlign val="superscript"/>
        <sz val="11"/>
        <rFont val="Calibri"/>
        <family val="2"/>
        <scheme val="minor"/>
      </rPr>
      <t>T</t>
    </r>
  </si>
  <si>
    <r>
      <t xml:space="preserve">Idiomarina ramblicola </t>
    </r>
    <r>
      <rPr>
        <b/>
        <sz val="11"/>
        <rFont val="Calibri"/>
        <family val="2"/>
        <scheme val="minor"/>
      </rPr>
      <t>R22</t>
    </r>
    <r>
      <rPr>
        <b/>
        <vertAlign val="superscript"/>
        <sz val="11"/>
        <rFont val="Calibri"/>
        <family val="2"/>
        <scheme val="minor"/>
      </rPr>
      <t>T</t>
    </r>
  </si>
  <si>
    <r>
      <t xml:space="preserve">Alteromonas hispanica </t>
    </r>
    <r>
      <rPr>
        <b/>
        <sz val="11"/>
        <rFont val="Calibri"/>
        <family val="2"/>
        <scheme val="minor"/>
      </rPr>
      <t>F32</t>
    </r>
    <r>
      <rPr>
        <b/>
        <vertAlign val="superscript"/>
        <sz val="11"/>
        <rFont val="Calibri"/>
        <family val="2"/>
        <scheme val="minor"/>
      </rPr>
      <t>T</t>
    </r>
  </si>
  <si>
    <r>
      <t xml:space="preserve">Halomonas eurihalina </t>
    </r>
    <r>
      <rPr>
        <b/>
        <sz val="11"/>
        <rFont val="Calibri"/>
        <family val="2"/>
        <scheme val="minor"/>
      </rPr>
      <t>F2-7</t>
    </r>
  </si>
  <si>
    <r>
      <t xml:space="preserve">Halomonas ventosae </t>
    </r>
    <r>
      <rPr>
        <b/>
        <sz val="11"/>
        <rFont val="Calibri"/>
        <family val="2"/>
        <scheme val="minor"/>
      </rPr>
      <t>A112T</t>
    </r>
  </si>
  <si>
    <r>
      <t xml:space="preserve">Halomonas ventosae </t>
    </r>
    <r>
      <rPr>
        <b/>
        <sz val="11"/>
        <rFont val="Calibri"/>
        <family val="2"/>
        <scheme val="minor"/>
      </rPr>
      <t>A116</t>
    </r>
  </si>
  <si>
    <r>
      <t xml:space="preserve">Halomonas anticariensis </t>
    </r>
    <r>
      <rPr>
        <b/>
        <sz val="11"/>
        <rFont val="Calibri"/>
        <family val="2"/>
        <scheme val="minor"/>
      </rPr>
      <t>FP35</t>
    </r>
    <r>
      <rPr>
        <b/>
        <vertAlign val="superscript"/>
        <sz val="11"/>
        <rFont val="Calibri"/>
        <family val="2"/>
        <scheme val="minor"/>
      </rPr>
      <t>T</t>
    </r>
  </si>
  <si>
    <r>
      <t xml:space="preserve">Halomonas anticariensis </t>
    </r>
    <r>
      <rPr>
        <b/>
        <sz val="11"/>
        <rFont val="Calibri"/>
        <family val="2"/>
        <scheme val="minor"/>
      </rPr>
      <t>FP36</t>
    </r>
  </si>
  <si>
    <r>
      <t xml:space="preserve">Halomonas maura </t>
    </r>
    <r>
      <rPr>
        <b/>
        <sz val="11"/>
        <rFont val="Calibri"/>
        <family val="2"/>
        <scheme val="minor"/>
      </rPr>
      <t>S-30</t>
    </r>
  </si>
  <si>
    <r>
      <t xml:space="preserve">Aphanothece halophytica </t>
    </r>
    <r>
      <rPr>
        <b/>
        <sz val="11"/>
        <rFont val="Calibri"/>
        <family val="2"/>
        <scheme val="minor"/>
      </rPr>
      <t>GR02</t>
    </r>
  </si>
  <si>
    <r>
      <t xml:space="preserve">Halomonas alkaliantarctica </t>
    </r>
    <r>
      <rPr>
        <b/>
        <sz val="11"/>
        <rFont val="Calibri"/>
        <family val="2"/>
        <scheme val="minor"/>
      </rPr>
      <t>CRSS</t>
    </r>
  </si>
  <si>
    <r>
      <t xml:space="preserve">Enterobacter A47 </t>
    </r>
    <r>
      <rPr>
        <b/>
        <sz val="11"/>
        <rFont val="Calibri"/>
        <family val="2"/>
        <scheme val="minor"/>
      </rPr>
      <t>FucoPol</t>
    </r>
  </si>
  <si>
    <r>
      <t xml:space="preserve">Marinobacter strain </t>
    </r>
    <r>
      <rPr>
        <b/>
        <sz val="11"/>
        <rFont val="Calibri"/>
        <family val="2"/>
        <scheme val="minor"/>
      </rPr>
      <t>W1–16</t>
    </r>
  </si>
  <si>
    <r>
      <t xml:space="preserve">Pseudomonas strain </t>
    </r>
    <r>
      <rPr>
        <b/>
        <sz val="11"/>
        <rFont val="Calibri"/>
        <family val="2"/>
        <scheme val="minor"/>
      </rPr>
      <t>UC-1</t>
    </r>
  </si>
  <si>
    <r>
      <t xml:space="preserve">Pseudoalteromonas strain </t>
    </r>
    <r>
      <rPr>
        <b/>
        <sz val="11"/>
        <rFont val="Calibri"/>
        <family val="2"/>
        <scheme val="minor"/>
      </rPr>
      <t>S-15-13</t>
    </r>
  </si>
  <si>
    <r>
      <t xml:space="preserve">Pseudoalteromonas arctica </t>
    </r>
    <r>
      <rPr>
        <b/>
        <sz val="11"/>
        <rFont val="Calibri"/>
        <family val="2"/>
        <scheme val="minor"/>
      </rPr>
      <t>KOPRI 21653</t>
    </r>
  </si>
  <si>
    <r>
      <t xml:space="preserve">Psychrobacter arcticus </t>
    </r>
    <r>
      <rPr>
        <b/>
        <sz val="11"/>
        <rFont val="Calibri"/>
        <family val="2"/>
        <scheme val="minor"/>
      </rPr>
      <t>273-4</t>
    </r>
    <r>
      <rPr>
        <sz val="11"/>
        <rFont val="Calibri"/>
        <family val="2"/>
        <scheme val="minor"/>
      </rPr>
      <t xml:space="preserve"> LPS</t>
    </r>
  </si>
  <si>
    <r>
      <t xml:space="preserve">Psychrobacter arcticus </t>
    </r>
    <r>
      <rPr>
        <b/>
        <sz val="11"/>
        <rFont val="Calibri"/>
        <family val="2"/>
        <scheme val="minor"/>
      </rPr>
      <t>273-4</t>
    </r>
    <r>
      <rPr>
        <sz val="11"/>
        <rFont val="Calibri"/>
        <family val="2"/>
        <scheme val="minor"/>
      </rPr>
      <t xml:space="preserve"> Mannan</t>
    </r>
  </si>
  <si>
    <r>
      <t xml:space="preserve">Bacillus thuringiensis </t>
    </r>
    <r>
      <rPr>
        <b/>
        <sz val="11"/>
        <rFont val="Calibri"/>
        <family val="2"/>
        <scheme val="minor"/>
      </rPr>
      <t>YY529</t>
    </r>
  </si>
  <si>
    <r>
      <t xml:space="preserve">F. valutipes </t>
    </r>
    <r>
      <rPr>
        <b/>
        <sz val="11"/>
        <rFont val="Calibri"/>
        <family val="2"/>
        <scheme val="minor"/>
      </rPr>
      <t>Xylomannan</t>
    </r>
  </si>
  <si>
    <r>
      <t xml:space="preserve">U. ceramboides </t>
    </r>
    <r>
      <rPr>
        <b/>
        <sz val="11"/>
        <rFont val="Calibri"/>
        <family val="2"/>
        <scheme val="minor"/>
      </rPr>
      <t>Xylomannan</t>
    </r>
  </si>
  <si>
    <r>
      <t xml:space="preserve">Lycium barbarum </t>
    </r>
    <r>
      <rPr>
        <b/>
        <sz val="11"/>
        <rFont val="Calibri"/>
        <family val="2"/>
        <scheme val="minor"/>
      </rPr>
      <t>EPS</t>
    </r>
  </si>
  <si>
    <r>
      <t xml:space="preserve">Astragalus membranaceus </t>
    </r>
    <r>
      <rPr>
        <b/>
        <sz val="11"/>
        <rFont val="Calibri"/>
        <family val="2"/>
        <scheme val="minor"/>
      </rPr>
      <t>EPS</t>
    </r>
  </si>
  <si>
    <r>
      <t xml:space="preserve">Acinetobacter lwoffii </t>
    </r>
    <r>
      <rPr>
        <b/>
        <sz val="11"/>
        <rFont val="Calibri"/>
        <family val="2"/>
        <scheme val="minor"/>
      </rPr>
      <t>EK30A</t>
    </r>
  </si>
  <si>
    <r>
      <t xml:space="preserve">Acinetobacter sp. </t>
    </r>
    <r>
      <rPr>
        <b/>
        <sz val="11"/>
        <rFont val="Calibri"/>
        <family val="2"/>
        <scheme val="minor"/>
      </rPr>
      <t>VS-15</t>
    </r>
  </si>
  <si>
    <r>
      <t xml:space="preserve">A. lwoffii </t>
    </r>
    <r>
      <rPr>
        <b/>
        <sz val="11"/>
        <rFont val="Calibri"/>
        <family val="2"/>
        <scheme val="minor"/>
      </rPr>
      <t>EK67</t>
    </r>
  </si>
  <si>
    <r>
      <t xml:space="preserve">Psychrobacter cryohalolentis </t>
    </r>
    <r>
      <rPr>
        <b/>
        <sz val="11"/>
        <rFont val="Calibri"/>
        <family val="2"/>
        <scheme val="minor"/>
      </rPr>
      <t>K5</t>
    </r>
    <r>
      <rPr>
        <b/>
        <vertAlign val="superscript"/>
        <sz val="11"/>
        <rFont val="Calibri"/>
        <family val="2"/>
        <scheme val="minor"/>
      </rPr>
      <t>T</t>
    </r>
  </si>
  <si>
    <r>
      <t xml:space="preserve">Psychrobacter muricolla </t>
    </r>
    <r>
      <rPr>
        <b/>
        <sz val="11"/>
        <rFont val="Calibri"/>
        <family val="2"/>
        <scheme val="minor"/>
      </rPr>
      <t>2pS</t>
    </r>
    <r>
      <rPr>
        <b/>
        <vertAlign val="superscript"/>
        <sz val="11"/>
        <rFont val="Calibri"/>
        <family val="2"/>
        <scheme val="minor"/>
      </rPr>
      <t>T</t>
    </r>
  </si>
  <si>
    <r>
      <t xml:space="preserve">Moritella viscosa </t>
    </r>
    <r>
      <rPr>
        <b/>
        <sz val="11"/>
        <rFont val="Calibri"/>
        <family val="2"/>
        <scheme val="minor"/>
      </rPr>
      <t>M2-226</t>
    </r>
  </si>
  <si>
    <r>
      <t xml:space="preserve">Flexibacter psychrophilum </t>
    </r>
    <r>
      <rPr>
        <b/>
        <sz val="11"/>
        <rFont val="Calibri"/>
        <family val="2"/>
        <scheme val="minor"/>
      </rPr>
      <t>259-93</t>
    </r>
  </si>
  <si>
    <r>
      <t xml:space="preserve">Idiomarina zobellii </t>
    </r>
    <r>
      <rPr>
        <b/>
        <sz val="11"/>
        <rFont val="Calibri"/>
        <family val="2"/>
        <scheme val="minor"/>
      </rPr>
      <t>KMM 231</t>
    </r>
    <r>
      <rPr>
        <b/>
        <vertAlign val="superscript"/>
        <sz val="11"/>
        <rFont val="Calibri"/>
        <family val="2"/>
        <scheme val="minor"/>
      </rPr>
      <t>T</t>
    </r>
  </si>
  <si>
    <r>
      <t xml:space="preserve">Psychromonas arctica </t>
    </r>
    <r>
      <rPr>
        <b/>
        <sz val="11"/>
        <rFont val="Calibri"/>
        <family val="2"/>
        <scheme val="minor"/>
      </rPr>
      <t>LPS</t>
    </r>
  </si>
  <si>
    <r>
      <t xml:space="preserve">Pseudomonas sp. </t>
    </r>
    <r>
      <rPr>
        <b/>
        <sz val="11"/>
        <rFont val="Calibri"/>
        <family val="2"/>
        <scheme val="minor"/>
      </rPr>
      <t>BGI-2</t>
    </r>
  </si>
  <si>
    <r>
      <t xml:space="preserve">Zygosaccharomyces rouxii </t>
    </r>
    <r>
      <rPr>
        <b/>
        <sz val="11"/>
        <rFont val="Calibri"/>
        <family val="2"/>
        <scheme val="minor"/>
      </rPr>
      <t>EPS-3791</t>
    </r>
  </si>
  <si>
    <r>
      <t xml:space="preserve">Laminaria japonica </t>
    </r>
    <r>
      <rPr>
        <b/>
        <sz val="11"/>
        <rFont val="Calibri"/>
        <family val="2"/>
        <scheme val="minor"/>
      </rPr>
      <t>EPS 3</t>
    </r>
  </si>
  <si>
    <r>
      <t xml:space="preserve">Rhodiola rosea </t>
    </r>
    <r>
      <rPr>
        <b/>
        <sz val="11"/>
        <rFont val="Calibri"/>
        <family val="2"/>
        <scheme val="minor"/>
      </rPr>
      <t>EPS</t>
    </r>
  </si>
  <si>
    <r>
      <t xml:space="preserve">Gynostemma Pentaphyllum </t>
    </r>
    <r>
      <rPr>
        <b/>
        <sz val="11"/>
        <rFont val="Calibri"/>
        <family val="2"/>
        <scheme val="minor"/>
      </rPr>
      <t>GPP1-</t>
    </r>
    <r>
      <rPr>
        <b/>
        <sz val="11"/>
        <rFont val="Calibri"/>
        <family val="2"/>
      </rPr>
      <t>α</t>
    </r>
  </si>
  <si>
    <r>
      <t xml:space="preserve">Lemna minor </t>
    </r>
    <r>
      <rPr>
        <b/>
        <sz val="11"/>
        <rFont val="Calibri"/>
        <family val="2"/>
        <scheme val="minor"/>
      </rPr>
      <t>Lemnan</t>
    </r>
  </si>
  <si>
    <r>
      <t xml:space="preserve">Comarum palustre </t>
    </r>
    <r>
      <rPr>
        <b/>
        <sz val="11"/>
        <rFont val="Calibri"/>
        <family val="2"/>
        <scheme val="minor"/>
      </rPr>
      <t>Comaruman</t>
    </r>
  </si>
  <si>
    <r>
      <t xml:space="preserve">Bergenia classifolia </t>
    </r>
    <r>
      <rPr>
        <b/>
        <sz val="11"/>
        <rFont val="Calibri"/>
        <family val="2"/>
        <scheme val="minor"/>
      </rPr>
      <t>Bergenan</t>
    </r>
  </si>
  <si>
    <r>
      <t xml:space="preserve">Tanacetum vulgare </t>
    </r>
    <r>
      <rPr>
        <b/>
        <sz val="11"/>
        <rFont val="Calibri"/>
        <family val="2"/>
        <scheme val="minor"/>
      </rPr>
      <t>Tanacetan</t>
    </r>
  </si>
  <si>
    <r>
      <t xml:space="preserve">Rauwolfia serpentina </t>
    </r>
    <r>
      <rPr>
        <b/>
        <sz val="11"/>
        <rFont val="Calibri"/>
        <family val="2"/>
        <scheme val="minor"/>
      </rPr>
      <t>Rauwolfia</t>
    </r>
  </si>
  <si>
    <r>
      <t xml:space="preserve">Heracleum sosnowskyi </t>
    </r>
    <r>
      <rPr>
        <b/>
        <sz val="11"/>
        <rFont val="Calibri"/>
        <family val="2"/>
        <scheme val="minor"/>
      </rPr>
      <t>Heracleum</t>
    </r>
  </si>
  <si>
    <r>
      <t xml:space="preserve">Scotiellopsis terrestris </t>
    </r>
    <r>
      <rPr>
        <b/>
        <sz val="11"/>
        <rFont val="Calibri"/>
        <family val="2"/>
        <scheme val="minor"/>
      </rPr>
      <t>St</t>
    </r>
  </si>
  <si>
    <r>
      <t xml:space="preserve">Nostoc muscorum </t>
    </r>
    <r>
      <rPr>
        <b/>
        <sz val="11"/>
        <rFont val="Calibri"/>
        <family val="2"/>
        <scheme val="minor"/>
      </rPr>
      <t>Nm</t>
    </r>
  </si>
  <si>
    <r>
      <t xml:space="preserve">Salvia miltiorrhiza </t>
    </r>
    <r>
      <rPr>
        <b/>
        <sz val="11"/>
        <rFont val="Calibri"/>
        <family val="2"/>
        <scheme val="minor"/>
      </rPr>
      <t>EPS</t>
    </r>
  </si>
  <si>
    <r>
      <t xml:space="preserve">Hericium erinaceus </t>
    </r>
    <r>
      <rPr>
        <b/>
        <sz val="11"/>
        <rFont val="Calibri"/>
        <family val="2"/>
        <scheme val="minor"/>
      </rPr>
      <t>BP 16</t>
    </r>
  </si>
  <si>
    <r>
      <t xml:space="preserve">Phoma herbarum </t>
    </r>
    <r>
      <rPr>
        <b/>
        <sz val="11"/>
        <rFont val="Calibri"/>
        <family val="2"/>
        <scheme val="minor"/>
      </rPr>
      <t>CCFEE 5080 EPS</t>
    </r>
  </si>
  <si>
    <r>
      <t xml:space="preserve">Bacillus enclensis </t>
    </r>
    <r>
      <rPr>
        <b/>
        <sz val="11"/>
        <rFont val="Calibri"/>
        <family val="2"/>
        <scheme val="minor"/>
      </rPr>
      <t>AP-4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</si>
</sst>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vertAlign val="superscript"/>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sz val="13"/>
      <color theme="3"/>
      <name val="Calibri"/>
      <family val="2"/>
      <scheme val="minor"/>
    </font>
    <font>
      <b/>
      <sz val="11"/>
      <color theme="3"/>
      <name val="Calibri"/>
      <family val="2"/>
      <scheme val="minor"/>
    </font>
    <font>
      <sz val="11"/>
      <color rgb="FF9C0006"/>
      <name val="Calibri"/>
      <family val="2"/>
      <scheme val="minor"/>
    </font>
    <font>
      <b/>
      <sz val="13"/>
      <name val="Calibri"/>
      <family val="2"/>
      <scheme val="minor"/>
    </font>
    <font>
      <i/>
      <sz val="11"/>
      <color theme="1"/>
      <name val="Calibri"/>
      <family val="2"/>
      <scheme val="minor"/>
    </font>
    <font>
      <b/>
      <u/>
      <sz val="11"/>
      <name val="Calibri"/>
      <family val="2"/>
      <scheme val="minor"/>
    </font>
    <font>
      <sz val="11"/>
      <color rgb="FF9C5700"/>
      <name val="Calibri"/>
      <family val="2"/>
      <scheme val="minor"/>
    </font>
    <font>
      <b/>
      <sz val="11"/>
      <name val="Calibri"/>
      <family val="2"/>
      <scheme val="minor"/>
    </font>
    <font>
      <sz val="11"/>
      <name val="Calibri"/>
      <family val="2"/>
      <scheme val="minor"/>
    </font>
    <font>
      <b/>
      <vertAlign val="superscript"/>
      <sz val="11"/>
      <name val="Calibri"/>
      <family val="2"/>
      <scheme val="minor"/>
    </font>
    <font>
      <b/>
      <sz val="11"/>
      <name val="Calibri"/>
      <family val="2"/>
    </font>
    <font>
      <sz val="11"/>
      <color theme="1"/>
      <name val="Calibri"/>
      <family val="2"/>
      <scheme val="minor"/>
    </font>
  </fonts>
  <fills count="21">
    <fill>
      <patternFill patternType="none"/>
    </fill>
    <fill>
      <patternFill patternType="gray125"/>
    </fill>
    <fill>
      <patternFill patternType="solid">
        <fgColor rgb="FFF2F2F2"/>
      </patternFill>
    </fill>
    <fill>
      <patternFill patternType="solid">
        <fgColor rgb="FFA5A5A5"/>
      </patternFill>
    </fill>
    <fill>
      <patternFill patternType="solid">
        <fgColor theme="1"/>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002060"/>
        <bgColor indexed="64"/>
      </patternFill>
    </fill>
    <fill>
      <patternFill patternType="solid">
        <fgColor rgb="FF0070C0"/>
        <bgColor indexed="64"/>
      </patternFill>
    </fill>
    <fill>
      <patternFill patternType="solid">
        <fgColor rgb="FFFFC7CE"/>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9966FF"/>
        <bgColor indexed="64"/>
      </patternFill>
    </fill>
    <fill>
      <patternFill patternType="solid">
        <fgColor rgb="FFFFEB9C"/>
      </patternFill>
    </fill>
    <fill>
      <patternFill patternType="solid">
        <fgColor theme="0" tint="-4.9989318521683403E-2"/>
        <bgColor indexed="64"/>
      </patternFill>
    </fill>
    <fill>
      <patternFill patternType="solid">
        <fgColor theme="6"/>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2" borderId="1" applyNumberFormat="0" applyAlignment="0" applyProtection="0"/>
    <xf numFmtId="0" fontId="2" fillId="3" borderId="2" applyNumberFormat="0" applyAlignment="0" applyProtection="0"/>
    <xf numFmtId="0" fontId="5" fillId="0" borderId="0" applyNumberFormat="0" applyFill="0" applyBorder="0" applyAlignment="0" applyProtection="0"/>
    <xf numFmtId="0" fontId="8" fillId="0" borderId="7" applyNumberFormat="0" applyFill="0" applyAlignment="0" applyProtection="0"/>
    <xf numFmtId="0" fontId="9" fillId="0" borderId="8" applyNumberFormat="0" applyFill="0" applyAlignment="0" applyProtection="0"/>
    <xf numFmtId="0" fontId="10" fillId="13" borderId="0" applyNumberFormat="0" applyBorder="0" applyAlignment="0" applyProtection="0"/>
    <xf numFmtId="0" fontId="14" fillId="18" borderId="0" applyNumberFormat="0" applyBorder="0" applyAlignment="0" applyProtection="0"/>
    <xf numFmtId="9" fontId="19" fillId="0" borderId="0" applyFont="0" applyFill="0" applyBorder="0" applyAlignment="0" applyProtection="0"/>
  </cellStyleXfs>
  <cellXfs count="55">
    <xf numFmtId="0" fontId="0" fillId="0" borderId="0" xfId="0"/>
    <xf numFmtId="0" fontId="5" fillId="0" borderId="0" xfId="3" applyAlignment="1"/>
    <xf numFmtId="0" fontId="5" fillId="0" borderId="0" xfId="3"/>
    <xf numFmtId="0" fontId="5" fillId="0" borderId="0" xfId="3" applyAlignment="1">
      <alignment wrapText="1"/>
    </xf>
    <xf numFmtId="0" fontId="5" fillId="0" borderId="0" xfId="3" applyFill="1"/>
    <xf numFmtId="0" fontId="2" fillId="3" borderId="2" xfId="2"/>
    <xf numFmtId="0" fontId="5" fillId="0" borderId="0" xfId="3" applyAlignment="1">
      <alignment horizontal="left" vertical="center" wrapText="1"/>
    </xf>
    <xf numFmtId="0" fontId="0" fillId="0" borderId="0" xfId="0" applyAlignment="1">
      <alignment horizontal="left" vertical="center" wrapText="1"/>
    </xf>
    <xf numFmtId="0" fontId="0" fillId="0" borderId="0" xfId="0" applyAlignment="1">
      <alignment horizontal="left" wrapText="1"/>
    </xf>
    <xf numFmtId="164" fontId="0" fillId="0" borderId="0" xfId="0" applyNumberFormat="1" applyAlignment="1">
      <alignment horizontal="left" vertical="center" wrapText="1"/>
    </xf>
    <xf numFmtId="0" fontId="0" fillId="16" borderId="0" xfId="0" applyFill="1"/>
    <xf numFmtId="0" fontId="1" fillId="2" borderId="9" xfId="1" applyBorder="1" applyAlignment="1">
      <alignment horizontal="center"/>
    </xf>
    <xf numFmtId="0" fontId="1" fillId="15" borderId="9" xfId="1" applyFill="1" applyBorder="1" applyAlignment="1">
      <alignment horizontal="center"/>
    </xf>
    <xf numFmtId="0" fontId="2" fillId="17" borderId="9" xfId="1" applyFont="1" applyFill="1" applyBorder="1" applyAlignment="1">
      <alignment horizontal="center"/>
    </xf>
    <xf numFmtId="0" fontId="11" fillId="16" borderId="0" xfId="4" applyFont="1" applyFill="1" applyBorder="1"/>
    <xf numFmtId="0" fontId="12" fillId="16" borderId="0" xfId="0" applyFont="1" applyFill="1"/>
    <xf numFmtId="0" fontId="13" fillId="16" borderId="0" xfId="5" applyFont="1" applyFill="1" applyBorder="1"/>
    <xf numFmtId="0" fontId="2" fillId="14" borderId="9" xfId="1" applyFont="1" applyFill="1" applyBorder="1" applyAlignment="1">
      <alignment horizontal="center"/>
    </xf>
    <xf numFmtId="0" fontId="10" fillId="13" borderId="9" xfId="6" applyBorder="1" applyAlignment="1">
      <alignment horizontal="center"/>
    </xf>
    <xf numFmtId="0" fontId="0" fillId="19" borderId="0" xfId="0" applyFill="1" applyAlignment="1">
      <alignment horizontal="left" vertical="center" wrapText="1"/>
    </xf>
    <xf numFmtId="0" fontId="0" fillId="19" borderId="0" xfId="0" applyFill="1" applyAlignment="1">
      <alignment horizontal="left" wrapText="1"/>
    </xf>
    <xf numFmtId="0" fontId="14" fillId="18" borderId="0" xfId="7" applyAlignment="1">
      <alignment horizontal="left" wrapText="1"/>
    </xf>
    <xf numFmtId="0" fontId="0" fillId="0" borderId="0" xfId="0" applyAlignment="1">
      <alignment horizontal="left"/>
    </xf>
    <xf numFmtId="1" fontId="0" fillId="0" borderId="0" xfId="0" applyNumberFormat="1"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14" fillId="18" borderId="0" xfId="7" applyAlignment="1">
      <alignment horizontal="left"/>
    </xf>
    <xf numFmtId="0" fontId="14" fillId="18" borderId="0" xfId="7" applyAlignment="1">
      <alignment horizontal="left" vertical="center"/>
    </xf>
    <xf numFmtId="0" fontId="14" fillId="18" borderId="0" xfId="7" quotePrefix="1" applyAlignment="1">
      <alignment horizontal="left"/>
    </xf>
    <xf numFmtId="0" fontId="14" fillId="18" borderId="0" xfId="7"/>
    <xf numFmtId="164" fontId="0" fillId="0" borderId="0" xfId="0" applyNumberFormat="1"/>
    <xf numFmtId="0" fontId="15" fillId="2" borderId="1" xfId="1" applyFont="1" applyAlignment="1">
      <alignment horizontal="left" vertical="center" wrapText="1"/>
    </xf>
    <xf numFmtId="0" fontId="15" fillId="14" borderId="1" xfId="1" applyFont="1" applyFill="1" applyAlignment="1">
      <alignment horizontal="left" wrapText="1"/>
    </xf>
    <xf numFmtId="0" fontId="15" fillId="2" borderId="1" xfId="1" applyFont="1" applyAlignment="1">
      <alignment horizontal="left" wrapText="1"/>
    </xf>
    <xf numFmtId="0" fontId="15" fillId="2" borderId="1" xfId="1" applyFont="1"/>
    <xf numFmtId="0" fontId="15" fillId="15" borderId="1" xfId="1" applyFont="1" applyFill="1"/>
    <xf numFmtId="0" fontId="15" fillId="2" borderId="1" xfId="1" applyFont="1" applyAlignment="1">
      <alignment horizontal="left"/>
    </xf>
    <xf numFmtId="0" fontId="16" fillId="19" borderId="0" xfId="0" applyFont="1" applyFill="1" applyAlignment="1">
      <alignment horizontal="left" vertical="center" wrapText="1"/>
    </xf>
    <xf numFmtId="0" fontId="0" fillId="0" borderId="0" xfId="0" applyAlignment="1">
      <alignment wrapText="1"/>
    </xf>
    <xf numFmtId="0" fontId="14" fillId="18" borderId="0" xfId="7" applyAlignment="1">
      <alignment wrapText="1"/>
    </xf>
    <xf numFmtId="0" fontId="15" fillId="20" borderId="1" xfId="1" applyFont="1" applyFill="1"/>
    <xf numFmtId="0" fontId="16" fillId="0" borderId="0" xfId="0" applyFont="1"/>
    <xf numFmtId="9" fontId="0" fillId="19" borderId="0" xfId="8" applyFont="1" applyFill="1" applyAlignment="1">
      <alignment horizontal="left" vertical="center" wrapText="1"/>
    </xf>
    <xf numFmtId="0" fontId="2" fillId="12" borderId="6" xfId="0" applyFont="1" applyFill="1" applyBorder="1" applyAlignment="1">
      <alignment horizontal="center"/>
    </xf>
    <xf numFmtId="0" fontId="2" fillId="11" borderId="6" xfId="0" applyFont="1" applyFill="1" applyBorder="1" applyAlignment="1">
      <alignment horizontal="center"/>
    </xf>
    <xf numFmtId="0" fontId="2" fillId="4" borderId="6" xfId="0" applyFont="1" applyFill="1" applyBorder="1" applyAlignment="1">
      <alignment horizontal="center" wrapText="1"/>
    </xf>
    <xf numFmtId="0" fontId="2" fillId="5" borderId="0" xfId="0" applyFont="1" applyFill="1" applyAlignment="1">
      <alignment horizontal="center"/>
    </xf>
    <xf numFmtId="0" fontId="2" fillId="6" borderId="6" xfId="0" applyFont="1" applyFill="1" applyBorder="1" applyAlignment="1">
      <alignment horizontal="center"/>
    </xf>
    <xf numFmtId="0" fontId="2" fillId="10" borderId="6" xfId="0" applyFont="1" applyFill="1" applyBorder="1" applyAlignment="1">
      <alignment horizontal="center"/>
    </xf>
    <xf numFmtId="0" fontId="2" fillId="9" borderId="6" xfId="0" applyFont="1" applyFill="1" applyBorder="1" applyAlignment="1">
      <alignment horizontal="center"/>
    </xf>
    <xf numFmtId="0" fontId="3" fillId="8" borderId="6" xfId="0" applyFont="1" applyFill="1" applyBorder="1" applyAlignment="1">
      <alignment horizontal="center"/>
    </xf>
    <xf numFmtId="0" fontId="3" fillId="7" borderId="6" xfId="0" applyFont="1" applyFill="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5" xfId="1" applyBorder="1" applyAlignment="1">
      <alignment horizontal="center"/>
    </xf>
  </cellXfs>
  <cellStyles count="9">
    <cellStyle name="Bad" xfId="6" builtinId="27"/>
    <cellStyle name="Check Cell" xfId="2" builtinId="23"/>
    <cellStyle name="Heading 2" xfId="4" builtinId="17"/>
    <cellStyle name="Heading 3" xfId="5" builtinId="18"/>
    <cellStyle name="Hyperlink" xfId="3" builtinId="8"/>
    <cellStyle name="Neutral" xfId="7" builtinId="28"/>
    <cellStyle name="Normal" xfId="0" builtinId="0"/>
    <cellStyle name="Output" xfId="1" builtinId="21"/>
    <cellStyle name="Percent" xfId="8" builtinId="5"/>
  </cellStyles>
  <dxfs count="9">
    <dxf>
      <font>
        <b val="0"/>
        <i/>
        <color rgb="FFFF0000"/>
      </font>
      <fill>
        <patternFill patternType="none">
          <bgColor auto="1"/>
        </patternFill>
      </fill>
    </dxf>
    <dxf>
      <fill>
        <patternFill>
          <bgColor rgb="FFC00000"/>
        </patternFill>
      </fill>
    </dxf>
    <dxf>
      <font>
        <b val="0"/>
        <i/>
        <color rgb="FFFF0000"/>
      </font>
      <fill>
        <patternFill patternType="none">
          <bgColor auto="1"/>
        </patternFill>
      </fill>
    </dxf>
    <dxf>
      <fill>
        <patternFill>
          <bgColor theme="7" tint="0.59996337778862885"/>
        </patternFill>
      </fill>
    </dxf>
    <dxf>
      <fill>
        <patternFill>
          <bgColor rgb="FFC00000"/>
        </patternFill>
      </fill>
    </dxf>
    <dxf>
      <font>
        <b val="0"/>
        <i/>
        <color rgb="FFFF0000"/>
      </font>
      <fill>
        <patternFill patternType="none">
          <bgColor auto="1"/>
        </patternFill>
      </fill>
    </dxf>
    <dxf>
      <fill>
        <patternFill>
          <bgColor rgb="FFC00000"/>
        </patternFill>
      </fill>
    </dxf>
    <dxf>
      <font>
        <b val="0"/>
        <i/>
        <color rgb="FFFF0000"/>
      </font>
      <fill>
        <patternFill patternType="none">
          <bgColor auto="1"/>
        </patternFill>
      </fill>
    </dxf>
    <dxf>
      <fill>
        <patternFill>
          <bgColor rgb="FFC00000"/>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459643ad1fedede/PHD/TASK%201%20Polymer%20DBs/datasets%20old/monomer-composition-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SNFG list"/>
      <sheetName val="calculator"/>
      <sheetName val="compositions"/>
      <sheetName val="monomers"/>
      <sheetName val="SRU inferencing"/>
    </sheetNames>
    <sheetDataSet>
      <sheetData sheetId="0" refreshError="1"/>
      <sheetData sheetId="1" refreshError="1"/>
      <sheetData sheetId="2" refreshError="1">
        <row r="3">
          <cell r="C3" t="str">
            <v>Glc</v>
          </cell>
        </row>
        <row r="4">
          <cell r="C4" t="str">
            <v>Man</v>
          </cell>
        </row>
        <row r="5">
          <cell r="C5" t="str">
            <v>Gal</v>
          </cell>
        </row>
        <row r="6">
          <cell r="C6" t="str">
            <v>Alt</v>
          </cell>
        </row>
        <row r="7">
          <cell r="C7" t="str">
            <v>GlcNAc</v>
          </cell>
        </row>
        <row r="8">
          <cell r="C8" t="str">
            <v>ManNAc</v>
          </cell>
        </row>
        <row r="9">
          <cell r="C9" t="str">
            <v>GalNAc</v>
          </cell>
        </row>
        <row r="10">
          <cell r="C10" t="str">
            <v>GulNAc</v>
          </cell>
        </row>
        <row r="11">
          <cell r="C11" t="str">
            <v>GlcN</v>
          </cell>
        </row>
        <row r="12">
          <cell r="C12" t="str">
            <v>ManN</v>
          </cell>
        </row>
        <row r="13">
          <cell r="C13" t="str">
            <v>GalN</v>
          </cell>
        </row>
        <row r="14">
          <cell r="C14" t="str">
            <v>GlcA</v>
          </cell>
        </row>
        <row r="15">
          <cell r="C15" t="str">
            <v>GalA</v>
          </cell>
        </row>
        <row r="16">
          <cell r="C16" t="str">
            <v>Rha</v>
          </cell>
        </row>
        <row r="17">
          <cell r="C17" t="str">
            <v>Fuc</v>
          </cell>
        </row>
        <row r="18">
          <cell r="C18" t="str">
            <v>QuiNAc</v>
          </cell>
        </row>
        <row r="19">
          <cell r="C19" t="str">
            <v>FucNAc</v>
          </cell>
        </row>
        <row r="20">
          <cell r="C20" t="str">
            <v>Ara</v>
          </cell>
        </row>
        <row r="21">
          <cell r="C21" t="str">
            <v>Xyl</v>
          </cell>
        </row>
        <row r="22">
          <cell r="C22" t="str">
            <v>Rib</v>
          </cell>
        </row>
        <row r="23">
          <cell r="C23" t="str">
            <v>LDmanHep</v>
          </cell>
        </row>
        <row r="24">
          <cell r="C24" t="str">
            <v>Kdo</v>
          </cell>
        </row>
        <row r="25">
          <cell r="C25" t="str">
            <v>DDmanHep</v>
          </cell>
        </row>
        <row r="26">
          <cell r="C26" t="str">
            <v>Api</v>
          </cell>
        </row>
        <row r="27">
          <cell r="C27" t="str">
            <v>Fru</v>
          </cell>
        </row>
      </sheetData>
      <sheetData sheetId="3" refreshError="1"/>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Bruno" id="{8FD26A3D-3818-4EDE-AA04-50EB40A5E4E9}" userId="Bruno" providerId="None"/>
  <person displayName="Bruno Guerreiro" id="{AA506052-A9F7-415C-A5D4-0E27752ED95A}" userId="908d4f54b76cc268" providerId="Windows Live"/>
  <person displayName="Bruno Guerreiro" id="{1BD24D9C-7CEE-4D6F-888A-A0F0FCC87060}" userId="f459643ad1feded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2-12-26T10:12:27.53" personId="{1BD24D9C-7CEE-4D6F-888A-A0F0FCC87060}" id="{BA22C47C-F2B3-40C8-B364-68ED7BC56A9D}">
    <text>I've used the Seven Kingdom taxonomic classification system of Cavalier-Smith, revised in 2015: https://www.ncbi.nlm.nih.gov/pmc/articles/PMC4418965/pdf/pone.0119248.pdf</text>
    <extLst>
      <x:ext xmlns:xltc2="http://schemas.microsoft.com/office/spreadsheetml/2020/threadedcomments2" uri="{F7C98A9C-CBB3-438F-8F68-D28B6AF4A901}">
        <xltc2:checksum>1653281479</xltc2:checksum>
        <xltc2:hyperlink startIndex="96" length="73" url="https://www.ncbi.nlm.nih.gov/pmc/articles/PMC4418965/pdf/pone.0119248.pdf"/>
      </x:ext>
    </extLst>
  </threadedComment>
  <threadedComment ref="G2" dT="2022-12-26T09:56:07.84" personId="{1BD24D9C-7CEE-4D6F-888A-A0F0FCC87060}" id="{2A1AA4C8-AF47-4928-8959-2D29E76E3DFE}">
    <text xml:space="preserve">In 2021 there was a big revision of phylogeny names.
https://www.nature.com/articles/s41579-022-00684-2
 I have left the traditional, long-standing names because:
- that is the keyword used in the paper
- the change remains controversial among microbiologists
- most people are used to it (including me).
E.g. Proteobacteria is now called Pseudomonadota
</text>
    <extLst>
      <x:ext xmlns:xltc2="http://schemas.microsoft.com/office/spreadsheetml/2020/threadedcomments2" uri="{F7C98A9C-CBB3-438F-8F68-D28B6AF4A901}">
        <xltc2:checksum>4162234064</xltc2:checksum>
        <xltc2:hyperlink startIndex="53" length="50" url="https://www.nature.com/articles/s41579-022-00684-2"/>
      </x:ext>
    </extLst>
  </threadedComment>
  <threadedComment ref="K2" dT="2022-12-26T10:04:39.64" personId="{1BD24D9C-7CEE-4D6F-888A-A0F0FCC87060}" id="{DC7E986F-6E65-40F1-8BE1-1FF8AEEFA04F}">
    <text>Type of respiration used by the species.
The guidelines used are summarized here (https://www.wikiwand.com/en/Aerobic_organism). Four types exist:
1. Obligate aerobes
2. Facultative anaerobes
3. Microaerophiles
4. Aerotolerant anaerobes
Criteria:
- Types 3 and 4 were very rare/absent in this dataset.
- To simplify analytics, I joined types 3+1 and 4+2.
The basis of that is as follows:
- Microaerophiles are damaged by atmospheric O2 concentrations, but required O2 for energy production -- thus, were considered obligate aerobes.
- Aerotolerant anaerobes can survive in O2 presence but do not use it -- thus facultative anaerobes.</text>
    <extLst>
      <x:ext xmlns:xltc2="http://schemas.microsoft.com/office/spreadsheetml/2020/threadedcomments2" uri="{F7C98A9C-CBB3-438F-8F68-D28B6AF4A901}">
        <xltc2:checksum>3927454471</xltc2:checksum>
        <xltc2:hyperlink startIndex="83" length="44" url="https://www.wikiwand.com/en/Aerobic_organism"/>
      </x:ext>
    </extLst>
  </threadedComment>
  <threadedComment ref="K2" dT="2022-12-26T10:07:16.25" personId="{1BD24D9C-7CEE-4D6F-888A-A0F0FCC87060}" id="{E8BD21BA-D5F5-4042-9F23-A72FFB61EB60}" parentId="{DC7E986F-6E65-40F1-8BE1-1FF8AEEFA04F}">
    <text xml:space="preserve">Whenever respiration was not specified and an entry for that subspecies in present in the International Journal of Systematic and Evolutionary Microbiology, the following criteria were followed:
Oxidase/catalase combinations:
OC++ = obligate aerobe
OC-+ = strict aerobe
OC+- = facultative anaerobe
OC-- = obligate anaerobe
If CAT+ = obligate aerobe
If CAT- :
OXI+ = facultative anaerobe
OXI- = obligate anaerobe
</text>
  </threadedComment>
  <threadedComment ref="L2" dT="2022-12-26T09:50:09.99" personId="{1BD24D9C-7CEE-4D6F-888A-A0F0FCC87060}" id="{90D8FDDD-D494-44E2-BFBD-AF6B7A4EDAE7}">
    <text xml:space="preserve">Minimum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M2" dT="2022-12-26T09:49:55.08" personId="{1BD24D9C-7CEE-4D6F-888A-A0F0FCC87060}" id="{BEBF99DC-556A-4C2D-882F-385DF925E8B6}">
    <text>Optimal temperature ºC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N2" dT="2022-12-26T09:51:45.15" personId="{1BD24D9C-7CEE-4D6F-888A-A0F0FCC87060}" id="{487141CF-35D3-4EA5-AAA6-1B4517225815}">
    <text xml:space="preserve">Maximum temperature ºC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O2" dT="2022-12-26T09:52:09.10" personId="{1BD24D9C-7CEE-4D6F-888A-A0F0FCC87060}" id="{9CCB8F5A-D661-4552-88F7-2E0D0C069121}">
    <text>Minimum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P2" dT="2022-12-26T09:50:48.12" personId="{1BD24D9C-7CEE-4D6F-888A-A0F0FCC87060}" id="{7FD8A1BC-0AA3-4912-8C52-F7E73B93A9AA}">
    <text xml:space="preserve">Optimal pH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Q2" dT="2022-12-26T09:52:17.99" personId="{1BD24D9C-7CEE-4D6F-888A-A0F0FCC87060}" id="{A1329BBD-BAE9-4087-87AC-F60F1E6ADC30}">
    <text>Maximum pH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R2" dT="2022-12-26T09:52:35.79" personId="{1BD24D9C-7CEE-4D6F-888A-A0F0FCC87060}" id="{A1B9FC1D-CC83-44DF-A530-E8E0F37E0867}">
    <text xml:space="preserve">Minimum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S2" dT="2022-12-26T09:51:06.21" personId="{1BD24D9C-7CEE-4D6F-888A-A0F0FCC87060}" id="{6442D683-CC27-4A0C-A683-19CF0AA62377}">
    <text xml:space="preserve">Optimal salinity % (usually for max EPS yield).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
</text>
  </threadedComment>
  <threadedComment ref="T2" dT="2022-12-26T09:52:45.70" personId="{1BD24D9C-7CEE-4D6F-888A-A0F0FCC87060}" id="{AFE02719-26F6-4CD7-8F13-8B6742D9B11C}">
    <text>Maximum salinity % (usually for growth/survival).
The value indicated follows an order of priority based on available info:
1. EPS max yield in this paper
2. Species growth in this paper
3. Habitat of isolation
4. Species characterization on International Journal of Systematic and Evolutionary Microbiology
If no information available in 1-4, leave blank.</text>
  </threadedComment>
  <threadedComment ref="U2" dT="2022-12-26T09:41:03.48" personId="{1BD24D9C-7CEE-4D6F-888A-A0F0FCC87060}" id="{50F40BB5-ACE9-4663-9E0C-901622CC3DAD}">
    <text>If a single salt is used to control medium salinity, this is left blank. 
Otherwise, specify growth medium formula that contains salinity regulator. 
Only exception is "sea salts" because it is a mixture of different ions.</text>
  </threadedComment>
  <threadedComment ref="V2" dT="2022-12-26T09:43:58.26" personId="{1BD24D9C-7CEE-4D6F-888A-A0F0FCC87060}" id="{A60FC10E-5BF8-4D0B-BA96-72F6C0DD568D}">
    <text>Major salt reagent involved in salinity control. 
In the case of "sea salts", specify major salt constituent is information is available: if not leave as "sea salts".</text>
  </threadedComment>
  <threadedComment ref="W2" dT="2022-12-27T10:25:18.06" personId="{1BD24D9C-7CEE-4D6F-888A-A0F0FCC87060}" id="{32F8A0E4-2505-45AA-BB16-246F36A22E8B}">
    <text>Reserved for carbon supplementation towards EPS growth.
In cases where no target C source is tested for optimal EPS production, leave blank or:
- If the only apparent C source is Yeast Extract, I performed the following approximation to guarantee a defined C/N ratio:
"Some media have yeast extract; this contains 0.4 g carbon/g determined by elemental analysis of a 0.1 g/l Sigma ‘Select Yeast Extract’ solution"
https://bioenergycenter.org/besc/publications/Holwerda_Ctherm_medium_2012.pdf</text>
    <extLst>
      <x:ext xmlns:xltc2="http://schemas.microsoft.com/office/spreadsheetml/2020/threadedcomments2" uri="{F7C98A9C-CBB3-438F-8F68-D28B6AF4A901}">
        <xltc2:checksum>3609402815</xltc2:checksum>
        <xltc2:hyperlink startIndex="416" length="77" url="https://bioenergycenter.org/besc/publications/Holwerda_Ctherm_medium_2012.pdf"/>
      </x:ext>
    </extLst>
  </threadedComment>
  <threadedComment ref="X2" dT="2022-12-27T10:27:24.75" personId="{1BD24D9C-7CEE-4D6F-888A-A0F0FCC87060}" id="{4CE7EC75-ABC5-45D9-9B81-92161A1B5B66}">
    <text>In the case of Yeast extract, value is:
Carbon content = grams of YE * 0.4</text>
  </threadedComment>
  <threadedComment ref="Y2" dT="2022-12-26T10:25:09.47" personId="{1BD24D9C-7CEE-4D6F-888A-A0F0FCC87060}" id="{5EF866BB-EA2C-474D-9FD4-BB6F90ED68BF}">
    <text>Main constituent responsible for N source.
Although some authors only mention Yeast Extract as both C/N source, I only considered YE as a nitrogen source: https://pubs.acs.org/doi/abs/10.1021/acsfoodscitech.0c00131</text>
    <extLst>
      <x:ext xmlns:xltc2="http://schemas.microsoft.com/office/spreadsheetml/2020/threadedcomments2" uri="{F7C98A9C-CBB3-438F-8F68-D28B6AF4A901}">
        <xltc2:checksum>3034167353</xltc2:checksum>
        <xltc2:hyperlink startIndex="156" length="59" url="https://pubs.acs.org/doi/abs/10.1021/acsfoodscitech.0c00131"/>
      </x:ext>
    </extLst>
  </threadedComment>
  <threadedComment ref="AC2" dT="2022-12-27T10:39:59.86" personId="{1BD24D9C-7CEE-4D6F-888A-A0F0FCC87060}" id="{1990A3D7-8D36-4822-B2DB-0D6A722CD04F}">
    <text>Data is shown in vvm.
The unit 'vvm' is used for bioreactor culture. 2 vvm (l/l/m) means there is 2 liters of air passing through 1 liter of medium in 1 minute.
https://keisan.casio.com/exec/system/15556366360438</text>
    <extLst>
      <x:ext xmlns:xltc2="http://schemas.microsoft.com/office/spreadsheetml/2020/threadedcomments2" uri="{F7C98A9C-CBB3-438F-8F68-D28B6AF4A901}">
        <xltc2:checksum>4231342582</xltc2:checksum>
        <xltc2:hyperlink startIndex="163" length="51" url="https://keisan.casio.com/exec/system/15556366360438"/>
      </x:ext>
    </extLst>
  </threadedComment>
  <threadedComment ref="AC2" dT="2022-12-27T10:42:38.55" personId="{1BD24D9C-7CEE-4D6F-888A-A0F0FCC87060}" id="{B86B1DAC-AA7E-4F70-8C1F-43043BCFB6F0}" parentId="{1990A3D7-8D36-4822-B2DB-0D6A722CD04F}">
    <text xml:space="preserve">Data reporting on aeration is very sparse and units largely differ. Aeration depends on Reynold's number, pressure, and other constraints (https://repositorium.sdum.uminho.pt/bitstream/1822/27521/1/1779_ftp.pdf).
This column is not very accurate when doing conversions: assume large variability in stat analysis.
</text>
    <extLst>
      <x:ext xmlns:xltc2="http://schemas.microsoft.com/office/spreadsheetml/2020/threadedcomments2" uri="{F7C98A9C-CBB3-438F-8F68-D28B6AF4A901}">
        <xltc2:checksum>3749486861</xltc2:checksum>
        <xltc2:hyperlink startIndex="139" length="71" url="https://repositorium.sdum.uminho.pt/bitstream/1822/27521/1/1779_ftp.pdf"/>
      </x:ext>
    </extLst>
  </threadedComment>
  <threadedComment ref="AD2" dT="2022-12-27T10:45:04.82" personId="{1BD24D9C-7CEE-4D6F-888A-A0F0FCC87060}" id="{341400E7-16D4-4E7B-AA1F-1728FE06CEDA}">
    <text>Incubation/bioreactor time until EPS extraction, in hours.</text>
  </threadedComment>
  <threadedComment ref="AE2" dT="2022-12-27T11:01:31.61" personId="{1BD24D9C-7CEE-4D6F-888A-A0F0FCC87060}" id="{C7B1AB9D-CEC5-47CE-8CB0-E275BB98B96B}">
    <text>EPS yield reported in literature for optimal conditions, in mg/L.</text>
  </threadedComment>
  <threadedComment ref="AF2" dT="2022-12-27T10:48:47.51" personId="{1BD24D9C-7CEE-4D6F-888A-A0F0FCC87060}" id="{EA2D6276-F1ED-42F7-B46B-64737FEF5641}">
    <text>EPS productivity is the total EPS yield (mg/L) normalized by number of days in production.
So, units are: mg/L/day.
Although yield is more reported, productivity is a measure of biotech time-efficiency.</text>
  </threadedComment>
  <threadedComment ref="AG2" dT="2022-12-28T09:21:12.17" personId="{1BD24D9C-7CEE-4D6F-888A-A0F0FCC87060}" id="{2F0889EC-69F7-4CEB-8894-FCC3151BC62D}">
    <text>How much EPS per cell mass is produced.
The units are: g of EPS/g of cell dry weight</text>
  </threadedComment>
  <threadedComment ref="AH2" dT="2022-12-28T09:22:58.92" personId="{1BD24D9C-7CEE-4D6F-888A-A0F0FCC87060}" id="{B2CF8AA9-CA58-4D43-940D-A2A5C95B6A17}">
    <text>Molecular weight in kDa</text>
  </threadedComment>
  <threadedComment ref="AJ2" dT="2022-12-28T09:28:05.65" personId="{1BD24D9C-7CEE-4D6F-888A-A0F0FCC87060}" id="{BBC2C94E-4C15-43FE-A56B-028FCF4842A0}">
    <text>Multiplicity is an author-defined parameter that describes how many unique monomers can be found in the SRU.
Multiplicity can be equal or differ from the SRU length, but can never be less  than.</text>
  </threadedComment>
  <threadedComment ref="AK2" dT="2022-12-28T09:28:29.38" personId="{1BD24D9C-7CEE-4D6F-888A-A0F0FCC87060}" id="{2C085AED-CD2A-439C-81C9-4787B7679380}">
    <text>Number of monomers, repeated or not, that constitute the SRU.</text>
  </threadedComment>
  <threadedComment ref="AL2" dT="2022-12-28T09:32:23.10" personId="{1BD24D9C-7CEE-4D6F-888A-A0F0FCC87060}" id="{9D99049D-6626-47AB-BA94-ABDD6CC0CC7C}">
    <text>The LPSs are
complex amphiphilic macromolecules embedded in the
outer leaflet of the external membrane, of which they are
the major constituents. Smooth-form LPSs (S-LPSs) consist
of three covalently linked regions: the glycolipid lipid A
(also known as the endotoxin for human pathogens), the oli-
gosaccharide region (core region), and the O-specific poly-
saccharide (O-chain, O-antigen). Rough-form LPSs (R-
LPSs), also named lipooligosaccharides (LOSs), lack the
polysaccharidic portion.[11, 12]</text>
  </threadedComment>
  <threadedComment ref="BL2" dT="2022-12-28T09:51:53.89" personId="{1BD24D9C-7CEE-4D6F-888A-A0F0FCC87060}" id="{BC560847-17C5-4B19-AF17-B07E92716C80}">
    <text>Some polysaccharides contain non-osidic constituents. These are the aminoacids reported.</text>
  </threadedComment>
  <threadedComment ref="BM2" dT="2022-12-28T09:52:18.07" personId="{1BD24D9C-7CEE-4D6F-888A-A0F0FCC87060}" id="{FA6EC368-3A60-4060-9986-B4DE027EBC12}">
    <text>Some polysaccharides contain non-osidic constituents. These are the other chemical groups reported.
Authors of each paper report this loosely, either mentioned these R-groups as:
1) Part of the structure but not specifying an SRU
2) Loosely present in the medium from which EPS was purified, not specifying if its part of the structure nor if it depends on the chemical method used for NMR analysis.</text>
  </threadedComment>
  <threadedComment ref="BM2" dT="2022-12-28T09:58:37.66" personId="{1BD24D9C-7CEE-4D6F-888A-A0F0FCC87060}" id="{7E6E8C6E-11FC-4608-BAF6-1F7A1EF0E700}" parentId="{FA6EC368-3A60-4060-9986-B4DE027EBC12}">
    <text>Most authors report acetyl and uronic acid as being part of the structure. These mentions were not accounted for due to redundancy. I have only accounted for true acetyl and uronic acid presence if its strictly specified in sugar form (e.g. acetyl as GalNAc, uronic acid as GalA).
Only cases where I have studied the SRU and found overdecoration with R groups are reported:
- Polyacetylation
- Polyphosphorilation
- Polysulphation
- etc.</text>
  </threadedComment>
  <threadedComment ref="BN2" dT="2022-12-28T10:04:38.72" personId="{1BD24D9C-7CEE-4D6F-888A-A0F0FCC87060}" id="{5C2366F2-D98D-4751-BFBB-430FD12FBB43}">
    <text>Sugar monomers loosely reported as:
1) residuals in the structure, with no quantification by the authors (only qualitatively mentioned as 'trace')
2) referring presence of monomer X during analysis, but not including it in the SRU</text>
  </threadedComment>
  <threadedComment ref="BV2" dT="2022-12-20T11:00:44.88" personId="{1BD24D9C-7CEE-4D6F-888A-A0F0FCC87060}" id="{F625950D-4D45-494F-AAA3-7C0337975AE5}">
    <text>reassess</text>
  </threadedComment>
  <threadedComment ref="BV2" dT="2022-12-23T12:30:55.34" personId="{1BD24D9C-7CEE-4D6F-888A-A0F0FCC87060}" id="{A8366E3A-02AA-4126-AD31-9CA53A8F8D16}" parentId="{F625950D-4D45-494F-AAA3-7C0337975AE5}">
    <text>Backbone structure level (NMR)
- Linear: no branches
- Branched: primary branching
- Hyperbranched: branching in side chains (secondary branching)</text>
  </threadedComment>
  <threadedComment ref="BW2" dT="2022-12-23T12:31:15.55" personId="{1BD24D9C-7CEE-4D6F-888A-A0F0FCC87060}" id="{8A803C08-3C6A-4EC5-B162-1A513378A81C}">
    <text>2D secondary structure (CD/DLS)</text>
  </threadedComment>
  <threadedComment ref="BX2" dT="2022-12-23T12:30:36.97" personId="{1BD24D9C-7CEE-4D6F-888A-A0F0FCC87060}" id="{CD080DE2-2643-4A3E-B687-8E7CBB34CB5C}">
    <text>SEM/TEM level</text>
  </threadedComment>
  <threadedComment ref="BY2" dT="2022-12-05T14:52:38.15" personId="{1BD24D9C-7CEE-4D6F-888A-A0F0FCC87060}" id="{1EA44822-7350-4979-B443-54B96776D412}">
    <text>Polarity reported in paper. In some cases, polarity is indirectly stated, by which tacit knowledge is required, e.g. when an anion-exchange chromatography column was used for purification, it is usually because the polymer is anionic.
- Anionic
- Cationic
- Neutral
- Zwiterionic
3 official classes are used, and an additional "zwitterionic" classification was considered.
Some polymers are neutral because they're only composed of neutral monomers (e.g. Glc, Gal, Man).
Other polymers can be considered neutral from a global charge POV, but are actually charged, such as when HexNAc, HexU or HexN monomers are present.
Quantitatively, there are cases where neutral = zwitterionic = 0 charge.
Qualitatively, it made sense to make the distinction.</text>
  </threadedComment>
  <threadedComment ref="CA2" dT="2023-01-02T14:23:03.53" personId="{1BD24D9C-7CEE-4D6F-888A-A0F0FCC87060}" id="{E5887885-32CD-4E14-A61E-E255AD804043}">
    <text>Percentage of carbohydrate content in the purified EPS, usually by elementary analysis.</text>
  </threadedComment>
  <threadedComment ref="CB2" dT="2023-01-02T14:27:11.62" personId="{1BD24D9C-7CEE-4D6F-888A-A0F0FCC87060}" id="{2DBF62D1-5045-4315-B210-7A66ED9ED241}">
    <text>% of uronic acids.
Value priority was given to the value authors report in the paper. However, some have reported %UA without specifying any UA in monomer composition, leaving to guess if they are free hydrolysed UA or part of the structure.
Thus, if %UA reported &lt; %UA in SRU, the value provided will be:
Total% = %UA(SRU) + %UA(reported)
To avoid overcounting, if Total% &gt; %UA(reported), value will be %UA(reported).</text>
  </threadedComment>
  <threadedComment ref="CC2" dT="2023-01-02T14:27:33.42" personId="{1BD24D9C-7CEE-4D6F-888A-A0F0FCC87060}" id="{4E2027A4-BF4E-46D5-83DD-015D61F96891}">
    <text>% of hexosamines.
Same logic of %UA applies.</text>
  </threadedComment>
  <threadedComment ref="CH2" dT="2023-01-02T14:28:25.41" personId="{1BD24D9C-7CEE-4D6F-888A-A0F0FCC87060}" id="{A7005B29-31B3-44A4-AAB3-D93C487B2F3A}">
    <text>Usually reported from spectrophotometry measurements (e.g. Bradford assay).
The protein content is rarely related to any aminoacids part of the SRU, but rather to adsorbed protein to the EPS.</text>
  </threadedComment>
  <threadedComment ref="CI2" dT="2023-01-02T14:29:17.55" personId="{1BD24D9C-7CEE-4D6F-888A-A0F0FCC87060}" id="{5A25A8AF-0534-4B94-89EE-D755F86C263F}">
    <text>Virtually no lipid content reported, but parameter kept in database.</text>
  </threadedComment>
  <threadedComment ref="CK2" dT="2023-01-02T14:31:06.63" personId="{1BD24D9C-7CEE-4D6F-888A-A0F0FCC87060}" id="{55537AEA-1D1D-49F6-8731-2981A90972C6}">
    <text>Crystallization temperature.
Data is from solid-state DSC, no aqueous-state DSC measurements were performed except by me (FucoPol).</text>
  </threadedComment>
  <threadedComment ref="CL2" dT="2023-01-02T14:31:57.55" personId="{1BD24D9C-7CEE-4D6F-888A-A0F0FCC87060}" id="{1BE13848-75FE-40A2-8DE7-4EFD5C5FAD49}">
    <text xml:space="preserve">Melting temperature 1.
A trend was found where usually 2 different melts occur, possibly due to inherent hetereogeneity of polymer crystals.
Data is from solid-state DSC, no aqueous-state DSC measurements were performed except by me (FucoPol).
</text>
  </threadedComment>
  <threadedComment ref="CM2" dT="2023-01-02T14:32:05.58" personId="{1BD24D9C-7CEE-4D6F-888A-A0F0FCC87060}" id="{70119D68-BCE8-43F6-8C63-128EB84DA076}">
    <text xml:space="preserve">Melting temperature 2.
A trend was found where usually 2 different melts occur, possibly due to inherent hetereogeneity of polymer crystals.
Data is from solid-state DSC, no aqueous-state DSC measurements were performed except by me (FucoPol).
</text>
  </threadedComment>
  <threadedComment ref="CN2" dT="2023-01-02T14:33:22.39" personId="{1BD24D9C-7CEE-4D6F-888A-A0F0FCC87060}" id="{76D0407F-F26E-453B-A9C8-994AA8FE1A23}">
    <text>Glass transition temperature.
Data is from solid-state DSC, no aqueous-state DSC measurements were performed except by me (FucoPol).</text>
  </threadedComment>
  <threadedComment ref="CO2" dT="2023-01-02T14:33:42.09" personId="{1BD24D9C-7CEE-4D6F-888A-A0F0FCC87060}" id="{D93A293D-6871-4211-9AB9-6B2B79AE59B5}">
    <text>Decomposition/degradation temperature.
Data is from solid-state DSC, no aqueous-state DSC measurements were performed except by me (FucoPol).</text>
  </threadedComment>
  <threadedComment ref="CR2" dT="2023-01-02T14:50:46.51" personId="{1BD24D9C-7CEE-4D6F-888A-A0F0FCC87060}" id="{D4312B89-1300-4FB9-B3E0-0C20038B4FD8}">
    <text xml:space="preserve">Values were normalized to approximations of intrinsic viscosity, in mPa.s/% or dL/g. (literature reporting is highly heterogenous)
The intrinsic viscosity of a polymer can be calculated using the following equation:
intrinsic viscosity = 
[η] = (η - η0)/c
where:
[η] is the intrinsic viscosity of the polymer η is the viscosity of the polymer solution η0 is the viscosity of the solvent c is the concentration of the polymer in g/dL
This equation assumes that the polymer is dilute enough in the solvent such that the viscosity of the polymer solution is approximately equal to the sum of the viscosities of the polymer and the solvent.
Solvent was always water. Water has a low viscosity due to its small molecular size and the fact that its molecules are held together by relatively weak hydrogen bonds.
At room temperature, the viscosity of water is about 1.00 mPas (millipascal seconds), but it was considered 0 here.
</text>
  </threadedComment>
  <threadedComment ref="CS2" dT="2023-01-02T15:00:53.65" personId="{1BD24D9C-7CEE-4D6F-888A-A0F0FCC87060}" id="{F3F340C9-136C-4BCD-9469-8034FA40C3BF}">
    <text xml:space="preserve">Polarimetry, or optical rotation is usually represented by the symbol [α]D at 20/25ºC.
Optical Rotation
(θ) = [α] * l * c
Where:
θ is the angle of rotation, in degrees
[α] is the specific rotation, in degrees per decimeter (°/dm)
l is the length of the substance through which the light passes, in decimeters (dm)
c is the concentration of the substance, in grams per milliliter (g/mL)
The specific rotation is a measure of the strength of the interaction between the substance and the light, and it is unique for each substance. It can be measured by measuring the angle of rotation of a known concentration of the substance and a known length.
</text>
  </threadedComment>
  <threadedComment ref="CU2" dT="2023-01-02T15:12:53.58" personId="{1BD24D9C-7CEE-4D6F-888A-A0F0FCC87060}" id="{4407AC42-37A7-45C3-86F7-3854D81EFE81}">
    <text>Hydrodynamic radius (in nm)</text>
  </threadedComment>
  <threadedComment ref="CV2" dT="2023-01-14T16:41:33.86" personId="{1BD24D9C-7CEE-4D6F-888A-A0F0FCC87060}" id="{D64F432B-5732-412F-8370-1350BAC0DAA4}">
    <text>Zeta-potential (mV)</text>
  </threadedComment>
  <threadedComment ref="CW2" dT="2022-12-13T10:23:38.40" personId="{1BD24D9C-7CEE-4D6F-888A-A0F0FCC87060}" id="{0CEABF59-AB59-484F-8E50-1F60CB3E3004}">
    <text>Osmolarity in mOsm/L
A concentration is usually specified in the comments unless not provided by authors.</text>
  </threadedComment>
  <threadedComment ref="CX2" dT="2023-01-14T16:42:27.80" personId="{1BD24D9C-7CEE-4D6F-888A-A0F0FCC87060}" id="{32299004-983E-4E5E-8C2E-D9C8EAD62CC5}">
    <text>Surface Tension</text>
  </threadedComment>
  <threadedComment ref="CY2" dT="2023-01-14T16:44:08.25" personId="{1BD24D9C-7CEE-4D6F-888A-A0F0FCC87060}" id="{E8BB3CBF-721D-4EDA-98A0-96F166FABD7A}">
    <text>X-Ray Diffraction
In this database, only performed in powder samples.
Initial intent was that modulation of crystals formed could be probed by XRD in aqueous solution, but no paper reported such a study.</text>
  </threadedComment>
  <threadedComment ref="CZ2" dT="2023-01-14T16:48:50.27" personId="{1BD24D9C-7CEE-4D6F-888A-A0F0FCC87060}" id="{9B64B94F-A079-4824-A71C-240BBDEF138E}">
    <text xml:space="preserve">refers to the ability to prevent or reduce cell damage or death caused by toxins. </text>
  </threadedComment>
  <threadedComment ref="DA2" dT="2023-01-14T16:49:15.52" personId="{1BD24D9C-7CEE-4D6F-888A-A0F0FCC87060}" id="{827E9695-E8C5-4FC5-9AD9-DD48C27B826A}">
    <text xml:space="preserve">refers to the ability of a substance to prevent or reduce damage to cells caused by reactive molecules such as free radicals. </text>
  </threadedComment>
  <threadedComment ref="DB2" dT="2023-01-14T16:49:26.84" personId="{1BD24D9C-7CEE-4D6F-888A-A0F0FCC87060}" id="{468322FD-40AE-4AF5-B468-902CD1345A20}">
    <text xml:space="preserve">refers to the ability to prevent or reduce the growth of tumors. </text>
  </threadedComment>
  <threadedComment ref="DC2" dT="2023-01-14T16:49:55.23" personId="{1BD24D9C-7CEE-4D6F-888A-A0F0FCC87060}" id="{B2F412C5-1726-45C4-A969-F8980CFCB4D6}">
    <text>refers to the ability of a substance to protect against harmful effects of radiation, such as having a photoprotective effect (e.g. UV filter absorption).</text>
  </threadedComment>
  <threadedComment ref="DD2" dT="2023-01-14T16:50:31.67" personId="{1BD24D9C-7CEE-4D6F-888A-A0F0FCC87060}" id="{63F7C33C-2729-421A-A788-0A113CA41D05}">
    <text xml:space="preserve">refers to the ability of a substance to prevent the formation of biofilms, which are communities of microorganisms that adhere to surfaces and can protect themselves from external threats. </text>
  </threadedComment>
  <threadedComment ref="DE2" dT="2023-01-14T16:50:39.39" personId="{1BD24D9C-7CEE-4D6F-888A-A0F0FCC87060}" id="{3DBFE479-D751-402A-912E-B9DC9A8661B1}">
    <text xml:space="preserve">refers to the ability of a substance to maintain its properties and function even when exposed to high temperatures. </text>
  </threadedComment>
  <threadedComment ref="DF2" dT="2023-01-14T16:51:22.36" personId="{1BD24D9C-7CEE-4D6F-888A-A0F0FCC87060}" id="{D7293D29-C6E8-4DF9-BBB8-715FE0388DDC}">
    <text>100% correlated to heavy metal tolerance, as all bioflocculants reported were removers of heavy metals from media.
refers to the ability of a substance to cause the aggregation of microorganisms and suspended particles like heavy metals in liquid, making them easier to remove or settle out.</text>
  </threadedComment>
  <threadedComment ref="DG2" dT="2023-01-14T16:51:34.46" personId="{1BD24D9C-7CEE-4D6F-888A-A0F0FCC87060}" id="{9A258290-B145-4462-A585-7A8DA69A196F}">
    <text xml:space="preserve">refers to the ability of a substance to mix two immiscible liquids, such as oil and water, and create a stable mixture called an emulsion. </text>
  </threadedComment>
  <threadedComment ref="DH2" dT="2023-01-14T16:51:42.59" personId="{1BD24D9C-7CEE-4D6F-888A-A0F0FCC87060}" id="{DED346CF-1CC5-483C-AABD-FEEAA79D04C7}">
    <text xml:space="preserve">refers to the ability of a substance to absorb and hold moisture, causing it to increase in volume. </text>
  </threadedComment>
  <threadedComment ref="DI2" dT="2023-01-14T16:51:49.64" personId="{1BD24D9C-7CEE-4D6F-888A-A0F0FCC87060}" id="{F12CAC1D-A605-4097-9332-70FB207AE7A9}">
    <text xml:space="preserve">refers to the ability of a substance to form a gel, which is a semi-solid colloid. </text>
  </threadedComment>
  <threadedComment ref="DJ2" dT="2023-01-14T16:52:01.47" personId="{1BD24D9C-7CEE-4D6F-888A-A0F0FCC87060}" id="{72AD309B-3DAB-459E-969A-8EE96D74DC70}">
    <text xml:space="preserve">refers to the ability of a substance to form a foam, which is a mixture of a gas and a liquid or a solid. </text>
  </threadedComment>
  <threadedComment ref="DK2" dT="2023-01-14T16:52:10.13" personId="{1BD24D9C-7CEE-4D6F-888A-A0F0FCC87060}" id="{1D506974-81B1-4F47-879F-A33BA181FF1F}">
    <text xml:space="preserve">refers to the ability of a substance to modulate the immune system. </text>
  </threadedComment>
  <threadedComment ref="DL2" dT="2023-01-14T16:52:18.36" personId="{1BD24D9C-7CEE-4D6F-888A-A0F0FCC87060}" id="{C27E6787-2502-49AE-B974-48CACC90CE57}">
    <text xml:space="preserve">refers to the ability of a substance to inhibit or kill bacteria. </text>
  </threadedComment>
  <threadedComment ref="DM2" dT="2023-01-14T16:52:24.79" personId="{1BD24D9C-7CEE-4D6F-888A-A0F0FCC87060}" id="{9D16BC2B-915D-4DA9-B6AD-680A6F4ECA28}">
    <text xml:space="preserve">refers to the ability of a substance to inhibit or kill viruses. </text>
  </threadedComment>
  <threadedComment ref="DN2" dT="2023-01-14T16:52:33.13" personId="{1BD24D9C-7CEE-4D6F-888A-A0F0FCC87060}" id="{1E7FE718-F790-4F92-AC91-1583C3162A42}">
    <text xml:space="preserve">refers to the ability of a substance to prevent or reduce cell death (apoptosis) </text>
  </threadedComment>
  <threadedComment ref="DO2" dT="2023-01-14T16:52:40.79" personId="{1BD24D9C-7CEE-4D6F-888A-A0F0FCC87060}" id="{9EED8155-6385-4208-8D3F-5BA811635820}">
    <text xml:space="preserve">refers to the ability of a substance to inhibit blood clotting </text>
  </threadedComment>
  <threadedComment ref="DP2" dT="2023-01-14T16:52:53.69" personId="{1BD24D9C-7CEE-4D6F-888A-A0F0FCC87060}" id="{57104490-A4FC-4B37-90C1-9CD40C925DE1}">
    <text>refers to the ability of a substance to reduce inflammation or its markers.</text>
  </threadedComment>
  <threadedComment ref="DQ2" dT="2023-01-14T16:53:01.98" personId="{1BD24D9C-7CEE-4D6F-888A-A0F0FCC87060}" id="{688A0035-D235-4664-AA64-AED35EF6411C}">
    <text xml:space="preserve">refers to the ability of a substance to protect neurons (nerve cells) from damage or death. </text>
  </threadedComment>
  <threadedComment ref="DR2" dT="2022-12-07T10:55:55.06" personId="{1BD24D9C-7CEE-4D6F-888A-A0F0FCC87060}" id="{DC987E83-AB6C-41F5-A668-2A853392CFB9}">
    <text>Check: yes if halo and psychro, or just psychro?</text>
  </threadedComment>
  <threadedComment ref="DT2" dT="2023-01-14T18:14:55.00" personId="{1BD24D9C-7CEE-4D6F-888A-A0F0FCC87060}" id="{F3C32B04-9A41-4AAC-AC52-EAC35706B74E}">
    <text>The reported metric for a confirmation of cryoprotection with the supplemented polysaccharide.
The type of metric differs between papers. Due to lack of uniformity in this type of reporting, this parameter is left as a comment column, as there is no way to standardize performance between different methodologies.
The most approximate and conventional way to measure cryopreservation success is by % of viable cells, whether that's cell count, metabolic viability or a specific function, such as phagocytic activity in leukocytes.</text>
  </threadedComment>
  <threadedComment ref="DU2" dT="2023-01-14T18:18:36.31" personId="{1BD24D9C-7CEE-4D6F-888A-A0F0FCC87060}" id="{2AF944D5-8DAB-4437-A2C7-D5536B6271F2}">
    <text>Type of metric used to assess change in viability post-thaw.</text>
  </threadedComment>
  <threadedComment ref="AC21" dT="2020-09-17T09:31:20.29" personId="{AA506052-A9F7-415C-A5D4-0E27752ED95A}" id="{838785F4-9F04-42F1-988D-FFC74DF632E1}">
    <text>1:1 (v/v) air flow rate</text>
  </threadedComment>
  <threadedComment ref="AC22" dT="2020-09-17T09:31:30.21" personId="{AA506052-A9F7-415C-A5D4-0E27752ED95A}" id="{5D5D01B8-78F5-45C7-B04D-FE36B44E4B09}">
    <text>20 ml/min/L broth</text>
  </threadedComment>
  <threadedComment ref="AC22" dT="2021-02-19T14:36:08.97" personId="{8FD26A3D-3818-4EDE-AA04-50EB40A5E4E9}" id="{07C2D793-B5EF-457C-8FFC-D74ACBEC8A43}" parentId="{5D5D01B8-78F5-45C7-B04D-FE36B44E4B09}">
    <text>3L of broth</text>
  </threadedComment>
  <threadedComment ref="AC23" dT="2020-09-17T09:31:30.21" personId="{AA506052-A9F7-415C-A5D4-0E27752ED95A}" id="{B41CE399-2F5C-4919-B37B-1A1168922F76}">
    <text>20 ml/min/L broth</text>
  </threadedComment>
  <threadedComment ref="AC24" dT="2020-09-17T09:31:30.21" personId="{AA506052-A9F7-415C-A5D4-0E27752ED95A}" id="{C9895801-B2BE-4293-A530-F8DD2B3D9445}">
    <text>20 ml/min/L broth</text>
  </threadedComment>
  <threadedComment ref="AC25" dT="2020-09-17T09:31:30.21" personId="{AA506052-A9F7-415C-A5D4-0E27752ED95A}" id="{18EA662E-1BE4-461B-8799-0D44061B64CA}">
    <text>20 ml/min/L broth</text>
  </threadedComment>
  <threadedComment ref="AC26" dT="2020-09-17T09:31:30.21" personId="{AA506052-A9F7-415C-A5D4-0E27752ED95A}" id="{F006AEB8-A7EE-4AEC-95C9-BAB19B781B53}">
    <text>20 ml/min/L broth</text>
  </threadedComment>
  <threadedComment ref="CS26" dT="2023-01-02T15:11:49.62" personId="{1BD24D9C-7CEE-4D6F-888A-A0F0FCC87060}" id="{6C906A74-3B0D-40D7-890B-C02E0578EA99}">
    <text>5mg/ml</text>
  </threadedComment>
  <threadedComment ref="AC29" dT="2021-02-19T14:40:52.45" personId="{8FD26A3D-3818-4EDE-AA04-50EB40A5E4E9}" id="{0CF45E0C-F8E9-4903-AEE6-D7480B9C1A91}">
    <text>Microaerobic means minimal oxygen presence in a static layer. by induction, there is no air diffusion, so 0.
(which is expected because RPM was reported as 0)</text>
  </threadedComment>
  <threadedComment ref="DZ38" dT="2022-12-25T09:46:15.40" personId="{1BD24D9C-7CEE-4D6F-888A-A0F0FCC87060}" id="{D60385D6-1F35-4542-AEDF-DF73A86F0AE6}">
    <text>Lower than other Colwellia EPS/CPS produced at 4ºC</text>
  </threadedComment>
  <threadedComment ref="CR58" dT="2023-01-02T14:53:44.37" personId="{1BD24D9C-7CEE-4D6F-888A-A0F0FCC87060}" id="{48BCF6E9-781C-46F6-8137-9536FF1A952C}">
    <text>19.2 dl/g in 10mM NaCl (spec. Viscosity)</text>
  </threadedComment>
  <threadedComment ref="CR60" dT="2023-01-02T14:54:37.12" personId="{1BD24D9C-7CEE-4D6F-888A-A0F0FCC87060}" id="{2AE9FE6A-073A-436A-B699-0B868E74573B}">
    <text>48 mPa.s/0.5%</text>
  </threadedComment>
  <threadedComment ref="CR63" dT="2023-01-02T14:55:06.62" personId="{1BD24D9C-7CEE-4D6F-888A-A0F0FCC87060}" id="{5BAACCF6-0EF5-489E-A042-159B893AE310}">
    <text>0.26η at 1%</text>
  </threadedComment>
  <threadedComment ref="CR65" dT="2023-01-02T14:55:14.69" personId="{1BD24D9C-7CEE-4D6F-888A-A0F0FCC87060}" id="{558F43ED-7128-456C-B292-644861E6848B}">
    <text>[η] = (3.26 ± 0.02) dl/g</text>
  </threadedComment>
  <threadedComment ref="AC68" dT="2020-09-17T09:34:49.61" personId="{AA506052-A9F7-415C-A5D4-0E27752ED95A}" id="{B0818033-EC94-47BF-954E-5283C8D5446D}">
    <text>15L/min</text>
  </threadedComment>
  <threadedComment ref="CR69" dT="2023-01-02T14:56:08.30" personId="{1BD24D9C-7CEE-4D6F-888A-A0F0FCC87060}" id="{F47054BF-D6AB-4A47-9095-3656DC6FB1FD}">
    <text>[η] = 0.710  at 2% w/v</text>
  </threadedComment>
  <threadedComment ref="AC70" dT="2020-09-17T09:37:53.08" personId="{AA506052-A9F7-415C-A5D4-0E27752ED95A}" id="{6712DAA0-A77C-4F65-8E8C-A9EDEC3207AE}">
    <text>30L/h</text>
  </threadedComment>
  <threadedComment ref="AC71" dT="2020-09-17T09:37:53.08" personId="{AA506052-A9F7-415C-A5D4-0E27752ED95A}" id="{6E090065-A85B-449D-8FE6-7DB51489CA5C}">
    <text>30L/h</text>
  </threadedComment>
  <threadedComment ref="AC72" dT="2020-09-17T09:41:36.70" personId="{AA506052-A9F7-415C-A5D4-0E27752ED95A}" id="{F9C7691E-284E-4643-91A2-3B5B6DF52AE8}">
    <text>0.5 L /min</text>
  </threadedComment>
  <threadedComment ref="AC73" dT="2020-09-17T09:43:15.56" personId="{AA506052-A9F7-415C-A5D4-0E27752ED95A}" id="{D6D8D023-0803-4AE7-B702-58BD17F621D3}">
    <text>40 L/vol of medium/h</text>
  </threadedComment>
  <threadedComment ref="CR73" dT="2023-01-02T14:57:14.00" personId="{1BD24D9C-7CEE-4D6F-888A-A0F0FCC87060}" id="{B8EACB63-3F43-4FB7-880E-7D52AFB245AA}">
    <text>116cP @ 12 rpm (70g/L)
dL/g = cP x 0.01 g/mL x 10 mL/dL</text>
  </threadedComment>
  <threadedComment ref="AC74" dT="2020-09-17T09:44:09.87" personId="{AA506052-A9F7-415C-A5D4-0E27752ED95A}" id="{330F9B54-71F0-46FF-8F3F-868F3E16064D}">
    <text>0.5 L /min</text>
  </threadedComment>
  <threadedComment ref="AC75" dT="2020-09-17T09:44:09.87" personId="{AA506052-A9F7-415C-A5D4-0E27752ED95A}" id="{12FE2568-533E-488B-91EA-E1B616782D47}">
    <text>0.5 L /min</text>
  </threadedComment>
  <threadedComment ref="AC106" dT="2020-09-17T09:44:57.12" personId="{AA506052-A9F7-415C-A5D4-0E27752ED95A}" id="{8AFCC8F9-CCC8-428C-AB3B-258044C0C220}">
    <text>0.125 vvm (0.4 SPLM, 10% O2)</text>
  </threadedComment>
  <threadedComment ref="CR106" dT="2023-01-02T14:59:35.22" personId="{1BD24D9C-7CEE-4D6F-888A-A0F0FCC87060}" id="{8640C21A-580B-4FF1-BF8F-577D2FC4FAF9}">
    <text>η0 = 37 @ 0.25% w/v</text>
  </threadedComment>
  <threadedComment ref="BX112" dT="2022-10-11T09:34:57.49" personId="{1BD24D9C-7CEE-4D6F-888A-A0F0FCC87060}" id="{0EBF357F-D8EB-498C-A40B-1ABD88FBB773}">
    <text>Rigid rod behavior locally, flexible chain globally</text>
  </threadedComment>
  <threadedComment ref="CU112" dT="2023-01-14T16:32:12.98" personId="{1BD24D9C-7CEE-4D6F-888A-A0F0FCC87060}" id="{D761643C-D9DC-4E60-852E-E43EE2B0908A}">
    <text>9.1 at 25ºC, 10.2 at 4ºC</text>
  </threadedComment>
  <threadedComment ref="CX112" dT="2022-10-10T14:03:56.80" personId="{1BD24D9C-7CEE-4D6F-888A-A0F0FCC87060}" id="{47F6B379-F9A0-44E7-BD88-77071E883F13}">
    <text>Check paper, specific units, maybe not universal. But supports hydrophilic character</text>
  </threadedComment>
  <threadedComment ref="AK115" dT="2022-10-13T14:02:59.64" personId="{1BD24D9C-7CEE-4D6F-888A-A0F0FCC87060}" id="{6615F7F5-088E-49D9-8BC7-2631BA4BDCB7}">
    <text>SRU is not exactly known.
"six predominant signals arising from (1 ! 3)-linked a-Manp" then calculated a 37% Xyl units to 60% Man units in un-Smith degradated XM fraction.
From there I supposed that linked to the 6 mannose units in the backbone, the "partially substituted" with Xyl sentence accounted for about 3-4 Xyl units. Because some of those Xyl units are re-substituted with another Xyl like, Man-(Xyl-Xyl), I supposed 4 units of Xyl instead of 3.</text>
  </threadedComment>
  <threadedComment ref="CU117" dT="2022-12-07T10:44:10.48" personId="{1BD24D9C-7CEE-4D6F-888A-A0F0FCC87060}" id="{ECCCC015-B278-4FE6-8F00-994C6FC48C72}">
    <text>In NaSO4</text>
  </threadedComment>
  <threadedComment ref="DT118" dT="2022-12-08T11:48:17.88" personId="{1BD24D9C-7CEE-4D6F-888A-A0F0FCC87060}" id="{44885AA3-7ED3-4FB2-881D-F513B66FB4E9}">
    <text>Check metabolic viability increase!</text>
  </threadedComment>
  <threadedComment ref="AC125" dT="2022-12-05T14:38:25.31" personId="{1BD24D9C-7CEE-4D6F-888A-A0F0FCC87060}" id="{EA85CDA1-96F7-4CEA-AF3F-2FC0D48460FE}">
    <text>20L/min in 28L broth</text>
  </threadedComment>
  <threadedComment ref="AK128" dT="2022-12-07T10:09:21.00" personId="{1BD24D9C-7CEE-4D6F-888A-A0F0FCC87060}" id="{20FC0AF6-E289-4DB8-A251-13C851E12A85}">
    <text>No SRU shown, and anomeric counts are shady. If considered a single EPS molecule, anomeric counts=19. If several oligomers, conservative counts is the HSQC crosspeak count = 7. I went conservative due to number of different sugars being only 3, and chose 7 but this was arbitrary.</text>
  </threadedComment>
  <threadedComment ref="CV129" dT="2022-12-07T10:34:20.22" personId="{1BD24D9C-7CEE-4D6F-888A-A0F0FCC87060}" id="{8D3177CD-6751-49F9-9E94-121CEC5A170D}">
    <text xml:space="preserve">Ayyash et al. (2020) reported that nega-
tively charged EPS might be more biologically active than neutral EPS </text>
  </threadedComment>
  <threadedComment ref="DT130" dT="2022-12-08T11:48:24.57" personId="{1BD24D9C-7CEE-4D6F-888A-A0F0FCC87060}" id="{505190D3-57F3-4DF0-B747-F39FA7F1D3E7}">
    <text xml:space="preserve">Check metabolic viability increase!
</text>
  </threadedComment>
  <threadedComment ref="CW133" dT="2022-12-17T11:48:28.93" personId="{1BD24D9C-7CEE-4D6F-888A-A0F0FCC87060}" id="{4C4DA8BF-DFE0-4F53-90FA-5AC2188A904C}">
    <text>Considering a 0.2% w/v concentration for all EPS below</text>
  </threadedComment>
  <threadedComment ref="DT133" dT="2022-12-13T10:07:58.75" personId="{1BD24D9C-7CEE-4D6F-888A-A0F0FCC87060}" id="{D6271C32-748F-4262-9F49-4C98980B2F07}">
    <text>Leukocyte count after -80</text>
  </threadedComment>
  <threadedComment ref="DT133" dT="2022-12-13T10:26:11.52" personId="{1BD24D9C-7CEE-4D6F-888A-A0F0FCC87060}" id="{61A49BF2-6D85-4225-8EDB-0A11F76C646C}" parentId="{D6271C32-748F-4262-9F49-4C98980B2F07}">
    <text>Better outcome explained by Lemnan having more -OH than Comaruman</text>
  </threadedComment>
  <threadedComment ref="DT133" dT="2022-12-13T10:27:16.54" personId="{1BD24D9C-7CEE-4D6F-888A-A0F0FCC87060}" id="{75B5BE72-7BA5-4D9F-A238-56A570BC03E9}" parentId="{D6271C32-748F-4262-9F49-4C98980B2F07}">
    <text>To which then hydroxyl and ester bonds to glycerol form nets where water molecules lie.</text>
  </threadedComment>
  <threadedComment ref="DX133" dT="2022-12-22T13:40:13.22" personId="{1BD24D9C-7CEE-4D6F-888A-A0F0FCC87060}" id="{1768C1D9-2C01-4A84-838A-ADAABB66A42B}">
    <text>Human nucleated blood cells, all except RBCs</text>
  </threadedComment>
  <threadedComment ref="CR134" dT="2023-01-02T14:59:51.55" personId="{1BD24D9C-7CEE-4D6F-888A-A0F0FCC87060}" id="{C6C5C3A4-1422-4255-8391-75C3FA6BA0A7}">
    <text>6.78 dl/g (high viscous)</text>
  </threadedComment>
  <threadedComment ref="DT134" dT="2022-12-13T10:07:58.75" personId="{1BD24D9C-7CEE-4D6F-888A-A0F0FCC87060}" id="{CDD26D2D-385A-4C8E-9994-0DF6D32D1E12}">
    <text>Leukocyte count after -80</text>
  </threadedComment>
  <threadedComment ref="ED137" dT="2022-12-20T11:17:11.01" personId="{1BD24D9C-7CEE-4D6F-888A-A0F0FCC87060}" id="{EF291903-76AE-48CF-AA3D-5B429EBA0457}">
    <text>Tanacetan, Rauwolfian and Heracleuman all perturb crystal melting rates. Authors conclude that the bigger the perturbation, the greater a possible cryoprotective effect. Heracleum was not considered cryoprotective bc although a perturbator of ice physics, does not show statistical significance on cell viability.</text>
  </threadedComment>
  <threadedComment ref="BV138" dT="2022-12-20T11:01:46.23" personId="{1BD24D9C-7CEE-4D6F-888A-A0F0FCC87060}" id="{E892BAD4-43BB-4EF1-A307-E1C0C9B9DB83}">
    <text xml:space="preserve">This made me reassess conformations. Main chain is linear, but main chain is always linear by definition.
</text>
  </threadedComment>
  <threadedComment ref="A139" dT="2022-12-28T09:25:08.69" personId="{1BD24D9C-7CEE-4D6F-888A-A0F0FCC87060}" id="{AC1D9966-98F1-40B5-B55C-26C839BD738D}">
    <text>Pectins have very high PDI index, compare with FucoPol: https://www.sciencedirect.com/science/article/pii/S0268005X16306968?casa_token=7fggPohG1UAAAAAA:Xl_sURaNUINCN18pW1uWDwDcGSFivdc3-qijERj-AOPKCI_BGcErbS1hxieUAzTrHuOjXU62Lts</text>
    <extLst>
      <x:ext xmlns:xltc2="http://schemas.microsoft.com/office/spreadsheetml/2020/threadedcomments2" uri="{F7C98A9C-CBB3-438F-8F68-D28B6AF4A901}">
        <xltc2:checksum>247659918</xltc2:checksum>
        <xltc2:hyperlink startIndex="56" length="171" url="https://www.sciencedirect.com/science/article/pii/S0268005X16306968?casa_token=7fggPohG1UAAAAAA:Xl_sURaNUINCN18pW1uWDwDcGSFivdc3-qijERj-AOPKCI_BGcErbS1hxieUAzTrHuOjXU62Lts"/>
      </x:ext>
    </extLst>
  </threadedComment>
  <threadedComment ref="CT140" dT="2022-12-13T10:23:14.66" personId="{1BD24D9C-7CEE-4D6F-888A-A0F0FCC87060}" id="{BC032FC1-BF57-44BA-AF9A-E484ACC80BD2}">
    <text>assumed</text>
  </threadedComment>
  <threadedComment ref="CT141" dT="2022-12-13T10:23:19.39" personId="{1BD24D9C-7CEE-4D6F-888A-A0F0FCC87060}" id="{75407F11-5966-41B7-8423-19E821C36DB8}">
    <text>assumed</text>
  </threadedComment>
  <threadedComment ref="DT143" dT="2022-12-22T11:04:10.79" personId="{1BD24D9C-7CEE-4D6F-888A-A0F0FCC87060}" id="{47C2B933-3988-4F51-B25A-89669909EB7E}">
    <text>Mitochondrial activity</text>
  </threadedComment>
  <threadedComment ref="CW145" dT="2022-12-22T13:01:20.73" personId="{1BD24D9C-7CEE-4D6F-888A-A0F0FCC87060}" id="{CC2897BF-25C7-485C-A828-C4870E3B49A6}">
    <text>0.5%</text>
  </threadedComment>
  <threadedComment ref="DT145" dT="2022-12-22T13:25:39.66" personId="{1BD24D9C-7CEE-4D6F-888A-A0F0FCC87060}" id="{ECD0D758-7257-485F-8FFF-BC89A67C34DA}">
    <text>Leuko count, 1.4 fold phagocytizing
neutrophils (63%)</text>
  </threadedComment>
  <threadedComment ref="ED145" dT="2022-12-22T13:01:52.97" personId="{1BD24D9C-7CEE-4D6F-888A-A0F0FCC87060}" id="{1352B2AB-62DA-42C6-93F5-8CF1D576FD5B}">
    <text>Minimal, a -0.021 change alone but greatly enhances other CPAs cryoscopic point (by 0.03-0.4)</text>
  </threadedComment>
  <threadedComment ref="EF145" dT="2022-12-22T12:00:22.41" personId="{1BD24D9C-7CEE-4D6F-888A-A0F0FCC87060}" id="{A5E3A768-F2F2-4B11-BC61-C63286A95479}">
    <text>Like FucoPol in POM. The shift in the crystallization
temperature of water in cells towards the lower tem-
perature range at the primary stages of cooling is
known to contribute to the gradual freezing of water
followed by the formation of a fine granular and,
therefore, less brittle ice structure (Belous and Grish-
chenko, 1994)</text>
  </threadedComment>
  <threadedComment ref="CA147" dT="2022-12-23T12:35:14.60" personId="{1BD24D9C-7CEE-4D6F-888A-A0F0FCC87060}" id="{EF92CAC9-722A-4B6A-915A-17BAD9218D0B}">
    <text>96.10 in EPS</text>
  </threadedComment>
  <threadedComment ref="CH147" dT="2022-12-23T12:35:22.21" personId="{1BD24D9C-7CEE-4D6F-888A-A0F0FCC87060}" id="{5C1FCEAB-912C-40B8-B26B-4D097D486F68}">
    <text>58.3% in EPS</text>
  </threadedComment>
  <threadedComment ref="DT147" dT="2022-12-23T14:58:00.98" personId="{1BD24D9C-7CEE-4D6F-888A-A0F0FCC87060}" id="{9D0B03EF-D51B-48EF-A1D2-B18EE68F27E2}">
    <text>Equals that of 20% glycerol.
1.19-fold in S. aureus, 96% survival</text>
  </threadedComment>
  <threadedComment ref="DX147" dT="2022-12-23T14:56:35.52" personId="{1BD24D9C-7CEE-4D6F-888A-A0F0FCC87060}" id="{B5438FAA-7DFD-42D7-BFFE-B096794BBB92}">
    <text>And S. aureus</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wnloads.hindawi.com/journals/bmri/2018/6285134.pdf"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ciencedirect.com/science/article/abs/pii/S0144861711009829" TargetMode="External"/><Relationship Id="rId21" Type="http://schemas.openxmlformats.org/officeDocument/2006/relationships/hyperlink" Target="https://www.nature.com/articles/srep18435" TargetMode="External"/><Relationship Id="rId42" Type="http://schemas.openxmlformats.org/officeDocument/2006/relationships/hyperlink" Target="https://pubmed.ncbi.nlm.nih.gov/1544904/" TargetMode="External"/><Relationship Id="rId63" Type="http://schemas.openxmlformats.org/officeDocument/2006/relationships/hyperlink" Target="https://www.sciencedirect.com/science/article/abs/pii/S0144861709000162" TargetMode="External"/><Relationship Id="rId84" Type="http://schemas.openxmlformats.org/officeDocument/2006/relationships/hyperlink" Target="https://link.springer.com/article/10.1007/s00284-015-0981-9" TargetMode="External"/><Relationship Id="rId138" Type="http://schemas.openxmlformats.org/officeDocument/2006/relationships/hyperlink" Target="https://cmjournal.biomedcentral.com/articles/10.1186/s13020-016-0114-9" TargetMode="External"/><Relationship Id="rId159" Type="http://schemas.openxmlformats.org/officeDocument/2006/relationships/hyperlink" Target="https://pdf.sciencedirectassets.com/271345/1-s2.0-S0144861713X00177/1-s2.0-S0144861713012150/main.pdf?X-Amz-Security-Token=IQoJb3JpZ2luX2VjEDsaCXVzLWVhc3QtMSJIMEYCIQDRJnpvYQQ71%2FVuUf6O%2B%2BC7LAW%2FqH%2B0VKisj6yiRz3rWQIhAK6foQGeZxAHXcayvxZS26knYRLkteWo8b3XcwGBeOseKswECHQQBRoMMDU5MDAzNTQ2ODY1IgxcFcFI%2Fjy5aMesowgqqQTUTRM4DQcs1lKP5Y55XqmOIxTk8ARATqpxZnJvMtud0Tro0gKHOQ9Fs5o5om7Wy0s4rY52ELVEw%2Bs6M44Pd2BussVZAKETwa2qpKwpImu%2BKJciteeSVqTaHGU%2BA3szuc%2FlL8Txa33CexdH%2Be2fI3VjAmRvwnD0%2BMAime0IugHzO%2B7iOuJIViCAHJkHn0cnyKfP93e1A87i0VpdOgtEJKWKHga0keu%2Bx4tVceZR%2BB%2FgYOU3xe6M0RDLFkEtfseGOw2t7Nge4ogDe2ot6zOnTPvbDixbejBRlr42nUYYrNf5IDubQ9F4s7JJfFpchfym1quGoD6elYzkJzt0oh8zMMEtQaaI%2FqqMteRDTqa5WP5ppm2LZoOoXbig2IFIgvFYb2dPVk30Y5o%2ByHnbB02JE0Fk7GJLcebl4mm9242Ub27ZodgYdqFi7ApKD%2FxkVgCQTayOgvZ3zhmKmr60wLDrGaRMKKpyLEqf9xzq7Db%2BJiWAndwY%2FdXdZLgHpo1mV5RhgD2pgiMUC5Z92MHTGnrIRSaeC5bP0WSrcTNL5wn80FD2cJFkEn1vYKnUhqv5yghGGjmEWbZM9ZwbdIqlSqbTyL3jQzhn%2B%2FRj7O15R2oCgQRprQs6bVh5kIy17Gq6QsuDCS0RBuZOgWHjWO2tpqIaMahe5elmE%2BKRtfYaraWGuXugNax3O7zxfqOp6jLFW5NTBjUAWAldaQ2to7XzFvPQZRBmKAmh40HI36nZML%2Bhhp0GOqgBKOzxh889kLcWyA%2FgMMsHjLQ7Vbzm9bLyOrlkK0vB72WeZDxoCRQ1BXiDyeotG9QJL8wjpPEBKncgrnHr8xUQ%2BjriNguR4lo6l%2FFW9BsIlO5%2BbyHCsCoE3ZAWzuTZ7EJeMp4jlUOxIGKMc1%2F0jnXIOeBV4yLJE5EurnTlmw%2BG7EzZsNC5ynFn%2FjCRGT7j1WJks7HCQk9hBzXgzwG1ztCQFnhoCahAvKzp&amp;X-Amz-Algorithm=AWS4-HMAC-SHA256&amp;X-Amz-Date=20221220T111839Z&amp;X-Amz-SignedHeaders=host&amp;X-Amz-Expires=300&amp;X-Amz-Credential=ASIAQ3PHCVTY3LFZE2VE%2F20221220%2Fus-east-1%2Fs3%2Faws4_request&amp;X-Amz-Signature=6c07b9c8b4900867f37878c3a413997389c658c182bf442f81a28e5ef2fb8d19&amp;hash=afaed11f8f3a34fd0e36cdc2e7804eb200c5de43605a2edcc7d316a716fa97d1&amp;host=68042c943591013ac2b2430a89b270f6af2c76d8dfd086a07176afe7c76c2c61&amp;pii=S0144861713012150&amp;tid=spdf-97b83423-abf2-4c5a-8081-4e2534f5e6ab&amp;sid=c97bc27e9fd7c34e385a63840e3804f3ad50gxrqb&amp;type=client&amp;ua=4d560653080756045002&amp;rr=77c7fa7d1f91ff24" TargetMode="External"/><Relationship Id="rId170" Type="http://schemas.openxmlformats.org/officeDocument/2006/relationships/hyperlink" Target="https://www.degruyter.com/document/doi/10.1515/jcim-2013-0001/html?lang=de" TargetMode="External"/><Relationship Id="rId107" Type="http://schemas.openxmlformats.org/officeDocument/2006/relationships/hyperlink" Target="https://link.springer.com/article/10.1007/BF02787859" TargetMode="External"/><Relationship Id="rId11" Type="http://schemas.openxmlformats.org/officeDocument/2006/relationships/hyperlink" Target="https://pubmed.ncbi.nlm.nih.gov/29180360/" TargetMode="External"/><Relationship Id="rId32" Type="http://schemas.openxmlformats.org/officeDocument/2006/relationships/hyperlink" Target="https://www.sciencedirect.com/science/article/pii/S0011224018301949" TargetMode="External"/><Relationship Id="rId53" Type="http://schemas.openxmlformats.org/officeDocument/2006/relationships/hyperlink" Target="https://juniperpublishers.com/aibm/AIBM.MS.ID.555635.php" TargetMode="External"/><Relationship Id="rId74" Type="http://schemas.openxmlformats.org/officeDocument/2006/relationships/hyperlink" Target="https://pubmed.ncbi.nlm.nih.gov/16052372/" TargetMode="External"/><Relationship Id="rId128" Type="http://schemas.openxmlformats.org/officeDocument/2006/relationships/hyperlink" Target="https://pubmed.ncbi.nlm.nih.gov/23639581/" TargetMode="External"/><Relationship Id="rId149" Type="http://schemas.openxmlformats.org/officeDocument/2006/relationships/hyperlink" Target="https://sci-hub.ee/10.1089/bio.2014.0077" TargetMode="External"/><Relationship Id="rId5" Type="http://schemas.openxmlformats.org/officeDocument/2006/relationships/hyperlink" Target="https://pubs.acs.org/doi/10.1021/ja5075954" TargetMode="External"/><Relationship Id="rId95" Type="http://schemas.openxmlformats.org/officeDocument/2006/relationships/hyperlink" Target="https://www.sciencedirect.com/science/article/abs/pii/S0144861709003075" TargetMode="External"/><Relationship Id="rId160" Type="http://schemas.openxmlformats.org/officeDocument/2006/relationships/hyperlink" Target="https://sci-hub.ee/https:/www.sciencedirect.com/science/article/pii/S0144861710000767" TargetMode="External"/><Relationship Id="rId22" Type="http://schemas.openxmlformats.org/officeDocument/2006/relationships/hyperlink" Target="https://journals.asm.org/doi/10.1128/AEM.01801-12" TargetMode="External"/><Relationship Id="rId43" Type="http://schemas.openxmlformats.org/officeDocument/2006/relationships/hyperlink" Target="https://febs.onlinelibrary.wiley.com/doi/full/10.1046/j.0014-2956.2001.02435.x" TargetMode="External"/><Relationship Id="rId64" Type="http://schemas.openxmlformats.org/officeDocument/2006/relationships/hyperlink" Target="https://academic.oup.com/jimb/article/30/2/95/5992227" TargetMode="External"/><Relationship Id="rId118" Type="http://schemas.openxmlformats.org/officeDocument/2006/relationships/hyperlink" Target="https://pubs.acs.org/doi/10.1021/es0508368" TargetMode="External"/><Relationship Id="rId139" Type="http://schemas.openxmlformats.org/officeDocument/2006/relationships/hyperlink" Target="https://www.sciencedirect.com/science/article/pii/S0031942202000407?casa_token=wcJar0SiarMAAAAA:-EchevIY8oKJ8GeX48VpcljlpvOUXrC1dvkVl8q2FGWEab0v4CuSJy5uDneQTxvqrUmb4urz_ao" TargetMode="External"/><Relationship Id="rId85" Type="http://schemas.openxmlformats.org/officeDocument/2006/relationships/hyperlink" Target="https://sfamjournals.onlinelibrary.wiley.com/doi/full/10.1111/jam.12422" TargetMode="External"/><Relationship Id="rId150" Type="http://schemas.openxmlformats.org/officeDocument/2006/relationships/hyperlink" Target="https://link.springer.com/article/10.1007/s10541-005-0196-y" TargetMode="External"/><Relationship Id="rId171" Type="http://schemas.openxmlformats.org/officeDocument/2006/relationships/hyperlink" Target="https://sci-hub.ee/https:/www.sciencedirect.com/science/article/abs/pii/S0923250802013724" TargetMode="External"/><Relationship Id="rId12" Type="http://schemas.openxmlformats.org/officeDocument/2006/relationships/hyperlink" Target="https://pubmed.ncbi.nlm.nih.gov/29180360/" TargetMode="External"/><Relationship Id="rId33" Type="http://schemas.openxmlformats.org/officeDocument/2006/relationships/hyperlink" Target="https://www.ncbi.nlm.nih.gov/pmc/articles/PMC8224660/pdf/animals-11-01506.pdf" TargetMode="External"/><Relationship Id="rId108" Type="http://schemas.openxmlformats.org/officeDocument/2006/relationships/hyperlink" Target="https://www.sciencedirect.com/science/article/abs/pii/S0923250806001288" TargetMode="External"/><Relationship Id="rId129" Type="http://schemas.openxmlformats.org/officeDocument/2006/relationships/hyperlink" Target="https://www.sciencedirect.com/science/article/pii/S0011224017302894?dgcid=raven_sd_recommender_email" TargetMode="External"/><Relationship Id="rId54" Type="http://schemas.openxmlformats.org/officeDocument/2006/relationships/hyperlink" Target="https://link.springer.com/article/10.1007/s12010-013-0348-2" TargetMode="External"/><Relationship Id="rId75" Type="http://schemas.openxmlformats.org/officeDocument/2006/relationships/hyperlink" Target="https://pubmed.ncbi.nlm.nih.gov/16052372/" TargetMode="External"/><Relationship Id="rId96" Type="http://schemas.openxmlformats.org/officeDocument/2006/relationships/hyperlink" Target="https://www.sciencedirect.com/science/article/abs/pii/S0144861712004110" TargetMode="External"/><Relationship Id="rId140" Type="http://schemas.openxmlformats.org/officeDocument/2006/relationships/hyperlink" Target="https://pubmed.ncbi.nlm.nih.gov/18841801/" TargetMode="External"/><Relationship Id="rId161" Type="http://schemas.openxmlformats.org/officeDocument/2006/relationships/hyperlink" Target="https://pubmed.ncbi.nlm.nih.gov/26077771/" TargetMode="External"/><Relationship Id="rId6" Type="http://schemas.openxmlformats.org/officeDocument/2006/relationships/hyperlink" Target="https://pubmed.ncbi.nlm.nih.gov/19190702/" TargetMode="External"/><Relationship Id="rId23" Type="http://schemas.openxmlformats.org/officeDocument/2006/relationships/hyperlink" Target="https://www.sciencedirect.com/science/article/abs/pii/S014486172100148X" TargetMode="External"/><Relationship Id="rId28" Type="http://schemas.openxmlformats.org/officeDocument/2006/relationships/hyperlink" Target="https://pubmed.ncbi.nlm.nih.gov/12092845/" TargetMode="External"/><Relationship Id="rId49" Type="http://schemas.openxmlformats.org/officeDocument/2006/relationships/hyperlink" Target="https://link.springer.com/article/10.1007/s00792-018-1032-9" TargetMode="External"/><Relationship Id="rId114" Type="http://schemas.openxmlformats.org/officeDocument/2006/relationships/hyperlink" Target="https://link.springer.com/article/10.1007/s10529-004-3187-y" TargetMode="External"/><Relationship Id="rId119" Type="http://schemas.openxmlformats.org/officeDocument/2006/relationships/hyperlink" Target="https://pubs.acs.org/doi/10.1021/es0508368" TargetMode="External"/><Relationship Id="rId44" Type="http://schemas.openxmlformats.org/officeDocument/2006/relationships/hyperlink" Target="https://pubmed.ncbi.nlm.nih.gov/21557359/" TargetMode="External"/><Relationship Id="rId60" Type="http://schemas.openxmlformats.org/officeDocument/2006/relationships/hyperlink" Target="https://www.sciencedirect.com/science/article/pii/S0021925820512155" TargetMode="External"/><Relationship Id="rId65" Type="http://schemas.openxmlformats.org/officeDocument/2006/relationships/hyperlink" Target="https://journals.asm.org/doi/10.1128/aem.62.9.3265-3269.1996" TargetMode="External"/><Relationship Id="rId81" Type="http://schemas.openxmlformats.org/officeDocument/2006/relationships/hyperlink" Target="https://pubmed.ncbi.nlm.nih.gov/16052372/" TargetMode="External"/><Relationship Id="rId86" Type="http://schemas.openxmlformats.org/officeDocument/2006/relationships/hyperlink" Target="https://link.springer.com/article/10.1007/s00284-013-0327-4" TargetMode="External"/><Relationship Id="rId130" Type="http://schemas.openxmlformats.org/officeDocument/2006/relationships/hyperlink" Target="https://sci-hub.ee/https:/www.sciencedirect.com/science/article/pii/S002364381630408X" TargetMode="External"/><Relationship Id="rId135" Type="http://schemas.openxmlformats.org/officeDocument/2006/relationships/hyperlink" Target="https://www.hindawi.com/journals/bmri/2018/6285134/" TargetMode="External"/><Relationship Id="rId151" Type="http://schemas.openxmlformats.org/officeDocument/2006/relationships/hyperlink" Target="https://link.springer.com/article/10.1134/S1068162007010050" TargetMode="External"/><Relationship Id="rId156" Type="http://schemas.openxmlformats.org/officeDocument/2006/relationships/hyperlink" Target="https://sci-hub.ee/10.1089/bio.2018.0066" TargetMode="External"/><Relationship Id="rId177" Type="http://schemas.openxmlformats.org/officeDocument/2006/relationships/comments" Target="../comments2.xml"/><Relationship Id="rId172" Type="http://schemas.openxmlformats.org/officeDocument/2006/relationships/hyperlink" Target="https://sci-hub.ee/https:/www.ncbi.nlm.nih.gov/pubmed/24174310" TargetMode="External"/><Relationship Id="rId13" Type="http://schemas.openxmlformats.org/officeDocument/2006/relationships/hyperlink" Target="https://pubmed.ncbi.nlm.nih.gov/29180360/" TargetMode="External"/><Relationship Id="rId18" Type="http://schemas.openxmlformats.org/officeDocument/2006/relationships/hyperlink" Target="http://aosocean.com/en/article/id/20060611" TargetMode="External"/><Relationship Id="rId39" Type="http://schemas.openxmlformats.org/officeDocument/2006/relationships/hyperlink" Target="https://pubmed.ncbi.nlm.nih.gov/11157240/" TargetMode="External"/><Relationship Id="rId109" Type="http://schemas.openxmlformats.org/officeDocument/2006/relationships/hyperlink" Target="https://www.sciencedirect.com/science/article/abs/pii/S0923250806001288" TargetMode="External"/><Relationship Id="rId34" Type="http://schemas.openxmlformats.org/officeDocument/2006/relationships/hyperlink" Target="https://sci-hub.ee/10.1039/C004090H" TargetMode="External"/><Relationship Id="rId50" Type="http://schemas.openxmlformats.org/officeDocument/2006/relationships/hyperlink" Target="https://link.springer.com/article/10.1007/s00792-018-1032-9" TargetMode="External"/><Relationship Id="rId55" Type="http://schemas.openxmlformats.org/officeDocument/2006/relationships/hyperlink" Target="https://www.sciencedirect.com/science/article/abs/pii/S1359511314000117" TargetMode="External"/><Relationship Id="rId76" Type="http://schemas.openxmlformats.org/officeDocument/2006/relationships/hyperlink" Target="https://pubmed.ncbi.nlm.nih.gov/16052372/" TargetMode="External"/><Relationship Id="rId97" Type="http://schemas.openxmlformats.org/officeDocument/2006/relationships/hyperlink" Target="https://www.sciencedirect.com/science/article/abs/pii/S014486179700129X" TargetMode="External"/><Relationship Id="rId104" Type="http://schemas.openxmlformats.org/officeDocument/2006/relationships/hyperlink" Target="https://sfamjournals.onlinelibrary.wiley.com/doi/10.1111/j.1365-2672.2008.03789.x" TargetMode="External"/><Relationship Id="rId120" Type="http://schemas.openxmlformats.org/officeDocument/2006/relationships/hyperlink" Target="https://www.ncbi.nlm.nih.gov/pmc/articles/PMC2849256/pdf/2101-09.pdf" TargetMode="External"/><Relationship Id="rId125" Type="http://schemas.openxmlformats.org/officeDocument/2006/relationships/hyperlink" Target="https://sci-hub.ee/https:/www.sciencedirect.com/science/article/abs/pii/S0144861710000640" TargetMode="External"/><Relationship Id="rId141" Type="http://schemas.openxmlformats.org/officeDocument/2006/relationships/hyperlink" Target="https://onlinelibrary.wiley.com/doi/abs/10.1002/ptr.1869?casa_token=FSJ0BZNQeCoAAAAA:dzGkh-FfsaynxFhBIDaCRnX_JZBAm9js4EmE_6vdHBgVu8WrMFi6NmZ9Bu7eCwS2f1wKmW_Q2Rbahicq" TargetMode="External"/><Relationship Id="rId146" Type="http://schemas.openxmlformats.org/officeDocument/2006/relationships/hyperlink" Target="https://sci-hub.ee/10.1089/bio.2014.0077" TargetMode="External"/><Relationship Id="rId167" Type="http://schemas.openxmlformats.org/officeDocument/2006/relationships/hyperlink" Target="https://www.liebertpub.com/doi/abs/10.1089/bio.2021.0004" TargetMode="External"/><Relationship Id="rId7" Type="http://schemas.openxmlformats.org/officeDocument/2006/relationships/hyperlink" Target="https://pubmed.ncbi.nlm.nih.gov/27842835/" TargetMode="External"/><Relationship Id="rId71" Type="http://schemas.openxmlformats.org/officeDocument/2006/relationships/hyperlink" Target="https://www.sciencedirect.com/science/article/pii/S1567576912000616~" TargetMode="External"/><Relationship Id="rId92" Type="http://schemas.openxmlformats.org/officeDocument/2006/relationships/hyperlink" Target="https://www.sciencedirect.com/science/article/abs/pii/S1369703X14001867" TargetMode="External"/><Relationship Id="rId162" Type="http://schemas.openxmlformats.org/officeDocument/2006/relationships/hyperlink" Target="https://pdf.sciencedirectassets.com/271144/1-s2.0-S0926669021X00131/1-s2.0-S0926669021008505/main.pdf?X-Amz-Security-Token=IQoJb3JpZ2luX2VjEFQaCXVzLWVhc3QtMSJHMEUCIQCd0o2i1ynmzHhUfzmyIjpPlwtagkO3F7WMRDR6YmGg6QIgH%2Fy%2B%2BDiCHPe4YDFBIiVA5G3WT9MHMalj%2BjBO04Qu9DMq1QQIjP%2F%2F%2F%2F%2F%2F%2F%2F%2F%2FARAFGgwwNTkwMDM1NDY4NjUiDJSdiFdajuE%2BcDhcaSqpBE4%2Bo7WCwr%2BHUWWhrH0WMjwC8x6qxV%2Ftayar8TagVvURHYwDQR94ofgtFmF4JX%2BwS0S%2FaDQBjanM6C%2F69yVF9OCSMYrDuN%2BVUH6%2FCRJFGx2sdaK1AHs54Fob0HoWu%2Bv6hgHUz5su4VBdk2U2bVhlXsSSl6gt6dIeBDPVn04mOyy2o6IJh03ey7FpcF6tfXaUBFKIhHpUyHGA601%2B%2F8rule6YFdXKy21WKh18WS9cmfmvmSj7siRcbXoz7LmSdQmcKBpESo75UeJN6Ng%2BOITocmnWm4P7465pTI6hrJydYzSRLydNBRLlLoqtXKDhkkEBrLFBjIb9gKukjHcN4h4YQb2V3s8MUpMx6Pr0X3xzaxBqh%2F3wM7g8R3C57S5CGGr28w640sBehgVteO4%2Bbw5Oj4YzgSdV6fclEdZa1t7IS2zpakruDLmsz0LZEv4ENrTI%2FNi0ZroV7mQuxu1%2Bhb92ww%2B17cliTH5808bqq4SKAv%2F8SdcodW1BBQlBT6nHaC3yKiNyHS%2FAjc9BVvJSkbHw5h%2BaJmrC6FHsjiLIXsvDNct9ebLCPKLUb%2BW9HqRekHjPzbyW1WOoFE3QDG3dmEqA73J6cbqrIO7Aqsxm43pd3YeqXG%2BBBB2TTOr%2FdxOAhi4JXIoNls5oYvlXiPa5koJ%2FYMeE9hMvmPfmHJJyMrH2uXrWNGFoNKPA2g4suXbp%2F%2Beew38Fx8PwkiiKF9TogVEu01C8mNqbl6H7%2BoowvNiLnQY6qQGXY3Ms%2FITuykW6cecCmt1zmztTVf7BUzvr14ynSSpHimglRBivPNhp3tbxQiUMsTUhFJaw2KUY0u4UsNmxuWMuyAOdKIVWiFGepk%2B%2Fz%2F4LjTyaoWBWgRqbF4rKVRaJh6XIIeXkz6jkmUx0oxxMa8gAMgVtMMP7LnMWFm7IKI5MkKhBqDfxYGLifIwktZpqM2h6dwbOq1bMa0SjnJEKDzA1iWg2ATI9E2dl&amp;X-Amz-Algorithm=AWS4-HMAC-SHA256&amp;X-Amz-Date=20221221T114712Z&amp;X-Amz-SignedHeaders=host&amp;X-Amz-Expires=300&amp;X-Amz-Credential=ASIAQ3PHCVTY6RA42GV6%2F20221221%2Fus-east-1%2Fs3%2Faws4_request&amp;X-Amz-Signature=5e656d40b0e7ec237d667b176395f8416140eb2f3ec8517aa6439667f6d49e0f&amp;hash=58b3b144f76306c026e4055eebbd5a284a35cf92f05790ca80f99e4d279db8b8&amp;host=68042c943591013ac2b2430a89b270f6af2c76d8dfd086a07176afe7c76c2c61&amp;pii=S0926669021008505&amp;tid=spdf-9c1ff160-8f4d-4936-b677-678fbc2fda75&amp;sid=95d61a4c7b8ed146ff4a1e64606407e89742gxrqb&amp;type=client&amp;ua=4d560154585703540300&amp;rr=77d061b4bda88672" TargetMode="External"/><Relationship Id="rId2" Type="http://schemas.openxmlformats.org/officeDocument/2006/relationships/hyperlink" Target="https://pubmed.ncbi.nlm.nih.gov/25498731/" TargetMode="External"/><Relationship Id="rId29" Type="http://schemas.openxmlformats.org/officeDocument/2006/relationships/hyperlink" Target="https://www.pnas.org/doi/full/10.1073/pnas.0909872106" TargetMode="External"/><Relationship Id="rId24" Type="http://schemas.openxmlformats.org/officeDocument/2006/relationships/hyperlink" Target="https://www.mdpi.com/2073-4360/13/18/3020" TargetMode="External"/><Relationship Id="rId40" Type="http://schemas.openxmlformats.org/officeDocument/2006/relationships/hyperlink" Target="https://pubmed.ncbi.nlm.nih.gov/11322892/" TargetMode="External"/><Relationship Id="rId45" Type="http://schemas.openxmlformats.org/officeDocument/2006/relationships/hyperlink" Target="https://pubmed.ncbi.nlm.nih.gov/1544904/" TargetMode="External"/><Relationship Id="rId66" Type="http://schemas.openxmlformats.org/officeDocument/2006/relationships/hyperlink" Target="https://www.tandfonline.com/doi/full/10.1080/15321819.2015.1126602" TargetMode="External"/><Relationship Id="rId87" Type="http://schemas.openxmlformats.org/officeDocument/2006/relationships/hyperlink" Target="https://sfamjournals.onlinelibrary.wiley.com/doi/10.1111/j.1365-2672.2012.05272.x" TargetMode="External"/><Relationship Id="rId110" Type="http://schemas.openxmlformats.org/officeDocument/2006/relationships/hyperlink" Target="https://www.sciencedirect.com/science/article/abs/pii/S0923250806001288" TargetMode="External"/><Relationship Id="rId115" Type="http://schemas.openxmlformats.org/officeDocument/2006/relationships/hyperlink" Target="https://febs.onlinelibrary.wiley.com/doi/full/10.1046/j.1432-1327.1999.00672.x" TargetMode="External"/><Relationship Id="rId131" Type="http://schemas.openxmlformats.org/officeDocument/2006/relationships/hyperlink" Target="https://pubmed.ncbi.nlm.nih.gov/26453849/" TargetMode="External"/><Relationship Id="rId136" Type="http://schemas.openxmlformats.org/officeDocument/2006/relationships/hyperlink" Target="https://www.sciencedirect.com/science/article/pii/S0141813014002980?casa_token=bkm4xBROzbAAAAAA:l8CL7csw2pno7CjIQH1EumUotsjrskc1f6gdOuHaLmN525XoUDuRFKu549O8SFwUo5ZNSD-OQYc" TargetMode="External"/><Relationship Id="rId157" Type="http://schemas.openxmlformats.org/officeDocument/2006/relationships/hyperlink" Target="https://sci-hub.ee/10.1089/bio.2018.0066" TargetMode="External"/><Relationship Id="rId61" Type="http://schemas.openxmlformats.org/officeDocument/2006/relationships/hyperlink" Target="https://www.sciencedirect.com/science/article/abs/pii/S0165247809000625" TargetMode="External"/><Relationship Id="rId82" Type="http://schemas.openxmlformats.org/officeDocument/2006/relationships/hyperlink" Target="https://journals.asm.org/doi/10.1128/aem.50.4.837-845.1985" TargetMode="External"/><Relationship Id="rId152" Type="http://schemas.openxmlformats.org/officeDocument/2006/relationships/hyperlink" Target="https://onlinelibrary.wiley.com/doi/abs/10.1002/ptr.1789?casa_token=NhNqkNp9VQ0AAAAA:Xt9wSIpt5MjPgnGO6jwY_KPUd3kgLmGzNqx3I2cNagMZ153hwDPWs-bKOdWfidjWsYL8RAufH4Jop-Vj" TargetMode="External"/><Relationship Id="rId173" Type="http://schemas.openxmlformats.org/officeDocument/2006/relationships/hyperlink" Target="https://pubmed.ncbi.nlm.nih.gov/21557359/" TargetMode="External"/><Relationship Id="rId19" Type="http://schemas.openxmlformats.org/officeDocument/2006/relationships/hyperlink" Target="https://koreascience.kr/article/JAKO200709906349151.pdf" TargetMode="External"/><Relationship Id="rId14" Type="http://schemas.openxmlformats.org/officeDocument/2006/relationships/hyperlink" Target="https://link.springer.com/article/10.1007/s11356-017-0851-z" TargetMode="External"/><Relationship Id="rId30" Type="http://schemas.openxmlformats.org/officeDocument/2006/relationships/hyperlink" Target="https://pubmed.ncbi.nlm.nih.gov/16884744/" TargetMode="External"/><Relationship Id="rId35" Type="http://schemas.openxmlformats.org/officeDocument/2006/relationships/hyperlink" Target="https://pubmed.ncbi.nlm.nih.gov/11538146/" TargetMode="External"/><Relationship Id="rId56" Type="http://schemas.openxmlformats.org/officeDocument/2006/relationships/hyperlink" Target="https://sfamjournals.onlinelibrary.wiley.com/doi/10.1111/jam.12944" TargetMode="External"/><Relationship Id="rId77" Type="http://schemas.openxmlformats.org/officeDocument/2006/relationships/hyperlink" Target="https://pubmed.ncbi.nlm.nih.gov/16052372/" TargetMode="External"/><Relationship Id="rId100" Type="http://schemas.openxmlformats.org/officeDocument/2006/relationships/hyperlink" Target="https://link.springer.com/article/10.1007/s00253-010-2886-7" TargetMode="External"/><Relationship Id="rId105" Type="http://schemas.openxmlformats.org/officeDocument/2006/relationships/hyperlink" Target="https://sfamjournals.onlinelibrary.wiley.com/doi/10.1111/j.1365-2672.2008.03789.x" TargetMode="External"/><Relationship Id="rId126" Type="http://schemas.openxmlformats.org/officeDocument/2006/relationships/hyperlink" Target="https://www.frontiersin.org/articles/10.3389/fphar.2020.00349/full" TargetMode="External"/><Relationship Id="rId147" Type="http://schemas.openxmlformats.org/officeDocument/2006/relationships/hyperlink" Target="https://sci-hub.ee/10.1089/bio.2014.0077" TargetMode="External"/><Relationship Id="rId168" Type="http://schemas.openxmlformats.org/officeDocument/2006/relationships/hyperlink" Target="https://link.springer.com/article/10.1134/S1062359020010124" TargetMode="External"/><Relationship Id="rId8" Type="http://schemas.openxmlformats.org/officeDocument/2006/relationships/hyperlink" Target="https://pubmed.ncbi.nlm.nih.gov/28161737/" TargetMode="External"/><Relationship Id="rId51" Type="http://schemas.openxmlformats.org/officeDocument/2006/relationships/hyperlink" Target="https://www.sciencedirect.com/science/article/pii/S0144861716310049" TargetMode="External"/><Relationship Id="rId72" Type="http://schemas.openxmlformats.org/officeDocument/2006/relationships/hyperlink" Target="https://www.microbiologyresearch.org/content/journal/micro/10.1099/mic.0.2006/003327-0" TargetMode="External"/><Relationship Id="rId93" Type="http://schemas.openxmlformats.org/officeDocument/2006/relationships/hyperlink" Target="https://link.springer.com/article/10.1007/s00253-010-3055-8" TargetMode="External"/><Relationship Id="rId98" Type="http://schemas.openxmlformats.org/officeDocument/2006/relationships/hyperlink" Target="https://www.mdpi.com/1420-3049/17/6/7103" TargetMode="External"/><Relationship Id="rId121" Type="http://schemas.openxmlformats.org/officeDocument/2006/relationships/hyperlink" Target="https://www.ncbi.nlm.nih.gov/pmc/articles/PMC4515632/pdf/marinedrugs-13-04539.pdf" TargetMode="External"/><Relationship Id="rId142" Type="http://schemas.openxmlformats.org/officeDocument/2006/relationships/hyperlink" Target="https://www.sciencedirect.com/science/article/pii/S0301479715302334?via%3Dihub" TargetMode="External"/><Relationship Id="rId163" Type="http://schemas.openxmlformats.org/officeDocument/2006/relationships/hyperlink" Target="https://www.sciencedirect.com/science/article/pii/S0144861712009794?casa_token=a2HA-q_qZHgAAAAA:Urw_zVCUyGebtINXT5gwZksx4MatuukQjwDlGvy1L6rWjFbqpwEY2OhvuNQ-0B84wX4-iRHSsws" TargetMode="External"/><Relationship Id="rId3" Type="http://schemas.openxmlformats.org/officeDocument/2006/relationships/hyperlink" Target="https://onlinelibrary.wiley.com/doi/epdf/10.1111/rda.14191" TargetMode="External"/><Relationship Id="rId25" Type="http://schemas.openxmlformats.org/officeDocument/2006/relationships/hyperlink" Target="https://pubs.acs.org/doi/abs/10.1021/acsbiomaterials.2c00075" TargetMode="External"/><Relationship Id="rId46" Type="http://schemas.openxmlformats.org/officeDocument/2006/relationships/hyperlink" Target="https://chemistry-europe.onlinelibrary.wiley.com/doi/abs/10.1002/chem.200800117" TargetMode="External"/><Relationship Id="rId67" Type="http://schemas.openxmlformats.org/officeDocument/2006/relationships/hyperlink" Target="https://www.sciencedirect.com/science/article/pii/S1567576905001992" TargetMode="External"/><Relationship Id="rId116" Type="http://schemas.openxmlformats.org/officeDocument/2006/relationships/hyperlink" Target="https://www.sciencedirect.com/science/article/abs/pii/0168649696000037" TargetMode="External"/><Relationship Id="rId137" Type="http://schemas.openxmlformats.org/officeDocument/2006/relationships/hyperlink" Target="https://www.mdpi.com/1420-3049/21/8/1085" TargetMode="External"/><Relationship Id="rId158" Type="http://schemas.openxmlformats.org/officeDocument/2006/relationships/hyperlink" Target="https://sci-hub.ee/10.1089/bio.2018.0066" TargetMode="External"/><Relationship Id="rId20" Type="http://schemas.openxmlformats.org/officeDocument/2006/relationships/hyperlink" Target="https://www.tandfonline.com/doi/full/10.1080/10826068.2015.1015568" TargetMode="External"/><Relationship Id="rId41" Type="http://schemas.openxmlformats.org/officeDocument/2006/relationships/hyperlink" Target="https://www.sciencedirect.com/science/article/pii/S0008621503006268" TargetMode="External"/><Relationship Id="rId62" Type="http://schemas.openxmlformats.org/officeDocument/2006/relationships/hyperlink" Target="https://www.sciencedirect.com/science/article/abs/pii/S0723202000800740" TargetMode="External"/><Relationship Id="rId83" Type="http://schemas.openxmlformats.org/officeDocument/2006/relationships/hyperlink" Target="https://peerj.com/articles/4684/" TargetMode="External"/><Relationship Id="rId88" Type="http://schemas.openxmlformats.org/officeDocument/2006/relationships/hyperlink" Target="https://link.springer.com/article/10.1007/s00253-018-8901-0" TargetMode="External"/><Relationship Id="rId111" Type="http://schemas.openxmlformats.org/officeDocument/2006/relationships/hyperlink" Target="https://www.sciencedirect.com/science/article/abs/pii/S0923250806001288" TargetMode="External"/><Relationship Id="rId132" Type="http://schemas.openxmlformats.org/officeDocument/2006/relationships/hyperlink" Target="https://www.sciencedirect.com/science/article/pii/S0141813018307980?casa_token=WqybxFYMHyMAAAAA:ZifPAXhdaphC8ZZeCise3DmnoKrtNrK33H6I1_Qz6OLaXVSnZemll_jLQB45t0Jgw60O5e8K65w" TargetMode="External"/><Relationship Id="rId153" Type="http://schemas.openxmlformats.org/officeDocument/2006/relationships/hyperlink" Target="https://pubmed.ncbi.nlm.nih.gov/29734418/" TargetMode="External"/><Relationship Id="rId174" Type="http://schemas.openxmlformats.org/officeDocument/2006/relationships/hyperlink" Target="https://pubmed.ncbi.nlm.nih.gov/10758902/" TargetMode="External"/><Relationship Id="rId15" Type="http://schemas.openxmlformats.org/officeDocument/2006/relationships/hyperlink" Target="https://pubmed.ncbi.nlm.nih.gov/16000756/" TargetMode="External"/><Relationship Id="rId36" Type="http://schemas.openxmlformats.org/officeDocument/2006/relationships/hyperlink" Target="https://pubmed.ncbi.nlm.nih.gov/23193973/" TargetMode="External"/><Relationship Id="rId57" Type="http://schemas.openxmlformats.org/officeDocument/2006/relationships/hyperlink" Target="https://link.springer.com/article/10.1007/s00253-015-6388-5" TargetMode="External"/><Relationship Id="rId106" Type="http://schemas.openxmlformats.org/officeDocument/2006/relationships/hyperlink" Target="https://www.sciencedirect.com/science/article/abs/pii/S0960852406005864" TargetMode="External"/><Relationship Id="rId127" Type="http://schemas.openxmlformats.org/officeDocument/2006/relationships/hyperlink" Target="https://sci-hub.ee/10.1016/j.carres.2011.10.033" TargetMode="External"/><Relationship Id="rId10" Type="http://schemas.openxmlformats.org/officeDocument/2006/relationships/hyperlink" Target="https://pubmed.ncbi.nlm.nih.gov/29180360/" TargetMode="External"/><Relationship Id="rId31" Type="http://schemas.openxmlformats.org/officeDocument/2006/relationships/hyperlink" Target="https://www.jstage.jst.go.jp/article/bio/21/3/21_153/_article/-char/en" TargetMode="External"/><Relationship Id="rId52" Type="http://schemas.openxmlformats.org/officeDocument/2006/relationships/hyperlink" Target="https://www.sciencedirect.com/science/article/pii/S0144861716310049" TargetMode="External"/><Relationship Id="rId73" Type="http://schemas.openxmlformats.org/officeDocument/2006/relationships/hyperlink" Target="https://pubmed.ncbi.nlm.nih.gov/16052372/" TargetMode="External"/><Relationship Id="rId78" Type="http://schemas.openxmlformats.org/officeDocument/2006/relationships/hyperlink" Target="https://pubmed.ncbi.nlm.nih.gov/16052372/" TargetMode="External"/><Relationship Id="rId94" Type="http://schemas.openxmlformats.org/officeDocument/2006/relationships/hyperlink" Target="https://www.sciencedirect.com/science/article/abs/pii/S0960852410015324" TargetMode="External"/><Relationship Id="rId99" Type="http://schemas.openxmlformats.org/officeDocument/2006/relationships/hyperlink" Target="https://journals.plos.org/plosone/article?id=10.1371/journal.pone.0018514" TargetMode="External"/><Relationship Id="rId101" Type="http://schemas.openxmlformats.org/officeDocument/2006/relationships/hyperlink" Target="https://link.springer.com/article/10.1007/s00253-010-2886-7" TargetMode="External"/><Relationship Id="rId122" Type="http://schemas.openxmlformats.org/officeDocument/2006/relationships/hyperlink" Target="https://pubs.acs.org/doi/pdf/10.1021/acs.biomac.0c01659" TargetMode="External"/><Relationship Id="rId143" Type="http://schemas.openxmlformats.org/officeDocument/2006/relationships/hyperlink" Target="https://sci-hub.ee/10.1089/bio.2014.0077" TargetMode="External"/><Relationship Id="rId148" Type="http://schemas.openxmlformats.org/officeDocument/2006/relationships/hyperlink" Target="https://sci-hub.ee/10.1089/bio.2014.0077" TargetMode="External"/><Relationship Id="rId164" Type="http://schemas.openxmlformats.org/officeDocument/2006/relationships/hyperlink" Target="https://www.sciencedirect.com/science/article/pii/S0378874116314714?casa_token=jxusnd1W8MwAAAAA:FOBol54xPbjqQGsn88OO06Zry2MdWts_iGlZvYuYZ1JbRiL7C9gE-BpH_YHdDgF0mvHZpu-lDRY" TargetMode="External"/><Relationship Id="rId169" Type="http://schemas.openxmlformats.org/officeDocument/2006/relationships/hyperlink" Target="https://www.sciencedirect.com/science/article/pii/S0144861704001432?casa_token=Kd7WjG-3Wb4AAAAA:D4nkHzxVM7B5XBnct3sEAuAVznhJYFhdl811L39uhY_2pAUcWND6ky8cK4uu-pm2mGts86BFWzg" TargetMode="External"/><Relationship Id="rId4" Type="http://schemas.openxmlformats.org/officeDocument/2006/relationships/hyperlink" Target="https://www.cambridge.org/core/journals/antarctic-science/article/abs/isolation-characterization-and-optimization-of-epss-produced-by-a-coldadapted-marinobacter-isolate-from-antarctic-seawater/365170696110C794F85252F2047EEA59" TargetMode="External"/><Relationship Id="rId9" Type="http://schemas.openxmlformats.org/officeDocument/2006/relationships/hyperlink" Target="https://link.springer.com/article/10.1007/s00792-017-0950-2" TargetMode="External"/><Relationship Id="rId26" Type="http://schemas.openxmlformats.org/officeDocument/2006/relationships/hyperlink" Target="https://pubs.acs.org/doi/abs/10.1021/acsabm.1c00007" TargetMode="External"/><Relationship Id="rId47" Type="http://schemas.openxmlformats.org/officeDocument/2006/relationships/hyperlink" Target="https://www.ncbi.nlm.nih.gov/pmc/articles/PMC7026135/pdf/fmicb-10-03096.pdf" TargetMode="External"/><Relationship Id="rId68" Type="http://schemas.openxmlformats.org/officeDocument/2006/relationships/hyperlink" Target="https://link.springer.com/article/10.1023/A:1014891431233" TargetMode="External"/><Relationship Id="rId89" Type="http://schemas.openxmlformats.org/officeDocument/2006/relationships/hyperlink" Target="https://www.sciencedirect.com/science/article/abs/pii/S0144861716310402" TargetMode="External"/><Relationship Id="rId112" Type="http://schemas.openxmlformats.org/officeDocument/2006/relationships/hyperlink" Target="https://pubmed.ncbi.nlm.nih.gov/12910391/" TargetMode="External"/><Relationship Id="rId133" Type="http://schemas.openxmlformats.org/officeDocument/2006/relationships/hyperlink" Target="https://www.sciencedirect.com/science/article/pii/S0144861712004614?casa_token=KC-nM2kubXQAAAAA:0c509Ked_5SaA0HSvrzJYyUqWZP4K0A4tXspnq1FlAjqpfbIM9XinW6Lan0LM_e2v7YncV6STGc" TargetMode="External"/><Relationship Id="rId154" Type="http://schemas.openxmlformats.org/officeDocument/2006/relationships/hyperlink" Target="https://www.biotech-asia.org/vol6no1/oligosaccharides-structure-by-partial-acid-hydrolysis-from-rauwolfia-serpentina-benth-seeds-polysaccharide/" TargetMode="External"/><Relationship Id="rId175" Type="http://schemas.openxmlformats.org/officeDocument/2006/relationships/hyperlink" Target="https://sci-hub.ee/10.1099/ijs.0.02182-0" TargetMode="External"/><Relationship Id="rId16" Type="http://schemas.openxmlformats.org/officeDocument/2006/relationships/hyperlink" Target="https://pubmed.ncbi.nlm.nih.gov/16052372/" TargetMode="External"/><Relationship Id="rId37" Type="http://schemas.openxmlformats.org/officeDocument/2006/relationships/hyperlink" Target="https://www.sciencedirect.com/science/article/pii/S0008621511005830" TargetMode="External"/><Relationship Id="rId58" Type="http://schemas.openxmlformats.org/officeDocument/2006/relationships/hyperlink" Target="https://link.springer.com/article/10.1007/s12010-013-0680-6" TargetMode="External"/><Relationship Id="rId79" Type="http://schemas.openxmlformats.org/officeDocument/2006/relationships/hyperlink" Target="https://pubmed.ncbi.nlm.nih.gov/16052372/" TargetMode="External"/><Relationship Id="rId102" Type="http://schemas.openxmlformats.org/officeDocument/2006/relationships/hyperlink" Target="https://www.mdpi.com/1660-3397/8/8/2240" TargetMode="External"/><Relationship Id="rId123" Type="http://schemas.openxmlformats.org/officeDocument/2006/relationships/hyperlink" Target="https://www.researchgate.net/publication/364196264_The_structure_characterization_and_dual-activity_of_exopolysaccharide_produced_by_Bacillus_enclensis_AP-4_from_deep-sea_sediments/references" TargetMode="External"/><Relationship Id="rId144" Type="http://schemas.openxmlformats.org/officeDocument/2006/relationships/hyperlink" Target="https://sci-hub.ee/10.1089/bio.2014.0077" TargetMode="External"/><Relationship Id="rId90" Type="http://schemas.openxmlformats.org/officeDocument/2006/relationships/hyperlink" Target="https://www.mdpi.com/1420-3049/22/5/814" TargetMode="External"/><Relationship Id="rId165" Type="http://schemas.openxmlformats.org/officeDocument/2006/relationships/hyperlink" Target="https://pdf.sciencedirectassets.com/271345/1-s2.0-S0144861711X00152/1-s2.0-S0144861711008071/main.pdf?X-Amz-Security-Token=IQoJb3JpZ2luX2VjEFMaCXVzLWVhc3QtMSJIMEYCIQCxyR3Rbqg9UEKeRcZxOvmyfcNgQ7zUs4LC%2FYLaziG83wIhAJ6TsgPiS8pO68vzPSXJB2hOHpO1YTKNBn%2BN6MM5ewXSKtUECIz%2F%2F%2F%2F%2F%2F%2F%2F%2F%2FwEQBRoMMDU5MDAzNTQ2ODY1IgzAbvT2GXrr3Fknz%2F0qqQR1kfuDPyvQbbI4v6hlX63PODxb4LntyNh7P3qrfP2vR4pPRoozeXbpxaCzyWMsKyNT0%2F11GD0oiyh7kVQr6dQ7YqPzaQ6NvfxVx2v9XQJTPXA1KLUjbytnWBB%2FhVrUuzVXLUb8mdiXxf47dvhoFdksIEV1HZ5d8fbBaL5ROBIGEsjt1QScI2giNMzYKwgE%2BzzwDi%2BBmrPG%2BDDe2Fzd43Gcvv123uoq7hKGg3jdWvtEKRA6E%2BIu1xp1Zlje2u91DRAtJbJ5zNj1%2BoOMNGTqZ100YObFfOyuz49ZcvQuCeOls9EDDCwTF8HCfx%2FmOrnR8HLsbiSNOOuC%2BK8LbnG8GVvVV67dSIpaHC45Ifra8XARzQCQVaXvQiuGIZbO3SZIl9CbHQPf8LYcBd3JXsggQ4d5BcfY0v%2Bb5oyHUcKejlY2iw7aZtIq6ylErqxCTvX00mhoGzBQD2%2BP05zwbZW7qN0zaAsEiA2sol7YMhyNHUl82ooIVhX%2FII9LM5jkKXJ6xZnwnmlrQcEhebCPWsNHp3YYMRcas6WyoVZoAaNbLpJE05cXLvJ50OGWFcMyfHMunNPg2LpJppPM6%2BiXwcpWPEmekkq7sDgMRvXXfIwbCXRJufBm2gqF9wIoqGtu3ZTmGGLMZH1ErlYukmW5MWVp4dSy1RvfUWbKoPhM4p1T3sppmyVeyLnk0dHuEZ%2BZBVYoUAfy1tJhTYcIXudvhHmcGGhdmmx7Wi1MM87KMKrQi50GOqgB%2B3LwZiIK3%2B5hGBqgDmFxWpgN6bmteE6WSyuJxS0RAqtRNsbTOQN7WHkGe8NJqtcTycE3MoU%2BRTlekDmCXMuQZkcUM6sEZE3LZLznLn%2B%2FVmx7CbGZN0iKvUDij2DuWGIc2w0HufWtb8bAfkjLJvOlLE48IyMVuU5PDnrM2EqCyX06sK3xx%2FM%2B1dsBD%2FyqpotGosdAEI6sPY8Y0iR4S1Tm5EbX45CNinZG&amp;X-Amz-Algorithm=AWS4-HMAC-SHA256&amp;X-Amz-Date=20221221T114838Z&amp;X-Amz-SignedHeaders=host&amp;X-Amz-Expires=300&amp;X-Amz-Credential=ASIAQ3PHCVTYUPMUKWIE%2F20221221%2Fus-east-1%2Fs3%2Faws4_request&amp;X-Amz-Signature=483240c319c07c349325b7a35d500ba9a4887cfd33e887a32e6d505ed0203195&amp;hash=5fcabcd23cf981a76d4bee8eb5e68ad275fe6082cc8c5c1a8269cd75f0d1ac3c&amp;host=68042c943591013ac2b2430a89b270f6af2c76d8dfd086a07176afe7c76c2c61&amp;pii=S0144861711008071&amp;tid=spdf-3e8cf8c2-8601-4156-ab31-c1bbb21e518b&amp;sid=95d61a4c7b8ed146ff4a1e64606407e89742gxrqb&amp;type=client&amp;ua=4d560154585502590305&amp;rr=77d063c9ba058672" TargetMode="External"/><Relationship Id="rId27" Type="http://schemas.openxmlformats.org/officeDocument/2006/relationships/hyperlink" Target="https://www.sciencedirect.com/science/article/abs/pii/S0144861720306743?via%3Dihub" TargetMode="External"/><Relationship Id="rId48" Type="http://schemas.openxmlformats.org/officeDocument/2006/relationships/hyperlink" Target="https://www.sciencedirect.com/science/article/pii/S0308814622012663?casa_token=LWf7ZgXcNvcAAAAA:yeF5tZBYbwhAyKf5lTrfgkH2fRdhy2EMLAQ7o36rlU6fKTaTHQ6J5QsRWHkweVCrcJftpYR2hA" TargetMode="External"/><Relationship Id="rId69" Type="http://schemas.openxmlformats.org/officeDocument/2006/relationships/hyperlink" Target="https://www.sciencedirect.com/science/article/abs/pii/S0268005X18302327" TargetMode="External"/><Relationship Id="rId113" Type="http://schemas.openxmlformats.org/officeDocument/2006/relationships/hyperlink" Target="https://link.springer.com/article/10.1023/A:1008109501066" TargetMode="External"/><Relationship Id="rId134" Type="http://schemas.openxmlformats.org/officeDocument/2006/relationships/hyperlink" Target="https://www.sciencedirect.com/science/article/pii/S001122400900056X?casa_token=n-LznMHW-ssAAAAA:mCJv5QDU9p__r51yms1ZQwhcKhExLV0GXy4ff5nV9ELQ06h12vAqgMqJ0wVat6JQeezhb8PrrnM" TargetMode="External"/><Relationship Id="rId80" Type="http://schemas.openxmlformats.org/officeDocument/2006/relationships/hyperlink" Target="https://pubmed.ncbi.nlm.nih.gov/16052372/" TargetMode="External"/><Relationship Id="rId155" Type="http://schemas.openxmlformats.org/officeDocument/2006/relationships/hyperlink" Target="https://pdf.sciencedirectassets.com/271345/1-s2.0-S0144861700X00872/1-s2.0-S0144861701003460/main.pdf?X-Amz-Security-Token=IQoJb3JpZ2luX2VjEPP%2F%2F%2F%2F%2F%2F%2F%2F%2F%2FwEaCXVzLWVhc3QtMSJGMEQCIGWBmIA9bZkf%2Bf9m4%2BHazU6%2BurN5iFycu4lHuQvGJL%2FpAiB78Eb%2BuFsFwe1ig0Z7x4nun1OaPPpT%2BCgoLMgPvsmbCSrMBAgrEAUaDDA1OTAwMzU0Njg2NSIMR%2FWv6uugwPXcAduaKqkEO9lJZwytat95iuOwoZW00eBp0SAVktw3V8iszEg%2BJLvzUCuqWRSQw45LtqLL58pYjVCVeOObbv%2Bt1AVZMCadJNcQjBZzumcg0UuLw8Fh1rKYL%2FqLCO0NupyJCO9zJcbGTprO%2FzVWVFugivqlTx4CPLbE%2Bp9w%2BA7sZsJAuKVewKh9A0A8s1c5ShqYBbOwQcXrw6t3F%2F2tbIO9ejcrdYeg0%2FTNgk5L8xwx7P4pqd57EFjk5ovk83pd7OoXjNXh86eEiyfaR1%2FrCi%2B3R%2Bec1QHN25ThIZUk%2BdqiNOq%2FULJfxPfhppWb2u2RaX8JA9N35%2BfZxc7FPL0pcQJmKzY71O%2BGSyN5Jl9lhb7OVUft19y%2BH%2B4cB4loyqZtXPuZV%2Bv%2F54RGg4q7kKh9XH39rKtohnjJEPvAVzK7bFSTdKI5YSjXxpY30Ebq4gDTv8FwKY0v3oHrmW0yxLR%2BKSwcnbVQIGVCjJJv%2Bggv8NzjSoX5x7mxyfLDJKd%2BDRktpDbFdsUSc4sX%2F%2BcUWp0EjKGItihogUvXYTGlu4gRFtosozQyNMQvRhsJHsvk5q%2Fsa33c3tx2WbLHgFgTMmiK05FUthhQMdZnL%2Bpdp2BdwEuDAGG%2F12UtXfC69Fir2b4dZ89zA%2BKXfUU5FQkH9zRDm1qWIogqzzr3b93nghtWcvHucdS%2FPW%2FAudaUukWgs2sw6nub1Izb4yBH6zBqn%2FR0RfRhIerl0S7ts5K2s3mBm0OqkDCeqvacBjqqARLqK9Bc2sHFzFyVCAkVHjSF3vMyr3EdcUaGI9KS1KNhCPPi2TzKlvNWn69fpunk6rx%2F%2BPoBuHfQJcI1Z0cO9SRITTNUdi%2BP6A7AP8effOzBsykIXIAiGN%2BFg%2FGRFYW5fA%2FuNJ9P2OHc4%2BGfnSvAF6FqA2xbt6wrh%2FjO2lNBbd7hDS1DH8WV7AQ8urxmSmEU3KxYVPfCdBdoQn4GiiD3o5Fz%2FnJRKXQ2lGMj&amp;X-Amz-Algorithm=AWS4-HMAC-SHA256&amp;X-Amz-Date=20221217T112738Z&amp;X-Amz-SignedHeaders=host&amp;X-Amz-Expires=300&amp;X-Amz-Credential=ASIAQ3PHCVTY5GFUYPPO%2F20221217%2Fus-east-1%2Fs3%2Faws4_request&amp;X-Amz-Signature=d2878bc7f922472f8d5d360a43de7d693ed37ef3707373ef0942354fe2e77ce9&amp;hash=6ecac4f43e7ea1862a2bbedb7680de9f0e0491c8dfab2678a689da72f81d8f53&amp;host=68042c943591013ac2b2430a89b270f6af2c76d8dfd086a07176afe7c76c2c61&amp;pii=S0144861701003460&amp;tid=spdf-8683be21-e154-4331-a795-f088fd285d26&amp;sid=aed2e468539ae44fe588d853003b6049d22fgxrqb&amp;type=client&amp;ua=4d5604025a0059575206&amp;rr=77af4f873b43150d" TargetMode="External"/><Relationship Id="rId176" Type="http://schemas.openxmlformats.org/officeDocument/2006/relationships/vmlDrawing" Target="../drawings/vmlDrawing2.vml"/><Relationship Id="rId17" Type="http://schemas.openxmlformats.org/officeDocument/2006/relationships/hyperlink" Target="https://pubmed.ncbi.nlm.nih.gov/16075348/" TargetMode="External"/><Relationship Id="rId38" Type="http://schemas.openxmlformats.org/officeDocument/2006/relationships/hyperlink" Target="https://pubmed.ncbi.nlm.nih.gov/29739170/" TargetMode="External"/><Relationship Id="rId59" Type="http://schemas.openxmlformats.org/officeDocument/2006/relationships/hyperlink" Target="https://sfamjournals.onlinelibrary.wiley.com/doi/10.1111/j.1365-2672.2012.05313.x" TargetMode="External"/><Relationship Id="rId103" Type="http://schemas.openxmlformats.org/officeDocument/2006/relationships/hyperlink" Target="https://sfamjournals.onlinelibrary.wiley.com/doi/10.1111/j.1365-2672.2008.03789.x" TargetMode="External"/><Relationship Id="rId124" Type="http://schemas.openxmlformats.org/officeDocument/2006/relationships/hyperlink" Target="https://www.frontiersin.org/articles/10.3389/fncel.2017.00288/full" TargetMode="External"/><Relationship Id="rId70" Type="http://schemas.openxmlformats.org/officeDocument/2006/relationships/hyperlink" Target="https://www.sciencedirect.com/science/article/abs/pii/S0144861715001526" TargetMode="External"/><Relationship Id="rId91" Type="http://schemas.openxmlformats.org/officeDocument/2006/relationships/hyperlink" Target="https://www.mdpi.com/1660-3397/13/11/6723" TargetMode="External"/><Relationship Id="rId145" Type="http://schemas.openxmlformats.org/officeDocument/2006/relationships/hyperlink" Target="https://sci-hub.ee/10.1089/bio.2014.0077" TargetMode="External"/><Relationship Id="rId166" Type="http://schemas.openxmlformats.org/officeDocument/2006/relationships/hyperlink" Target="https://www.ingentaconnect.com/content/cryo/cryo/2019/00000040/00000002/art00001" TargetMode="External"/><Relationship Id="rId1" Type="http://schemas.openxmlformats.org/officeDocument/2006/relationships/hyperlink" Target="https://pubmed.ncbi.nlm.nih.gov/310923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FC0D-EE7C-48BA-ABA1-9C2ABE0D8E06}">
  <dimension ref="E3:Q23"/>
  <sheetViews>
    <sheetView workbookViewId="0">
      <selection activeCell="T20" sqref="T20"/>
    </sheetView>
  </sheetViews>
  <sheetFormatPr defaultColWidth="9.140625" defaultRowHeight="15" x14ac:dyDescent="0.25"/>
  <cols>
    <col min="1" max="1" width="9.140625" style="10"/>
    <col min="2" max="2" width="9.140625" style="10" customWidth="1"/>
    <col min="3" max="14" width="9.140625" style="10"/>
    <col min="15" max="15" width="5.28515625" style="10" customWidth="1"/>
    <col min="16" max="16384" width="9.140625" style="10"/>
  </cols>
  <sheetData>
    <row r="3" spans="15:17" ht="17.25" x14ac:dyDescent="0.3">
      <c r="P3" s="16" t="s">
        <v>591</v>
      </c>
      <c r="Q3" s="14"/>
    </row>
    <row r="4" spans="15:17" x14ac:dyDescent="0.25">
      <c r="O4" s="11" t="s">
        <v>592</v>
      </c>
      <c r="P4" s="15" t="s">
        <v>588</v>
      </c>
    </row>
    <row r="5" spans="15:17" x14ac:dyDescent="0.25">
      <c r="O5" s="12" t="s">
        <v>592</v>
      </c>
      <c r="P5" s="15" t="s">
        <v>589</v>
      </c>
    </row>
    <row r="6" spans="15:17" x14ac:dyDescent="0.25">
      <c r="O6" s="13" t="s">
        <v>592</v>
      </c>
      <c r="P6" s="15" t="s">
        <v>590</v>
      </c>
    </row>
    <row r="7" spans="15:17" x14ac:dyDescent="0.25">
      <c r="O7" s="17"/>
      <c r="P7" s="15" t="s">
        <v>593</v>
      </c>
    </row>
    <row r="8" spans="15:17" x14ac:dyDescent="0.25">
      <c r="O8" s="18"/>
      <c r="P8" s="15" t="s">
        <v>594</v>
      </c>
    </row>
    <row r="23" spans="5:10" ht="17.25" x14ac:dyDescent="0.3">
      <c r="E23" s="14"/>
      <c r="F23" s="14"/>
      <c r="G23" s="14"/>
      <c r="H23" s="14"/>
      <c r="I23" s="14"/>
      <c r="J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F150"/>
  <sheetViews>
    <sheetView tabSelected="1" topLeftCell="BE1" zoomScale="145" zoomScaleNormal="145" workbookViewId="0">
      <pane ySplit="2" topLeftCell="A137" activePane="bottomLeft" state="frozen"/>
      <selection activeCell="AL1" sqref="AL1"/>
      <selection pane="bottomLeft" activeCell="AM148" sqref="AM148:BK151"/>
    </sheetView>
  </sheetViews>
  <sheetFormatPr defaultColWidth="9.140625" defaultRowHeight="15" customHeight="1" x14ac:dyDescent="0.25"/>
  <cols>
    <col min="1" max="1" width="40.28515625" style="19" bestFit="1" customWidth="1"/>
    <col min="2" max="2" width="17.140625" style="19" customWidth="1"/>
    <col min="3" max="3" width="14.5703125" style="20" customWidth="1"/>
    <col min="4" max="4" width="45" style="19" customWidth="1"/>
    <col min="5" max="5" width="31" style="19" customWidth="1"/>
    <col min="6" max="6" width="11.28515625" style="19" customWidth="1"/>
    <col min="7" max="7" width="21.42578125" style="19" customWidth="1"/>
    <col min="8" max="8" width="22.28515625" style="19" customWidth="1"/>
    <col min="9" max="9" width="8.5703125" style="19" customWidth="1"/>
    <col min="10" max="10" width="9.42578125" style="19" customWidth="1"/>
    <col min="11" max="11" width="21" style="19" customWidth="1"/>
    <col min="12" max="12" width="8" style="19" customWidth="1"/>
    <col min="13" max="13" width="7.85546875" style="19" customWidth="1"/>
    <col min="14" max="14" width="8.5703125" style="19" customWidth="1"/>
    <col min="15" max="15" width="9.42578125" style="19" customWidth="1"/>
    <col min="16" max="16" width="9.28515625" style="19" customWidth="1"/>
    <col min="17" max="17" width="9.85546875" style="19" customWidth="1"/>
    <col min="18" max="18" width="10.28515625" style="19" customWidth="1"/>
    <col min="19" max="19" width="10" style="19" customWidth="1"/>
    <col min="20" max="20" width="10.7109375" style="19" customWidth="1"/>
    <col min="21" max="21" width="26.7109375" style="19" customWidth="1"/>
    <col min="22" max="22" width="9.5703125" style="19" customWidth="1"/>
    <col min="23" max="23" width="12.7109375" style="19" customWidth="1"/>
    <col min="24" max="25" width="13.7109375" style="19" customWidth="1"/>
    <col min="26" max="26" width="9.140625" style="19" customWidth="1"/>
    <col min="27" max="27" width="11.85546875" style="19" customWidth="1"/>
    <col min="28" max="30" width="9.140625" style="19" customWidth="1"/>
    <col min="31" max="31" width="11.42578125" style="19" customWidth="1"/>
    <col min="32" max="32" width="14" style="19" customWidth="1"/>
    <col min="33" max="33" width="15" style="19" customWidth="1"/>
    <col min="34" max="35" width="9.140625" style="19" customWidth="1"/>
    <col min="36" max="36" width="13.5703125" style="19" customWidth="1"/>
    <col min="37" max="37" width="13.42578125" style="19" customWidth="1"/>
    <col min="38" max="38" width="7.42578125" style="19" customWidth="1"/>
    <col min="39" max="39" width="7.85546875" style="19" customWidth="1"/>
    <col min="40" max="40" width="6.5703125" style="19" customWidth="1"/>
    <col min="41" max="41" width="7.5703125" style="19" customWidth="1"/>
    <col min="42" max="42" width="6.7109375" style="19" customWidth="1"/>
    <col min="43" max="43" width="6.140625" style="19" customWidth="1"/>
    <col min="44" max="44" width="9.85546875" style="19" customWidth="1"/>
    <col min="45" max="45" width="10.85546875" style="19" customWidth="1"/>
    <col min="46" max="47" width="10" style="19" customWidth="1"/>
    <col min="48" max="48" width="7.85546875" style="19" customWidth="1"/>
    <col min="49" max="49" width="8.85546875" style="19" customWidth="1"/>
    <col min="50" max="50" width="8" style="19" customWidth="1"/>
    <col min="51" max="51" width="7.7109375" style="19" customWidth="1"/>
    <col min="52" max="52" width="7.85546875" style="19" customWidth="1"/>
    <col min="53" max="53" width="7" style="19" customWidth="1"/>
    <col min="54" max="54" width="6.7109375" style="19" customWidth="1"/>
    <col min="55" max="56" width="10" style="19" customWidth="1"/>
    <col min="57" max="57" width="6.7109375" style="19" customWidth="1"/>
    <col min="58" max="59" width="6.5703125" style="19" customWidth="1"/>
    <col min="60" max="60" width="13.140625" style="19" customWidth="1"/>
    <col min="61" max="61" width="7" style="19" customWidth="1"/>
    <col min="62" max="62" width="13.5703125" style="19" customWidth="1"/>
    <col min="63" max="63" width="6.5703125" style="19" customWidth="1"/>
    <col min="64" max="65" width="37.85546875" style="19" customWidth="1"/>
    <col min="66" max="66" width="39.28515625" style="19" customWidth="1"/>
    <col min="67" max="67" width="30.28515625" style="19" customWidth="1"/>
    <col min="68" max="68" width="10.28515625" style="19" customWidth="1"/>
    <col min="69" max="70" width="5" style="19" customWidth="1"/>
    <col min="71" max="72" width="6.5703125" style="19" customWidth="1"/>
    <col min="73" max="73" width="11.85546875" style="19" customWidth="1"/>
    <col min="74" max="74" width="13.7109375" style="19" customWidth="1"/>
    <col min="75" max="75" width="16.140625" style="19" customWidth="1"/>
    <col min="76" max="76" width="13.7109375" style="19" customWidth="1"/>
    <col min="77" max="77" width="12.140625" style="19" customWidth="1"/>
    <col min="78" max="78" width="55.140625" style="19" customWidth="1"/>
    <col min="79" max="79" width="17" style="19" customWidth="1"/>
    <col min="80" max="81" width="9.140625" style="19" customWidth="1"/>
    <col min="82" max="82" width="10.5703125" style="19" customWidth="1"/>
    <col min="83" max="83" width="14.28515625" style="19" customWidth="1"/>
    <col min="84" max="84" width="11.28515625" style="19" customWidth="1"/>
    <col min="85" max="85" width="12.7109375" style="19" customWidth="1"/>
    <col min="86" max="86" width="11.42578125" style="19" customWidth="1"/>
    <col min="87" max="87" width="10" style="19" customWidth="1"/>
    <col min="88" max="88" width="16.28515625" style="19" customWidth="1"/>
    <col min="89" max="92" width="9.140625" style="19" customWidth="1"/>
    <col min="93" max="93" width="11.42578125" style="19" customWidth="1"/>
    <col min="94" max="94" width="17.28515625" style="19" customWidth="1"/>
    <col min="95" max="95" width="16.42578125" style="19" customWidth="1"/>
    <col min="96" max="96" width="11.28515625" style="19" customWidth="1"/>
    <col min="97" max="97" width="13.7109375" style="19" customWidth="1"/>
    <col min="98" max="98" width="16.85546875" style="19" customWidth="1"/>
    <col min="99" max="99" width="7.7109375" style="19" customWidth="1"/>
    <col min="100" max="101" width="9.140625" style="19" customWidth="1"/>
    <col min="102" max="102" width="13.85546875" style="19" customWidth="1"/>
    <col min="103" max="103" width="27.7109375" style="19" customWidth="1"/>
    <col min="104" max="104" width="15" style="19" bestFit="1" customWidth="1"/>
    <col min="105" max="105" width="13.7109375" style="19" bestFit="1" customWidth="1"/>
    <col min="106" max="106" width="12.42578125" style="19" bestFit="1" customWidth="1"/>
    <col min="107" max="107" width="15" style="19" bestFit="1" customWidth="1"/>
    <col min="108" max="108" width="13.42578125" style="19" bestFit="1" customWidth="1"/>
    <col min="109" max="109" width="15.7109375" style="19" bestFit="1" customWidth="1"/>
    <col min="110" max="110" width="14.85546875" style="19" bestFit="1" customWidth="1"/>
    <col min="111" max="111" width="13.5703125" style="19" bestFit="1" customWidth="1"/>
    <col min="112" max="112" width="10.85546875" style="19" bestFit="1" customWidth="1"/>
    <col min="113" max="113" width="9.7109375" style="19" bestFit="1" customWidth="1"/>
    <col min="114" max="114" width="11" style="19" bestFit="1" customWidth="1"/>
    <col min="115" max="115" width="20.140625" style="19" bestFit="1" customWidth="1"/>
    <col min="116" max="116" width="14.7109375" style="19" bestFit="1" customWidth="1"/>
    <col min="117" max="117" width="10.85546875" style="19" bestFit="1" customWidth="1"/>
    <col min="118" max="118" width="15.5703125" style="19" bestFit="1" customWidth="1"/>
    <col min="119" max="119" width="15.7109375" style="19" bestFit="1" customWidth="1"/>
    <col min="120" max="120" width="20" style="19" bestFit="1" customWidth="1"/>
    <col min="121" max="121" width="18.140625" style="19" bestFit="1" customWidth="1"/>
    <col min="122" max="122" width="24" style="19" bestFit="1" customWidth="1"/>
    <col min="123" max="123" width="22.5703125" style="19" bestFit="1" customWidth="1"/>
    <col min="124" max="124" width="87" style="19" bestFit="1" customWidth="1"/>
    <col min="125" max="125" width="17.5703125" style="19" bestFit="1" customWidth="1"/>
    <col min="126" max="126" width="44" style="19" bestFit="1" customWidth="1"/>
    <col min="127" max="127" width="16.7109375" style="19" bestFit="1" customWidth="1"/>
    <col min="128" max="128" width="9.28515625" style="19" bestFit="1" customWidth="1"/>
    <col min="129" max="129" width="12.5703125" style="19" bestFit="1" customWidth="1"/>
    <col min="130" max="135" width="9.140625" style="19"/>
    <col min="136" max="136" width="24" style="19" bestFit="1" customWidth="1"/>
    <col min="137" max="16384" width="9.140625" style="19"/>
  </cols>
  <sheetData>
    <row r="1" spans="1:136" ht="15" customHeight="1" x14ac:dyDescent="0.25">
      <c r="A1" s="45" t="s">
        <v>448</v>
      </c>
      <c r="B1" s="45"/>
      <c r="C1" s="45"/>
      <c r="D1" s="45"/>
      <c r="E1" s="45"/>
      <c r="F1" s="45"/>
      <c r="G1" s="45"/>
      <c r="H1" s="45"/>
      <c r="I1" s="45"/>
      <c r="J1" s="45"/>
      <c r="K1" s="45"/>
      <c r="L1" s="46" t="s">
        <v>449</v>
      </c>
      <c r="M1" s="46"/>
      <c r="N1" s="46"/>
      <c r="O1" s="46"/>
      <c r="P1" s="46"/>
      <c r="Q1" s="46"/>
      <c r="R1" s="46"/>
      <c r="S1" s="46"/>
      <c r="T1" s="46"/>
      <c r="U1" s="46"/>
      <c r="V1" s="46"/>
      <c r="W1" s="46"/>
      <c r="X1" s="46"/>
      <c r="Y1" s="46"/>
      <c r="Z1" s="46"/>
      <c r="AA1" s="46"/>
      <c r="AB1" s="46"/>
      <c r="AC1" s="46"/>
      <c r="AD1" s="46"/>
      <c r="AE1" s="46"/>
      <c r="AF1" s="46"/>
      <c r="AG1" s="46"/>
      <c r="AH1" s="47" t="s">
        <v>450</v>
      </c>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51" t="s">
        <v>451</v>
      </c>
      <c r="BP1" s="51"/>
      <c r="BQ1" s="51"/>
      <c r="BR1" s="51"/>
      <c r="BS1" s="51"/>
      <c r="BT1" s="51"/>
      <c r="BU1" s="51"/>
      <c r="BV1" s="51"/>
      <c r="BW1" s="51"/>
      <c r="BX1" s="51"/>
      <c r="BY1" s="51"/>
      <c r="BZ1" s="51"/>
      <c r="CA1" s="50" t="s">
        <v>452</v>
      </c>
      <c r="CB1" s="50"/>
      <c r="CC1" s="50"/>
      <c r="CD1" s="50"/>
      <c r="CE1" s="50"/>
      <c r="CF1" s="50"/>
      <c r="CG1" s="50"/>
      <c r="CH1" s="50"/>
      <c r="CI1" s="50"/>
      <c r="CJ1" s="50"/>
      <c r="CK1" s="49" t="s">
        <v>453</v>
      </c>
      <c r="CL1" s="49"/>
      <c r="CM1" s="49"/>
      <c r="CN1" s="49"/>
      <c r="CO1" s="49"/>
      <c r="CP1" s="49"/>
      <c r="CQ1" s="49"/>
      <c r="CR1" s="49"/>
      <c r="CS1" s="49"/>
      <c r="CT1" s="49"/>
      <c r="CU1" s="49"/>
      <c r="CV1" s="49"/>
      <c r="CW1" s="49"/>
      <c r="CX1" s="49"/>
      <c r="CY1" s="49"/>
      <c r="CZ1" s="48" t="s">
        <v>454</v>
      </c>
      <c r="DA1" s="48"/>
      <c r="DB1" s="48"/>
      <c r="DC1" s="48"/>
      <c r="DD1" s="48"/>
      <c r="DE1" s="48"/>
      <c r="DF1" s="48"/>
      <c r="DG1" s="48"/>
      <c r="DH1" s="48"/>
      <c r="DI1" s="48"/>
      <c r="DJ1" s="48"/>
      <c r="DK1" s="48"/>
      <c r="DL1" s="48"/>
      <c r="DM1" s="48"/>
      <c r="DN1" s="48"/>
      <c r="DO1" s="48"/>
      <c r="DP1" s="48"/>
      <c r="DQ1" s="48"/>
      <c r="DR1" s="44" t="s">
        <v>455</v>
      </c>
      <c r="DS1" s="44"/>
      <c r="DT1" s="44"/>
      <c r="DU1" s="44"/>
      <c r="DV1" s="44"/>
      <c r="DW1" s="44"/>
      <c r="DX1" s="44"/>
      <c r="DY1" s="43" t="s">
        <v>456</v>
      </c>
      <c r="DZ1" s="43"/>
      <c r="EA1" s="43"/>
      <c r="EB1" s="43"/>
      <c r="EC1" s="43"/>
      <c r="ED1" s="43"/>
      <c r="EE1" s="43"/>
      <c r="EF1" s="43"/>
    </row>
    <row r="2" spans="1:136" s="37" customFormat="1" ht="15" customHeight="1" x14ac:dyDescent="0.25">
      <c r="A2" s="31" t="s">
        <v>0</v>
      </c>
      <c r="B2" s="31" t="s">
        <v>269</v>
      </c>
      <c r="C2" s="32" t="s">
        <v>277</v>
      </c>
      <c r="D2" s="32" t="s">
        <v>305</v>
      </c>
      <c r="E2" s="32" t="s">
        <v>306</v>
      </c>
      <c r="F2" s="33" t="s">
        <v>307</v>
      </c>
      <c r="G2" s="33" t="s">
        <v>308</v>
      </c>
      <c r="H2" s="33" t="s">
        <v>309</v>
      </c>
      <c r="I2" s="33" t="s">
        <v>310</v>
      </c>
      <c r="J2" s="33" t="s">
        <v>311</v>
      </c>
      <c r="K2" s="33" t="s">
        <v>312</v>
      </c>
      <c r="L2" s="34" t="s">
        <v>457</v>
      </c>
      <c r="M2" s="34" t="s">
        <v>458</v>
      </c>
      <c r="N2" s="34" t="s">
        <v>459</v>
      </c>
      <c r="O2" s="34" t="s">
        <v>460</v>
      </c>
      <c r="P2" s="34" t="s">
        <v>461</v>
      </c>
      <c r="Q2" s="34" t="s">
        <v>462</v>
      </c>
      <c r="R2" s="34" t="s">
        <v>565</v>
      </c>
      <c r="S2" s="34" t="s">
        <v>566</v>
      </c>
      <c r="T2" s="34" t="s">
        <v>567</v>
      </c>
      <c r="U2" s="34" t="s">
        <v>463</v>
      </c>
      <c r="V2" s="34" t="s">
        <v>464</v>
      </c>
      <c r="W2" s="34" t="s">
        <v>465</v>
      </c>
      <c r="X2" s="34" t="s">
        <v>466</v>
      </c>
      <c r="Y2" s="34" t="s">
        <v>467</v>
      </c>
      <c r="Z2" s="34" t="s">
        <v>468</v>
      </c>
      <c r="AA2" s="35" t="s">
        <v>469</v>
      </c>
      <c r="AB2" s="34" t="s">
        <v>470</v>
      </c>
      <c r="AC2" s="34" t="s">
        <v>471</v>
      </c>
      <c r="AD2" s="34" t="s">
        <v>472</v>
      </c>
      <c r="AE2" s="34" t="s">
        <v>595</v>
      </c>
      <c r="AF2" s="35" t="s">
        <v>596</v>
      </c>
      <c r="AG2" s="34" t="s">
        <v>473</v>
      </c>
      <c r="AH2" s="34" t="s">
        <v>474</v>
      </c>
      <c r="AI2" s="34" t="s">
        <v>475</v>
      </c>
      <c r="AJ2" s="35" t="s">
        <v>476</v>
      </c>
      <c r="AK2" s="35" t="s">
        <v>477</v>
      </c>
      <c r="AL2" s="34" t="s">
        <v>478</v>
      </c>
      <c r="AM2" s="36" t="str">
        <f>[1]calculator!$C$3</f>
        <v>Glc</v>
      </c>
      <c r="AN2" s="36" t="str">
        <f>[1]calculator!$C$4</f>
        <v>Man</v>
      </c>
      <c r="AO2" s="36" t="str">
        <f>[1]calculator!$C$5</f>
        <v>Gal</v>
      </c>
      <c r="AP2" s="36" t="str">
        <f>[1]calculator!$C$6</f>
        <v>Alt</v>
      </c>
      <c r="AQ2" s="36" t="str">
        <f>[1]calculator!$C$7</f>
        <v>GlcNAc</v>
      </c>
      <c r="AR2" s="36" t="str">
        <f>[1]calculator!$C$8</f>
        <v>ManNAc</v>
      </c>
      <c r="AS2" s="36" t="str">
        <f>[1]calculator!$C$9</f>
        <v>GalNAc</v>
      </c>
      <c r="AT2" s="36" t="str">
        <f>[1]calculator!$C$10</f>
        <v>GulNAc</v>
      </c>
      <c r="AU2" s="36" t="str">
        <f>[1]calculator!$C$11</f>
        <v>GlcN</v>
      </c>
      <c r="AV2" s="36" t="str">
        <f>[1]calculator!$C$12</f>
        <v>ManN</v>
      </c>
      <c r="AW2" s="36" t="str">
        <f>[1]calculator!$C$13</f>
        <v>GalN</v>
      </c>
      <c r="AX2" s="36" t="str">
        <f>[1]calculator!$C$14</f>
        <v>GlcA</v>
      </c>
      <c r="AY2" s="36" t="str">
        <f>[1]calculator!$C$15</f>
        <v>GalA</v>
      </c>
      <c r="AZ2" s="36" t="str">
        <f>[1]calculator!$C$16</f>
        <v>Rha</v>
      </c>
      <c r="BA2" s="36" t="str">
        <f>[1]calculator!$C$17</f>
        <v>Fuc</v>
      </c>
      <c r="BB2" s="36" t="str">
        <f>[1]calculator!$C$18</f>
        <v>QuiNAc</v>
      </c>
      <c r="BC2" s="36" t="str">
        <f>[1]calculator!$C$19</f>
        <v>FucNAc</v>
      </c>
      <c r="BD2" s="36" t="str">
        <f>[1]calculator!$C$20</f>
        <v>Ara</v>
      </c>
      <c r="BE2" s="36" t="str">
        <f>[1]calculator!$C$21</f>
        <v>Xyl</v>
      </c>
      <c r="BF2" s="36" t="str">
        <f>[1]calculator!$C$22</f>
        <v>Rib</v>
      </c>
      <c r="BG2" s="36" t="str">
        <f>[1]calculator!$C$23</f>
        <v>LDmanHep</v>
      </c>
      <c r="BH2" s="36" t="str">
        <f>[1]calculator!$C$24</f>
        <v>Kdo</v>
      </c>
      <c r="BI2" s="36" t="str">
        <f>[1]calculator!$C$25</f>
        <v>DDmanHep</v>
      </c>
      <c r="BJ2" s="36" t="str">
        <f>[1]calculator!$C$26</f>
        <v>Api</v>
      </c>
      <c r="BK2" s="36" t="str">
        <f>[1]calculator!$C$27</f>
        <v>Fru</v>
      </c>
      <c r="BL2" s="34" t="s">
        <v>479</v>
      </c>
      <c r="BM2" s="34" t="s">
        <v>480</v>
      </c>
      <c r="BN2" s="34" t="s">
        <v>481</v>
      </c>
      <c r="BO2" s="34" t="s">
        <v>601</v>
      </c>
      <c r="BP2" s="34" t="s">
        <v>482</v>
      </c>
      <c r="BQ2" s="34" t="s">
        <v>483</v>
      </c>
      <c r="BR2" s="34" t="s">
        <v>484</v>
      </c>
      <c r="BS2" s="35" t="s">
        <v>485</v>
      </c>
      <c r="BT2" s="35" t="s">
        <v>486</v>
      </c>
      <c r="BU2" s="35" t="s">
        <v>487</v>
      </c>
      <c r="BV2" s="34" t="s">
        <v>488</v>
      </c>
      <c r="BW2" s="34" t="s">
        <v>489</v>
      </c>
      <c r="BX2" s="34" t="s">
        <v>490</v>
      </c>
      <c r="BY2" s="34" t="s">
        <v>491</v>
      </c>
      <c r="BZ2" s="34" t="s">
        <v>492</v>
      </c>
      <c r="CA2" s="34" t="s">
        <v>493</v>
      </c>
      <c r="CB2" s="34" t="s">
        <v>494</v>
      </c>
      <c r="CC2" s="34" t="s">
        <v>495</v>
      </c>
      <c r="CD2" s="34" t="s">
        <v>496</v>
      </c>
      <c r="CE2" s="34" t="s">
        <v>497</v>
      </c>
      <c r="CF2" s="34" t="s">
        <v>498</v>
      </c>
      <c r="CG2" s="34" t="s">
        <v>499</v>
      </c>
      <c r="CH2" s="34" t="s">
        <v>500</v>
      </c>
      <c r="CI2" s="34" t="s">
        <v>501</v>
      </c>
      <c r="CJ2" s="34" t="s">
        <v>502</v>
      </c>
      <c r="CK2" s="34" t="s">
        <v>503</v>
      </c>
      <c r="CL2" s="34" t="s">
        <v>504</v>
      </c>
      <c r="CM2" s="34" t="s">
        <v>505</v>
      </c>
      <c r="CN2" s="34" t="s">
        <v>506</v>
      </c>
      <c r="CO2" s="34" t="s">
        <v>729</v>
      </c>
      <c r="CP2" s="34" t="s">
        <v>507</v>
      </c>
      <c r="CQ2" s="34" t="s">
        <v>508</v>
      </c>
      <c r="CR2" s="34" t="s">
        <v>734</v>
      </c>
      <c r="CS2" s="34" t="s">
        <v>735</v>
      </c>
      <c r="CT2" s="34" t="s">
        <v>736</v>
      </c>
      <c r="CU2" s="34" t="s">
        <v>739</v>
      </c>
      <c r="CV2" s="34" t="s">
        <v>509</v>
      </c>
      <c r="CW2" s="34" t="s">
        <v>510</v>
      </c>
      <c r="CX2" s="34" t="s">
        <v>511</v>
      </c>
      <c r="CY2" s="34" t="s">
        <v>529</v>
      </c>
      <c r="CZ2" s="34" t="s">
        <v>512</v>
      </c>
      <c r="DA2" s="34" t="s">
        <v>513</v>
      </c>
      <c r="DB2" s="34" t="s">
        <v>514</v>
      </c>
      <c r="DC2" s="34" t="s">
        <v>515</v>
      </c>
      <c r="DD2" s="34" t="s">
        <v>516</v>
      </c>
      <c r="DE2" s="34" t="s">
        <v>517</v>
      </c>
      <c r="DF2" s="34" t="s">
        <v>743</v>
      </c>
      <c r="DG2" s="34" t="s">
        <v>518</v>
      </c>
      <c r="DH2" s="34" t="s">
        <v>519</v>
      </c>
      <c r="DI2" s="34" t="s">
        <v>520</v>
      </c>
      <c r="DJ2" s="34" t="s">
        <v>521</v>
      </c>
      <c r="DK2" s="34" t="s">
        <v>522</v>
      </c>
      <c r="DL2" s="34" t="s">
        <v>523</v>
      </c>
      <c r="DM2" s="34" t="s">
        <v>524</v>
      </c>
      <c r="DN2" s="34" t="s">
        <v>525</v>
      </c>
      <c r="DO2" s="34" t="s">
        <v>526</v>
      </c>
      <c r="DP2" s="34" t="s">
        <v>527</v>
      </c>
      <c r="DQ2" s="34" t="s">
        <v>528</v>
      </c>
      <c r="DR2" s="35" t="s">
        <v>530</v>
      </c>
      <c r="DS2" s="34" t="s">
        <v>531</v>
      </c>
      <c r="DT2" s="34" t="s">
        <v>532</v>
      </c>
      <c r="DU2" s="34" t="s">
        <v>533</v>
      </c>
      <c r="DV2" s="34" t="s">
        <v>534</v>
      </c>
      <c r="DW2" s="34" t="s">
        <v>535</v>
      </c>
      <c r="DX2" s="34" t="s">
        <v>536</v>
      </c>
      <c r="DY2" s="34" t="s">
        <v>537</v>
      </c>
      <c r="DZ2" s="34" t="s">
        <v>538</v>
      </c>
      <c r="EA2" s="34" t="s">
        <v>539</v>
      </c>
      <c r="EB2" s="34" t="s">
        <v>540</v>
      </c>
      <c r="EC2" s="34" t="s">
        <v>541</v>
      </c>
      <c r="ED2" s="34" t="s">
        <v>542</v>
      </c>
      <c r="EE2" s="34" t="s">
        <v>543</v>
      </c>
      <c r="EF2" s="40" t="s">
        <v>544</v>
      </c>
    </row>
    <row r="3" spans="1:136" ht="15" customHeight="1" x14ac:dyDescent="0.25">
      <c r="A3" s="7" t="s">
        <v>1</v>
      </c>
      <c r="B3" s="7" t="s">
        <v>270</v>
      </c>
      <c r="C3" s="8" t="s">
        <v>278</v>
      </c>
      <c r="D3" s="8" t="s">
        <v>313</v>
      </c>
      <c r="E3" s="8" t="s">
        <v>314</v>
      </c>
      <c r="F3" s="8" t="s">
        <v>315</v>
      </c>
      <c r="G3" s="8" t="s">
        <v>316</v>
      </c>
      <c r="H3" s="8" t="s">
        <v>317</v>
      </c>
      <c r="I3" s="8" t="s">
        <v>318</v>
      </c>
      <c r="J3" s="8" t="s">
        <v>319</v>
      </c>
      <c r="K3" s="22" t="s">
        <v>320</v>
      </c>
      <c r="L3" s="23">
        <v>45</v>
      </c>
      <c r="M3" s="23">
        <v>65</v>
      </c>
      <c r="N3" s="23">
        <v>70</v>
      </c>
      <c r="O3" s="24">
        <v>6</v>
      </c>
      <c r="P3" s="24">
        <v>7</v>
      </c>
      <c r="Q3" s="24">
        <v>10.5</v>
      </c>
      <c r="R3" s="24">
        <v>0</v>
      </c>
      <c r="S3" s="24">
        <v>2</v>
      </c>
      <c r="T3" s="24">
        <v>5</v>
      </c>
      <c r="U3" s="22"/>
      <c r="V3" s="22" t="s">
        <v>547</v>
      </c>
      <c r="W3" s="22" t="s">
        <v>568</v>
      </c>
      <c r="X3" s="25">
        <v>0.6</v>
      </c>
      <c r="Y3" s="22" t="s">
        <v>569</v>
      </c>
      <c r="Z3" s="25">
        <v>0.01</v>
      </c>
      <c r="AA3" s="9">
        <f>X3/Z3</f>
        <v>60</v>
      </c>
      <c r="AB3" s="7">
        <v>240</v>
      </c>
      <c r="AC3" s="25"/>
      <c r="AD3" s="23">
        <v>20</v>
      </c>
      <c r="AE3" s="24">
        <v>76</v>
      </c>
      <c r="AF3" s="24">
        <f>AE3/(AD3/24)</f>
        <v>91.2</v>
      </c>
      <c r="AG3" s="22">
        <v>0.27</v>
      </c>
      <c r="AH3" s="23">
        <v>500</v>
      </c>
      <c r="AI3" s="26"/>
      <c r="AJ3" s="7">
        <f>COUNTIF(AM3:BK3, "&lt;&gt;0")</f>
        <v>5</v>
      </c>
      <c r="AK3" s="22">
        <v>4</v>
      </c>
      <c r="AL3" s="26"/>
      <c r="AM3" s="25">
        <v>0.05</v>
      </c>
      <c r="AN3" s="25">
        <v>1</v>
      </c>
      <c r="AO3" s="25">
        <v>0.13</v>
      </c>
      <c r="AP3" s="25">
        <v>0</v>
      </c>
      <c r="AQ3" s="25">
        <v>0</v>
      </c>
      <c r="AR3" s="25">
        <v>0</v>
      </c>
      <c r="AS3" s="25">
        <v>0</v>
      </c>
      <c r="AT3" s="25">
        <v>0</v>
      </c>
      <c r="AU3" s="25">
        <v>0</v>
      </c>
      <c r="AV3" s="25">
        <v>0</v>
      </c>
      <c r="AW3" s="25">
        <v>0</v>
      </c>
      <c r="AX3" s="25">
        <v>0</v>
      </c>
      <c r="AY3" s="25">
        <v>0</v>
      </c>
      <c r="AZ3" s="25">
        <v>0</v>
      </c>
      <c r="BA3" s="25">
        <v>0</v>
      </c>
      <c r="BB3" s="25">
        <v>0</v>
      </c>
      <c r="BC3" s="25">
        <v>0</v>
      </c>
      <c r="BD3" s="25">
        <v>0.1</v>
      </c>
      <c r="BE3" s="25">
        <v>0</v>
      </c>
      <c r="BF3" s="25">
        <v>0</v>
      </c>
      <c r="BG3" s="25">
        <v>0</v>
      </c>
      <c r="BH3" s="25">
        <v>0</v>
      </c>
      <c r="BI3" s="25">
        <v>0</v>
      </c>
      <c r="BJ3" s="25">
        <v>0</v>
      </c>
      <c r="BK3" s="25">
        <v>0.06</v>
      </c>
      <c r="BL3" s="8"/>
      <c r="BM3" s="26" t="s">
        <v>621</v>
      </c>
      <c r="BN3" s="22"/>
      <c r="BO3" s="26"/>
      <c r="BP3" s="22" t="s">
        <v>665</v>
      </c>
      <c r="BQ3" s="23">
        <v>2</v>
      </c>
      <c r="BR3" s="23">
        <v>2</v>
      </c>
      <c r="BS3" s="24">
        <f t="shared" ref="BS3" si="0">BQ3/(BQ3+BR3)*100</f>
        <v>50</v>
      </c>
      <c r="BT3" s="24">
        <f t="shared" ref="BT3" si="1">BR3/(BR3+BQ3)*100</f>
        <v>50</v>
      </c>
      <c r="BU3" s="24">
        <f t="shared" ref="BU3" si="2">BQ3/BR3</f>
        <v>1</v>
      </c>
      <c r="BV3" s="29"/>
      <c r="BW3" s="29"/>
      <c r="BX3" s="29"/>
      <c r="BY3" s="29"/>
      <c r="BZ3"/>
      <c r="CA3">
        <v>57</v>
      </c>
      <c r="CB3">
        <v>5.0999999999999996</v>
      </c>
      <c r="CC3"/>
      <c r="CD3"/>
      <c r="CE3"/>
      <c r="CF3"/>
      <c r="CG3"/>
      <c r="CH3">
        <v>6.1</v>
      </c>
      <c r="CI3"/>
      <c r="CJ3"/>
      <c r="CK3" s="30"/>
      <c r="CL3" s="30"/>
      <c r="CM3" s="30"/>
      <c r="CN3" s="30"/>
      <c r="CO3" s="30"/>
      <c r="CP3"/>
      <c r="CQ3"/>
      <c r="CR3" s="30"/>
      <c r="CS3" s="30">
        <v>-142.13499999999999</v>
      </c>
      <c r="CT3"/>
      <c r="CU3"/>
      <c r="CV3"/>
      <c r="CW3"/>
      <c r="CX3"/>
      <c r="CY3"/>
      <c r="CZ3"/>
      <c r="DA3"/>
      <c r="DB3"/>
      <c r="DC3"/>
      <c r="DD3"/>
      <c r="DE3"/>
      <c r="DF3"/>
      <c r="DG3"/>
      <c r="DH3"/>
      <c r="DI3"/>
      <c r="DJ3"/>
      <c r="DK3"/>
      <c r="DL3"/>
      <c r="DM3"/>
      <c r="DN3" s="29"/>
      <c r="DO3" s="29"/>
      <c r="DP3" s="29"/>
      <c r="DQ3" s="29"/>
      <c r="DR3" t="str">
        <f>IF((OR(B3="Psychrophile",B3="Halophile")), "yes", "no")</f>
        <v>no</v>
      </c>
      <c r="DS3" t="s">
        <v>742</v>
      </c>
      <c r="DT3"/>
      <c r="DU3" s="38"/>
      <c r="DV3" s="38"/>
      <c r="DW3"/>
      <c r="DX3"/>
      <c r="DY3"/>
      <c r="DZ3"/>
      <c r="EA3"/>
      <c r="EB3"/>
      <c r="EC3"/>
      <c r="ED3"/>
      <c r="EE3"/>
      <c r="EF3"/>
    </row>
    <row r="4" spans="1:136" ht="15" customHeight="1" x14ac:dyDescent="0.25">
      <c r="A4" s="7" t="s">
        <v>2</v>
      </c>
      <c r="B4" s="7" t="s">
        <v>270</v>
      </c>
      <c r="C4" s="8" t="s">
        <v>278</v>
      </c>
      <c r="D4" s="8" t="s">
        <v>313</v>
      </c>
      <c r="E4" s="8" t="s">
        <v>314</v>
      </c>
      <c r="F4" s="8" t="s">
        <v>315</v>
      </c>
      <c r="G4" s="8" t="s">
        <v>316</v>
      </c>
      <c r="H4" s="8" t="s">
        <v>317</v>
      </c>
      <c r="I4" s="8" t="s">
        <v>318</v>
      </c>
      <c r="J4" s="8" t="s">
        <v>319</v>
      </c>
      <c r="K4" s="22" t="s">
        <v>320</v>
      </c>
      <c r="L4" s="23">
        <v>45</v>
      </c>
      <c r="M4" s="23">
        <v>65</v>
      </c>
      <c r="N4" s="23">
        <v>75</v>
      </c>
      <c r="O4" s="24">
        <v>6</v>
      </c>
      <c r="P4" s="24">
        <v>7</v>
      </c>
      <c r="Q4" s="24">
        <v>9</v>
      </c>
      <c r="R4" s="24">
        <v>0</v>
      </c>
      <c r="S4" s="24">
        <v>2.5</v>
      </c>
      <c r="T4" s="24">
        <v>5</v>
      </c>
      <c r="U4" s="22"/>
      <c r="V4" s="22" t="s">
        <v>547</v>
      </c>
      <c r="W4" s="22" t="s">
        <v>568</v>
      </c>
      <c r="X4" s="25">
        <v>0.6</v>
      </c>
      <c r="Y4" s="22" t="s">
        <v>569</v>
      </c>
      <c r="Z4" s="25">
        <v>0.01</v>
      </c>
      <c r="AA4" s="9">
        <f t="shared" ref="AA4:AA66" si="3">X4/Z4</f>
        <v>60</v>
      </c>
      <c r="AB4" s="7">
        <v>240</v>
      </c>
      <c r="AC4" s="25"/>
      <c r="AD4" s="23">
        <v>20</v>
      </c>
      <c r="AE4" s="24">
        <v>80</v>
      </c>
      <c r="AF4" s="24">
        <f t="shared" ref="AF4:AF67" si="4">AE4/(AD4/24)</f>
        <v>96</v>
      </c>
      <c r="AG4" s="22">
        <v>0.22</v>
      </c>
      <c r="AH4" s="23">
        <v>600</v>
      </c>
      <c r="AI4" s="26"/>
      <c r="AJ4" s="7">
        <f t="shared" ref="AJ4:AJ67" si="5">COUNTIF(AM4:BK4, "&lt;&gt;0")</f>
        <v>4</v>
      </c>
      <c r="AK4" s="22">
        <v>4</v>
      </c>
      <c r="AL4" s="26"/>
      <c r="AM4" s="25">
        <v>0.2</v>
      </c>
      <c r="AN4" s="25">
        <v>1</v>
      </c>
      <c r="AO4" s="25">
        <v>0.5</v>
      </c>
      <c r="AP4" s="25">
        <v>0</v>
      </c>
      <c r="AQ4" s="25">
        <v>0</v>
      </c>
      <c r="AR4" s="25">
        <v>0</v>
      </c>
      <c r="AS4" s="25">
        <v>0</v>
      </c>
      <c r="AT4" s="25">
        <v>0</v>
      </c>
      <c r="AU4" s="25">
        <v>0</v>
      </c>
      <c r="AV4" s="25">
        <v>0</v>
      </c>
      <c r="AW4" s="25">
        <v>0</v>
      </c>
      <c r="AX4" s="25">
        <v>0</v>
      </c>
      <c r="AY4" s="25">
        <v>0</v>
      </c>
      <c r="AZ4" s="25">
        <v>0</v>
      </c>
      <c r="BA4" s="25">
        <v>0</v>
      </c>
      <c r="BB4" s="25">
        <v>0</v>
      </c>
      <c r="BC4" s="25">
        <v>0</v>
      </c>
      <c r="BD4" s="25">
        <v>0.05</v>
      </c>
      <c r="BE4" s="25">
        <v>0</v>
      </c>
      <c r="BF4" s="25">
        <v>0</v>
      </c>
      <c r="BG4" s="25">
        <v>0</v>
      </c>
      <c r="BH4" s="25">
        <v>0</v>
      </c>
      <c r="BI4" s="25">
        <v>0</v>
      </c>
      <c r="BJ4" s="25">
        <v>0</v>
      </c>
      <c r="BK4" s="25">
        <v>0</v>
      </c>
      <c r="BL4" s="8"/>
      <c r="BM4" s="26" t="s">
        <v>621</v>
      </c>
      <c r="BN4" s="22"/>
      <c r="BO4" s="26"/>
      <c r="BP4" s="22" t="s">
        <v>665</v>
      </c>
      <c r="BQ4" s="23">
        <v>2</v>
      </c>
      <c r="BR4" s="23">
        <v>2</v>
      </c>
      <c r="BS4" s="24">
        <f t="shared" ref="BS4:BS67" si="6">BQ4/(BQ4+BR4)*100</f>
        <v>50</v>
      </c>
      <c r="BT4" s="24">
        <f t="shared" ref="BT4:BT67" si="7">BR4/(BR4+BQ4)*100</f>
        <v>50</v>
      </c>
      <c r="BU4" s="24">
        <f t="shared" ref="BU4:BU57" si="8">BQ4/BR4</f>
        <v>1</v>
      </c>
      <c r="BV4" s="29"/>
      <c r="BW4" s="29"/>
      <c r="BX4" s="29"/>
      <c r="BY4" s="29"/>
      <c r="BZ4"/>
      <c r="CA4">
        <v>44</v>
      </c>
      <c r="CB4">
        <v>3.3</v>
      </c>
      <c r="CC4"/>
      <c r="CD4"/>
      <c r="CE4"/>
      <c r="CF4"/>
      <c r="CG4"/>
      <c r="CH4">
        <v>7</v>
      </c>
      <c r="CI4"/>
      <c r="CJ4"/>
      <c r="CK4" s="30"/>
      <c r="CL4" s="30"/>
      <c r="CM4" s="30"/>
      <c r="CN4" s="30"/>
      <c r="CO4" s="30"/>
      <c r="CP4"/>
      <c r="CQ4"/>
      <c r="CR4" s="30"/>
      <c r="CS4" s="30">
        <v>-128.64500000000001</v>
      </c>
      <c r="CT4"/>
      <c r="CU4"/>
      <c r="CV4"/>
      <c r="CW4"/>
      <c r="CX4"/>
      <c r="CY4"/>
      <c r="CZ4"/>
      <c r="DA4"/>
      <c r="DB4"/>
      <c r="DC4"/>
      <c r="DD4"/>
      <c r="DE4"/>
      <c r="DF4"/>
      <c r="DG4"/>
      <c r="DH4"/>
      <c r="DI4"/>
      <c r="DJ4"/>
      <c r="DK4"/>
      <c r="DL4"/>
      <c r="DM4"/>
      <c r="DN4" s="29"/>
      <c r="DO4" s="29"/>
      <c r="DP4" s="29"/>
      <c r="DQ4" s="29"/>
      <c r="DR4" t="str">
        <f t="shared" ref="DR4:DR67" si="9">IF((OR(B4="Psychrophile",B4="Halophile")), "yes", "no")</f>
        <v>no</v>
      </c>
      <c r="DS4" t="s">
        <v>742</v>
      </c>
      <c r="DT4"/>
      <c r="DU4" s="38"/>
      <c r="DV4" s="38"/>
      <c r="DW4"/>
      <c r="DX4"/>
      <c r="DY4"/>
      <c r="DZ4"/>
      <c r="EA4"/>
      <c r="EB4"/>
      <c r="EC4"/>
      <c r="ED4"/>
      <c r="EE4"/>
      <c r="EF4"/>
    </row>
    <row r="5" spans="1:136" ht="15" customHeight="1" x14ac:dyDescent="0.25">
      <c r="A5" s="7" t="s">
        <v>3</v>
      </c>
      <c r="B5" s="7" t="s">
        <v>270</v>
      </c>
      <c r="C5" s="8" t="s">
        <v>279</v>
      </c>
      <c r="D5" s="8"/>
      <c r="E5" s="8" t="s">
        <v>314</v>
      </c>
      <c r="F5" s="8" t="s">
        <v>315</v>
      </c>
      <c r="G5" s="8" t="s">
        <v>316</v>
      </c>
      <c r="H5" s="8" t="s">
        <v>321</v>
      </c>
      <c r="I5" s="8" t="s">
        <v>322</v>
      </c>
      <c r="J5" s="8" t="s">
        <v>319</v>
      </c>
      <c r="K5" s="22" t="s">
        <v>323</v>
      </c>
      <c r="L5" s="23">
        <v>54</v>
      </c>
      <c r="M5" s="23">
        <v>65</v>
      </c>
      <c r="N5" s="23">
        <v>77</v>
      </c>
      <c r="O5" s="24"/>
      <c r="P5" s="24">
        <v>7.2</v>
      </c>
      <c r="Q5" s="24"/>
      <c r="R5" s="24">
        <v>0.2</v>
      </c>
      <c r="S5" s="24">
        <v>1.9450000000000001</v>
      </c>
      <c r="T5" s="24">
        <v>6</v>
      </c>
      <c r="U5" s="22" t="s">
        <v>563</v>
      </c>
      <c r="V5" s="22" t="s">
        <v>547</v>
      </c>
      <c r="W5" s="22" t="s">
        <v>570</v>
      </c>
      <c r="X5" s="25">
        <v>1</v>
      </c>
      <c r="Y5" s="22" t="s">
        <v>569</v>
      </c>
      <c r="Z5" s="25">
        <v>0.5</v>
      </c>
      <c r="AA5" s="9">
        <f t="shared" si="3"/>
        <v>2</v>
      </c>
      <c r="AB5" s="7">
        <v>200</v>
      </c>
      <c r="AC5" s="25"/>
      <c r="AD5" s="23">
        <v>24</v>
      </c>
      <c r="AE5" s="24">
        <v>2.56</v>
      </c>
      <c r="AF5" s="24">
        <f t="shared" si="4"/>
        <v>2.56</v>
      </c>
      <c r="AG5" s="22">
        <v>3.5999999999999999E-3</v>
      </c>
      <c r="AH5" s="23">
        <v>73.8</v>
      </c>
      <c r="AI5" s="26"/>
      <c r="AJ5" s="7">
        <f t="shared" si="5"/>
        <v>3</v>
      </c>
      <c r="AK5" s="22"/>
      <c r="AL5" s="26"/>
      <c r="AM5" s="25">
        <v>0.20283975659229211</v>
      </c>
      <c r="AN5" s="25">
        <v>0</v>
      </c>
      <c r="AO5" s="25">
        <v>0</v>
      </c>
      <c r="AP5" s="25">
        <v>0</v>
      </c>
      <c r="AQ5" s="25">
        <v>0</v>
      </c>
      <c r="AR5" s="25">
        <v>0</v>
      </c>
      <c r="AS5" s="25">
        <v>0</v>
      </c>
      <c r="AT5" s="25">
        <v>0</v>
      </c>
      <c r="AU5" s="25">
        <v>0</v>
      </c>
      <c r="AV5" s="25">
        <v>0</v>
      </c>
      <c r="AW5" s="25">
        <v>0</v>
      </c>
      <c r="AX5" s="25">
        <v>0</v>
      </c>
      <c r="AY5" s="25">
        <v>0</v>
      </c>
      <c r="AZ5" s="25">
        <v>0</v>
      </c>
      <c r="BA5" s="25">
        <v>0</v>
      </c>
      <c r="BB5" s="25">
        <v>0</v>
      </c>
      <c r="BC5" s="25">
        <v>0</v>
      </c>
      <c r="BD5" s="25">
        <v>0.49695740365111568</v>
      </c>
      <c r="BE5" s="25">
        <v>1</v>
      </c>
      <c r="BF5" s="25">
        <v>0</v>
      </c>
      <c r="BG5" s="25">
        <v>0</v>
      </c>
      <c r="BH5" s="25">
        <v>0</v>
      </c>
      <c r="BI5" s="25">
        <v>0</v>
      </c>
      <c r="BJ5" s="25">
        <v>0</v>
      </c>
      <c r="BK5" s="25">
        <v>0</v>
      </c>
      <c r="BL5" s="8"/>
      <c r="BM5" s="26" t="s">
        <v>622</v>
      </c>
      <c r="BN5" s="22" t="s">
        <v>650</v>
      </c>
      <c r="BO5" s="26"/>
      <c r="BP5" s="22" t="s">
        <v>665</v>
      </c>
      <c r="BQ5" s="23"/>
      <c r="BR5" s="23"/>
      <c r="BS5" s="24"/>
      <c r="BT5" s="24"/>
      <c r="BU5" s="24"/>
      <c r="BV5" s="29" t="s">
        <v>666</v>
      </c>
      <c r="BW5" s="29"/>
      <c r="BX5" s="29"/>
      <c r="BY5" s="29" t="s">
        <v>678</v>
      </c>
      <c r="BZ5"/>
      <c r="CA5"/>
      <c r="CB5"/>
      <c r="CC5"/>
      <c r="CD5"/>
      <c r="CE5"/>
      <c r="CF5"/>
      <c r="CG5"/>
      <c r="CH5"/>
      <c r="CI5"/>
      <c r="CJ5"/>
      <c r="CK5" s="30"/>
      <c r="CL5" s="30"/>
      <c r="CM5" s="30"/>
      <c r="CN5" s="30"/>
      <c r="CO5" s="30"/>
      <c r="CP5"/>
      <c r="CQ5"/>
      <c r="CR5" s="30"/>
      <c r="CS5" s="30"/>
      <c r="CT5"/>
      <c r="CU5"/>
      <c r="CV5"/>
      <c r="CW5"/>
      <c r="CX5"/>
      <c r="CY5"/>
      <c r="CZ5"/>
      <c r="DA5"/>
      <c r="DB5"/>
      <c r="DC5"/>
      <c r="DD5"/>
      <c r="DE5"/>
      <c r="DF5"/>
      <c r="DG5"/>
      <c r="DH5"/>
      <c r="DI5"/>
      <c r="DJ5"/>
      <c r="DK5"/>
      <c r="DL5"/>
      <c r="DM5"/>
      <c r="DN5" s="29"/>
      <c r="DO5" s="29"/>
      <c r="DP5" s="29"/>
      <c r="DQ5" s="29"/>
      <c r="DR5" t="str">
        <f t="shared" si="9"/>
        <v>no</v>
      </c>
      <c r="DS5" t="s">
        <v>742</v>
      </c>
      <c r="DT5"/>
      <c r="DU5" s="38"/>
      <c r="DV5" s="38"/>
      <c r="DW5"/>
      <c r="DX5"/>
      <c r="DY5"/>
      <c r="DZ5"/>
      <c r="EA5"/>
      <c r="EB5"/>
      <c r="EC5"/>
      <c r="ED5"/>
      <c r="EE5"/>
      <c r="EF5"/>
    </row>
    <row r="6" spans="1:136" ht="15" customHeight="1" x14ac:dyDescent="0.25">
      <c r="A6" s="7" t="s">
        <v>3</v>
      </c>
      <c r="B6" s="7" t="s">
        <v>270</v>
      </c>
      <c r="C6" s="8" t="s">
        <v>279</v>
      </c>
      <c r="D6" s="8"/>
      <c r="E6" s="8" t="s">
        <v>314</v>
      </c>
      <c r="F6" s="8" t="s">
        <v>315</v>
      </c>
      <c r="G6" s="8" t="s">
        <v>316</v>
      </c>
      <c r="H6" s="8" t="s">
        <v>321</v>
      </c>
      <c r="I6" s="8" t="s">
        <v>322</v>
      </c>
      <c r="J6" s="8" t="s">
        <v>319</v>
      </c>
      <c r="K6" s="22" t="s">
        <v>323</v>
      </c>
      <c r="L6" s="23">
        <v>54</v>
      </c>
      <c r="M6" s="23">
        <v>65</v>
      </c>
      <c r="N6" s="23">
        <v>77</v>
      </c>
      <c r="O6" s="24"/>
      <c r="P6" s="24">
        <v>7.2</v>
      </c>
      <c r="Q6" s="24"/>
      <c r="R6" s="24">
        <v>0.2</v>
      </c>
      <c r="S6" s="24">
        <v>1.9450000000000001</v>
      </c>
      <c r="T6" s="24">
        <v>6</v>
      </c>
      <c r="U6" s="22" t="s">
        <v>563</v>
      </c>
      <c r="V6" s="22" t="s">
        <v>547</v>
      </c>
      <c r="W6" s="22" t="s">
        <v>571</v>
      </c>
      <c r="X6" s="25">
        <v>1</v>
      </c>
      <c r="Y6" s="22" t="s">
        <v>569</v>
      </c>
      <c r="Z6" s="25">
        <v>0.5</v>
      </c>
      <c r="AA6" s="9">
        <f t="shared" si="3"/>
        <v>2</v>
      </c>
      <c r="AB6" s="7">
        <v>200</v>
      </c>
      <c r="AC6" s="25"/>
      <c r="AD6" s="23">
        <v>24</v>
      </c>
      <c r="AE6" s="24">
        <v>1.04</v>
      </c>
      <c r="AF6" s="24">
        <f t="shared" si="4"/>
        <v>1.04</v>
      </c>
      <c r="AG6" s="22">
        <v>8.9999999999999998E-4</v>
      </c>
      <c r="AH6" s="23">
        <v>74.400000000000006</v>
      </c>
      <c r="AI6" s="26"/>
      <c r="AJ6" s="7">
        <f t="shared" si="5"/>
        <v>3</v>
      </c>
      <c r="AK6" s="22"/>
      <c r="AL6" s="26"/>
      <c r="AM6" s="25">
        <v>0.29850746268656714</v>
      </c>
      <c r="AN6" s="25">
        <v>0</v>
      </c>
      <c r="AO6" s="25">
        <v>0</v>
      </c>
      <c r="AP6" s="25">
        <v>0</v>
      </c>
      <c r="AQ6" s="25">
        <v>0</v>
      </c>
      <c r="AR6" s="25">
        <v>0</v>
      </c>
      <c r="AS6" s="25">
        <v>0</v>
      </c>
      <c r="AT6" s="25">
        <v>0</v>
      </c>
      <c r="AU6" s="25">
        <v>0</v>
      </c>
      <c r="AV6" s="25">
        <v>0</v>
      </c>
      <c r="AW6" s="25">
        <v>0</v>
      </c>
      <c r="AX6" s="25">
        <v>0</v>
      </c>
      <c r="AY6" s="25">
        <v>0</v>
      </c>
      <c r="AZ6" s="25">
        <v>0</v>
      </c>
      <c r="BA6" s="25">
        <v>0</v>
      </c>
      <c r="BB6" s="25">
        <v>0</v>
      </c>
      <c r="BC6" s="25">
        <v>0</v>
      </c>
      <c r="BD6" s="25">
        <v>0.46865671641791046</v>
      </c>
      <c r="BE6" s="25">
        <v>1</v>
      </c>
      <c r="BF6" s="25">
        <v>0</v>
      </c>
      <c r="BG6" s="25">
        <v>0</v>
      </c>
      <c r="BH6" s="25">
        <v>0</v>
      </c>
      <c r="BI6" s="25">
        <v>0</v>
      </c>
      <c r="BJ6" s="25">
        <v>0</v>
      </c>
      <c r="BK6" s="25">
        <v>0</v>
      </c>
      <c r="BL6" s="8"/>
      <c r="BM6" s="26" t="s">
        <v>622</v>
      </c>
      <c r="BN6" s="22" t="s">
        <v>650</v>
      </c>
      <c r="BO6" s="26"/>
      <c r="BP6" s="22" t="s">
        <v>665</v>
      </c>
      <c r="BQ6" s="23"/>
      <c r="BR6" s="23"/>
      <c r="BS6" s="24"/>
      <c r="BT6" s="24"/>
      <c r="BU6" s="24"/>
      <c r="BV6" s="29" t="s">
        <v>666</v>
      </c>
      <c r="BW6" s="29"/>
      <c r="BX6" s="29"/>
      <c r="BY6" s="29" t="s">
        <v>678</v>
      </c>
      <c r="BZ6"/>
      <c r="CA6"/>
      <c r="CB6"/>
      <c r="CC6"/>
      <c r="CD6"/>
      <c r="CE6"/>
      <c r="CF6"/>
      <c r="CG6"/>
      <c r="CH6"/>
      <c r="CI6"/>
      <c r="CJ6"/>
      <c r="CK6" s="30"/>
      <c r="CL6" s="30"/>
      <c r="CM6" s="30"/>
      <c r="CN6" s="30"/>
      <c r="CO6" s="30"/>
      <c r="CP6"/>
      <c r="CQ6"/>
      <c r="CR6" s="30"/>
      <c r="CS6" s="30"/>
      <c r="CT6"/>
      <c r="CU6"/>
      <c r="CV6"/>
      <c r="CW6"/>
      <c r="CX6"/>
      <c r="CY6"/>
      <c r="CZ6"/>
      <c r="DA6"/>
      <c r="DB6"/>
      <c r="DC6"/>
      <c r="DD6"/>
      <c r="DE6"/>
      <c r="DF6"/>
      <c r="DG6"/>
      <c r="DH6"/>
      <c r="DI6"/>
      <c r="DJ6"/>
      <c r="DK6"/>
      <c r="DL6"/>
      <c r="DM6"/>
      <c r="DN6" s="29"/>
      <c r="DO6" s="29"/>
      <c r="DP6" s="29"/>
      <c r="DQ6" s="29"/>
      <c r="DR6" t="str">
        <f t="shared" si="9"/>
        <v>no</v>
      </c>
      <c r="DS6" t="s">
        <v>742</v>
      </c>
      <c r="DT6"/>
      <c r="DU6" s="38"/>
      <c r="DV6" s="38"/>
      <c r="DW6"/>
      <c r="DX6"/>
      <c r="DY6"/>
      <c r="DZ6"/>
      <c r="EA6"/>
      <c r="EB6"/>
      <c r="EC6"/>
      <c r="ED6"/>
      <c r="EE6"/>
      <c r="EF6"/>
    </row>
    <row r="7" spans="1:136" ht="15" customHeight="1" x14ac:dyDescent="0.25">
      <c r="A7" s="7" t="s">
        <v>3</v>
      </c>
      <c r="B7" s="7" t="s">
        <v>270</v>
      </c>
      <c r="C7" s="8" t="s">
        <v>279</v>
      </c>
      <c r="D7" s="8"/>
      <c r="E7" s="8" t="s">
        <v>314</v>
      </c>
      <c r="F7" s="8" t="s">
        <v>315</v>
      </c>
      <c r="G7" s="8" t="s">
        <v>316</v>
      </c>
      <c r="H7" s="8" t="s">
        <v>321</v>
      </c>
      <c r="I7" s="8" t="s">
        <v>322</v>
      </c>
      <c r="J7" s="8" t="s">
        <v>319</v>
      </c>
      <c r="K7" s="22" t="s">
        <v>323</v>
      </c>
      <c r="L7" s="23">
        <v>54</v>
      </c>
      <c r="M7" s="23">
        <v>65</v>
      </c>
      <c r="N7" s="23">
        <v>77</v>
      </c>
      <c r="O7" s="24"/>
      <c r="P7" s="24">
        <v>7.2</v>
      </c>
      <c r="Q7" s="24"/>
      <c r="R7" s="24">
        <v>0.2</v>
      </c>
      <c r="S7" s="24">
        <v>1.9450000000000001</v>
      </c>
      <c r="T7" s="24">
        <v>6</v>
      </c>
      <c r="U7" s="22" t="s">
        <v>563</v>
      </c>
      <c r="V7" s="22" t="s">
        <v>547</v>
      </c>
      <c r="W7" s="22" t="s">
        <v>572</v>
      </c>
      <c r="X7" s="25">
        <v>1</v>
      </c>
      <c r="Y7" s="22" t="s">
        <v>569</v>
      </c>
      <c r="Z7" s="25">
        <v>0.5</v>
      </c>
      <c r="AA7" s="9">
        <f t="shared" si="3"/>
        <v>2</v>
      </c>
      <c r="AB7" s="7">
        <v>200</v>
      </c>
      <c r="AC7" s="25"/>
      <c r="AD7" s="23">
        <v>24</v>
      </c>
      <c r="AE7" s="24">
        <v>5.41</v>
      </c>
      <c r="AF7" s="24">
        <f t="shared" si="4"/>
        <v>5.41</v>
      </c>
      <c r="AG7" s="22">
        <v>4.8999999999999998E-3</v>
      </c>
      <c r="AH7" s="23">
        <v>80.8</v>
      </c>
      <c r="AI7" s="26"/>
      <c r="AJ7" s="7">
        <f t="shared" si="5"/>
        <v>3</v>
      </c>
      <c r="AK7" s="22"/>
      <c r="AL7" s="26"/>
      <c r="AM7" s="25">
        <v>0.24330900243309</v>
      </c>
      <c r="AN7" s="25">
        <v>0</v>
      </c>
      <c r="AO7" s="25">
        <v>0</v>
      </c>
      <c r="AP7" s="25">
        <v>0</v>
      </c>
      <c r="AQ7" s="25">
        <v>0</v>
      </c>
      <c r="AR7" s="25">
        <v>0</v>
      </c>
      <c r="AS7" s="25">
        <v>0</v>
      </c>
      <c r="AT7" s="25">
        <v>0</v>
      </c>
      <c r="AU7" s="25">
        <v>0</v>
      </c>
      <c r="AV7" s="25">
        <v>0</v>
      </c>
      <c r="AW7" s="25">
        <v>0</v>
      </c>
      <c r="AX7" s="25">
        <v>0</v>
      </c>
      <c r="AY7" s="25">
        <v>0</v>
      </c>
      <c r="AZ7" s="25">
        <v>0</v>
      </c>
      <c r="BA7" s="25">
        <v>0</v>
      </c>
      <c r="BB7" s="25">
        <v>0</v>
      </c>
      <c r="BC7" s="25">
        <v>0</v>
      </c>
      <c r="BD7" s="25">
        <v>0.51824817518248167</v>
      </c>
      <c r="BE7" s="25">
        <v>1</v>
      </c>
      <c r="BF7" s="25">
        <v>0</v>
      </c>
      <c r="BG7" s="25">
        <v>0</v>
      </c>
      <c r="BH7" s="25">
        <v>0</v>
      </c>
      <c r="BI7" s="25">
        <v>0</v>
      </c>
      <c r="BJ7" s="25">
        <v>0</v>
      </c>
      <c r="BK7" s="25">
        <v>0</v>
      </c>
      <c r="BL7" s="8"/>
      <c r="BM7" s="26" t="s">
        <v>622</v>
      </c>
      <c r="BN7" s="22" t="s">
        <v>650</v>
      </c>
      <c r="BO7" s="26"/>
      <c r="BP7" s="22" t="s">
        <v>665</v>
      </c>
      <c r="BQ7" s="23"/>
      <c r="BR7" s="23"/>
      <c r="BS7" s="24"/>
      <c r="BT7" s="24"/>
      <c r="BU7" s="24"/>
      <c r="BV7" s="29" t="s">
        <v>666</v>
      </c>
      <c r="BW7" s="29"/>
      <c r="BX7" s="29"/>
      <c r="BY7" s="29" t="s">
        <v>678</v>
      </c>
      <c r="BZ7"/>
      <c r="CA7"/>
      <c r="CB7"/>
      <c r="CC7"/>
      <c r="CD7"/>
      <c r="CE7"/>
      <c r="CF7"/>
      <c r="CG7"/>
      <c r="CH7"/>
      <c r="CI7"/>
      <c r="CJ7"/>
      <c r="CK7" s="30"/>
      <c r="CL7" s="30"/>
      <c r="CM7" s="30"/>
      <c r="CN7" s="30"/>
      <c r="CO7" s="30"/>
      <c r="CP7"/>
      <c r="CQ7"/>
      <c r="CR7" s="30"/>
      <c r="CS7" s="30"/>
      <c r="CT7"/>
      <c r="CU7"/>
      <c r="CV7"/>
      <c r="CW7"/>
      <c r="CX7"/>
      <c r="CY7"/>
      <c r="CZ7"/>
      <c r="DA7"/>
      <c r="DB7"/>
      <c r="DC7"/>
      <c r="DD7"/>
      <c r="DE7"/>
      <c r="DF7"/>
      <c r="DG7"/>
      <c r="DH7"/>
      <c r="DI7"/>
      <c r="DJ7"/>
      <c r="DK7"/>
      <c r="DL7"/>
      <c r="DM7"/>
      <c r="DN7" s="29"/>
      <c r="DO7" s="29"/>
      <c r="DP7" s="29"/>
      <c r="DQ7" s="29"/>
      <c r="DR7" t="str">
        <f t="shared" si="9"/>
        <v>no</v>
      </c>
      <c r="DS7" t="s">
        <v>742</v>
      </c>
      <c r="DT7"/>
      <c r="DU7" s="38"/>
      <c r="DV7" s="38"/>
      <c r="DW7"/>
      <c r="DX7"/>
      <c r="DY7"/>
      <c r="DZ7"/>
      <c r="EA7"/>
      <c r="EB7"/>
      <c r="EC7"/>
      <c r="ED7"/>
      <c r="EE7"/>
      <c r="EF7"/>
    </row>
    <row r="8" spans="1:136" ht="15" customHeight="1" x14ac:dyDescent="0.25">
      <c r="A8" s="7" t="s">
        <v>3</v>
      </c>
      <c r="B8" s="7" t="s">
        <v>270</v>
      </c>
      <c r="C8" s="8" t="s">
        <v>279</v>
      </c>
      <c r="D8" s="8"/>
      <c r="E8" s="8" t="s">
        <v>314</v>
      </c>
      <c r="F8" s="8" t="s">
        <v>315</v>
      </c>
      <c r="G8" s="8" t="s">
        <v>316</v>
      </c>
      <c r="H8" s="8" t="s">
        <v>321</v>
      </c>
      <c r="I8" s="8" t="s">
        <v>322</v>
      </c>
      <c r="J8" s="8" t="s">
        <v>319</v>
      </c>
      <c r="K8" s="22" t="s">
        <v>323</v>
      </c>
      <c r="L8" s="23">
        <v>54</v>
      </c>
      <c r="M8" s="23">
        <v>65</v>
      </c>
      <c r="N8" s="23">
        <v>77</v>
      </c>
      <c r="O8" s="24"/>
      <c r="P8" s="24">
        <v>7.2</v>
      </c>
      <c r="Q8" s="24"/>
      <c r="R8" s="24">
        <v>0.2</v>
      </c>
      <c r="S8" s="24">
        <v>1.9450000000000001</v>
      </c>
      <c r="T8" s="24">
        <v>6</v>
      </c>
      <c r="U8" s="22" t="s">
        <v>563</v>
      </c>
      <c r="V8" s="22" t="s">
        <v>547</v>
      </c>
      <c r="W8" s="22" t="s">
        <v>573</v>
      </c>
      <c r="X8" s="25">
        <v>1</v>
      </c>
      <c r="Y8" s="22" t="s">
        <v>569</v>
      </c>
      <c r="Z8" s="25">
        <v>0.5</v>
      </c>
      <c r="AA8" s="9">
        <f t="shared" si="3"/>
        <v>2</v>
      </c>
      <c r="AB8" s="7">
        <v>200</v>
      </c>
      <c r="AC8" s="25"/>
      <c r="AD8" s="23">
        <v>24</v>
      </c>
      <c r="AE8" s="24">
        <v>8.4</v>
      </c>
      <c r="AF8" s="24">
        <f t="shared" si="4"/>
        <v>8.4</v>
      </c>
      <c r="AG8" s="22">
        <v>8.8000000000000005E-3</v>
      </c>
      <c r="AH8" s="23">
        <v>73.5</v>
      </c>
      <c r="AI8" s="26"/>
      <c r="AJ8" s="7">
        <f t="shared" si="5"/>
        <v>3</v>
      </c>
      <c r="AK8" s="22"/>
      <c r="AL8" s="26"/>
      <c r="AM8" s="25">
        <v>0.268817243175</v>
      </c>
      <c r="AN8" s="25">
        <v>0</v>
      </c>
      <c r="AO8" s="25">
        <v>0</v>
      </c>
      <c r="AP8" s="25">
        <v>0</v>
      </c>
      <c r="AQ8" s="25">
        <v>0</v>
      </c>
      <c r="AR8" s="25">
        <v>0</v>
      </c>
      <c r="AS8" s="25">
        <v>0</v>
      </c>
      <c r="AT8" s="25">
        <v>0</v>
      </c>
      <c r="AU8" s="25">
        <v>0</v>
      </c>
      <c r="AV8" s="25">
        <v>0</v>
      </c>
      <c r="AW8" s="25">
        <v>0</v>
      </c>
      <c r="AX8" s="25">
        <v>0</v>
      </c>
      <c r="AY8" s="25">
        <v>0</v>
      </c>
      <c r="AZ8" s="25">
        <v>0</v>
      </c>
      <c r="BA8" s="25">
        <v>0</v>
      </c>
      <c r="BB8" s="25">
        <v>0</v>
      </c>
      <c r="BC8" s="25">
        <v>0</v>
      </c>
      <c r="BD8" s="25">
        <v>0.42243175268799998</v>
      </c>
      <c r="BE8" s="25">
        <v>1</v>
      </c>
      <c r="BF8" s="25">
        <v>0</v>
      </c>
      <c r="BG8" s="25">
        <v>0</v>
      </c>
      <c r="BH8" s="25">
        <v>0</v>
      </c>
      <c r="BI8" s="25">
        <v>0</v>
      </c>
      <c r="BJ8" s="25">
        <v>0</v>
      </c>
      <c r="BK8" s="25">
        <v>0</v>
      </c>
      <c r="BL8" s="8"/>
      <c r="BM8" s="26" t="s">
        <v>622</v>
      </c>
      <c r="BN8" s="22" t="s">
        <v>650</v>
      </c>
      <c r="BO8" s="26"/>
      <c r="BP8" s="22" t="s">
        <v>665</v>
      </c>
      <c r="BQ8" s="23"/>
      <c r="BR8" s="23"/>
      <c r="BS8" s="24"/>
      <c r="BT8" s="24"/>
      <c r="BU8" s="24"/>
      <c r="BV8" s="29" t="s">
        <v>666</v>
      </c>
      <c r="BW8" s="29"/>
      <c r="BX8" s="29"/>
      <c r="BY8" s="29" t="s">
        <v>678</v>
      </c>
      <c r="BZ8"/>
      <c r="CA8"/>
      <c r="CB8"/>
      <c r="CC8"/>
      <c r="CD8"/>
      <c r="CE8"/>
      <c r="CF8"/>
      <c r="CG8"/>
      <c r="CH8"/>
      <c r="CI8"/>
      <c r="CJ8"/>
      <c r="CK8" s="30"/>
      <c r="CL8" s="30"/>
      <c r="CM8" s="30"/>
      <c r="CN8" s="30"/>
      <c r="CO8" s="30"/>
      <c r="CP8"/>
      <c r="CQ8"/>
      <c r="CR8" s="30"/>
      <c r="CS8" s="30"/>
      <c r="CT8"/>
      <c r="CU8"/>
      <c r="CV8"/>
      <c r="CW8"/>
      <c r="CX8"/>
      <c r="CY8"/>
      <c r="CZ8"/>
      <c r="DA8"/>
      <c r="DB8"/>
      <c r="DC8"/>
      <c r="DD8"/>
      <c r="DE8"/>
      <c r="DF8"/>
      <c r="DG8"/>
      <c r="DH8"/>
      <c r="DI8"/>
      <c r="DJ8"/>
      <c r="DK8"/>
      <c r="DL8"/>
      <c r="DM8"/>
      <c r="DN8" s="29"/>
      <c r="DO8" s="29"/>
      <c r="DP8" s="29"/>
      <c r="DQ8" s="29"/>
      <c r="DR8" t="str">
        <f t="shared" si="9"/>
        <v>no</v>
      </c>
      <c r="DS8" t="s">
        <v>742</v>
      </c>
      <c r="DT8"/>
      <c r="DU8" s="38"/>
      <c r="DV8" s="38"/>
      <c r="DW8"/>
      <c r="DX8"/>
      <c r="DY8"/>
      <c r="DZ8"/>
      <c r="EA8"/>
      <c r="EB8"/>
      <c r="EC8"/>
      <c r="ED8"/>
      <c r="EE8"/>
      <c r="EF8"/>
    </row>
    <row r="9" spans="1:136" ht="15" customHeight="1" x14ac:dyDescent="0.25">
      <c r="A9" s="7" t="s">
        <v>4</v>
      </c>
      <c r="B9" s="7" t="s">
        <v>270</v>
      </c>
      <c r="C9" s="8" t="s">
        <v>279</v>
      </c>
      <c r="D9" s="8"/>
      <c r="E9" s="8" t="s">
        <v>314</v>
      </c>
      <c r="F9" s="8" t="s">
        <v>315</v>
      </c>
      <c r="G9" s="8" t="s">
        <v>316</v>
      </c>
      <c r="H9" s="8" t="s">
        <v>321</v>
      </c>
      <c r="I9" s="8" t="s">
        <v>322</v>
      </c>
      <c r="J9" s="8" t="s">
        <v>319</v>
      </c>
      <c r="K9" s="22" t="s">
        <v>323</v>
      </c>
      <c r="L9" s="23">
        <v>54</v>
      </c>
      <c r="M9" s="23">
        <v>65</v>
      </c>
      <c r="N9" s="23">
        <v>77</v>
      </c>
      <c r="O9" s="24"/>
      <c r="P9" s="24">
        <v>7.2</v>
      </c>
      <c r="Q9" s="24"/>
      <c r="R9" s="24">
        <v>0.2</v>
      </c>
      <c r="S9" s="24">
        <v>1.9450000000000001</v>
      </c>
      <c r="T9" s="24">
        <v>6</v>
      </c>
      <c r="U9" s="22" t="s">
        <v>563</v>
      </c>
      <c r="V9" s="22" t="s">
        <v>547</v>
      </c>
      <c r="W9" s="22" t="s">
        <v>570</v>
      </c>
      <c r="X9" s="25">
        <v>1</v>
      </c>
      <c r="Y9" s="22" t="s">
        <v>569</v>
      </c>
      <c r="Z9" s="25">
        <v>0.5</v>
      </c>
      <c r="AA9" s="9">
        <f t="shared" si="3"/>
        <v>2</v>
      </c>
      <c r="AB9" s="7">
        <v>200</v>
      </c>
      <c r="AC9" s="25"/>
      <c r="AD9" s="23">
        <v>24</v>
      </c>
      <c r="AE9" s="24">
        <v>0.57999999999999996</v>
      </c>
      <c r="AF9" s="24">
        <f t="shared" si="4"/>
        <v>0.57999999999999996</v>
      </c>
      <c r="AG9" s="22">
        <v>1.4E-3</v>
      </c>
      <c r="AH9" s="23">
        <v>88.1</v>
      </c>
      <c r="AI9" s="26"/>
      <c r="AJ9" s="7">
        <f t="shared" si="5"/>
        <v>4</v>
      </c>
      <c r="AK9" s="22"/>
      <c r="AL9" s="26"/>
      <c r="AM9" s="25">
        <v>0.62893081761006286</v>
      </c>
      <c r="AN9" s="25">
        <v>0.79874213836478003</v>
      </c>
      <c r="AO9" s="25">
        <v>0</v>
      </c>
      <c r="AP9" s="25">
        <v>0</v>
      </c>
      <c r="AQ9" s="25">
        <v>0</v>
      </c>
      <c r="AR9" s="25">
        <v>0</v>
      </c>
      <c r="AS9" s="25">
        <v>0</v>
      </c>
      <c r="AT9" s="25">
        <v>0</v>
      </c>
      <c r="AU9" s="25">
        <v>0</v>
      </c>
      <c r="AV9" s="25">
        <v>0</v>
      </c>
      <c r="AW9" s="25">
        <v>0</v>
      </c>
      <c r="AX9" s="25">
        <v>0</v>
      </c>
      <c r="AY9" s="25">
        <v>0</v>
      </c>
      <c r="AZ9" s="25">
        <v>0</v>
      </c>
      <c r="BA9" s="25">
        <v>0</v>
      </c>
      <c r="BB9" s="25">
        <v>0</v>
      </c>
      <c r="BC9" s="25">
        <v>0</v>
      </c>
      <c r="BD9" s="25">
        <v>1</v>
      </c>
      <c r="BE9" s="25">
        <v>0.94968553459119498</v>
      </c>
      <c r="BF9" s="25">
        <v>0</v>
      </c>
      <c r="BG9" s="25">
        <v>0</v>
      </c>
      <c r="BH9" s="25">
        <v>0</v>
      </c>
      <c r="BI9" s="25">
        <v>0</v>
      </c>
      <c r="BJ9" s="25">
        <v>0</v>
      </c>
      <c r="BK9" s="25">
        <v>0</v>
      </c>
      <c r="BL9" s="8"/>
      <c r="BM9" s="26" t="s">
        <v>622</v>
      </c>
      <c r="BN9" s="22" t="s">
        <v>651</v>
      </c>
      <c r="BO9" s="26"/>
      <c r="BP9" s="22" t="s">
        <v>665</v>
      </c>
      <c r="BQ9" s="23"/>
      <c r="BR9" s="23"/>
      <c r="BS9" s="24"/>
      <c r="BT9" s="24"/>
      <c r="BU9" s="24"/>
      <c r="BV9" s="29" t="s">
        <v>666</v>
      </c>
      <c r="BW9" s="29"/>
      <c r="BX9" s="29"/>
      <c r="BY9" s="29" t="s">
        <v>678</v>
      </c>
      <c r="BZ9"/>
      <c r="CA9"/>
      <c r="CB9"/>
      <c r="CC9"/>
      <c r="CD9"/>
      <c r="CE9"/>
      <c r="CF9"/>
      <c r="CG9"/>
      <c r="CH9"/>
      <c r="CI9"/>
      <c r="CJ9"/>
      <c r="CK9" s="30"/>
      <c r="CL9" s="30"/>
      <c r="CM9" s="30"/>
      <c r="CN9" s="30"/>
      <c r="CO9" s="30"/>
      <c r="CP9"/>
      <c r="CQ9"/>
      <c r="CR9" s="30"/>
      <c r="CS9" s="30"/>
      <c r="CT9"/>
      <c r="CU9"/>
      <c r="CV9"/>
      <c r="CW9"/>
      <c r="CX9"/>
      <c r="CY9"/>
      <c r="CZ9"/>
      <c r="DA9"/>
      <c r="DB9"/>
      <c r="DC9"/>
      <c r="DD9"/>
      <c r="DE9"/>
      <c r="DF9"/>
      <c r="DG9"/>
      <c r="DH9"/>
      <c r="DI9"/>
      <c r="DJ9"/>
      <c r="DK9"/>
      <c r="DL9"/>
      <c r="DM9"/>
      <c r="DN9" s="29"/>
      <c r="DO9" s="29"/>
      <c r="DP9" s="29"/>
      <c r="DQ9" s="29"/>
      <c r="DR9" t="str">
        <f t="shared" si="9"/>
        <v>no</v>
      </c>
      <c r="DS9" t="s">
        <v>742</v>
      </c>
      <c r="DT9"/>
      <c r="DU9" s="38"/>
      <c r="DV9" s="38"/>
      <c r="DW9"/>
      <c r="DX9"/>
      <c r="DY9"/>
      <c r="DZ9"/>
      <c r="EA9"/>
      <c r="EB9"/>
      <c r="EC9"/>
      <c r="ED9"/>
      <c r="EE9"/>
      <c r="EF9"/>
    </row>
    <row r="10" spans="1:136" ht="15" customHeight="1" x14ac:dyDescent="0.25">
      <c r="A10" s="7" t="s">
        <v>4</v>
      </c>
      <c r="B10" s="7" t="s">
        <v>270</v>
      </c>
      <c r="C10" s="8" t="s">
        <v>279</v>
      </c>
      <c r="D10" s="8"/>
      <c r="E10" s="8" t="s">
        <v>314</v>
      </c>
      <c r="F10" s="8" t="s">
        <v>315</v>
      </c>
      <c r="G10" s="8" t="s">
        <v>316</v>
      </c>
      <c r="H10" s="8" t="s">
        <v>321</v>
      </c>
      <c r="I10" s="8" t="s">
        <v>322</v>
      </c>
      <c r="J10" s="8" t="s">
        <v>319</v>
      </c>
      <c r="K10" s="22" t="s">
        <v>323</v>
      </c>
      <c r="L10" s="23">
        <v>54</v>
      </c>
      <c r="M10" s="23">
        <v>65</v>
      </c>
      <c r="N10" s="23">
        <v>77</v>
      </c>
      <c r="O10" s="24"/>
      <c r="P10" s="24">
        <v>7.2</v>
      </c>
      <c r="Q10" s="24"/>
      <c r="R10" s="24">
        <v>0.2</v>
      </c>
      <c r="S10" s="24">
        <v>1.9450000000000001</v>
      </c>
      <c r="T10" s="24">
        <v>6</v>
      </c>
      <c r="U10" s="22" t="s">
        <v>563</v>
      </c>
      <c r="V10" s="22" t="s">
        <v>547</v>
      </c>
      <c r="W10" s="22" t="s">
        <v>571</v>
      </c>
      <c r="X10" s="25">
        <v>1</v>
      </c>
      <c r="Y10" s="22" t="s">
        <v>569</v>
      </c>
      <c r="Z10" s="25">
        <v>0.5</v>
      </c>
      <c r="AA10" s="9">
        <f t="shared" si="3"/>
        <v>2</v>
      </c>
      <c r="AB10" s="7">
        <v>200</v>
      </c>
      <c r="AC10" s="25"/>
      <c r="AD10" s="23">
        <v>24</v>
      </c>
      <c r="AE10" s="24">
        <v>0.24</v>
      </c>
      <c r="AF10" s="24">
        <f t="shared" si="4"/>
        <v>0.24</v>
      </c>
      <c r="AG10" s="22">
        <v>2.9999999999999997E-4</v>
      </c>
      <c r="AH10" s="23">
        <v>88.2</v>
      </c>
      <c r="AI10" s="26"/>
      <c r="AJ10" s="7">
        <f t="shared" si="5"/>
        <v>4</v>
      </c>
      <c r="AK10" s="22"/>
      <c r="AL10" s="26"/>
      <c r="AM10" s="25">
        <v>0.21231422505307856</v>
      </c>
      <c r="AN10" s="25">
        <v>0.709129511677282</v>
      </c>
      <c r="AO10" s="25">
        <v>0</v>
      </c>
      <c r="AP10" s="25">
        <v>0</v>
      </c>
      <c r="AQ10" s="25">
        <v>0</v>
      </c>
      <c r="AR10" s="25">
        <v>0</v>
      </c>
      <c r="AS10" s="25">
        <v>0</v>
      </c>
      <c r="AT10" s="25">
        <v>0</v>
      </c>
      <c r="AU10" s="25">
        <v>0</v>
      </c>
      <c r="AV10" s="25">
        <v>0</v>
      </c>
      <c r="AW10" s="25">
        <v>0</v>
      </c>
      <c r="AX10" s="25">
        <v>0</v>
      </c>
      <c r="AY10" s="25">
        <v>0</v>
      </c>
      <c r="AZ10" s="25">
        <v>0</v>
      </c>
      <c r="BA10" s="25">
        <v>0</v>
      </c>
      <c r="BB10" s="25">
        <v>0</v>
      </c>
      <c r="BC10" s="25">
        <v>0</v>
      </c>
      <c r="BD10" s="25">
        <v>1</v>
      </c>
      <c r="BE10" s="25">
        <v>0.76433121019108297</v>
      </c>
      <c r="BF10" s="25">
        <v>0</v>
      </c>
      <c r="BG10" s="25">
        <v>0</v>
      </c>
      <c r="BH10" s="25">
        <v>0</v>
      </c>
      <c r="BI10" s="25">
        <v>0</v>
      </c>
      <c r="BJ10" s="25">
        <v>0</v>
      </c>
      <c r="BK10" s="25">
        <v>0</v>
      </c>
      <c r="BL10" s="8"/>
      <c r="BM10" s="26" t="s">
        <v>622</v>
      </c>
      <c r="BN10" s="22" t="s">
        <v>651</v>
      </c>
      <c r="BO10" s="26"/>
      <c r="BP10" s="22" t="s">
        <v>665</v>
      </c>
      <c r="BQ10" s="23"/>
      <c r="BR10" s="23"/>
      <c r="BS10" s="24"/>
      <c r="BT10" s="24"/>
      <c r="BU10" s="24"/>
      <c r="BV10" s="29" t="s">
        <v>666</v>
      </c>
      <c r="BW10" s="29"/>
      <c r="BX10" s="29"/>
      <c r="BY10" s="29" t="s">
        <v>678</v>
      </c>
      <c r="BZ10"/>
      <c r="CA10"/>
      <c r="CB10"/>
      <c r="CC10"/>
      <c r="CD10"/>
      <c r="CE10"/>
      <c r="CF10"/>
      <c r="CG10"/>
      <c r="CH10"/>
      <c r="CI10"/>
      <c r="CJ10"/>
      <c r="CK10" s="30"/>
      <c r="CL10" s="30"/>
      <c r="CM10" s="30"/>
      <c r="CN10" s="30"/>
      <c r="CO10" s="30"/>
      <c r="CP10"/>
      <c r="CQ10"/>
      <c r="CR10" s="30"/>
      <c r="CS10" s="30"/>
      <c r="CT10"/>
      <c r="CU10"/>
      <c r="CV10"/>
      <c r="CW10"/>
      <c r="CX10"/>
      <c r="CY10"/>
      <c r="CZ10"/>
      <c r="DA10"/>
      <c r="DB10"/>
      <c r="DC10"/>
      <c r="DD10"/>
      <c r="DE10"/>
      <c r="DF10"/>
      <c r="DG10"/>
      <c r="DH10"/>
      <c r="DI10"/>
      <c r="DJ10"/>
      <c r="DK10"/>
      <c r="DL10"/>
      <c r="DM10"/>
      <c r="DN10" s="29"/>
      <c r="DO10" s="29"/>
      <c r="DP10" s="29"/>
      <c r="DQ10" s="29"/>
      <c r="DR10" t="str">
        <f t="shared" si="9"/>
        <v>no</v>
      </c>
      <c r="DS10" t="s">
        <v>742</v>
      </c>
      <c r="DT10"/>
      <c r="DU10" s="38"/>
      <c r="DV10" s="38"/>
      <c r="DW10"/>
      <c r="DX10"/>
      <c r="DY10"/>
      <c r="DZ10"/>
      <c r="EA10"/>
      <c r="EB10"/>
      <c r="EC10"/>
      <c r="ED10"/>
      <c r="EE10"/>
      <c r="EF10"/>
    </row>
    <row r="11" spans="1:136" ht="15" customHeight="1" x14ac:dyDescent="0.25">
      <c r="A11" s="7" t="s">
        <v>4</v>
      </c>
      <c r="B11" s="7" t="s">
        <v>270</v>
      </c>
      <c r="C11" s="8" t="s">
        <v>279</v>
      </c>
      <c r="D11" s="8"/>
      <c r="E11" s="8" t="s">
        <v>314</v>
      </c>
      <c r="F11" s="8" t="s">
        <v>315</v>
      </c>
      <c r="G11" s="8" t="s">
        <v>316</v>
      </c>
      <c r="H11" s="8" t="s">
        <v>321</v>
      </c>
      <c r="I11" s="8" t="s">
        <v>322</v>
      </c>
      <c r="J11" s="8" t="s">
        <v>319</v>
      </c>
      <c r="K11" s="22" t="s">
        <v>323</v>
      </c>
      <c r="L11" s="23">
        <v>54</v>
      </c>
      <c r="M11" s="23">
        <v>65</v>
      </c>
      <c r="N11" s="23">
        <v>77</v>
      </c>
      <c r="O11" s="24"/>
      <c r="P11" s="24">
        <v>7.2</v>
      </c>
      <c r="Q11" s="24"/>
      <c r="R11" s="24">
        <v>0.2</v>
      </c>
      <c r="S11" s="24">
        <v>1.9450000000000001</v>
      </c>
      <c r="T11" s="24">
        <v>6</v>
      </c>
      <c r="U11" s="22" t="s">
        <v>563</v>
      </c>
      <c r="V11" s="22" t="s">
        <v>547</v>
      </c>
      <c r="W11" s="22" t="s">
        <v>572</v>
      </c>
      <c r="X11" s="25">
        <v>1</v>
      </c>
      <c r="Y11" s="22" t="s">
        <v>569</v>
      </c>
      <c r="Z11" s="25">
        <v>0.5</v>
      </c>
      <c r="AA11" s="9">
        <f t="shared" si="3"/>
        <v>2</v>
      </c>
      <c r="AB11" s="7">
        <v>200</v>
      </c>
      <c r="AC11" s="25"/>
      <c r="AD11" s="23">
        <v>24</v>
      </c>
      <c r="AE11" s="24">
        <v>7.68</v>
      </c>
      <c r="AF11" s="24">
        <f t="shared" si="4"/>
        <v>7.68</v>
      </c>
      <c r="AG11" s="22">
        <v>1.0200000000000001E-2</v>
      </c>
      <c r="AH11" s="23">
        <v>85.5</v>
      </c>
      <c r="AI11" s="26"/>
      <c r="AJ11" s="7">
        <f t="shared" si="5"/>
        <v>4</v>
      </c>
      <c r="AK11" s="22"/>
      <c r="AL11" s="26"/>
      <c r="AM11" s="25">
        <v>0.26666666666666666</v>
      </c>
      <c r="AN11" s="25">
        <v>0.49866666666666698</v>
      </c>
      <c r="AO11" s="25">
        <v>0</v>
      </c>
      <c r="AP11" s="25">
        <v>0</v>
      </c>
      <c r="AQ11" s="25">
        <v>0</v>
      </c>
      <c r="AR11" s="25">
        <v>0</v>
      </c>
      <c r="AS11" s="25">
        <v>0</v>
      </c>
      <c r="AT11" s="25">
        <v>0</v>
      </c>
      <c r="AU11" s="25">
        <v>0</v>
      </c>
      <c r="AV11" s="25">
        <v>0</v>
      </c>
      <c r="AW11" s="25">
        <v>0</v>
      </c>
      <c r="AX11" s="25">
        <v>0</v>
      </c>
      <c r="AY11" s="25">
        <v>0</v>
      </c>
      <c r="AZ11" s="25">
        <v>0</v>
      </c>
      <c r="BA11" s="25">
        <v>0</v>
      </c>
      <c r="BB11" s="25">
        <v>0</v>
      </c>
      <c r="BC11" s="25">
        <v>0</v>
      </c>
      <c r="BD11" s="25">
        <v>1</v>
      </c>
      <c r="BE11" s="25">
        <v>0.80533333333333301</v>
      </c>
      <c r="BF11" s="25">
        <v>0</v>
      </c>
      <c r="BG11" s="25">
        <v>0</v>
      </c>
      <c r="BH11" s="25">
        <v>0</v>
      </c>
      <c r="BI11" s="25">
        <v>0</v>
      </c>
      <c r="BJ11" s="25">
        <v>0</v>
      </c>
      <c r="BK11" s="25">
        <v>0</v>
      </c>
      <c r="BL11" s="8"/>
      <c r="BM11" s="26" t="s">
        <v>622</v>
      </c>
      <c r="BN11" s="22" t="s">
        <v>651</v>
      </c>
      <c r="BO11" s="26"/>
      <c r="BP11" s="22" t="s">
        <v>665</v>
      </c>
      <c r="BQ11" s="23"/>
      <c r="BR11" s="23"/>
      <c r="BS11" s="24"/>
      <c r="BT11" s="24"/>
      <c r="BU11" s="24"/>
      <c r="BV11" s="29" t="s">
        <v>666</v>
      </c>
      <c r="BW11" s="29"/>
      <c r="BX11" s="29"/>
      <c r="BY11" s="29" t="s">
        <v>678</v>
      </c>
      <c r="BZ11"/>
      <c r="CA11"/>
      <c r="CB11"/>
      <c r="CC11"/>
      <c r="CD11"/>
      <c r="CE11"/>
      <c r="CF11"/>
      <c r="CG11"/>
      <c r="CH11"/>
      <c r="CI11"/>
      <c r="CJ11"/>
      <c r="CK11" s="30"/>
      <c r="CL11" s="30"/>
      <c r="CM11" s="30"/>
      <c r="CN11" s="30"/>
      <c r="CO11" s="30"/>
      <c r="CP11"/>
      <c r="CQ11"/>
      <c r="CR11" s="30"/>
      <c r="CS11" s="30"/>
      <c r="CT11"/>
      <c r="CU11"/>
      <c r="CV11"/>
      <c r="CW11"/>
      <c r="CX11"/>
      <c r="CY11"/>
      <c r="CZ11"/>
      <c r="DA11"/>
      <c r="DB11"/>
      <c r="DC11"/>
      <c r="DD11"/>
      <c r="DE11"/>
      <c r="DF11"/>
      <c r="DG11"/>
      <c r="DH11"/>
      <c r="DI11"/>
      <c r="DJ11"/>
      <c r="DK11"/>
      <c r="DL11"/>
      <c r="DM11"/>
      <c r="DN11" s="29"/>
      <c r="DO11" s="29"/>
      <c r="DP11" s="29"/>
      <c r="DQ11" s="29"/>
      <c r="DR11" t="str">
        <f t="shared" si="9"/>
        <v>no</v>
      </c>
      <c r="DS11" t="s">
        <v>742</v>
      </c>
      <c r="DT11"/>
      <c r="DU11" s="38"/>
      <c r="DV11" s="38"/>
      <c r="DW11"/>
      <c r="DX11"/>
      <c r="DY11"/>
      <c r="DZ11"/>
      <c r="EA11"/>
      <c r="EB11"/>
      <c r="EC11"/>
      <c r="ED11"/>
      <c r="EE11"/>
      <c r="EF11"/>
    </row>
    <row r="12" spans="1:136" ht="15" customHeight="1" x14ac:dyDescent="0.25">
      <c r="A12" s="7" t="s">
        <v>5</v>
      </c>
      <c r="B12" s="7" t="s">
        <v>270</v>
      </c>
      <c r="C12" s="8" t="s">
        <v>280</v>
      </c>
      <c r="D12" s="8" t="s">
        <v>324</v>
      </c>
      <c r="E12" s="8" t="s">
        <v>325</v>
      </c>
      <c r="F12" s="8" t="s">
        <v>315</v>
      </c>
      <c r="G12" s="8" t="s">
        <v>316</v>
      </c>
      <c r="H12" s="8" t="s">
        <v>317</v>
      </c>
      <c r="I12" s="8" t="s">
        <v>322</v>
      </c>
      <c r="J12" s="8" t="s">
        <v>319</v>
      </c>
      <c r="K12" s="22" t="s">
        <v>320</v>
      </c>
      <c r="L12" s="23">
        <v>45</v>
      </c>
      <c r="M12" s="23">
        <v>55</v>
      </c>
      <c r="N12" s="23">
        <v>70</v>
      </c>
      <c r="O12" s="24">
        <v>7</v>
      </c>
      <c r="P12" s="24">
        <v>8</v>
      </c>
      <c r="Q12" s="24">
        <v>9</v>
      </c>
      <c r="R12" s="24"/>
      <c r="S12" s="24">
        <v>0.02</v>
      </c>
      <c r="T12" s="24"/>
      <c r="U12" s="22"/>
      <c r="V12" s="22" t="s">
        <v>547</v>
      </c>
      <c r="W12" s="22" t="s">
        <v>573</v>
      </c>
      <c r="X12" s="25">
        <v>2</v>
      </c>
      <c r="Y12" s="22" t="s">
        <v>574</v>
      </c>
      <c r="Z12" s="25">
        <v>0.01</v>
      </c>
      <c r="AA12" s="9">
        <f t="shared" si="3"/>
        <v>200</v>
      </c>
      <c r="AB12" s="7">
        <v>150</v>
      </c>
      <c r="AC12" s="25"/>
      <c r="AD12" s="23">
        <v>25</v>
      </c>
      <c r="AE12" s="24">
        <v>87</v>
      </c>
      <c r="AF12" s="24">
        <f t="shared" si="4"/>
        <v>83.52</v>
      </c>
      <c r="AG12" s="22"/>
      <c r="AH12" s="23">
        <v>3200</v>
      </c>
      <c r="AI12" s="26"/>
      <c r="AJ12" s="7">
        <f t="shared" si="5"/>
        <v>3</v>
      </c>
      <c r="AK12" s="22"/>
      <c r="AL12" s="26"/>
      <c r="AM12" s="25">
        <v>0.14000000000000001</v>
      </c>
      <c r="AN12" s="25">
        <v>1</v>
      </c>
      <c r="AO12" s="25">
        <v>0</v>
      </c>
      <c r="AP12" s="25">
        <v>0</v>
      </c>
      <c r="AQ12" s="25">
        <v>0</v>
      </c>
      <c r="AR12" s="25">
        <v>0</v>
      </c>
      <c r="AS12" s="25">
        <v>0</v>
      </c>
      <c r="AT12" s="25">
        <v>0</v>
      </c>
      <c r="AU12" s="25">
        <v>0</v>
      </c>
      <c r="AV12" s="25">
        <v>0</v>
      </c>
      <c r="AW12" s="25">
        <v>0</v>
      </c>
      <c r="AX12" s="25">
        <v>0</v>
      </c>
      <c r="AY12" s="25">
        <v>0</v>
      </c>
      <c r="AZ12" s="25">
        <v>0.06</v>
      </c>
      <c r="BA12" s="25">
        <v>0</v>
      </c>
      <c r="BB12" s="25">
        <v>0</v>
      </c>
      <c r="BC12" s="25">
        <v>0</v>
      </c>
      <c r="BD12" s="25">
        <v>0</v>
      </c>
      <c r="BE12" s="25">
        <v>0</v>
      </c>
      <c r="BF12" s="25">
        <v>0</v>
      </c>
      <c r="BG12" s="25">
        <v>0</v>
      </c>
      <c r="BH12" s="25">
        <v>0</v>
      </c>
      <c r="BI12" s="25">
        <v>0</v>
      </c>
      <c r="BJ12" s="25">
        <v>0</v>
      </c>
      <c r="BK12" s="25">
        <v>0</v>
      </c>
      <c r="BL12" s="8"/>
      <c r="BM12" s="26" t="s">
        <v>623</v>
      </c>
      <c r="BN12" s="22"/>
      <c r="BO12" s="26"/>
      <c r="BP12" s="22" t="s">
        <v>484</v>
      </c>
      <c r="BQ12" s="23">
        <v>0</v>
      </c>
      <c r="BR12" s="23"/>
      <c r="BS12" s="24"/>
      <c r="BT12" s="24"/>
      <c r="BU12" s="24"/>
      <c r="BV12" s="29"/>
      <c r="BW12" s="29"/>
      <c r="BX12" s="29"/>
      <c r="BY12" s="29" t="s">
        <v>678</v>
      </c>
      <c r="BZ12"/>
      <c r="CA12"/>
      <c r="CB12">
        <v>18.600000000000001</v>
      </c>
      <c r="CC12"/>
      <c r="CD12">
        <v>6.07</v>
      </c>
      <c r="CE12"/>
      <c r="CF12"/>
      <c r="CG12"/>
      <c r="CH12">
        <v>0</v>
      </c>
      <c r="CI12"/>
      <c r="CJ12">
        <v>0</v>
      </c>
      <c r="CK12" s="30"/>
      <c r="CL12" s="30"/>
      <c r="CM12" s="30"/>
      <c r="CN12" s="30"/>
      <c r="CO12" s="30"/>
      <c r="CP12"/>
      <c r="CQ12"/>
      <c r="CR12" s="30"/>
      <c r="CS12" s="30"/>
      <c r="CT12"/>
      <c r="CU12"/>
      <c r="CV12"/>
      <c r="CW12"/>
      <c r="CX12"/>
      <c r="CY12"/>
      <c r="CZ12"/>
      <c r="DA12" t="s">
        <v>741</v>
      </c>
      <c r="DB12" t="s">
        <v>741</v>
      </c>
      <c r="DC12" t="s">
        <v>741</v>
      </c>
      <c r="DD12"/>
      <c r="DE12" t="s">
        <v>741</v>
      </c>
      <c r="DF12"/>
      <c r="DG12"/>
      <c r="DH12"/>
      <c r="DI12"/>
      <c r="DJ12"/>
      <c r="DK12"/>
      <c r="DL12"/>
      <c r="DM12"/>
      <c r="DN12" s="29"/>
      <c r="DO12" s="29"/>
      <c r="DP12" s="29"/>
      <c r="DQ12" s="29"/>
      <c r="DR12" t="str">
        <f t="shared" si="9"/>
        <v>no</v>
      </c>
      <c r="DS12" t="s">
        <v>742</v>
      </c>
      <c r="DT12"/>
      <c r="DU12" s="38"/>
      <c r="DV12" s="38"/>
      <c r="DW12"/>
      <c r="DX12"/>
      <c r="DY12"/>
      <c r="DZ12"/>
      <c r="EA12"/>
      <c r="EB12"/>
      <c r="EC12"/>
      <c r="ED12"/>
      <c r="EE12"/>
      <c r="EF12"/>
    </row>
    <row r="13" spans="1:136" ht="15" customHeight="1" x14ac:dyDescent="0.25">
      <c r="A13" s="7" t="s">
        <v>6</v>
      </c>
      <c r="B13" s="7" t="s">
        <v>270</v>
      </c>
      <c r="C13" s="8" t="s">
        <v>281</v>
      </c>
      <c r="D13" s="8" t="s">
        <v>326</v>
      </c>
      <c r="E13" s="8" t="s">
        <v>314</v>
      </c>
      <c r="F13" s="8" t="s">
        <v>315</v>
      </c>
      <c r="G13" s="8" t="s">
        <v>316</v>
      </c>
      <c r="H13" s="8" t="s">
        <v>317</v>
      </c>
      <c r="I13" s="8" t="s">
        <v>318</v>
      </c>
      <c r="J13" s="8" t="s">
        <v>319</v>
      </c>
      <c r="K13" s="22" t="s">
        <v>323</v>
      </c>
      <c r="L13" s="23">
        <v>35</v>
      </c>
      <c r="M13" s="23">
        <v>55</v>
      </c>
      <c r="N13" s="23">
        <v>72</v>
      </c>
      <c r="O13" s="24">
        <v>6</v>
      </c>
      <c r="P13" s="24">
        <v>7</v>
      </c>
      <c r="Q13" s="24">
        <v>8.5</v>
      </c>
      <c r="R13" s="24">
        <v>1</v>
      </c>
      <c r="S13" s="24">
        <v>2.5</v>
      </c>
      <c r="T13" s="24">
        <v>9</v>
      </c>
      <c r="U13" s="22"/>
      <c r="V13" s="22" t="s">
        <v>547</v>
      </c>
      <c r="W13" s="22" t="s">
        <v>572</v>
      </c>
      <c r="X13" s="25">
        <v>0.9</v>
      </c>
      <c r="Y13" s="22" t="s">
        <v>575</v>
      </c>
      <c r="Z13" s="25">
        <v>0.2</v>
      </c>
      <c r="AA13" s="9">
        <f t="shared" si="3"/>
        <v>4.5</v>
      </c>
      <c r="AB13" s="7">
        <v>900</v>
      </c>
      <c r="AC13" s="25">
        <v>0.5</v>
      </c>
      <c r="AD13" s="23">
        <v>20</v>
      </c>
      <c r="AE13" s="24">
        <v>53</v>
      </c>
      <c r="AF13" s="24">
        <f t="shared" si="4"/>
        <v>63.599999999999994</v>
      </c>
      <c r="AG13" s="22">
        <v>0.114</v>
      </c>
      <c r="AH13" s="23">
        <v>700</v>
      </c>
      <c r="AI13" s="26"/>
      <c r="AJ13" s="7">
        <f t="shared" si="5"/>
        <v>6</v>
      </c>
      <c r="AK13" s="22"/>
      <c r="AL13" s="26"/>
      <c r="AM13" s="25">
        <v>0.1616161616161616</v>
      </c>
      <c r="AN13" s="25">
        <v>1</v>
      </c>
      <c r="AO13" s="25">
        <v>6.7821067821067824E-2</v>
      </c>
      <c r="AP13" s="25">
        <v>0</v>
      </c>
      <c r="AQ13" s="25">
        <v>0</v>
      </c>
      <c r="AR13" s="25">
        <v>0</v>
      </c>
      <c r="AS13" s="25">
        <v>0</v>
      </c>
      <c r="AT13" s="25">
        <v>0</v>
      </c>
      <c r="AU13" s="25">
        <v>7.8350370555977378E-2</v>
      </c>
      <c r="AV13" s="25">
        <v>0</v>
      </c>
      <c r="AW13" s="25">
        <v>9.1408765648640283E-2</v>
      </c>
      <c r="AX13" s="25">
        <v>0</v>
      </c>
      <c r="AY13" s="25">
        <v>0</v>
      </c>
      <c r="AZ13" s="25">
        <v>0</v>
      </c>
      <c r="BA13" s="25">
        <v>0</v>
      </c>
      <c r="BB13" s="25">
        <v>0</v>
      </c>
      <c r="BC13" s="25">
        <v>0</v>
      </c>
      <c r="BD13" s="25">
        <v>0</v>
      </c>
      <c r="BE13" s="25">
        <v>0</v>
      </c>
      <c r="BF13" s="25">
        <v>5.0216455791228035E-2</v>
      </c>
      <c r="BG13" s="25">
        <v>0</v>
      </c>
      <c r="BH13" s="25">
        <v>0</v>
      </c>
      <c r="BI13" s="25">
        <v>0</v>
      </c>
      <c r="BJ13" s="25">
        <v>0</v>
      </c>
      <c r="BK13" s="25">
        <v>0</v>
      </c>
      <c r="BL13" s="8"/>
      <c r="BM13" s="22"/>
      <c r="BN13" s="22"/>
      <c r="BO13" s="26"/>
      <c r="BP13" s="22"/>
      <c r="BQ13" s="23"/>
      <c r="BR13" s="23"/>
      <c r="BS13" s="24"/>
      <c r="BT13" s="24"/>
      <c r="BU13" s="24"/>
      <c r="BV13" s="29"/>
      <c r="BW13" s="29"/>
      <c r="BX13" s="29"/>
      <c r="BY13" s="29" t="s">
        <v>679</v>
      </c>
      <c r="BZ13"/>
      <c r="CA13">
        <v>80.5</v>
      </c>
      <c r="CB13">
        <v>1.9</v>
      </c>
      <c r="CC13"/>
      <c r="CD13"/>
      <c r="CE13"/>
      <c r="CF13"/>
      <c r="CG13"/>
      <c r="CH13">
        <v>3</v>
      </c>
      <c r="CI13"/>
      <c r="CJ13">
        <v>0.5</v>
      </c>
      <c r="CK13" s="30"/>
      <c r="CL13" s="30"/>
      <c r="CM13" s="30"/>
      <c r="CN13" s="30"/>
      <c r="CO13" s="30">
        <v>176</v>
      </c>
      <c r="CP13" t="s">
        <v>730</v>
      </c>
      <c r="CQ13" t="s">
        <v>731</v>
      </c>
      <c r="CR13" s="30"/>
      <c r="CS13" s="30"/>
      <c r="CT13"/>
      <c r="CU13"/>
      <c r="CV13"/>
      <c r="CW13"/>
      <c r="CX13"/>
      <c r="CY13"/>
      <c r="CZ13"/>
      <c r="DA13"/>
      <c r="DB13"/>
      <c r="DC13"/>
      <c r="DD13"/>
      <c r="DE13"/>
      <c r="DF13"/>
      <c r="DG13" t="s">
        <v>741</v>
      </c>
      <c r="DH13"/>
      <c r="DI13"/>
      <c r="DJ13" t="s">
        <v>741</v>
      </c>
      <c r="DK13"/>
      <c r="DL13"/>
      <c r="DM13"/>
      <c r="DN13" s="29"/>
      <c r="DO13" s="29"/>
      <c r="DP13" s="29"/>
      <c r="DQ13" s="29"/>
      <c r="DR13" t="str">
        <f t="shared" si="9"/>
        <v>no</v>
      </c>
      <c r="DS13" t="s">
        <v>742</v>
      </c>
      <c r="DT13"/>
      <c r="DU13" s="38"/>
      <c r="DV13" s="38"/>
      <c r="DW13"/>
      <c r="DX13"/>
      <c r="DY13"/>
      <c r="DZ13"/>
      <c r="EA13"/>
      <c r="EB13"/>
      <c r="EC13"/>
      <c r="ED13"/>
      <c r="EE13"/>
      <c r="EF13"/>
    </row>
    <row r="14" spans="1:136" ht="15" customHeight="1" x14ac:dyDescent="0.25">
      <c r="A14" s="7" t="s">
        <v>6</v>
      </c>
      <c r="B14" s="7" t="s">
        <v>270</v>
      </c>
      <c r="C14" s="8" t="s">
        <v>281</v>
      </c>
      <c r="D14" s="8" t="s">
        <v>326</v>
      </c>
      <c r="E14" s="8" t="s">
        <v>314</v>
      </c>
      <c r="F14" s="8" t="s">
        <v>315</v>
      </c>
      <c r="G14" s="8" t="s">
        <v>316</v>
      </c>
      <c r="H14" s="8" t="s">
        <v>317</v>
      </c>
      <c r="I14" s="8" t="s">
        <v>318</v>
      </c>
      <c r="J14" s="8" t="s">
        <v>319</v>
      </c>
      <c r="K14" s="22" t="s">
        <v>323</v>
      </c>
      <c r="L14" s="23">
        <v>35</v>
      </c>
      <c r="M14" s="23">
        <v>55</v>
      </c>
      <c r="N14" s="23">
        <v>72</v>
      </c>
      <c r="O14" s="24">
        <v>6</v>
      </c>
      <c r="P14" s="24">
        <v>7</v>
      </c>
      <c r="Q14" s="24">
        <v>8.5</v>
      </c>
      <c r="R14" s="24">
        <v>1</v>
      </c>
      <c r="S14" s="24">
        <v>2.5</v>
      </c>
      <c r="T14" s="24">
        <v>9</v>
      </c>
      <c r="U14" s="22"/>
      <c r="V14" s="22" t="s">
        <v>547</v>
      </c>
      <c r="W14" s="22" t="s">
        <v>572</v>
      </c>
      <c r="X14" s="25">
        <v>0.9</v>
      </c>
      <c r="Y14" s="22" t="s">
        <v>575</v>
      </c>
      <c r="Z14" s="25">
        <v>0.2</v>
      </c>
      <c r="AA14" s="9">
        <f t="shared" si="3"/>
        <v>4.5</v>
      </c>
      <c r="AB14" s="7">
        <v>900</v>
      </c>
      <c r="AC14" s="25">
        <v>0.5</v>
      </c>
      <c r="AD14" s="23">
        <v>20</v>
      </c>
      <c r="AE14" s="24">
        <v>53</v>
      </c>
      <c r="AF14" s="24">
        <f t="shared" si="4"/>
        <v>63.599999999999994</v>
      </c>
      <c r="AG14" s="22">
        <v>0.114</v>
      </c>
      <c r="AH14" s="23">
        <v>1000</v>
      </c>
      <c r="AI14" s="26"/>
      <c r="AJ14" s="7">
        <f t="shared" si="5"/>
        <v>7</v>
      </c>
      <c r="AK14" s="22"/>
      <c r="AL14" s="26"/>
      <c r="AM14" s="25">
        <v>0.45722713864306785</v>
      </c>
      <c r="AN14" s="25">
        <v>1</v>
      </c>
      <c r="AO14" s="25">
        <v>0.528023598820059</v>
      </c>
      <c r="AP14" s="25">
        <v>0</v>
      </c>
      <c r="AQ14" s="25">
        <v>0</v>
      </c>
      <c r="AR14" s="25">
        <v>0</v>
      </c>
      <c r="AS14" s="25">
        <v>0</v>
      </c>
      <c r="AT14" s="25">
        <v>0</v>
      </c>
      <c r="AU14" s="25">
        <v>0.24025135750129348</v>
      </c>
      <c r="AV14" s="25">
        <v>0</v>
      </c>
      <c r="AW14" s="25">
        <v>0.34702973861297948</v>
      </c>
      <c r="AX14" s="25">
        <v>0</v>
      </c>
      <c r="AY14" s="25">
        <v>0</v>
      </c>
      <c r="AZ14" s="25">
        <v>0</v>
      </c>
      <c r="BA14" s="25">
        <v>0</v>
      </c>
      <c r="BB14" s="25">
        <v>0</v>
      </c>
      <c r="BC14" s="25">
        <v>0</v>
      </c>
      <c r="BD14" s="25">
        <v>0.17345134668932261</v>
      </c>
      <c r="BE14" s="25">
        <v>0</v>
      </c>
      <c r="BF14" s="25">
        <v>0.18761064029661426</v>
      </c>
      <c r="BG14" s="25">
        <v>0</v>
      </c>
      <c r="BH14" s="25">
        <v>0</v>
      </c>
      <c r="BI14" s="25">
        <v>0</v>
      </c>
      <c r="BJ14" s="25">
        <v>0</v>
      </c>
      <c r="BK14" s="25">
        <v>0</v>
      </c>
      <c r="BL14" s="8"/>
      <c r="BM14" s="22"/>
      <c r="BN14" s="22"/>
      <c r="BO14" s="26"/>
      <c r="BP14" s="22"/>
      <c r="BQ14" s="23"/>
      <c r="BR14" s="23"/>
      <c r="BS14" s="24"/>
      <c r="BT14" s="24"/>
      <c r="BU14" s="24"/>
      <c r="BV14" s="29"/>
      <c r="BW14" s="29"/>
      <c r="BX14" s="29"/>
      <c r="BY14" s="29" t="s">
        <v>678</v>
      </c>
      <c r="BZ14"/>
      <c r="CA14">
        <v>80.5</v>
      </c>
      <c r="CB14">
        <v>6.5</v>
      </c>
      <c r="CC14"/>
      <c r="CD14"/>
      <c r="CE14"/>
      <c r="CF14"/>
      <c r="CG14"/>
      <c r="CH14">
        <v>7</v>
      </c>
      <c r="CI14"/>
      <c r="CJ14">
        <v>0.5</v>
      </c>
      <c r="CK14" s="30"/>
      <c r="CL14" s="30"/>
      <c r="CM14" s="30"/>
      <c r="CN14" s="30"/>
      <c r="CO14" s="30">
        <v>226</v>
      </c>
      <c r="CP14" t="s">
        <v>730</v>
      </c>
      <c r="CQ14" t="s">
        <v>731</v>
      </c>
      <c r="CR14" s="30"/>
      <c r="CS14" s="30"/>
      <c r="CT14"/>
      <c r="CU14"/>
      <c r="CV14"/>
      <c r="CW14"/>
      <c r="CX14"/>
      <c r="CY14"/>
      <c r="CZ14"/>
      <c r="DA14"/>
      <c r="DB14"/>
      <c r="DC14"/>
      <c r="DD14"/>
      <c r="DE14"/>
      <c r="DF14"/>
      <c r="DG14" t="s">
        <v>741</v>
      </c>
      <c r="DH14"/>
      <c r="DI14"/>
      <c r="DJ14" t="s">
        <v>741</v>
      </c>
      <c r="DK14"/>
      <c r="DL14"/>
      <c r="DM14"/>
      <c r="DN14" s="29"/>
      <c r="DO14" s="29"/>
      <c r="DP14" s="29"/>
      <c r="DQ14" s="29"/>
      <c r="DR14" t="str">
        <f t="shared" si="9"/>
        <v>no</v>
      </c>
      <c r="DS14" t="s">
        <v>742</v>
      </c>
      <c r="DT14"/>
      <c r="DU14" s="38"/>
      <c r="DV14" s="38"/>
      <c r="DW14"/>
      <c r="DX14"/>
      <c r="DY14"/>
      <c r="DZ14"/>
      <c r="EA14"/>
      <c r="EB14"/>
      <c r="EC14"/>
      <c r="ED14"/>
      <c r="EE14"/>
      <c r="EF14"/>
    </row>
    <row r="15" spans="1:136" ht="15" customHeight="1" x14ac:dyDescent="0.25">
      <c r="A15" s="7" t="s">
        <v>7</v>
      </c>
      <c r="B15" s="7" t="s">
        <v>270</v>
      </c>
      <c r="C15" s="8" t="s">
        <v>281</v>
      </c>
      <c r="D15" s="8" t="s">
        <v>327</v>
      </c>
      <c r="E15" s="8" t="s">
        <v>314</v>
      </c>
      <c r="F15" s="8" t="s">
        <v>315</v>
      </c>
      <c r="G15" s="8" t="s">
        <v>316</v>
      </c>
      <c r="H15" s="8" t="s">
        <v>317</v>
      </c>
      <c r="I15" s="8" t="s">
        <v>318</v>
      </c>
      <c r="J15" s="8" t="s">
        <v>319</v>
      </c>
      <c r="K15" s="22" t="s">
        <v>323</v>
      </c>
      <c r="L15" s="23">
        <v>35</v>
      </c>
      <c r="M15" s="23">
        <v>55</v>
      </c>
      <c r="N15" s="23">
        <v>60</v>
      </c>
      <c r="O15" s="24">
        <v>6</v>
      </c>
      <c r="P15" s="24">
        <v>6.5</v>
      </c>
      <c r="Q15" s="24">
        <v>9</v>
      </c>
      <c r="R15" s="24"/>
      <c r="S15" s="24">
        <v>0.02</v>
      </c>
      <c r="T15" s="24">
        <v>1</v>
      </c>
      <c r="U15" s="22"/>
      <c r="V15" s="22" t="s">
        <v>548</v>
      </c>
      <c r="W15" s="22" t="s">
        <v>572</v>
      </c>
      <c r="X15" s="25">
        <v>1.8</v>
      </c>
      <c r="Y15" s="22" t="s">
        <v>569</v>
      </c>
      <c r="Z15" s="25">
        <v>0.1</v>
      </c>
      <c r="AA15" s="9">
        <f t="shared" si="3"/>
        <v>18</v>
      </c>
      <c r="AB15" s="7">
        <v>180</v>
      </c>
      <c r="AC15" s="25">
        <v>0.15</v>
      </c>
      <c r="AD15" s="23">
        <v>24</v>
      </c>
      <c r="AE15" s="24">
        <v>202</v>
      </c>
      <c r="AF15" s="24">
        <f t="shared" si="4"/>
        <v>202</v>
      </c>
      <c r="AG15" s="22">
        <v>0.96799999999999997</v>
      </c>
      <c r="AH15" s="23"/>
      <c r="AI15" s="26"/>
      <c r="AJ15" s="7">
        <f t="shared" si="5"/>
        <v>5</v>
      </c>
      <c r="AK15" s="22">
        <v>3</v>
      </c>
      <c r="AL15" s="26"/>
      <c r="AM15" s="25">
        <v>1</v>
      </c>
      <c r="AN15" s="25">
        <v>0.15944540727902945</v>
      </c>
      <c r="AO15" s="25">
        <v>0.28249566724436742</v>
      </c>
      <c r="AP15" s="25">
        <v>0</v>
      </c>
      <c r="AQ15" s="25">
        <v>0</v>
      </c>
      <c r="AR15" s="25">
        <v>0</v>
      </c>
      <c r="AS15" s="25">
        <v>0</v>
      </c>
      <c r="AT15" s="25">
        <v>0</v>
      </c>
      <c r="AU15" s="25">
        <v>0</v>
      </c>
      <c r="AV15" s="25">
        <v>4.1823098093397931E-2</v>
      </c>
      <c r="AW15" s="25">
        <v>0.24615199367599999</v>
      </c>
      <c r="AX15" s="25">
        <v>0</v>
      </c>
      <c r="AY15" s="25">
        <v>0</v>
      </c>
      <c r="AZ15" s="25">
        <v>0</v>
      </c>
      <c r="BA15" s="25">
        <v>0</v>
      </c>
      <c r="BB15" s="25">
        <v>0</v>
      </c>
      <c r="BC15" s="25">
        <v>0</v>
      </c>
      <c r="BD15" s="25">
        <v>0</v>
      </c>
      <c r="BE15" s="25">
        <v>0</v>
      </c>
      <c r="BF15" s="25">
        <v>0</v>
      </c>
      <c r="BG15" s="25">
        <v>0</v>
      </c>
      <c r="BH15" s="25">
        <v>0</v>
      </c>
      <c r="BI15" s="25">
        <v>0</v>
      </c>
      <c r="BJ15" s="25">
        <v>0</v>
      </c>
      <c r="BK15" s="25">
        <v>0</v>
      </c>
      <c r="BL15" s="8"/>
      <c r="BM15" s="22"/>
      <c r="BN15" s="22"/>
      <c r="BO15" s="26"/>
      <c r="BP15" s="22" t="s">
        <v>483</v>
      </c>
      <c r="BQ15" s="23">
        <v>3</v>
      </c>
      <c r="BR15" s="23">
        <v>0</v>
      </c>
      <c r="BS15" s="24">
        <f t="shared" si="6"/>
        <v>100</v>
      </c>
      <c r="BT15" s="24">
        <f t="shared" si="7"/>
        <v>0</v>
      </c>
      <c r="BU15" s="24"/>
      <c r="BV15" s="29"/>
      <c r="BW15" s="29"/>
      <c r="BX15" s="29"/>
      <c r="BY15" s="29" t="s">
        <v>679</v>
      </c>
      <c r="BZ15"/>
      <c r="CA15">
        <v>92</v>
      </c>
      <c r="CB15"/>
      <c r="CC15"/>
      <c r="CD15"/>
      <c r="CE15"/>
      <c r="CF15"/>
      <c r="CG15"/>
      <c r="CH15">
        <v>6</v>
      </c>
      <c r="CI15"/>
      <c r="CJ15">
        <v>2.1</v>
      </c>
      <c r="CK15" s="30"/>
      <c r="CL15" s="30"/>
      <c r="CM15" s="30"/>
      <c r="CN15" s="30"/>
      <c r="CO15" s="30"/>
      <c r="CP15" t="s">
        <v>732</v>
      </c>
      <c r="CQ15"/>
      <c r="CR15" s="30">
        <v>8.1999999999999993</v>
      </c>
      <c r="CS15" s="30"/>
      <c r="CT15"/>
      <c r="CU15"/>
      <c r="CV15"/>
      <c r="CW15"/>
      <c r="CX15"/>
      <c r="CY15"/>
      <c r="CZ15"/>
      <c r="DA15"/>
      <c r="DB15"/>
      <c r="DC15"/>
      <c r="DD15"/>
      <c r="DE15"/>
      <c r="DF15" t="s">
        <v>741</v>
      </c>
      <c r="DG15"/>
      <c r="DH15"/>
      <c r="DI15"/>
      <c r="DJ15"/>
      <c r="DK15"/>
      <c r="DL15"/>
      <c r="DM15"/>
      <c r="DN15" s="29"/>
      <c r="DO15" s="29"/>
      <c r="DP15" s="29"/>
      <c r="DQ15" s="29"/>
      <c r="DR15" t="str">
        <f t="shared" si="9"/>
        <v>no</v>
      </c>
      <c r="DS15" t="s">
        <v>742</v>
      </c>
      <c r="DT15"/>
      <c r="DU15" s="38"/>
      <c r="DV15" s="38"/>
      <c r="DW15"/>
      <c r="DX15"/>
      <c r="DY15"/>
      <c r="DZ15"/>
      <c r="EA15"/>
      <c r="EB15"/>
      <c r="EC15"/>
      <c r="ED15"/>
      <c r="EE15"/>
      <c r="EF15"/>
    </row>
    <row r="16" spans="1:136" ht="15" customHeight="1" x14ac:dyDescent="0.25">
      <c r="A16" s="7" t="s">
        <v>8</v>
      </c>
      <c r="B16" s="7" t="s">
        <v>270</v>
      </c>
      <c r="C16" s="8" t="s">
        <v>280</v>
      </c>
      <c r="D16" s="8"/>
      <c r="E16" s="8" t="s">
        <v>325</v>
      </c>
      <c r="F16" s="8" t="s">
        <v>315</v>
      </c>
      <c r="G16" s="8" t="s">
        <v>316</v>
      </c>
      <c r="H16" s="8" t="s">
        <v>317</v>
      </c>
      <c r="I16" s="8" t="s">
        <v>318</v>
      </c>
      <c r="J16" s="8" t="s">
        <v>319</v>
      </c>
      <c r="K16" s="22" t="s">
        <v>320</v>
      </c>
      <c r="L16" s="23"/>
      <c r="M16" s="23">
        <v>55</v>
      </c>
      <c r="N16" s="23">
        <v>60</v>
      </c>
      <c r="O16" s="24">
        <v>7.5</v>
      </c>
      <c r="P16" s="24">
        <v>8</v>
      </c>
      <c r="Q16" s="24"/>
      <c r="R16" s="24"/>
      <c r="S16" s="24">
        <v>0.2</v>
      </c>
      <c r="T16" s="24"/>
      <c r="U16" s="22"/>
      <c r="V16" s="22" t="s">
        <v>547</v>
      </c>
      <c r="W16" s="22" t="s">
        <v>570</v>
      </c>
      <c r="X16" s="25">
        <v>1</v>
      </c>
      <c r="Y16" s="22" t="s">
        <v>576</v>
      </c>
      <c r="Z16" s="25">
        <v>0.5</v>
      </c>
      <c r="AA16" s="9">
        <f t="shared" si="3"/>
        <v>2</v>
      </c>
      <c r="AB16" s="7">
        <v>150</v>
      </c>
      <c r="AC16" s="25"/>
      <c r="AD16" s="23">
        <v>48</v>
      </c>
      <c r="AE16" s="24">
        <v>1083</v>
      </c>
      <c r="AF16" s="24">
        <f t="shared" si="4"/>
        <v>541.5</v>
      </c>
      <c r="AG16" s="22"/>
      <c r="AH16" s="23">
        <v>1000</v>
      </c>
      <c r="AI16" s="26"/>
      <c r="AJ16" s="7">
        <f t="shared" si="5"/>
        <v>2</v>
      </c>
      <c r="AK16" s="22">
        <v>6</v>
      </c>
      <c r="AL16" s="26"/>
      <c r="AM16" s="25">
        <v>0.45</v>
      </c>
      <c r="AN16" s="25">
        <v>1</v>
      </c>
      <c r="AO16" s="25">
        <v>0</v>
      </c>
      <c r="AP16" s="25">
        <v>0</v>
      </c>
      <c r="AQ16" s="25">
        <v>0</v>
      </c>
      <c r="AR16" s="25">
        <v>0</v>
      </c>
      <c r="AS16" s="25">
        <v>0</v>
      </c>
      <c r="AT16" s="25">
        <v>0</v>
      </c>
      <c r="AU16" s="25">
        <v>0</v>
      </c>
      <c r="AV16" s="25">
        <v>0</v>
      </c>
      <c r="AW16" s="25">
        <v>0</v>
      </c>
      <c r="AX16" s="25">
        <v>0</v>
      </c>
      <c r="AY16" s="25">
        <v>0</v>
      </c>
      <c r="AZ16" s="25">
        <v>0</v>
      </c>
      <c r="BA16" s="25">
        <v>0</v>
      </c>
      <c r="BB16" s="25">
        <v>0</v>
      </c>
      <c r="BC16" s="25">
        <v>0</v>
      </c>
      <c r="BD16" s="25">
        <v>0</v>
      </c>
      <c r="BE16" s="25">
        <v>0</v>
      </c>
      <c r="BF16" s="25">
        <v>0</v>
      </c>
      <c r="BG16" s="25">
        <v>0</v>
      </c>
      <c r="BH16" s="25">
        <v>0</v>
      </c>
      <c r="BI16" s="25">
        <v>0</v>
      </c>
      <c r="BJ16" s="25">
        <v>0</v>
      </c>
      <c r="BK16" s="25">
        <v>0</v>
      </c>
      <c r="BL16" s="8"/>
      <c r="BM16" s="26" t="s">
        <v>623</v>
      </c>
      <c r="BN16" s="22"/>
      <c r="BO16" s="26"/>
      <c r="BP16" s="22" t="s">
        <v>483</v>
      </c>
      <c r="BQ16" s="23">
        <v>6</v>
      </c>
      <c r="BR16" s="23">
        <v>0</v>
      </c>
      <c r="BS16" s="24">
        <f t="shared" si="6"/>
        <v>100</v>
      </c>
      <c r="BT16" s="24">
        <f t="shared" si="7"/>
        <v>0</v>
      </c>
      <c r="BU16" s="24"/>
      <c r="BV16" s="29"/>
      <c r="BW16" s="29"/>
      <c r="BX16" s="29"/>
      <c r="BY16" s="29" t="s">
        <v>678</v>
      </c>
      <c r="BZ16"/>
      <c r="CA16"/>
      <c r="CB16"/>
      <c r="CC16"/>
      <c r="CD16"/>
      <c r="CE16"/>
      <c r="CF16"/>
      <c r="CG16"/>
      <c r="CH16">
        <v>0</v>
      </c>
      <c r="CI16"/>
      <c r="CJ16">
        <v>0</v>
      </c>
      <c r="CK16" s="30"/>
      <c r="CL16" s="30"/>
      <c r="CM16" s="30"/>
      <c r="CN16" s="30"/>
      <c r="CO16" s="30"/>
      <c r="CP16"/>
      <c r="CQ16"/>
      <c r="CR16" s="30"/>
      <c r="CS16" s="30"/>
      <c r="CT16"/>
      <c r="CU16"/>
      <c r="CV16"/>
      <c r="CW16"/>
      <c r="CX16"/>
      <c r="CY16"/>
      <c r="CZ16"/>
      <c r="DA16"/>
      <c r="DB16"/>
      <c r="DC16" t="s">
        <v>741</v>
      </c>
      <c r="DD16"/>
      <c r="DE16"/>
      <c r="DF16" t="s">
        <v>741</v>
      </c>
      <c r="DG16"/>
      <c r="DH16"/>
      <c r="DI16"/>
      <c r="DJ16"/>
      <c r="DK16"/>
      <c r="DL16"/>
      <c r="DM16"/>
      <c r="DN16" s="29"/>
      <c r="DO16" s="29"/>
      <c r="DP16" s="29"/>
      <c r="DQ16" s="29"/>
      <c r="DR16" t="str">
        <f t="shared" si="9"/>
        <v>no</v>
      </c>
      <c r="DS16" t="s">
        <v>742</v>
      </c>
      <c r="DT16"/>
      <c r="DU16" s="38"/>
      <c r="DV16" s="38"/>
      <c r="DW16"/>
      <c r="DX16"/>
      <c r="DY16"/>
      <c r="DZ16"/>
      <c r="EA16"/>
      <c r="EB16"/>
      <c r="EC16"/>
      <c r="ED16"/>
      <c r="EE16"/>
      <c r="EF16"/>
    </row>
    <row r="17" spans="1:136" ht="15" customHeight="1" x14ac:dyDescent="0.25">
      <c r="A17" s="7" t="s">
        <v>9</v>
      </c>
      <c r="B17" s="7" t="s">
        <v>270</v>
      </c>
      <c r="C17" s="8" t="s">
        <v>280</v>
      </c>
      <c r="D17" s="8" t="s">
        <v>328</v>
      </c>
      <c r="E17" s="8" t="s">
        <v>329</v>
      </c>
      <c r="F17" s="8" t="s">
        <v>315</v>
      </c>
      <c r="G17" s="8" t="s">
        <v>316</v>
      </c>
      <c r="H17" s="8" t="s">
        <v>317</v>
      </c>
      <c r="I17" s="8" t="s">
        <v>318</v>
      </c>
      <c r="J17" s="8" t="s">
        <v>319</v>
      </c>
      <c r="K17" s="22" t="s">
        <v>323</v>
      </c>
      <c r="L17" s="23">
        <v>35</v>
      </c>
      <c r="M17" s="23">
        <v>55</v>
      </c>
      <c r="N17" s="23">
        <v>72</v>
      </c>
      <c r="O17" s="24">
        <v>6</v>
      </c>
      <c r="P17" s="24">
        <v>7.5</v>
      </c>
      <c r="Q17" s="24">
        <v>8.5</v>
      </c>
      <c r="R17" s="24">
        <v>1</v>
      </c>
      <c r="S17" s="24">
        <v>1</v>
      </c>
      <c r="T17" s="24">
        <v>9</v>
      </c>
      <c r="U17" s="22"/>
      <c r="V17" s="22" t="s">
        <v>547</v>
      </c>
      <c r="W17" s="22" t="s">
        <v>570</v>
      </c>
      <c r="X17" s="25">
        <v>2</v>
      </c>
      <c r="Y17" s="22" t="s">
        <v>569</v>
      </c>
      <c r="Z17" s="25">
        <v>1</v>
      </c>
      <c r="AA17" s="9">
        <f t="shared" si="3"/>
        <v>2</v>
      </c>
      <c r="AB17" s="7">
        <v>180</v>
      </c>
      <c r="AC17" s="25"/>
      <c r="AD17" s="23">
        <v>24</v>
      </c>
      <c r="AE17" s="24"/>
      <c r="AF17" s="24"/>
      <c r="AG17" s="22"/>
      <c r="AH17" s="23">
        <v>540.46799999999996</v>
      </c>
      <c r="AI17" s="26"/>
      <c r="AJ17" s="7">
        <f t="shared" si="5"/>
        <v>4</v>
      </c>
      <c r="AK17" s="22"/>
      <c r="AL17" s="26"/>
      <c r="AM17" s="25">
        <v>1</v>
      </c>
      <c r="AN17" s="25">
        <v>0.66666666666666696</v>
      </c>
      <c r="AO17" s="25">
        <v>0.22131147549836</v>
      </c>
      <c r="AP17" s="25">
        <v>0.84426229581967005</v>
      </c>
      <c r="AQ17" s="25">
        <v>0</v>
      </c>
      <c r="AR17" s="25">
        <v>0</v>
      </c>
      <c r="AS17" s="25">
        <v>0</v>
      </c>
      <c r="AT17" s="25">
        <v>0</v>
      </c>
      <c r="AU17" s="25">
        <v>0</v>
      </c>
      <c r="AV17" s="25">
        <v>0</v>
      </c>
      <c r="AW17" s="25">
        <v>0</v>
      </c>
      <c r="AX17" s="25">
        <v>0</v>
      </c>
      <c r="AY17" s="25">
        <v>0</v>
      </c>
      <c r="AZ17" s="25">
        <v>0</v>
      </c>
      <c r="BA17" s="25">
        <v>0</v>
      </c>
      <c r="BB17" s="25">
        <v>0</v>
      </c>
      <c r="BC17" s="25">
        <v>0</v>
      </c>
      <c r="BD17" s="25">
        <v>0</v>
      </c>
      <c r="BE17" s="25">
        <v>0</v>
      </c>
      <c r="BF17" s="25">
        <v>0</v>
      </c>
      <c r="BG17" s="25">
        <v>0</v>
      </c>
      <c r="BH17" s="25">
        <v>0</v>
      </c>
      <c r="BI17" s="25">
        <v>0</v>
      </c>
      <c r="BJ17" s="25">
        <v>0</v>
      </c>
      <c r="BK17" s="25">
        <v>0</v>
      </c>
      <c r="BL17" s="8"/>
      <c r="BM17" s="22"/>
      <c r="BN17" s="22"/>
      <c r="BO17" s="26"/>
      <c r="BP17" s="22"/>
      <c r="BQ17" s="23"/>
      <c r="BR17" s="23"/>
      <c r="BS17" s="24"/>
      <c r="BT17" s="24"/>
      <c r="BU17" s="24"/>
      <c r="BV17" s="29"/>
      <c r="BW17" s="29"/>
      <c r="BX17" s="29"/>
      <c r="BY17" s="29"/>
      <c r="BZ17"/>
      <c r="CA17">
        <v>41.1</v>
      </c>
      <c r="CB17"/>
      <c r="CC17"/>
      <c r="CD17"/>
      <c r="CE17"/>
      <c r="CF17"/>
      <c r="CG17"/>
      <c r="CH17">
        <v>11.3</v>
      </c>
      <c r="CI17">
        <v>47.6</v>
      </c>
      <c r="CJ17"/>
      <c r="CK17" s="30"/>
      <c r="CL17" s="30"/>
      <c r="CM17" s="30"/>
      <c r="CN17" s="30"/>
      <c r="CO17" s="30"/>
      <c r="CP17"/>
      <c r="CQ17"/>
      <c r="CR17" s="30"/>
      <c r="CS17" s="30"/>
      <c r="CT17"/>
      <c r="CU17"/>
      <c r="CV17"/>
      <c r="CW17"/>
      <c r="CX17"/>
      <c r="CY17"/>
      <c r="CZ17"/>
      <c r="DA17"/>
      <c r="DB17"/>
      <c r="DC17"/>
      <c r="DD17"/>
      <c r="DE17"/>
      <c r="DF17"/>
      <c r="DG17" t="s">
        <v>741</v>
      </c>
      <c r="DH17"/>
      <c r="DI17"/>
      <c r="DJ17"/>
      <c r="DK17"/>
      <c r="DL17"/>
      <c r="DM17"/>
      <c r="DN17" s="29"/>
      <c r="DO17" s="29"/>
      <c r="DP17" s="29"/>
      <c r="DQ17" s="29"/>
      <c r="DR17" t="str">
        <f t="shared" si="9"/>
        <v>no</v>
      </c>
      <c r="DS17" t="s">
        <v>742</v>
      </c>
      <c r="DT17"/>
      <c r="DU17" s="38"/>
      <c r="DV17" s="38"/>
      <c r="DW17"/>
      <c r="DX17"/>
      <c r="DY17"/>
      <c r="DZ17"/>
      <c r="EA17"/>
      <c r="EB17"/>
      <c r="EC17"/>
      <c r="ED17"/>
      <c r="EE17"/>
      <c r="EF17"/>
    </row>
    <row r="18" spans="1:136" ht="15" customHeight="1" x14ac:dyDescent="0.25">
      <c r="A18" s="7" t="s">
        <v>10</v>
      </c>
      <c r="B18" s="7" t="s">
        <v>270</v>
      </c>
      <c r="C18" s="8" t="s">
        <v>282</v>
      </c>
      <c r="D18" s="8" t="s">
        <v>330</v>
      </c>
      <c r="E18" s="8" t="s">
        <v>314</v>
      </c>
      <c r="F18" s="8" t="s">
        <v>315</v>
      </c>
      <c r="G18" s="8" t="s">
        <v>331</v>
      </c>
      <c r="H18" s="8" t="s">
        <v>332</v>
      </c>
      <c r="I18" s="8" t="s">
        <v>322</v>
      </c>
      <c r="J18" s="8" t="s">
        <v>319</v>
      </c>
      <c r="K18" s="22" t="s">
        <v>323</v>
      </c>
      <c r="L18" s="23">
        <v>50</v>
      </c>
      <c r="M18" s="23">
        <v>60</v>
      </c>
      <c r="N18" s="23">
        <v>85</v>
      </c>
      <c r="O18" s="24">
        <v>6</v>
      </c>
      <c r="P18" s="24">
        <v>7.5</v>
      </c>
      <c r="Q18" s="24">
        <v>9.5</v>
      </c>
      <c r="R18" s="24"/>
      <c r="S18" s="24"/>
      <c r="T18" s="24"/>
      <c r="U18" s="22"/>
      <c r="V18" s="22"/>
      <c r="W18" s="22"/>
      <c r="X18" s="25"/>
      <c r="Y18" s="22"/>
      <c r="Z18" s="25"/>
      <c r="AA18" s="9"/>
      <c r="AB18" s="7"/>
      <c r="AC18" s="25"/>
      <c r="AD18" s="23">
        <v>36</v>
      </c>
      <c r="AE18" s="24"/>
      <c r="AF18" s="24"/>
      <c r="AG18" s="22"/>
      <c r="AH18" s="23">
        <v>500</v>
      </c>
      <c r="AI18" s="26"/>
      <c r="AJ18" s="7">
        <f t="shared" si="5"/>
        <v>2</v>
      </c>
      <c r="AK18" s="22">
        <v>4</v>
      </c>
      <c r="AL18" s="26"/>
      <c r="AM18" s="25">
        <v>0</v>
      </c>
      <c r="AN18" s="25">
        <v>0</v>
      </c>
      <c r="AO18" s="25">
        <v>1</v>
      </c>
      <c r="AP18" s="25">
        <v>0</v>
      </c>
      <c r="AQ18" s="25">
        <v>0</v>
      </c>
      <c r="AR18" s="25">
        <v>0</v>
      </c>
      <c r="AS18" s="25">
        <v>1</v>
      </c>
      <c r="AT18" s="25">
        <v>0</v>
      </c>
      <c r="AU18" s="25">
        <v>0</v>
      </c>
      <c r="AV18" s="25">
        <v>0</v>
      </c>
      <c r="AW18" s="25">
        <v>0</v>
      </c>
      <c r="AX18" s="25">
        <v>0</v>
      </c>
      <c r="AY18" s="25">
        <v>0</v>
      </c>
      <c r="AZ18" s="25">
        <v>0</v>
      </c>
      <c r="BA18" s="25">
        <v>0</v>
      </c>
      <c r="BB18" s="25">
        <v>0</v>
      </c>
      <c r="BC18" s="25">
        <v>0</v>
      </c>
      <c r="BD18" s="25">
        <v>0</v>
      </c>
      <c r="BE18" s="25">
        <v>0</v>
      </c>
      <c r="BF18" s="25">
        <v>0</v>
      </c>
      <c r="BG18" s="25">
        <v>0</v>
      </c>
      <c r="BH18" s="25">
        <v>0</v>
      </c>
      <c r="BI18" s="25">
        <v>0</v>
      </c>
      <c r="BJ18" s="25">
        <v>0</v>
      </c>
      <c r="BK18" s="25">
        <v>0</v>
      </c>
      <c r="BL18" s="8"/>
      <c r="BM18" s="22"/>
      <c r="BN18" s="22"/>
      <c r="BO18" s="26"/>
      <c r="BP18" s="22" t="s">
        <v>665</v>
      </c>
      <c r="BQ18" s="23">
        <v>1</v>
      </c>
      <c r="BR18" s="23">
        <v>2</v>
      </c>
      <c r="BS18" s="24">
        <f t="shared" si="6"/>
        <v>33.333333333333329</v>
      </c>
      <c r="BT18" s="24">
        <f t="shared" si="7"/>
        <v>66.666666666666657</v>
      </c>
      <c r="BU18" s="24">
        <f t="shared" si="8"/>
        <v>0.5</v>
      </c>
      <c r="BV18" s="29" t="s">
        <v>666</v>
      </c>
      <c r="BW18" s="29" t="s">
        <v>667</v>
      </c>
      <c r="BX18" s="29" t="s">
        <v>668</v>
      </c>
      <c r="BY18" s="29" t="s">
        <v>679</v>
      </c>
      <c r="BZ18" t="s">
        <v>682</v>
      </c>
      <c r="CA18"/>
      <c r="CB18"/>
      <c r="CC18"/>
      <c r="CD18"/>
      <c r="CE18"/>
      <c r="CF18"/>
      <c r="CG18"/>
      <c r="CH18"/>
      <c r="CI18"/>
      <c r="CJ18"/>
      <c r="CK18" s="30"/>
      <c r="CL18" s="30"/>
      <c r="CM18" s="30"/>
      <c r="CN18" s="30"/>
      <c r="CO18" s="30"/>
      <c r="CP18"/>
      <c r="CQ18"/>
      <c r="CR18" s="30"/>
      <c r="CS18" s="30"/>
      <c r="CT18"/>
      <c r="CU18"/>
      <c r="CV18"/>
      <c r="CW18"/>
      <c r="CX18"/>
      <c r="CY18"/>
      <c r="CZ18"/>
      <c r="DA18"/>
      <c r="DB18"/>
      <c r="DC18"/>
      <c r="DD18"/>
      <c r="DE18"/>
      <c r="DF18"/>
      <c r="DG18"/>
      <c r="DH18"/>
      <c r="DI18"/>
      <c r="DJ18"/>
      <c r="DK18" t="s">
        <v>741</v>
      </c>
      <c r="DL18"/>
      <c r="DM18"/>
      <c r="DN18" s="29"/>
      <c r="DO18" s="29"/>
      <c r="DP18" s="29"/>
      <c r="DQ18" s="29"/>
      <c r="DR18" t="str">
        <f t="shared" si="9"/>
        <v>no</v>
      </c>
      <c r="DS18" t="s">
        <v>742</v>
      </c>
      <c r="DT18"/>
      <c r="DU18" s="38"/>
      <c r="DV18" s="38"/>
      <c r="DW18"/>
      <c r="DX18"/>
      <c r="DY18"/>
      <c r="DZ18"/>
      <c r="EA18"/>
      <c r="EB18"/>
      <c r="EC18"/>
      <c r="ED18"/>
      <c r="EE18"/>
      <c r="EF18"/>
    </row>
    <row r="19" spans="1:136" ht="15" customHeight="1" x14ac:dyDescent="0.25">
      <c r="A19" s="7" t="s">
        <v>11</v>
      </c>
      <c r="B19" s="7" t="s">
        <v>270</v>
      </c>
      <c r="C19" s="8" t="s">
        <v>283</v>
      </c>
      <c r="D19" s="8" t="s">
        <v>333</v>
      </c>
      <c r="E19" s="8" t="s">
        <v>314</v>
      </c>
      <c r="F19" s="8" t="s">
        <v>315</v>
      </c>
      <c r="G19" s="8" t="s">
        <v>316</v>
      </c>
      <c r="H19" s="8" t="s">
        <v>317</v>
      </c>
      <c r="I19" s="8" t="s">
        <v>318</v>
      </c>
      <c r="J19" s="8" t="s">
        <v>319</v>
      </c>
      <c r="K19" s="22" t="s">
        <v>323</v>
      </c>
      <c r="L19" s="23">
        <v>45</v>
      </c>
      <c r="M19" s="23">
        <v>65</v>
      </c>
      <c r="N19" s="23">
        <v>70</v>
      </c>
      <c r="O19" s="24">
        <v>6</v>
      </c>
      <c r="P19" s="24">
        <v>7</v>
      </c>
      <c r="Q19" s="24">
        <v>9</v>
      </c>
      <c r="R19" s="24">
        <v>0</v>
      </c>
      <c r="S19" s="24">
        <v>0</v>
      </c>
      <c r="T19" s="24">
        <v>2</v>
      </c>
      <c r="U19" s="22"/>
      <c r="V19" s="22" t="s">
        <v>547</v>
      </c>
      <c r="W19" s="22" t="s">
        <v>571</v>
      </c>
      <c r="X19" s="25">
        <v>0.06</v>
      </c>
      <c r="Y19" s="22" t="s">
        <v>569</v>
      </c>
      <c r="Z19" s="25">
        <v>0.5</v>
      </c>
      <c r="AA19" s="9">
        <f t="shared" si="3"/>
        <v>0.12</v>
      </c>
      <c r="AB19" s="7"/>
      <c r="AC19" s="25"/>
      <c r="AD19" s="23">
        <v>72</v>
      </c>
      <c r="AE19" s="24">
        <v>70</v>
      </c>
      <c r="AF19" s="24">
        <f t="shared" si="4"/>
        <v>23.333333333333332</v>
      </c>
      <c r="AG19" s="22"/>
      <c r="AH19" s="23"/>
      <c r="AI19" s="26"/>
      <c r="AJ19" s="7">
        <f t="shared" si="5"/>
        <v>2</v>
      </c>
      <c r="AK19" s="22"/>
      <c r="AL19" s="26"/>
      <c r="AM19" s="25">
        <v>1</v>
      </c>
      <c r="AN19" s="25">
        <v>0.3</v>
      </c>
      <c r="AO19" s="25">
        <v>0</v>
      </c>
      <c r="AP19" s="25">
        <v>0</v>
      </c>
      <c r="AQ19" s="25">
        <v>0</v>
      </c>
      <c r="AR19" s="25">
        <v>0</v>
      </c>
      <c r="AS19" s="25">
        <v>0</v>
      </c>
      <c r="AT19" s="25">
        <v>0</v>
      </c>
      <c r="AU19" s="25">
        <v>0</v>
      </c>
      <c r="AV19" s="25">
        <v>0</v>
      </c>
      <c r="AW19" s="25">
        <v>0</v>
      </c>
      <c r="AX19" s="25">
        <v>0</v>
      </c>
      <c r="AY19" s="25">
        <v>0</v>
      </c>
      <c r="AZ19" s="25">
        <v>0</v>
      </c>
      <c r="BA19" s="25">
        <v>0</v>
      </c>
      <c r="BB19" s="25">
        <v>0</v>
      </c>
      <c r="BC19" s="25">
        <v>0</v>
      </c>
      <c r="BD19" s="25">
        <v>0</v>
      </c>
      <c r="BE19" s="25">
        <v>0</v>
      </c>
      <c r="BF19" s="25">
        <v>0</v>
      </c>
      <c r="BG19" s="25">
        <v>0</v>
      </c>
      <c r="BH19" s="25">
        <v>0</v>
      </c>
      <c r="BI19" s="25">
        <v>0</v>
      </c>
      <c r="BJ19" s="25">
        <v>0</v>
      </c>
      <c r="BK19" s="25">
        <v>0</v>
      </c>
      <c r="BL19" s="8"/>
      <c r="BM19" s="22"/>
      <c r="BN19" s="22"/>
      <c r="BO19" s="26"/>
      <c r="BP19" s="22"/>
      <c r="BQ19" s="23"/>
      <c r="BR19" s="23"/>
      <c r="BS19" s="24"/>
      <c r="BT19" s="24"/>
      <c r="BU19" s="24"/>
      <c r="BV19" s="29"/>
      <c r="BW19" s="29"/>
      <c r="BX19" s="29"/>
      <c r="BY19" s="29" t="s">
        <v>679</v>
      </c>
      <c r="BZ19"/>
      <c r="CA19">
        <v>80</v>
      </c>
      <c r="CB19"/>
      <c r="CC19"/>
      <c r="CD19"/>
      <c r="CE19"/>
      <c r="CF19"/>
      <c r="CG19"/>
      <c r="CH19">
        <v>3</v>
      </c>
      <c r="CI19"/>
      <c r="CJ19"/>
      <c r="CK19" s="30"/>
      <c r="CL19" s="30"/>
      <c r="CM19" s="30"/>
      <c r="CN19" s="30"/>
      <c r="CO19" s="30"/>
      <c r="CP19"/>
      <c r="CQ19"/>
      <c r="CR19" s="30"/>
      <c r="CS19" s="30"/>
      <c r="CT19"/>
      <c r="CU19"/>
      <c r="CV19"/>
      <c r="CW19"/>
      <c r="CX19"/>
      <c r="CY19"/>
      <c r="CZ19"/>
      <c r="DA19"/>
      <c r="DB19"/>
      <c r="DC19"/>
      <c r="DD19"/>
      <c r="DE19"/>
      <c r="DF19"/>
      <c r="DG19"/>
      <c r="DH19"/>
      <c r="DI19"/>
      <c r="DJ19"/>
      <c r="DK19"/>
      <c r="DL19"/>
      <c r="DM19" t="s">
        <v>741</v>
      </c>
      <c r="DN19" s="29"/>
      <c r="DO19" s="29"/>
      <c r="DP19" s="29"/>
      <c r="DQ19" s="29"/>
      <c r="DR19" t="str">
        <f t="shared" si="9"/>
        <v>no</v>
      </c>
      <c r="DS19" t="s">
        <v>742</v>
      </c>
      <c r="DT19"/>
      <c r="DU19" s="38"/>
      <c r="DV19" s="38"/>
      <c r="DW19"/>
      <c r="DX19"/>
      <c r="DY19"/>
      <c r="DZ19"/>
      <c r="EA19"/>
      <c r="EB19"/>
      <c r="EC19"/>
      <c r="ED19"/>
      <c r="EE19"/>
      <c r="EF19"/>
    </row>
    <row r="20" spans="1:136" ht="15" customHeight="1" x14ac:dyDescent="0.25">
      <c r="A20" s="7" t="s">
        <v>11</v>
      </c>
      <c r="B20" s="7" t="s">
        <v>270</v>
      </c>
      <c r="C20" s="8" t="s">
        <v>283</v>
      </c>
      <c r="D20" s="8" t="s">
        <v>333</v>
      </c>
      <c r="E20" s="8" t="s">
        <v>314</v>
      </c>
      <c r="F20" s="8" t="s">
        <v>315</v>
      </c>
      <c r="G20" s="8" t="s">
        <v>316</v>
      </c>
      <c r="H20" s="8" t="s">
        <v>317</v>
      </c>
      <c r="I20" s="8" t="s">
        <v>318</v>
      </c>
      <c r="J20" s="8" t="s">
        <v>319</v>
      </c>
      <c r="K20" s="22" t="s">
        <v>323</v>
      </c>
      <c r="L20" s="23">
        <v>45</v>
      </c>
      <c r="M20" s="23">
        <v>65</v>
      </c>
      <c r="N20" s="23">
        <v>70</v>
      </c>
      <c r="O20" s="24">
        <v>6</v>
      </c>
      <c r="P20" s="24">
        <v>7</v>
      </c>
      <c r="Q20" s="24">
        <v>9</v>
      </c>
      <c r="R20" s="24">
        <v>0</v>
      </c>
      <c r="S20" s="24">
        <v>0</v>
      </c>
      <c r="T20" s="24">
        <v>2</v>
      </c>
      <c r="U20" s="22"/>
      <c r="V20" s="22" t="s">
        <v>547</v>
      </c>
      <c r="W20" s="22" t="s">
        <v>571</v>
      </c>
      <c r="X20" s="25">
        <v>0.06</v>
      </c>
      <c r="Y20" s="22" t="s">
        <v>569</v>
      </c>
      <c r="Z20" s="25">
        <v>0.5</v>
      </c>
      <c r="AA20" s="9">
        <f t="shared" si="3"/>
        <v>0.12</v>
      </c>
      <c r="AB20" s="7"/>
      <c r="AC20" s="25"/>
      <c r="AD20" s="23">
        <v>72</v>
      </c>
      <c r="AE20" s="24">
        <v>70</v>
      </c>
      <c r="AF20" s="24">
        <f t="shared" si="4"/>
        <v>23.333333333333332</v>
      </c>
      <c r="AG20" s="22"/>
      <c r="AH20" s="23">
        <v>400</v>
      </c>
      <c r="AI20" s="26"/>
      <c r="AJ20" s="7">
        <f t="shared" si="5"/>
        <v>2</v>
      </c>
      <c r="AK20" s="22">
        <v>3</v>
      </c>
      <c r="AL20" s="26"/>
      <c r="AM20" s="25">
        <v>0.2</v>
      </c>
      <c r="AN20" s="25">
        <v>1</v>
      </c>
      <c r="AO20" s="25">
        <v>0</v>
      </c>
      <c r="AP20" s="25">
        <v>0</v>
      </c>
      <c r="AQ20" s="25">
        <v>0</v>
      </c>
      <c r="AR20" s="25">
        <v>0</v>
      </c>
      <c r="AS20" s="25">
        <v>0</v>
      </c>
      <c r="AT20" s="25">
        <v>0</v>
      </c>
      <c r="AU20" s="25">
        <v>0</v>
      </c>
      <c r="AV20" s="25">
        <v>0</v>
      </c>
      <c r="AW20" s="25">
        <v>0</v>
      </c>
      <c r="AX20" s="25">
        <v>0</v>
      </c>
      <c r="AY20" s="25">
        <v>0</v>
      </c>
      <c r="AZ20" s="25">
        <v>0</v>
      </c>
      <c r="BA20" s="25">
        <v>0</v>
      </c>
      <c r="BB20" s="25">
        <v>0</v>
      </c>
      <c r="BC20" s="25">
        <v>0</v>
      </c>
      <c r="BD20" s="25">
        <v>0</v>
      </c>
      <c r="BE20" s="25">
        <v>0</v>
      </c>
      <c r="BF20" s="25">
        <v>0</v>
      </c>
      <c r="BG20" s="25">
        <v>0</v>
      </c>
      <c r="BH20" s="25">
        <v>0</v>
      </c>
      <c r="BI20" s="25">
        <v>0</v>
      </c>
      <c r="BJ20" s="25">
        <v>0</v>
      </c>
      <c r="BK20" s="25">
        <v>0</v>
      </c>
      <c r="BL20" s="8"/>
      <c r="BM20" s="22"/>
      <c r="BN20" s="22"/>
      <c r="BO20" s="26"/>
      <c r="BP20" s="22" t="s">
        <v>483</v>
      </c>
      <c r="BQ20" s="23">
        <v>3</v>
      </c>
      <c r="BR20" s="23">
        <v>0</v>
      </c>
      <c r="BS20" s="24">
        <f t="shared" si="6"/>
        <v>100</v>
      </c>
      <c r="BT20" s="24">
        <f t="shared" si="7"/>
        <v>0</v>
      </c>
      <c r="BU20" s="24"/>
      <c r="BV20" s="29"/>
      <c r="BW20" s="29"/>
      <c r="BX20" s="29"/>
      <c r="BY20" s="29" t="s">
        <v>678</v>
      </c>
      <c r="BZ20"/>
      <c r="CA20">
        <v>80</v>
      </c>
      <c r="CB20"/>
      <c r="CC20"/>
      <c r="CD20"/>
      <c r="CE20"/>
      <c r="CF20"/>
      <c r="CG20"/>
      <c r="CH20">
        <v>3</v>
      </c>
      <c r="CI20"/>
      <c r="CJ20"/>
      <c r="CK20" s="30"/>
      <c r="CL20" s="30"/>
      <c r="CM20" s="30"/>
      <c r="CN20" s="30"/>
      <c r="CO20" s="30">
        <v>240</v>
      </c>
      <c r="CP20"/>
      <c r="CQ20"/>
      <c r="CR20" s="30">
        <v>0.66</v>
      </c>
      <c r="CS20" s="30">
        <v>-14</v>
      </c>
      <c r="CT20"/>
      <c r="CU20"/>
      <c r="CV20"/>
      <c r="CW20"/>
      <c r="CX20"/>
      <c r="CY20"/>
      <c r="CZ20"/>
      <c r="DA20"/>
      <c r="DB20"/>
      <c r="DC20"/>
      <c r="DD20"/>
      <c r="DE20"/>
      <c r="DF20"/>
      <c r="DG20"/>
      <c r="DH20"/>
      <c r="DI20"/>
      <c r="DJ20"/>
      <c r="DK20"/>
      <c r="DL20"/>
      <c r="DM20" t="s">
        <v>741</v>
      </c>
      <c r="DN20" s="29"/>
      <c r="DO20" s="29"/>
      <c r="DP20" s="29"/>
      <c r="DQ20" s="29"/>
      <c r="DR20" t="str">
        <f t="shared" si="9"/>
        <v>no</v>
      </c>
      <c r="DS20" t="s">
        <v>742</v>
      </c>
      <c r="DT20"/>
      <c r="DU20" s="38"/>
      <c r="DV20" s="38"/>
      <c r="DW20"/>
      <c r="DX20"/>
      <c r="DY20"/>
      <c r="DZ20"/>
      <c r="EA20"/>
      <c r="EB20"/>
      <c r="EC20"/>
      <c r="ED20"/>
      <c r="EE20"/>
      <c r="EF20"/>
    </row>
    <row r="21" spans="1:136" ht="15" customHeight="1" x14ac:dyDescent="0.25">
      <c r="A21" s="7" t="s">
        <v>12</v>
      </c>
      <c r="B21" s="7" t="s">
        <v>270</v>
      </c>
      <c r="C21" s="8" t="s">
        <v>281</v>
      </c>
      <c r="D21" s="8" t="s">
        <v>334</v>
      </c>
      <c r="E21" s="8" t="s">
        <v>314</v>
      </c>
      <c r="F21" s="8" t="s">
        <v>315</v>
      </c>
      <c r="G21" s="8" t="s">
        <v>316</v>
      </c>
      <c r="H21" s="8" t="s">
        <v>317</v>
      </c>
      <c r="I21" s="8" t="s">
        <v>318</v>
      </c>
      <c r="J21" s="8" t="s">
        <v>319</v>
      </c>
      <c r="K21" s="22" t="s">
        <v>320</v>
      </c>
      <c r="L21" s="23">
        <v>40</v>
      </c>
      <c r="M21" s="23">
        <v>60</v>
      </c>
      <c r="N21" s="23">
        <v>65</v>
      </c>
      <c r="O21" s="24">
        <v>6</v>
      </c>
      <c r="P21" s="24">
        <v>7</v>
      </c>
      <c r="Q21" s="24">
        <v>9</v>
      </c>
      <c r="R21" s="24"/>
      <c r="S21" s="24">
        <v>1</v>
      </c>
      <c r="T21" s="24">
        <v>2.5</v>
      </c>
      <c r="U21" s="22"/>
      <c r="V21" s="22" t="s">
        <v>547</v>
      </c>
      <c r="W21" s="22" t="s">
        <v>572</v>
      </c>
      <c r="X21" s="25">
        <v>1</v>
      </c>
      <c r="Y21" s="22" t="s">
        <v>577</v>
      </c>
      <c r="Z21" s="25">
        <v>0.1</v>
      </c>
      <c r="AA21" s="9">
        <f t="shared" si="3"/>
        <v>10</v>
      </c>
      <c r="AB21" s="7">
        <v>300</v>
      </c>
      <c r="AC21" s="25">
        <v>0.35</v>
      </c>
      <c r="AD21" s="23">
        <v>12</v>
      </c>
      <c r="AE21" s="24">
        <v>111.4</v>
      </c>
      <c r="AF21" s="24">
        <f t="shared" si="4"/>
        <v>222.8</v>
      </c>
      <c r="AG21" s="22">
        <v>0.1114</v>
      </c>
      <c r="AH21" s="23">
        <v>1000</v>
      </c>
      <c r="AI21" s="26"/>
      <c r="AJ21" s="7">
        <f t="shared" si="5"/>
        <v>4</v>
      </c>
      <c r="AK21" s="22">
        <v>4</v>
      </c>
      <c r="AL21" s="26"/>
      <c r="AM21" s="25">
        <v>1</v>
      </c>
      <c r="AN21" s="25">
        <v>0</v>
      </c>
      <c r="AO21" s="25">
        <v>7.0000000000000007E-2</v>
      </c>
      <c r="AP21" s="25">
        <v>0</v>
      </c>
      <c r="AQ21" s="25">
        <v>0</v>
      </c>
      <c r="AR21" s="25">
        <v>0</v>
      </c>
      <c r="AS21" s="25">
        <v>0</v>
      </c>
      <c r="AT21" s="25">
        <v>0</v>
      </c>
      <c r="AU21" s="25">
        <v>0</v>
      </c>
      <c r="AV21" s="25">
        <v>0</v>
      </c>
      <c r="AW21" s="25">
        <v>0</v>
      </c>
      <c r="AX21" s="25">
        <v>0</v>
      </c>
      <c r="AY21" s="25">
        <v>0</v>
      </c>
      <c r="AZ21" s="25">
        <v>0</v>
      </c>
      <c r="BA21" s="25">
        <v>0.04</v>
      </c>
      <c r="BB21" s="25">
        <v>0</v>
      </c>
      <c r="BC21" s="25">
        <v>0</v>
      </c>
      <c r="BD21" s="25">
        <v>0</v>
      </c>
      <c r="BE21" s="25">
        <v>0</v>
      </c>
      <c r="BF21" s="25">
        <v>0</v>
      </c>
      <c r="BG21" s="25">
        <v>0</v>
      </c>
      <c r="BH21" s="25">
        <v>0</v>
      </c>
      <c r="BI21" s="25">
        <v>0</v>
      </c>
      <c r="BJ21" s="25">
        <v>0</v>
      </c>
      <c r="BK21" s="25">
        <v>0.02</v>
      </c>
      <c r="BL21" s="8"/>
      <c r="BM21" s="26" t="s">
        <v>623</v>
      </c>
      <c r="BN21" s="22"/>
      <c r="BO21" s="26"/>
      <c r="BP21" s="22" t="s">
        <v>483</v>
      </c>
      <c r="BQ21" s="23">
        <v>4</v>
      </c>
      <c r="BR21" s="23">
        <v>0</v>
      </c>
      <c r="BS21" s="24">
        <f t="shared" si="6"/>
        <v>100</v>
      </c>
      <c r="BT21" s="24">
        <f t="shared" si="7"/>
        <v>0</v>
      </c>
      <c r="BU21" s="24"/>
      <c r="BV21" s="29"/>
      <c r="BW21" s="29"/>
      <c r="BX21" s="29"/>
      <c r="BY21" s="29" t="s">
        <v>679</v>
      </c>
      <c r="BZ21"/>
      <c r="CA21">
        <v>98</v>
      </c>
      <c r="CB21">
        <v>0.2</v>
      </c>
      <c r="CC21"/>
      <c r="CD21"/>
      <c r="CE21"/>
      <c r="CF21"/>
      <c r="CG21"/>
      <c r="CH21">
        <v>1.8</v>
      </c>
      <c r="CI21"/>
      <c r="CJ21">
        <v>0.9</v>
      </c>
      <c r="CK21" s="30"/>
      <c r="CL21" s="30"/>
      <c r="CM21" s="30"/>
      <c r="CN21" s="30"/>
      <c r="CO21" s="30">
        <v>280</v>
      </c>
      <c r="CP21"/>
      <c r="CQ21"/>
      <c r="CR21" s="30"/>
      <c r="CS21" s="30">
        <v>-244.45</v>
      </c>
      <c r="CT21"/>
      <c r="CU21"/>
      <c r="CV21"/>
      <c r="CW21"/>
      <c r="CX21"/>
      <c r="CY21"/>
      <c r="CZ21" t="s">
        <v>741</v>
      </c>
      <c r="DA21"/>
      <c r="DB21"/>
      <c r="DC21"/>
      <c r="DD21"/>
      <c r="DE21"/>
      <c r="DF21"/>
      <c r="DG21"/>
      <c r="DH21"/>
      <c r="DI21"/>
      <c r="DJ21"/>
      <c r="DK21"/>
      <c r="DL21"/>
      <c r="DM21"/>
      <c r="DN21" s="29"/>
      <c r="DO21" s="29"/>
      <c r="DP21" s="29"/>
      <c r="DQ21" s="29"/>
      <c r="DR21" t="str">
        <f t="shared" si="9"/>
        <v>no</v>
      </c>
      <c r="DS21" t="s">
        <v>742</v>
      </c>
      <c r="DT21"/>
      <c r="DU21" s="38"/>
      <c r="DV21" s="38"/>
      <c r="DW21"/>
      <c r="DX21"/>
      <c r="DY21"/>
      <c r="DZ21"/>
      <c r="EA21"/>
      <c r="EB21"/>
      <c r="EC21"/>
      <c r="ED21"/>
      <c r="EE21"/>
      <c r="EF21"/>
    </row>
    <row r="22" spans="1:136" ht="15" customHeight="1" x14ac:dyDescent="0.25">
      <c r="A22" s="7" t="s">
        <v>13</v>
      </c>
      <c r="B22" s="7" t="s">
        <v>270</v>
      </c>
      <c r="C22" s="8" t="s">
        <v>283</v>
      </c>
      <c r="D22" s="8" t="s">
        <v>335</v>
      </c>
      <c r="E22" s="8" t="s">
        <v>336</v>
      </c>
      <c r="F22" s="8" t="s">
        <v>315</v>
      </c>
      <c r="G22" s="8" t="s">
        <v>316</v>
      </c>
      <c r="H22" s="8" t="s">
        <v>317</v>
      </c>
      <c r="I22" s="8" t="s">
        <v>318</v>
      </c>
      <c r="J22" s="8" t="s">
        <v>319</v>
      </c>
      <c r="K22" s="22" t="s">
        <v>323</v>
      </c>
      <c r="L22" s="23">
        <v>50</v>
      </c>
      <c r="M22" s="23">
        <v>60</v>
      </c>
      <c r="N22" s="23">
        <v>75</v>
      </c>
      <c r="O22" s="24">
        <v>6</v>
      </c>
      <c r="P22" s="24">
        <v>7</v>
      </c>
      <c r="Q22" s="24">
        <v>9</v>
      </c>
      <c r="R22" s="24">
        <v>0</v>
      </c>
      <c r="S22" s="24">
        <v>1.9450000000000001</v>
      </c>
      <c r="T22" s="24">
        <v>5</v>
      </c>
      <c r="U22" s="22" t="s">
        <v>563</v>
      </c>
      <c r="V22" s="22" t="s">
        <v>547</v>
      </c>
      <c r="W22" s="22" t="s">
        <v>571</v>
      </c>
      <c r="X22" s="25">
        <v>1</v>
      </c>
      <c r="Y22" s="22" t="s">
        <v>569</v>
      </c>
      <c r="Z22" s="25">
        <v>0.01</v>
      </c>
      <c r="AA22" s="9">
        <f t="shared" si="3"/>
        <v>100</v>
      </c>
      <c r="AB22" s="7">
        <v>100</v>
      </c>
      <c r="AC22" s="25">
        <f>0.02*3</f>
        <v>0.06</v>
      </c>
      <c r="AD22" s="23">
        <v>24</v>
      </c>
      <c r="AE22" s="24">
        <v>90</v>
      </c>
      <c r="AF22" s="24">
        <f t="shared" si="4"/>
        <v>90</v>
      </c>
      <c r="AG22" s="22"/>
      <c r="AH22" s="23"/>
      <c r="AI22" s="26"/>
      <c r="AJ22" s="7">
        <f t="shared" si="5"/>
        <v>3</v>
      </c>
      <c r="AK22" s="22"/>
      <c r="AL22" s="26"/>
      <c r="AM22" s="25">
        <v>1</v>
      </c>
      <c r="AN22" s="25">
        <v>0.5</v>
      </c>
      <c r="AO22" s="25">
        <v>0.3</v>
      </c>
      <c r="AP22" s="25">
        <v>0</v>
      </c>
      <c r="AQ22" s="25">
        <v>0</v>
      </c>
      <c r="AR22" s="25">
        <v>0</v>
      </c>
      <c r="AS22" s="25">
        <v>0</v>
      </c>
      <c r="AT22" s="25">
        <v>0</v>
      </c>
      <c r="AU22" s="25">
        <v>0</v>
      </c>
      <c r="AV22" s="25">
        <v>0</v>
      </c>
      <c r="AW22" s="25">
        <v>0</v>
      </c>
      <c r="AX22" s="25">
        <v>0</v>
      </c>
      <c r="AY22" s="25">
        <v>0</v>
      </c>
      <c r="AZ22" s="25">
        <v>0</v>
      </c>
      <c r="BA22" s="25">
        <v>0</v>
      </c>
      <c r="BB22" s="25">
        <v>0</v>
      </c>
      <c r="BC22" s="25">
        <v>0</v>
      </c>
      <c r="BD22" s="25">
        <v>0</v>
      </c>
      <c r="BE22" s="25">
        <v>0</v>
      </c>
      <c r="BF22" s="25">
        <v>0</v>
      </c>
      <c r="BG22" s="25">
        <v>0</v>
      </c>
      <c r="BH22" s="25">
        <v>0</v>
      </c>
      <c r="BI22" s="25">
        <v>0</v>
      </c>
      <c r="BJ22" s="25">
        <v>0</v>
      </c>
      <c r="BK22" s="25">
        <v>0</v>
      </c>
      <c r="BL22" s="8"/>
      <c r="BM22" s="22"/>
      <c r="BN22" s="22"/>
      <c r="BO22" s="26"/>
      <c r="BP22" s="22"/>
      <c r="BQ22" s="23"/>
      <c r="BR22" s="23"/>
      <c r="BS22" s="24"/>
      <c r="BT22" s="24"/>
      <c r="BU22" s="24"/>
      <c r="BV22" s="29"/>
      <c r="BW22" s="29"/>
      <c r="BX22" s="29"/>
      <c r="BY22" s="29" t="s">
        <v>679</v>
      </c>
      <c r="BZ22"/>
      <c r="CA22">
        <v>5</v>
      </c>
      <c r="CB22"/>
      <c r="CC22"/>
      <c r="CD22"/>
      <c r="CE22"/>
      <c r="CF22"/>
      <c r="CG22"/>
      <c r="CH22">
        <v>6</v>
      </c>
      <c r="CI22"/>
      <c r="CJ22"/>
      <c r="CK22" s="30"/>
      <c r="CL22" s="30"/>
      <c r="CM22" s="30"/>
      <c r="CN22" s="30"/>
      <c r="CO22" s="30"/>
      <c r="CP22"/>
      <c r="CQ22"/>
      <c r="CR22" s="30"/>
      <c r="CS22" s="30"/>
      <c r="CT22"/>
      <c r="CU22"/>
      <c r="CV22"/>
      <c r="CW22"/>
      <c r="CX22"/>
      <c r="CY22"/>
      <c r="CZ22"/>
      <c r="DA22"/>
      <c r="DB22"/>
      <c r="DC22"/>
      <c r="DD22"/>
      <c r="DE22"/>
      <c r="DF22"/>
      <c r="DG22"/>
      <c r="DH22"/>
      <c r="DI22"/>
      <c r="DJ22"/>
      <c r="DK22"/>
      <c r="DL22"/>
      <c r="DM22"/>
      <c r="DN22" s="29"/>
      <c r="DO22" s="29"/>
      <c r="DP22" s="29"/>
      <c r="DQ22" s="29"/>
      <c r="DR22" t="str">
        <f t="shared" si="9"/>
        <v>no</v>
      </c>
      <c r="DS22" t="s">
        <v>742</v>
      </c>
      <c r="DT22"/>
      <c r="DU22" s="38"/>
      <c r="DV22" s="38"/>
      <c r="DW22"/>
      <c r="DX22"/>
      <c r="DY22"/>
      <c r="DZ22"/>
      <c r="EA22"/>
      <c r="EB22"/>
      <c r="EC22"/>
      <c r="ED22"/>
      <c r="EE22"/>
      <c r="EF22"/>
    </row>
    <row r="23" spans="1:136" ht="15" customHeight="1" x14ac:dyDescent="0.25">
      <c r="A23" s="7" t="s">
        <v>13</v>
      </c>
      <c r="B23" s="7" t="s">
        <v>270</v>
      </c>
      <c r="C23" s="8" t="s">
        <v>283</v>
      </c>
      <c r="D23" s="8" t="s">
        <v>335</v>
      </c>
      <c r="E23" s="8" t="s">
        <v>336</v>
      </c>
      <c r="F23" s="8" t="s">
        <v>315</v>
      </c>
      <c r="G23" s="8" t="s">
        <v>316</v>
      </c>
      <c r="H23" s="8" t="s">
        <v>317</v>
      </c>
      <c r="I23" s="8" t="s">
        <v>318</v>
      </c>
      <c r="J23" s="8" t="s">
        <v>319</v>
      </c>
      <c r="K23" s="22" t="s">
        <v>323</v>
      </c>
      <c r="L23" s="23">
        <v>50</v>
      </c>
      <c r="M23" s="23">
        <v>60</v>
      </c>
      <c r="N23" s="23">
        <v>75</v>
      </c>
      <c r="O23" s="24">
        <v>6</v>
      </c>
      <c r="P23" s="24">
        <v>7</v>
      </c>
      <c r="Q23" s="24">
        <v>9</v>
      </c>
      <c r="R23" s="24">
        <v>0</v>
      </c>
      <c r="S23" s="24">
        <v>1.9450000000000001</v>
      </c>
      <c r="T23" s="24">
        <v>5</v>
      </c>
      <c r="U23" s="22" t="s">
        <v>563</v>
      </c>
      <c r="V23" s="22" t="s">
        <v>547</v>
      </c>
      <c r="W23" s="22" t="s">
        <v>571</v>
      </c>
      <c r="X23" s="25">
        <v>1</v>
      </c>
      <c r="Y23" s="22" t="s">
        <v>569</v>
      </c>
      <c r="Z23" s="25">
        <v>0.01</v>
      </c>
      <c r="AA23" s="9">
        <f t="shared" si="3"/>
        <v>100</v>
      </c>
      <c r="AB23" s="7">
        <v>100</v>
      </c>
      <c r="AC23" s="25">
        <f t="shared" ref="AC23:AC24" si="10">0.02*3</f>
        <v>0.06</v>
      </c>
      <c r="AD23" s="23">
        <v>24</v>
      </c>
      <c r="AE23" s="24">
        <v>90</v>
      </c>
      <c r="AF23" s="24">
        <f t="shared" si="4"/>
        <v>90</v>
      </c>
      <c r="AG23" s="22"/>
      <c r="AH23" s="23"/>
      <c r="AI23" s="26"/>
      <c r="AJ23" s="7">
        <f t="shared" si="5"/>
        <v>2</v>
      </c>
      <c r="AK23" s="22"/>
      <c r="AL23" s="26"/>
      <c r="AM23" s="25">
        <v>0.3</v>
      </c>
      <c r="AN23" s="25">
        <v>1</v>
      </c>
      <c r="AO23" s="25">
        <v>0</v>
      </c>
      <c r="AP23" s="25">
        <v>0</v>
      </c>
      <c r="AQ23" s="25">
        <v>0</v>
      </c>
      <c r="AR23" s="25">
        <v>0</v>
      </c>
      <c r="AS23" s="25">
        <v>0</v>
      </c>
      <c r="AT23" s="25">
        <v>0</v>
      </c>
      <c r="AU23" s="25">
        <v>0</v>
      </c>
      <c r="AV23" s="25">
        <v>0</v>
      </c>
      <c r="AW23" s="25">
        <v>0</v>
      </c>
      <c r="AX23" s="25">
        <v>0</v>
      </c>
      <c r="AY23" s="25">
        <v>0</v>
      </c>
      <c r="AZ23" s="25">
        <v>0</v>
      </c>
      <c r="BA23" s="25">
        <v>0</v>
      </c>
      <c r="BB23" s="25">
        <v>0</v>
      </c>
      <c r="BC23" s="25">
        <v>0</v>
      </c>
      <c r="BD23" s="25">
        <v>0</v>
      </c>
      <c r="BE23" s="25">
        <v>0</v>
      </c>
      <c r="BF23" s="25">
        <v>0</v>
      </c>
      <c r="BG23" s="25">
        <v>0</v>
      </c>
      <c r="BH23" s="25">
        <v>0</v>
      </c>
      <c r="BI23" s="25">
        <v>0</v>
      </c>
      <c r="BJ23" s="25">
        <v>0</v>
      </c>
      <c r="BK23" s="25">
        <v>0</v>
      </c>
      <c r="BL23" s="8"/>
      <c r="BM23" s="22"/>
      <c r="BN23" s="22" t="s">
        <v>652</v>
      </c>
      <c r="BO23" s="26"/>
      <c r="BP23" s="22"/>
      <c r="BQ23" s="23"/>
      <c r="BR23" s="23"/>
      <c r="BS23" s="24"/>
      <c r="BT23" s="24"/>
      <c r="BU23" s="24"/>
      <c r="BV23" s="29"/>
      <c r="BW23" s="29"/>
      <c r="BX23" s="29"/>
      <c r="BY23" s="29" t="s">
        <v>678</v>
      </c>
      <c r="BZ23"/>
      <c r="CA23">
        <v>20</v>
      </c>
      <c r="CB23"/>
      <c r="CC23"/>
      <c r="CD23"/>
      <c r="CE23"/>
      <c r="CF23"/>
      <c r="CG23"/>
      <c r="CH23">
        <v>2</v>
      </c>
      <c r="CI23"/>
      <c r="CJ23"/>
      <c r="CK23" s="30"/>
      <c r="CL23" s="30"/>
      <c r="CM23" s="30"/>
      <c r="CN23" s="30"/>
      <c r="CO23" s="30"/>
      <c r="CP23"/>
      <c r="CQ23"/>
      <c r="CR23" s="30"/>
      <c r="CS23" s="30"/>
      <c r="CT23"/>
      <c r="CU23"/>
      <c r="CV23"/>
      <c r="CW23"/>
      <c r="CX23"/>
      <c r="CY23"/>
      <c r="CZ23"/>
      <c r="DA23"/>
      <c r="DB23"/>
      <c r="DC23"/>
      <c r="DD23"/>
      <c r="DE23"/>
      <c r="DF23"/>
      <c r="DG23"/>
      <c r="DH23"/>
      <c r="DI23"/>
      <c r="DJ23"/>
      <c r="DK23"/>
      <c r="DL23"/>
      <c r="DM23"/>
      <c r="DN23" s="29"/>
      <c r="DO23" s="29"/>
      <c r="DP23" s="29"/>
      <c r="DQ23" s="29"/>
      <c r="DR23" t="str">
        <f t="shared" si="9"/>
        <v>no</v>
      </c>
      <c r="DS23" t="s">
        <v>742</v>
      </c>
      <c r="DT23"/>
      <c r="DU23" s="38"/>
      <c r="DV23" s="38"/>
      <c r="DW23"/>
      <c r="DX23"/>
      <c r="DY23"/>
      <c r="DZ23"/>
      <c r="EA23"/>
      <c r="EB23"/>
      <c r="EC23"/>
      <c r="ED23"/>
      <c r="EE23"/>
      <c r="EF23"/>
    </row>
    <row r="24" spans="1:136" ht="15" customHeight="1" x14ac:dyDescent="0.25">
      <c r="A24" s="7" t="s">
        <v>13</v>
      </c>
      <c r="B24" s="7" t="s">
        <v>270</v>
      </c>
      <c r="C24" s="8" t="s">
        <v>283</v>
      </c>
      <c r="D24" s="8" t="s">
        <v>335</v>
      </c>
      <c r="E24" s="8" t="s">
        <v>336</v>
      </c>
      <c r="F24" s="8" t="s">
        <v>315</v>
      </c>
      <c r="G24" s="8" t="s">
        <v>316</v>
      </c>
      <c r="H24" s="8" t="s">
        <v>317</v>
      </c>
      <c r="I24" s="8" t="s">
        <v>318</v>
      </c>
      <c r="J24" s="8" t="s">
        <v>319</v>
      </c>
      <c r="K24" s="22" t="s">
        <v>323</v>
      </c>
      <c r="L24" s="23">
        <v>50</v>
      </c>
      <c r="M24" s="23">
        <v>60</v>
      </c>
      <c r="N24" s="23">
        <v>75</v>
      </c>
      <c r="O24" s="24">
        <v>6</v>
      </c>
      <c r="P24" s="24">
        <v>7</v>
      </c>
      <c r="Q24" s="24">
        <v>9</v>
      </c>
      <c r="R24" s="24">
        <v>0</v>
      </c>
      <c r="S24" s="24">
        <v>1.9450000000000001</v>
      </c>
      <c r="T24" s="24">
        <v>5</v>
      </c>
      <c r="U24" s="22" t="s">
        <v>563</v>
      </c>
      <c r="V24" s="22" t="s">
        <v>547</v>
      </c>
      <c r="W24" s="22" t="s">
        <v>571</v>
      </c>
      <c r="X24" s="25">
        <v>1</v>
      </c>
      <c r="Y24" s="22" t="s">
        <v>569</v>
      </c>
      <c r="Z24" s="25">
        <v>0.01</v>
      </c>
      <c r="AA24" s="9">
        <f t="shared" si="3"/>
        <v>100</v>
      </c>
      <c r="AB24" s="7">
        <v>100</v>
      </c>
      <c r="AC24" s="25">
        <f t="shared" si="10"/>
        <v>0.06</v>
      </c>
      <c r="AD24" s="23">
        <v>24</v>
      </c>
      <c r="AE24" s="24">
        <v>90</v>
      </c>
      <c r="AF24" s="24">
        <f t="shared" si="4"/>
        <v>90</v>
      </c>
      <c r="AG24" s="22"/>
      <c r="AH24" s="23">
        <v>1000</v>
      </c>
      <c r="AI24" s="26"/>
      <c r="AJ24" s="7">
        <f t="shared" si="5"/>
        <v>4</v>
      </c>
      <c r="AK24" s="22">
        <v>5</v>
      </c>
      <c r="AL24" s="26"/>
      <c r="AM24" s="25">
        <v>0</v>
      </c>
      <c r="AN24" s="25">
        <v>0.8</v>
      </c>
      <c r="AO24" s="25">
        <v>1</v>
      </c>
      <c r="AP24" s="25">
        <v>0</v>
      </c>
      <c r="AQ24" s="25">
        <v>0</v>
      </c>
      <c r="AR24" s="25">
        <v>0</v>
      </c>
      <c r="AS24" s="25">
        <v>0</v>
      </c>
      <c r="AT24" s="25">
        <v>0</v>
      </c>
      <c r="AU24" s="25">
        <v>0.4</v>
      </c>
      <c r="AV24" s="25">
        <v>0</v>
      </c>
      <c r="AW24" s="25">
        <v>0</v>
      </c>
      <c r="AX24" s="25">
        <v>0</v>
      </c>
      <c r="AY24" s="25">
        <v>0</v>
      </c>
      <c r="AZ24" s="25">
        <v>0</v>
      </c>
      <c r="BA24" s="25">
        <v>0</v>
      </c>
      <c r="BB24" s="25">
        <v>0</v>
      </c>
      <c r="BC24" s="25">
        <v>0</v>
      </c>
      <c r="BD24" s="25">
        <v>0.2</v>
      </c>
      <c r="BE24" s="25">
        <v>0</v>
      </c>
      <c r="BF24" s="25">
        <v>0</v>
      </c>
      <c r="BG24" s="25">
        <v>0</v>
      </c>
      <c r="BH24" s="25">
        <v>0</v>
      </c>
      <c r="BI24" s="25">
        <v>0</v>
      </c>
      <c r="BJ24" s="25">
        <v>0</v>
      </c>
      <c r="BK24" s="25">
        <v>0</v>
      </c>
      <c r="BL24" s="8"/>
      <c r="BM24" s="26" t="s">
        <v>624</v>
      </c>
      <c r="BN24" s="22"/>
      <c r="BO24" s="26"/>
      <c r="BP24" s="22" t="s">
        <v>665</v>
      </c>
      <c r="BQ24" s="23">
        <v>3</v>
      </c>
      <c r="BR24" s="23">
        <v>2</v>
      </c>
      <c r="BS24" s="24">
        <f t="shared" si="6"/>
        <v>60</v>
      </c>
      <c r="BT24" s="24">
        <f t="shared" si="7"/>
        <v>40</v>
      </c>
      <c r="BU24" s="24">
        <f t="shared" si="8"/>
        <v>1.5</v>
      </c>
      <c r="BV24" s="29"/>
      <c r="BW24" s="29"/>
      <c r="BX24" s="29"/>
      <c r="BY24" s="29" t="s">
        <v>678</v>
      </c>
      <c r="BZ24"/>
      <c r="CA24">
        <v>75</v>
      </c>
      <c r="CB24"/>
      <c r="CC24"/>
      <c r="CD24"/>
      <c r="CE24"/>
      <c r="CF24"/>
      <c r="CG24"/>
      <c r="CH24">
        <v>2.6</v>
      </c>
      <c r="CI24"/>
      <c r="CJ24"/>
      <c r="CK24" s="30"/>
      <c r="CL24" s="30"/>
      <c r="CM24" s="30"/>
      <c r="CN24" s="30"/>
      <c r="CO24" s="30"/>
      <c r="CP24"/>
      <c r="CQ24"/>
      <c r="CR24" s="30"/>
      <c r="CS24" s="30">
        <v>-199.77</v>
      </c>
      <c r="CT24"/>
      <c r="CU24"/>
      <c r="CV24"/>
      <c r="CW24"/>
      <c r="CX24"/>
      <c r="CY24"/>
      <c r="CZ24"/>
      <c r="DA24"/>
      <c r="DB24"/>
      <c r="DC24"/>
      <c r="DD24"/>
      <c r="DE24"/>
      <c r="DF24"/>
      <c r="DG24"/>
      <c r="DH24"/>
      <c r="DI24"/>
      <c r="DJ24"/>
      <c r="DK24"/>
      <c r="DL24"/>
      <c r="DM24"/>
      <c r="DN24" s="29"/>
      <c r="DO24" s="29"/>
      <c r="DP24" s="29"/>
      <c r="DQ24" s="29"/>
      <c r="DR24" t="str">
        <f t="shared" si="9"/>
        <v>no</v>
      </c>
      <c r="DS24" t="s">
        <v>742</v>
      </c>
      <c r="DT24"/>
      <c r="DU24" s="38"/>
      <c r="DV24" s="38"/>
      <c r="DW24"/>
      <c r="DX24"/>
      <c r="DY24"/>
      <c r="DZ24"/>
      <c r="EA24"/>
      <c r="EB24"/>
      <c r="EC24"/>
      <c r="ED24"/>
      <c r="EE24"/>
      <c r="EF24"/>
    </row>
    <row r="25" spans="1:136" ht="15" customHeight="1" x14ac:dyDescent="0.25">
      <c r="A25" s="7" t="s">
        <v>14</v>
      </c>
      <c r="B25" s="7" t="s">
        <v>270</v>
      </c>
      <c r="C25" s="8" t="s">
        <v>284</v>
      </c>
      <c r="D25" s="8" t="s">
        <v>337</v>
      </c>
      <c r="E25" s="8" t="s">
        <v>338</v>
      </c>
      <c r="F25" s="8" t="s">
        <v>315</v>
      </c>
      <c r="G25" s="8" t="s">
        <v>316</v>
      </c>
      <c r="H25" s="8" t="s">
        <v>317</v>
      </c>
      <c r="I25" s="8" t="s">
        <v>318</v>
      </c>
      <c r="J25" s="8" t="s">
        <v>319</v>
      </c>
      <c r="K25" s="22" t="s">
        <v>323</v>
      </c>
      <c r="L25" s="23">
        <v>37</v>
      </c>
      <c r="M25" s="23">
        <v>65</v>
      </c>
      <c r="N25" s="23">
        <v>65</v>
      </c>
      <c r="O25" s="24">
        <v>5.5</v>
      </c>
      <c r="P25" s="24">
        <v>6</v>
      </c>
      <c r="Q25" s="24">
        <v>9</v>
      </c>
      <c r="R25" s="24">
        <v>0.3</v>
      </c>
      <c r="S25" s="24">
        <v>0.3</v>
      </c>
      <c r="T25" s="24">
        <v>2</v>
      </c>
      <c r="U25" s="22"/>
      <c r="V25" s="22" t="s">
        <v>547</v>
      </c>
      <c r="W25" s="22" t="s">
        <v>578</v>
      </c>
      <c r="X25" s="25">
        <v>0.6</v>
      </c>
      <c r="Y25" s="22"/>
      <c r="Z25" s="25"/>
      <c r="AA25" s="9"/>
      <c r="AB25" s="7">
        <v>100</v>
      </c>
      <c r="AC25" s="25">
        <f>0.02</f>
        <v>0.02</v>
      </c>
      <c r="AD25" s="23">
        <v>24</v>
      </c>
      <c r="AE25" s="24">
        <v>400</v>
      </c>
      <c r="AF25" s="24">
        <f t="shared" si="4"/>
        <v>400</v>
      </c>
      <c r="AG25" s="22"/>
      <c r="AH25" s="23"/>
      <c r="AI25" s="26"/>
      <c r="AJ25" s="7">
        <f t="shared" si="5"/>
        <v>2</v>
      </c>
      <c r="AK25" s="22">
        <v>7</v>
      </c>
      <c r="AL25" s="26"/>
      <c r="AM25" s="25">
        <v>0.7</v>
      </c>
      <c r="AN25" s="25">
        <v>1</v>
      </c>
      <c r="AO25" s="25">
        <v>0</v>
      </c>
      <c r="AP25" s="25">
        <v>0</v>
      </c>
      <c r="AQ25" s="25">
        <v>0</v>
      </c>
      <c r="AR25" s="25">
        <v>0</v>
      </c>
      <c r="AS25" s="25">
        <v>0</v>
      </c>
      <c r="AT25" s="25">
        <v>0</v>
      </c>
      <c r="AU25" s="25">
        <v>0</v>
      </c>
      <c r="AV25" s="25">
        <v>0</v>
      </c>
      <c r="AW25" s="25">
        <v>0</v>
      </c>
      <c r="AX25" s="25">
        <v>0</v>
      </c>
      <c r="AY25" s="25">
        <v>0</v>
      </c>
      <c r="AZ25" s="25">
        <v>0</v>
      </c>
      <c r="BA25" s="25">
        <v>0</v>
      </c>
      <c r="BB25" s="25">
        <v>0</v>
      </c>
      <c r="BC25" s="25">
        <v>0</v>
      </c>
      <c r="BD25" s="25">
        <v>0</v>
      </c>
      <c r="BE25" s="25">
        <v>0</v>
      </c>
      <c r="BF25" s="25">
        <v>0</v>
      </c>
      <c r="BG25" s="25">
        <v>0</v>
      </c>
      <c r="BH25" s="25">
        <v>0</v>
      </c>
      <c r="BI25" s="25">
        <v>0</v>
      </c>
      <c r="BJ25" s="25">
        <v>0</v>
      </c>
      <c r="BK25" s="25">
        <v>0</v>
      </c>
      <c r="BL25" s="8"/>
      <c r="BM25" s="22" t="s">
        <v>625</v>
      </c>
      <c r="BN25" s="22"/>
      <c r="BO25" s="26"/>
      <c r="BP25" s="22" t="s">
        <v>665</v>
      </c>
      <c r="BQ25" s="23">
        <v>4</v>
      </c>
      <c r="BR25" s="23">
        <v>3</v>
      </c>
      <c r="BS25" s="24">
        <f t="shared" si="6"/>
        <v>57.142857142857139</v>
      </c>
      <c r="BT25" s="24">
        <f t="shared" si="7"/>
        <v>42.857142857142854</v>
      </c>
      <c r="BU25" s="24">
        <f t="shared" si="8"/>
        <v>1.3333333333333333</v>
      </c>
      <c r="BV25" s="29" t="s">
        <v>669</v>
      </c>
      <c r="BW25" s="29"/>
      <c r="BX25" s="29"/>
      <c r="BY25" s="29" t="s">
        <v>679</v>
      </c>
      <c r="BZ25" t="s">
        <v>683</v>
      </c>
      <c r="CA25">
        <v>27</v>
      </c>
      <c r="CB25"/>
      <c r="CC25"/>
      <c r="CD25"/>
      <c r="CE25"/>
      <c r="CF25"/>
      <c r="CG25"/>
      <c r="CH25">
        <v>0.2</v>
      </c>
      <c r="CI25"/>
      <c r="CJ25"/>
      <c r="CK25" s="30"/>
      <c r="CL25" s="30"/>
      <c r="CM25" s="30"/>
      <c r="CN25" s="30"/>
      <c r="CO25" s="30"/>
      <c r="CP25"/>
      <c r="CQ25"/>
      <c r="CR25" s="30"/>
      <c r="CS25" s="30"/>
      <c r="CT25"/>
      <c r="CU25"/>
      <c r="CV25"/>
      <c r="CW25"/>
      <c r="CX25"/>
      <c r="CY25"/>
      <c r="CZ25"/>
      <c r="DA25"/>
      <c r="DB25"/>
      <c r="DC25"/>
      <c r="DD25"/>
      <c r="DE25"/>
      <c r="DF25"/>
      <c r="DG25"/>
      <c r="DH25"/>
      <c r="DI25"/>
      <c r="DJ25"/>
      <c r="DK25"/>
      <c r="DL25"/>
      <c r="DM25"/>
      <c r="DN25" s="29"/>
      <c r="DO25" s="29"/>
      <c r="DP25" s="29"/>
      <c r="DQ25" s="29"/>
      <c r="DR25" t="str">
        <f t="shared" si="9"/>
        <v>no</v>
      </c>
      <c r="DS25" t="s">
        <v>742</v>
      </c>
      <c r="DT25"/>
      <c r="DU25" s="38"/>
      <c r="DV25" s="38"/>
      <c r="DW25"/>
      <c r="DX25"/>
      <c r="DY25"/>
      <c r="DZ25"/>
      <c r="EA25"/>
      <c r="EB25"/>
      <c r="EC25"/>
      <c r="ED25"/>
      <c r="EE25"/>
      <c r="EF25"/>
    </row>
    <row r="26" spans="1:136" ht="15" customHeight="1" x14ac:dyDescent="0.25">
      <c r="A26" s="7" t="s">
        <v>15</v>
      </c>
      <c r="B26" s="7" t="s">
        <v>270</v>
      </c>
      <c r="C26" s="8" t="s">
        <v>284</v>
      </c>
      <c r="D26" s="8" t="s">
        <v>337</v>
      </c>
      <c r="E26" s="8" t="s">
        <v>338</v>
      </c>
      <c r="F26" s="8" t="s">
        <v>315</v>
      </c>
      <c r="G26" s="8" t="s">
        <v>316</v>
      </c>
      <c r="H26" s="8" t="s">
        <v>317</v>
      </c>
      <c r="I26" s="8" t="s">
        <v>318</v>
      </c>
      <c r="J26" s="8" t="s">
        <v>319</v>
      </c>
      <c r="K26" s="22" t="s">
        <v>323</v>
      </c>
      <c r="L26" s="23">
        <v>37</v>
      </c>
      <c r="M26" s="23">
        <v>65</v>
      </c>
      <c r="N26" s="23">
        <v>65</v>
      </c>
      <c r="O26" s="24">
        <v>5.5</v>
      </c>
      <c r="P26" s="24">
        <v>6</v>
      </c>
      <c r="Q26" s="24">
        <v>9</v>
      </c>
      <c r="R26" s="24">
        <v>0.3</v>
      </c>
      <c r="S26" s="24">
        <v>0.3</v>
      </c>
      <c r="T26" s="24">
        <v>2</v>
      </c>
      <c r="U26" s="22"/>
      <c r="V26" s="22" t="s">
        <v>547</v>
      </c>
      <c r="W26" s="22" t="s">
        <v>578</v>
      </c>
      <c r="X26" s="25">
        <v>0.6</v>
      </c>
      <c r="Y26" s="22"/>
      <c r="Z26" s="25"/>
      <c r="AA26" s="9"/>
      <c r="AB26" s="7">
        <v>100</v>
      </c>
      <c r="AC26" s="25">
        <f>0.02</f>
        <v>0.02</v>
      </c>
      <c r="AD26" s="23">
        <v>24</v>
      </c>
      <c r="AE26" s="24">
        <v>400</v>
      </c>
      <c r="AF26" s="24">
        <f t="shared" si="4"/>
        <v>400</v>
      </c>
      <c r="AG26" s="22"/>
      <c r="AH26" s="23">
        <v>300</v>
      </c>
      <c r="AI26" s="26"/>
      <c r="AJ26" s="7">
        <f t="shared" si="5"/>
        <v>1</v>
      </c>
      <c r="AK26" s="22">
        <v>4</v>
      </c>
      <c r="AL26" s="26"/>
      <c r="AM26" s="25">
        <v>0</v>
      </c>
      <c r="AN26" s="25">
        <v>1</v>
      </c>
      <c r="AO26" s="25">
        <v>0</v>
      </c>
      <c r="AP26" s="25">
        <v>0</v>
      </c>
      <c r="AQ26" s="25">
        <v>0</v>
      </c>
      <c r="AR26" s="25">
        <v>0</v>
      </c>
      <c r="AS26" s="25">
        <v>0</v>
      </c>
      <c r="AT26" s="25">
        <v>0</v>
      </c>
      <c r="AU26" s="25">
        <v>0</v>
      </c>
      <c r="AV26" s="25">
        <v>0</v>
      </c>
      <c r="AW26" s="25">
        <v>0</v>
      </c>
      <c r="AX26" s="25">
        <v>0</v>
      </c>
      <c r="AY26" s="25">
        <v>0</v>
      </c>
      <c r="AZ26" s="25">
        <v>0</v>
      </c>
      <c r="BA26" s="25">
        <v>0</v>
      </c>
      <c r="BB26" s="25">
        <v>0</v>
      </c>
      <c r="BC26" s="25">
        <v>0</v>
      </c>
      <c r="BD26" s="25">
        <v>0</v>
      </c>
      <c r="BE26" s="25">
        <v>0</v>
      </c>
      <c r="BF26" s="25">
        <v>0</v>
      </c>
      <c r="BG26" s="25">
        <v>0</v>
      </c>
      <c r="BH26" s="25">
        <v>0</v>
      </c>
      <c r="BI26" s="25">
        <v>0</v>
      </c>
      <c r="BJ26" s="25">
        <v>0</v>
      </c>
      <c r="BK26" s="25">
        <v>0</v>
      </c>
      <c r="BL26" s="8"/>
      <c r="BM26" s="22" t="s">
        <v>626</v>
      </c>
      <c r="BN26" s="22" t="s">
        <v>653</v>
      </c>
      <c r="BO26" s="26"/>
      <c r="BP26" s="22" t="s">
        <v>483</v>
      </c>
      <c r="BQ26" s="23">
        <v>4</v>
      </c>
      <c r="BR26" s="23">
        <v>0</v>
      </c>
      <c r="BS26" s="24">
        <f t="shared" si="6"/>
        <v>100</v>
      </c>
      <c r="BT26" s="24">
        <f t="shared" si="7"/>
        <v>0</v>
      </c>
      <c r="BU26" s="24"/>
      <c r="BV26" s="29" t="s">
        <v>669</v>
      </c>
      <c r="BW26" s="29"/>
      <c r="BX26" s="29"/>
      <c r="BY26" s="29" t="s">
        <v>678</v>
      </c>
      <c r="BZ26" t="s">
        <v>684</v>
      </c>
      <c r="CA26">
        <v>71</v>
      </c>
      <c r="CB26"/>
      <c r="CC26"/>
      <c r="CD26"/>
      <c r="CE26"/>
      <c r="CF26"/>
      <c r="CG26"/>
      <c r="CH26">
        <v>0.2</v>
      </c>
      <c r="CI26"/>
      <c r="CJ26"/>
      <c r="CK26" s="30"/>
      <c r="CL26" s="30"/>
      <c r="CM26" s="30"/>
      <c r="CN26" s="30"/>
      <c r="CO26" s="30"/>
      <c r="CP26"/>
      <c r="CQ26"/>
      <c r="CR26" s="30"/>
      <c r="CS26" s="30">
        <v>-90</v>
      </c>
      <c r="CT26"/>
      <c r="CU26"/>
      <c r="CV26"/>
      <c r="CW26"/>
      <c r="CX26"/>
      <c r="CY26"/>
      <c r="CZ26"/>
      <c r="DA26"/>
      <c r="DB26"/>
      <c r="DC26"/>
      <c r="DD26"/>
      <c r="DE26"/>
      <c r="DF26"/>
      <c r="DG26"/>
      <c r="DH26"/>
      <c r="DI26"/>
      <c r="DJ26"/>
      <c r="DK26"/>
      <c r="DL26"/>
      <c r="DM26"/>
      <c r="DN26" s="29"/>
      <c r="DO26" s="29"/>
      <c r="DP26" s="29"/>
      <c r="DQ26" s="29"/>
      <c r="DR26" t="str">
        <f t="shared" si="9"/>
        <v>no</v>
      </c>
      <c r="DS26" t="s">
        <v>742</v>
      </c>
      <c r="DT26"/>
      <c r="DU26" s="38"/>
      <c r="DV26" s="38"/>
      <c r="DW26"/>
      <c r="DX26"/>
      <c r="DY26"/>
      <c r="DZ26"/>
      <c r="EA26"/>
      <c r="EB26"/>
      <c r="EC26"/>
      <c r="ED26"/>
      <c r="EE26"/>
      <c r="EF26"/>
    </row>
    <row r="27" spans="1:136" ht="15" customHeight="1" x14ac:dyDescent="0.25">
      <c r="A27" s="7" t="s">
        <v>16</v>
      </c>
      <c r="B27" s="7" t="s">
        <v>271</v>
      </c>
      <c r="C27" s="8" t="s">
        <v>283</v>
      </c>
      <c r="D27" s="8" t="s">
        <v>333</v>
      </c>
      <c r="E27" s="8" t="s">
        <v>314</v>
      </c>
      <c r="F27" s="8" t="s">
        <v>315</v>
      </c>
      <c r="G27" s="8" t="s">
        <v>316</v>
      </c>
      <c r="H27" s="8" t="s">
        <v>317</v>
      </c>
      <c r="I27" s="8" t="s">
        <v>318</v>
      </c>
      <c r="J27" s="8" t="s">
        <v>319</v>
      </c>
      <c r="K27" s="22" t="s">
        <v>323</v>
      </c>
      <c r="L27" s="23">
        <v>25</v>
      </c>
      <c r="M27" s="23">
        <v>45</v>
      </c>
      <c r="N27" s="23">
        <v>60</v>
      </c>
      <c r="O27" s="24">
        <v>5.5</v>
      </c>
      <c r="P27" s="24">
        <v>7</v>
      </c>
      <c r="Q27" s="24">
        <v>9</v>
      </c>
      <c r="R27" s="24">
        <v>0</v>
      </c>
      <c r="S27" s="24">
        <v>2</v>
      </c>
      <c r="T27" s="24">
        <v>7</v>
      </c>
      <c r="U27" s="22" t="s">
        <v>549</v>
      </c>
      <c r="V27" s="22" t="s">
        <v>547</v>
      </c>
      <c r="W27" s="22" t="s">
        <v>570</v>
      </c>
      <c r="X27" s="25">
        <v>0.6</v>
      </c>
      <c r="Y27" s="22" t="s">
        <v>576</v>
      </c>
      <c r="Z27" s="25">
        <v>0</v>
      </c>
      <c r="AA27" s="9"/>
      <c r="AB27" s="7">
        <v>60</v>
      </c>
      <c r="AC27" s="25"/>
      <c r="AD27" s="23">
        <v>24</v>
      </c>
      <c r="AE27" s="24">
        <v>165</v>
      </c>
      <c r="AF27" s="24">
        <f t="shared" si="4"/>
        <v>165</v>
      </c>
      <c r="AG27" s="22"/>
      <c r="AH27" s="23">
        <v>600</v>
      </c>
      <c r="AI27" s="26"/>
      <c r="AJ27" s="7">
        <f t="shared" si="5"/>
        <v>1</v>
      </c>
      <c r="AK27" s="22">
        <v>4</v>
      </c>
      <c r="AL27" s="26"/>
      <c r="AM27" s="25">
        <v>0</v>
      </c>
      <c r="AN27" s="25">
        <v>1</v>
      </c>
      <c r="AO27" s="25">
        <v>0</v>
      </c>
      <c r="AP27" s="25">
        <v>0</v>
      </c>
      <c r="AQ27" s="25">
        <v>0</v>
      </c>
      <c r="AR27" s="25">
        <v>0</v>
      </c>
      <c r="AS27" s="25">
        <v>0</v>
      </c>
      <c r="AT27" s="25">
        <v>0</v>
      </c>
      <c r="AU27" s="25">
        <v>0</v>
      </c>
      <c r="AV27" s="25">
        <v>0</v>
      </c>
      <c r="AW27" s="25">
        <v>0</v>
      </c>
      <c r="AX27" s="25">
        <v>0</v>
      </c>
      <c r="AY27" s="25">
        <v>0</v>
      </c>
      <c r="AZ27" s="25">
        <v>0</v>
      </c>
      <c r="BA27" s="25">
        <v>0</v>
      </c>
      <c r="BB27" s="25">
        <v>0</v>
      </c>
      <c r="BC27" s="25">
        <v>0</v>
      </c>
      <c r="BD27" s="25">
        <v>0</v>
      </c>
      <c r="BE27" s="25">
        <v>0</v>
      </c>
      <c r="BF27" s="25">
        <v>0</v>
      </c>
      <c r="BG27" s="25">
        <v>0</v>
      </c>
      <c r="BH27" s="25">
        <v>0</v>
      </c>
      <c r="BI27" s="25">
        <v>0</v>
      </c>
      <c r="BJ27" s="25">
        <v>0</v>
      </c>
      <c r="BK27" s="25">
        <v>0</v>
      </c>
      <c r="BL27" s="8"/>
      <c r="BM27" s="22"/>
      <c r="BN27" s="22" t="s">
        <v>654</v>
      </c>
      <c r="BO27" s="26"/>
      <c r="BP27" s="22" t="s">
        <v>665</v>
      </c>
      <c r="BQ27" s="23">
        <v>3</v>
      </c>
      <c r="BR27" s="23">
        <v>1</v>
      </c>
      <c r="BS27" s="24">
        <f t="shared" si="6"/>
        <v>75</v>
      </c>
      <c r="BT27" s="24">
        <f t="shared" si="7"/>
        <v>25</v>
      </c>
      <c r="BU27" s="24">
        <f t="shared" si="8"/>
        <v>3</v>
      </c>
      <c r="BV27" s="29" t="s">
        <v>669</v>
      </c>
      <c r="BW27" s="29"/>
      <c r="BX27" s="29"/>
      <c r="BY27" s="29"/>
      <c r="BZ27"/>
      <c r="CA27"/>
      <c r="CB27"/>
      <c r="CC27"/>
      <c r="CD27"/>
      <c r="CE27"/>
      <c r="CF27"/>
      <c r="CG27"/>
      <c r="CH27"/>
      <c r="CI27"/>
      <c r="CJ27"/>
      <c r="CK27" s="30"/>
      <c r="CL27" s="30"/>
      <c r="CM27" s="30"/>
      <c r="CN27" s="30"/>
      <c r="CO27" s="30"/>
      <c r="CP27"/>
      <c r="CQ27"/>
      <c r="CR27" s="30"/>
      <c r="CS27" s="30">
        <v>-17</v>
      </c>
      <c r="CT27"/>
      <c r="CU27"/>
      <c r="CV27"/>
      <c r="CW27"/>
      <c r="CX27"/>
      <c r="CY27"/>
      <c r="CZ27"/>
      <c r="DA27"/>
      <c r="DB27"/>
      <c r="DC27"/>
      <c r="DD27"/>
      <c r="DE27"/>
      <c r="DF27" t="s">
        <v>741</v>
      </c>
      <c r="DG27"/>
      <c r="DH27"/>
      <c r="DI27"/>
      <c r="DJ27"/>
      <c r="DK27" t="s">
        <v>741</v>
      </c>
      <c r="DL27"/>
      <c r="DM27" t="s">
        <v>741</v>
      </c>
      <c r="DN27" s="29"/>
      <c r="DO27" s="29"/>
      <c r="DP27" s="29"/>
      <c r="DQ27" s="29"/>
      <c r="DR27" t="str">
        <f t="shared" si="9"/>
        <v>no</v>
      </c>
      <c r="DS27" t="s">
        <v>742</v>
      </c>
      <c r="DT27"/>
      <c r="DU27" s="38"/>
      <c r="DV27" s="38"/>
      <c r="DW27"/>
      <c r="DX27"/>
      <c r="DY27"/>
      <c r="DZ27"/>
      <c r="EA27"/>
      <c r="EB27"/>
      <c r="EC27"/>
      <c r="ED27"/>
      <c r="EE27"/>
      <c r="EF27"/>
    </row>
    <row r="28" spans="1:136" ht="15" customHeight="1" x14ac:dyDescent="0.25">
      <c r="A28" s="7" t="s">
        <v>17</v>
      </c>
      <c r="B28" s="7" t="s">
        <v>272</v>
      </c>
      <c r="C28" s="8" t="s">
        <v>284</v>
      </c>
      <c r="D28" s="8" t="s">
        <v>339</v>
      </c>
      <c r="E28" s="8" t="s">
        <v>340</v>
      </c>
      <c r="F28" s="8" t="s">
        <v>315</v>
      </c>
      <c r="G28" s="8" t="s">
        <v>341</v>
      </c>
      <c r="H28" s="8" t="s">
        <v>342</v>
      </c>
      <c r="I28" s="8" t="s">
        <v>322</v>
      </c>
      <c r="J28" s="8" t="s">
        <v>319</v>
      </c>
      <c r="K28" s="22" t="s">
        <v>323</v>
      </c>
      <c r="L28" s="23">
        <v>4</v>
      </c>
      <c r="M28" s="23">
        <v>4</v>
      </c>
      <c r="N28" s="23">
        <v>15</v>
      </c>
      <c r="O28" s="24">
        <v>6</v>
      </c>
      <c r="P28" s="24">
        <v>7</v>
      </c>
      <c r="Q28" s="24">
        <v>8</v>
      </c>
      <c r="R28" s="24">
        <v>1</v>
      </c>
      <c r="S28" s="24">
        <v>3</v>
      </c>
      <c r="T28" s="24">
        <v>5</v>
      </c>
      <c r="U28" s="22" t="s">
        <v>550</v>
      </c>
      <c r="V28" s="22" t="s">
        <v>547</v>
      </c>
      <c r="W28" s="22" t="s">
        <v>571</v>
      </c>
      <c r="X28" s="25">
        <v>0.6</v>
      </c>
      <c r="Y28" s="22" t="s">
        <v>569</v>
      </c>
      <c r="Z28" s="25">
        <v>0.5</v>
      </c>
      <c r="AA28" s="9">
        <f t="shared" si="3"/>
        <v>1.2</v>
      </c>
      <c r="AB28" s="7"/>
      <c r="AC28" s="25"/>
      <c r="AD28" s="23">
        <v>96</v>
      </c>
      <c r="AE28" s="24">
        <v>318.62</v>
      </c>
      <c r="AF28" s="24">
        <f t="shared" si="4"/>
        <v>79.655000000000001</v>
      </c>
      <c r="AG28" s="22"/>
      <c r="AH28" s="23">
        <v>250</v>
      </c>
      <c r="AI28" s="26"/>
      <c r="AJ28" s="7">
        <f t="shared" si="5"/>
        <v>7</v>
      </c>
      <c r="AK28" s="22">
        <v>7</v>
      </c>
      <c r="AL28" s="26"/>
      <c r="AM28" s="25">
        <v>1</v>
      </c>
      <c r="AN28" s="25">
        <v>0.36</v>
      </c>
      <c r="AO28" s="25">
        <v>0.03</v>
      </c>
      <c r="AP28" s="25">
        <v>0</v>
      </c>
      <c r="AQ28" s="25">
        <v>0</v>
      </c>
      <c r="AR28" s="25">
        <v>0</v>
      </c>
      <c r="AS28" s="25">
        <v>0</v>
      </c>
      <c r="AT28" s="25">
        <v>0</v>
      </c>
      <c r="AU28" s="25">
        <v>0.26</v>
      </c>
      <c r="AV28" s="25">
        <v>0</v>
      </c>
      <c r="AW28" s="25">
        <v>0</v>
      </c>
      <c r="AX28" s="25">
        <v>0.06</v>
      </c>
      <c r="AY28" s="25">
        <v>0.05</v>
      </c>
      <c r="AZ28" s="25">
        <v>0</v>
      </c>
      <c r="BA28" s="25">
        <v>0</v>
      </c>
      <c r="BB28" s="25">
        <v>0</v>
      </c>
      <c r="BC28" s="25">
        <v>0</v>
      </c>
      <c r="BD28" s="25">
        <v>0.06</v>
      </c>
      <c r="BE28" s="25">
        <v>0</v>
      </c>
      <c r="BF28" s="25">
        <v>0</v>
      </c>
      <c r="BG28" s="25">
        <v>0</v>
      </c>
      <c r="BH28" s="25">
        <v>0</v>
      </c>
      <c r="BI28" s="25">
        <v>0</v>
      </c>
      <c r="BJ28" s="25">
        <v>0</v>
      </c>
      <c r="BK28" s="25">
        <v>0</v>
      </c>
      <c r="BL28" s="8"/>
      <c r="BM28" s="26" t="s">
        <v>622</v>
      </c>
      <c r="BN28" s="22"/>
      <c r="BO28" s="26"/>
      <c r="BP28" s="22" t="s">
        <v>483</v>
      </c>
      <c r="BQ28" s="23">
        <v>7</v>
      </c>
      <c r="BR28" s="23">
        <v>0</v>
      </c>
      <c r="BS28" s="24">
        <f t="shared" si="6"/>
        <v>100</v>
      </c>
      <c r="BT28" s="24">
        <f t="shared" si="7"/>
        <v>0</v>
      </c>
      <c r="BU28" s="24"/>
      <c r="BV28" s="29"/>
      <c r="BW28" s="29"/>
      <c r="BX28" s="29"/>
      <c r="BY28" s="29" t="s">
        <v>678</v>
      </c>
      <c r="BZ28"/>
      <c r="CA28"/>
      <c r="CB28"/>
      <c r="CC28"/>
      <c r="CD28"/>
      <c r="CE28"/>
      <c r="CF28">
        <v>3.1</v>
      </c>
      <c r="CG28"/>
      <c r="CH28"/>
      <c r="CI28"/>
      <c r="CJ28"/>
      <c r="CK28" s="30"/>
      <c r="CL28" s="30"/>
      <c r="CM28" s="30"/>
      <c r="CN28" s="30"/>
      <c r="CO28" s="30"/>
      <c r="CP28"/>
      <c r="CQ28"/>
      <c r="CR28" s="30"/>
      <c r="CS28" s="30"/>
      <c r="CT28"/>
      <c r="CU28"/>
      <c r="CV28"/>
      <c r="CW28"/>
      <c r="CX28"/>
      <c r="CY28"/>
      <c r="CZ28"/>
      <c r="DA28"/>
      <c r="DB28"/>
      <c r="DC28"/>
      <c r="DD28"/>
      <c r="DE28"/>
      <c r="DF28" t="s">
        <v>741</v>
      </c>
      <c r="DG28"/>
      <c r="DH28"/>
      <c r="DI28"/>
      <c r="DJ28"/>
      <c r="DK28"/>
      <c r="DL28"/>
      <c r="DM28"/>
      <c r="DN28" s="29"/>
      <c r="DO28" s="29"/>
      <c r="DP28" s="29"/>
      <c r="DQ28" s="29"/>
      <c r="DR28" t="str">
        <f t="shared" si="9"/>
        <v>yes</v>
      </c>
      <c r="DS28" t="s">
        <v>741</v>
      </c>
      <c r="DT28">
        <v>0.19791666666666669</v>
      </c>
      <c r="DU28" s="39"/>
      <c r="DV28" s="38" t="s">
        <v>761</v>
      </c>
      <c r="DW28" s="29"/>
      <c r="DX28" s="29"/>
      <c r="DY28" s="29"/>
      <c r="DZ28" s="29"/>
      <c r="EA28" s="29"/>
      <c r="EB28" s="29"/>
      <c r="EC28" s="29"/>
      <c r="ED28" s="29"/>
      <c r="EE28"/>
      <c r="EF28" t="s">
        <v>791</v>
      </c>
    </row>
    <row r="29" spans="1:136" ht="15" customHeight="1" x14ac:dyDescent="0.25">
      <c r="A29" s="7" t="s">
        <v>18</v>
      </c>
      <c r="B29" s="7" t="s">
        <v>272</v>
      </c>
      <c r="C29" s="8"/>
      <c r="D29" s="8"/>
      <c r="E29" s="8" t="s">
        <v>343</v>
      </c>
      <c r="F29" s="8" t="s">
        <v>315</v>
      </c>
      <c r="G29" s="8" t="s">
        <v>316</v>
      </c>
      <c r="H29" s="8" t="s">
        <v>317</v>
      </c>
      <c r="I29" s="8" t="s">
        <v>318</v>
      </c>
      <c r="J29" s="8" t="s">
        <v>319</v>
      </c>
      <c r="K29" s="22" t="s">
        <v>320</v>
      </c>
      <c r="L29" s="23">
        <v>10</v>
      </c>
      <c r="M29" s="23">
        <v>10</v>
      </c>
      <c r="N29" s="23">
        <v>30</v>
      </c>
      <c r="O29" s="24">
        <v>3.7</v>
      </c>
      <c r="P29" s="24">
        <v>4.0999999999999996</v>
      </c>
      <c r="Q29" s="24">
        <v>4.3</v>
      </c>
      <c r="R29" s="24">
        <v>0</v>
      </c>
      <c r="S29" s="24">
        <v>0</v>
      </c>
      <c r="T29" s="24">
        <v>9.5</v>
      </c>
      <c r="U29" s="22"/>
      <c r="V29" s="22" t="s">
        <v>547</v>
      </c>
      <c r="W29" s="22" t="s">
        <v>571</v>
      </c>
      <c r="X29" s="25">
        <v>5</v>
      </c>
      <c r="Y29" s="22"/>
      <c r="Z29" s="25"/>
      <c r="AA29" s="9"/>
      <c r="AB29" s="7">
        <v>0</v>
      </c>
      <c r="AC29" s="25">
        <v>0</v>
      </c>
      <c r="AD29" s="23">
        <v>88</v>
      </c>
      <c r="AE29" s="24">
        <v>6700</v>
      </c>
      <c r="AF29" s="24">
        <f t="shared" si="4"/>
        <v>1827.2727272727273</v>
      </c>
      <c r="AG29" s="22"/>
      <c r="AH29" s="23">
        <v>300000</v>
      </c>
      <c r="AI29" s="26"/>
      <c r="AJ29" s="7">
        <f t="shared" si="5"/>
        <v>1</v>
      </c>
      <c r="AK29" s="22">
        <v>1</v>
      </c>
      <c r="AL29" s="26"/>
      <c r="AM29" s="25">
        <v>1</v>
      </c>
      <c r="AN29" s="25">
        <v>0</v>
      </c>
      <c r="AO29" s="25">
        <v>0</v>
      </c>
      <c r="AP29" s="25">
        <v>0</v>
      </c>
      <c r="AQ29" s="25">
        <v>0</v>
      </c>
      <c r="AR29" s="25">
        <v>0</v>
      </c>
      <c r="AS29" s="25">
        <v>0</v>
      </c>
      <c r="AT29" s="25">
        <v>0</v>
      </c>
      <c r="AU29" s="25">
        <v>0</v>
      </c>
      <c r="AV29" s="25">
        <v>0</v>
      </c>
      <c r="AW29" s="25">
        <v>0</v>
      </c>
      <c r="AX29" s="25">
        <v>0</v>
      </c>
      <c r="AY29" s="25">
        <v>0</v>
      </c>
      <c r="AZ29" s="25">
        <v>0</v>
      </c>
      <c r="BA29" s="25">
        <v>0</v>
      </c>
      <c r="BB29" s="25">
        <v>0</v>
      </c>
      <c r="BC29" s="25">
        <v>0</v>
      </c>
      <c r="BD29" s="25">
        <v>0</v>
      </c>
      <c r="BE29" s="25">
        <v>0</v>
      </c>
      <c r="BF29" s="25">
        <v>0</v>
      </c>
      <c r="BG29" s="25">
        <v>0</v>
      </c>
      <c r="BH29" s="25">
        <v>0</v>
      </c>
      <c r="BI29" s="25">
        <v>0</v>
      </c>
      <c r="BJ29" s="25">
        <v>0</v>
      </c>
      <c r="BK29" s="25">
        <v>0</v>
      </c>
      <c r="BL29" s="8"/>
      <c r="BM29" s="22"/>
      <c r="BN29" s="22"/>
      <c r="BO29" s="26"/>
      <c r="BP29" s="22" t="s">
        <v>483</v>
      </c>
      <c r="BQ29" s="23">
        <v>1</v>
      </c>
      <c r="BR29" s="23">
        <v>0</v>
      </c>
      <c r="BS29" s="24">
        <f t="shared" si="6"/>
        <v>100</v>
      </c>
      <c r="BT29" s="24">
        <f t="shared" si="7"/>
        <v>0</v>
      </c>
      <c r="BU29" s="24"/>
      <c r="BV29" s="29" t="s">
        <v>666</v>
      </c>
      <c r="BW29" s="29"/>
      <c r="BX29" s="29"/>
      <c r="BY29" s="29"/>
      <c r="BZ29" t="s">
        <v>685</v>
      </c>
      <c r="CA29"/>
      <c r="CB29"/>
      <c r="CC29"/>
      <c r="CD29"/>
      <c r="CE29"/>
      <c r="CF29"/>
      <c r="CG29"/>
      <c r="CH29"/>
      <c r="CI29"/>
      <c r="CJ29"/>
      <c r="CK29" s="30"/>
      <c r="CL29" s="30"/>
      <c r="CM29" s="30"/>
      <c r="CN29" s="30"/>
      <c r="CO29" s="30"/>
      <c r="CP29"/>
      <c r="CQ29"/>
      <c r="CR29" s="30"/>
      <c r="CS29" s="30"/>
      <c r="CT29"/>
      <c r="CU29">
        <v>194</v>
      </c>
      <c r="CV29"/>
      <c r="CW29"/>
      <c r="CX29"/>
      <c r="CY29"/>
      <c r="CZ29"/>
      <c r="DA29"/>
      <c r="DB29"/>
      <c r="DC29"/>
      <c r="DD29"/>
      <c r="DE29"/>
      <c r="DF29"/>
      <c r="DG29"/>
      <c r="DH29"/>
      <c r="DI29"/>
      <c r="DJ29"/>
      <c r="DK29"/>
      <c r="DL29"/>
      <c r="DM29"/>
      <c r="DN29" s="29"/>
      <c r="DO29" s="29"/>
      <c r="DP29" s="29"/>
      <c r="DQ29" s="29"/>
      <c r="DR29" t="str">
        <f t="shared" si="9"/>
        <v>yes</v>
      </c>
      <c r="DS29" t="s">
        <v>742</v>
      </c>
      <c r="DT29"/>
      <c r="DU29" s="38"/>
      <c r="DV29" s="38"/>
      <c r="DW29"/>
      <c r="DX29"/>
      <c r="DY29"/>
      <c r="DZ29"/>
      <c r="EA29"/>
      <c r="EB29"/>
      <c r="EC29"/>
      <c r="ED29"/>
      <c r="EE29"/>
      <c r="EF29"/>
    </row>
    <row r="30" spans="1:136" ht="15" customHeight="1" x14ac:dyDescent="0.25">
      <c r="A30" s="7" t="s">
        <v>18</v>
      </c>
      <c r="B30" s="7" t="s">
        <v>272</v>
      </c>
      <c r="C30" s="8"/>
      <c r="D30" s="8"/>
      <c r="E30" s="8" t="s">
        <v>343</v>
      </c>
      <c r="F30" s="8" t="s">
        <v>315</v>
      </c>
      <c r="G30" s="8" t="s">
        <v>316</v>
      </c>
      <c r="H30" s="8" t="s">
        <v>317</v>
      </c>
      <c r="I30" s="8" t="s">
        <v>318</v>
      </c>
      <c r="J30" s="8" t="s">
        <v>319</v>
      </c>
      <c r="K30" s="22" t="s">
        <v>320</v>
      </c>
      <c r="L30" s="23">
        <v>10</v>
      </c>
      <c r="M30" s="23">
        <v>30</v>
      </c>
      <c r="N30" s="23">
        <v>30</v>
      </c>
      <c r="O30" s="24">
        <v>3.7</v>
      </c>
      <c r="P30" s="24">
        <v>3.7</v>
      </c>
      <c r="Q30" s="24">
        <v>4.3</v>
      </c>
      <c r="R30" s="24">
        <v>0</v>
      </c>
      <c r="S30" s="24">
        <v>0</v>
      </c>
      <c r="T30" s="24">
        <v>9.5</v>
      </c>
      <c r="U30" s="22"/>
      <c r="V30" s="22" t="s">
        <v>547</v>
      </c>
      <c r="W30" s="22" t="s">
        <v>571</v>
      </c>
      <c r="X30" s="25">
        <v>5</v>
      </c>
      <c r="Y30" s="22"/>
      <c r="Z30" s="25"/>
      <c r="AA30" s="9"/>
      <c r="AB30" s="7">
        <v>0</v>
      </c>
      <c r="AC30" s="25">
        <v>0</v>
      </c>
      <c r="AD30" s="23">
        <v>100</v>
      </c>
      <c r="AE30" s="24">
        <v>500</v>
      </c>
      <c r="AF30" s="24">
        <f t="shared" si="4"/>
        <v>119.99999999999999</v>
      </c>
      <c r="AG30" s="22"/>
      <c r="AH30" s="23">
        <v>180000</v>
      </c>
      <c r="AI30" s="26"/>
      <c r="AJ30" s="7">
        <f t="shared" si="5"/>
        <v>1</v>
      </c>
      <c r="AK30" s="22">
        <v>4</v>
      </c>
      <c r="AL30" s="26"/>
      <c r="AM30" s="25">
        <v>1</v>
      </c>
      <c r="AN30" s="25">
        <v>0</v>
      </c>
      <c r="AO30" s="25">
        <v>0</v>
      </c>
      <c r="AP30" s="25">
        <v>0</v>
      </c>
      <c r="AQ30" s="25">
        <v>0</v>
      </c>
      <c r="AR30" s="25">
        <v>0</v>
      </c>
      <c r="AS30" s="25">
        <v>0</v>
      </c>
      <c r="AT30" s="25">
        <v>0</v>
      </c>
      <c r="AU30" s="25">
        <v>0</v>
      </c>
      <c r="AV30" s="25">
        <v>0</v>
      </c>
      <c r="AW30" s="25">
        <v>0</v>
      </c>
      <c r="AX30" s="25">
        <v>0</v>
      </c>
      <c r="AY30" s="25">
        <v>0</v>
      </c>
      <c r="AZ30" s="25">
        <v>0</v>
      </c>
      <c r="BA30" s="25">
        <v>0</v>
      </c>
      <c r="BB30" s="25">
        <v>0</v>
      </c>
      <c r="BC30" s="25">
        <v>0</v>
      </c>
      <c r="BD30" s="25">
        <v>0</v>
      </c>
      <c r="BE30" s="25">
        <v>0</v>
      </c>
      <c r="BF30" s="25">
        <v>0</v>
      </c>
      <c r="BG30" s="25">
        <v>0</v>
      </c>
      <c r="BH30" s="25">
        <v>0</v>
      </c>
      <c r="BI30" s="25">
        <v>0</v>
      </c>
      <c r="BJ30" s="25">
        <v>0</v>
      </c>
      <c r="BK30" s="25">
        <v>0</v>
      </c>
      <c r="BL30" s="8"/>
      <c r="BM30" s="22"/>
      <c r="BN30" s="22"/>
      <c r="BO30" s="26"/>
      <c r="BP30" s="22" t="s">
        <v>483</v>
      </c>
      <c r="BQ30" s="23">
        <v>4</v>
      </c>
      <c r="BR30" s="23">
        <v>0</v>
      </c>
      <c r="BS30" s="24">
        <f t="shared" si="6"/>
        <v>100</v>
      </c>
      <c r="BT30" s="24">
        <f t="shared" si="7"/>
        <v>0</v>
      </c>
      <c r="BU30" s="24"/>
      <c r="BV30" s="29" t="s">
        <v>669</v>
      </c>
      <c r="BW30" s="29"/>
      <c r="BX30" s="29"/>
      <c r="BY30" s="29"/>
      <c r="BZ30" t="s">
        <v>686</v>
      </c>
      <c r="CA30"/>
      <c r="CB30"/>
      <c r="CC30"/>
      <c r="CD30"/>
      <c r="CE30"/>
      <c r="CF30"/>
      <c r="CG30"/>
      <c r="CH30"/>
      <c r="CI30"/>
      <c r="CJ30"/>
      <c r="CK30" s="30"/>
      <c r="CL30" s="30"/>
      <c r="CM30" s="30"/>
      <c r="CN30" s="30"/>
      <c r="CO30" s="30"/>
      <c r="CP30"/>
      <c r="CQ30"/>
      <c r="CR30" s="30"/>
      <c r="CS30" s="30"/>
      <c r="CT30"/>
      <c r="CU30">
        <v>144</v>
      </c>
      <c r="CV30"/>
      <c r="CW30"/>
      <c r="CX30"/>
      <c r="CY30"/>
      <c r="CZ30"/>
      <c r="DA30"/>
      <c r="DB30"/>
      <c r="DC30"/>
      <c r="DD30"/>
      <c r="DE30"/>
      <c r="DF30"/>
      <c r="DG30"/>
      <c r="DH30"/>
      <c r="DI30"/>
      <c r="DJ30"/>
      <c r="DK30"/>
      <c r="DL30"/>
      <c r="DM30"/>
      <c r="DN30" s="29"/>
      <c r="DO30" s="29"/>
      <c r="DP30" s="29"/>
      <c r="DQ30" s="29"/>
      <c r="DR30" t="str">
        <f t="shared" si="9"/>
        <v>yes</v>
      </c>
      <c r="DS30" t="s">
        <v>742</v>
      </c>
      <c r="DT30"/>
      <c r="DU30" s="38"/>
      <c r="DV30" s="38"/>
      <c r="DW30"/>
      <c r="DX30"/>
      <c r="DY30"/>
      <c r="DZ30"/>
      <c r="EA30"/>
      <c r="EB30"/>
      <c r="EC30"/>
      <c r="ED30"/>
      <c r="EE30"/>
      <c r="EF30"/>
    </row>
    <row r="31" spans="1:136" ht="15" customHeight="1" x14ac:dyDescent="0.25">
      <c r="A31" s="7" t="s">
        <v>18</v>
      </c>
      <c r="B31" s="7" t="s">
        <v>272</v>
      </c>
      <c r="C31" s="8"/>
      <c r="D31" s="8"/>
      <c r="E31" s="8" t="s">
        <v>343</v>
      </c>
      <c r="F31" s="8" t="s">
        <v>315</v>
      </c>
      <c r="G31" s="8" t="s">
        <v>316</v>
      </c>
      <c r="H31" s="8" t="s">
        <v>317</v>
      </c>
      <c r="I31" s="8" t="s">
        <v>318</v>
      </c>
      <c r="J31" s="8" t="s">
        <v>319</v>
      </c>
      <c r="K31" s="22" t="s">
        <v>320</v>
      </c>
      <c r="L31" s="23">
        <v>10</v>
      </c>
      <c r="M31" s="23">
        <v>30</v>
      </c>
      <c r="N31" s="23">
        <v>30</v>
      </c>
      <c r="O31" s="24">
        <v>3.7</v>
      </c>
      <c r="P31" s="24">
        <v>4.3</v>
      </c>
      <c r="Q31" s="24">
        <v>4.3</v>
      </c>
      <c r="R31" s="24">
        <v>0</v>
      </c>
      <c r="S31" s="24">
        <v>9.5</v>
      </c>
      <c r="T31" s="24">
        <v>9.5</v>
      </c>
      <c r="U31" s="22"/>
      <c r="V31" s="22" t="s">
        <v>547</v>
      </c>
      <c r="W31" s="22" t="s">
        <v>571</v>
      </c>
      <c r="X31" s="25">
        <v>5</v>
      </c>
      <c r="Y31" s="22"/>
      <c r="Z31" s="25"/>
      <c r="AA31" s="9"/>
      <c r="AB31" s="7">
        <v>0</v>
      </c>
      <c r="AC31" s="25">
        <v>0</v>
      </c>
      <c r="AD31" s="23">
        <v>24</v>
      </c>
      <c r="AE31" s="24">
        <v>1600</v>
      </c>
      <c r="AF31" s="24">
        <f t="shared" si="4"/>
        <v>1600</v>
      </c>
      <c r="AG31" s="22"/>
      <c r="AH31" s="23">
        <v>82000</v>
      </c>
      <c r="AI31" s="26"/>
      <c r="AJ31" s="7">
        <f t="shared" si="5"/>
        <v>1</v>
      </c>
      <c r="AK31" s="22">
        <v>4</v>
      </c>
      <c r="AL31" s="26"/>
      <c r="AM31" s="25">
        <v>1</v>
      </c>
      <c r="AN31" s="25">
        <v>0</v>
      </c>
      <c r="AO31" s="25">
        <v>0</v>
      </c>
      <c r="AP31" s="25">
        <v>0</v>
      </c>
      <c r="AQ31" s="25">
        <v>0</v>
      </c>
      <c r="AR31" s="25">
        <v>0</v>
      </c>
      <c r="AS31" s="25">
        <v>0</v>
      </c>
      <c r="AT31" s="25">
        <v>0</v>
      </c>
      <c r="AU31" s="25">
        <v>0</v>
      </c>
      <c r="AV31" s="25">
        <v>0</v>
      </c>
      <c r="AW31" s="25">
        <v>0</v>
      </c>
      <c r="AX31" s="25">
        <v>0</v>
      </c>
      <c r="AY31" s="25">
        <v>0</v>
      </c>
      <c r="AZ31" s="25">
        <v>0</v>
      </c>
      <c r="BA31" s="25">
        <v>0</v>
      </c>
      <c r="BB31" s="25">
        <v>0</v>
      </c>
      <c r="BC31" s="25">
        <v>0</v>
      </c>
      <c r="BD31" s="25">
        <v>0</v>
      </c>
      <c r="BE31" s="25">
        <v>0</v>
      </c>
      <c r="BF31" s="25">
        <v>0</v>
      </c>
      <c r="BG31" s="25">
        <v>0</v>
      </c>
      <c r="BH31" s="25">
        <v>0</v>
      </c>
      <c r="BI31" s="25">
        <v>0</v>
      </c>
      <c r="BJ31" s="25">
        <v>0</v>
      </c>
      <c r="BK31" s="25">
        <v>0</v>
      </c>
      <c r="BL31" s="8"/>
      <c r="BM31" s="22"/>
      <c r="BN31" s="22"/>
      <c r="BO31" s="26"/>
      <c r="BP31" s="22" t="s">
        <v>483</v>
      </c>
      <c r="BQ31" s="23">
        <v>4</v>
      </c>
      <c r="BR31" s="23">
        <v>0</v>
      </c>
      <c r="BS31" s="24">
        <f t="shared" si="6"/>
        <v>100</v>
      </c>
      <c r="BT31" s="24">
        <f t="shared" si="7"/>
        <v>0</v>
      </c>
      <c r="BU31" s="24"/>
      <c r="BV31" s="29" t="s">
        <v>669</v>
      </c>
      <c r="BW31" s="29"/>
      <c r="BX31" s="29"/>
      <c r="BY31" s="29"/>
      <c r="BZ31" t="s">
        <v>686</v>
      </c>
      <c r="CA31"/>
      <c r="CB31"/>
      <c r="CC31"/>
      <c r="CD31"/>
      <c r="CE31"/>
      <c r="CF31"/>
      <c r="CG31"/>
      <c r="CH31"/>
      <c r="CI31"/>
      <c r="CJ31"/>
      <c r="CK31" s="30"/>
      <c r="CL31" s="30"/>
      <c r="CM31" s="30"/>
      <c r="CN31" s="30"/>
      <c r="CO31" s="30"/>
      <c r="CP31"/>
      <c r="CQ31"/>
      <c r="CR31" s="30"/>
      <c r="CS31" s="30"/>
      <c r="CT31"/>
      <c r="CU31">
        <v>116</v>
      </c>
      <c r="CV31"/>
      <c r="CW31"/>
      <c r="CX31"/>
      <c r="CY31"/>
      <c r="CZ31"/>
      <c r="DA31"/>
      <c r="DB31"/>
      <c r="DC31"/>
      <c r="DD31"/>
      <c r="DE31"/>
      <c r="DF31"/>
      <c r="DG31"/>
      <c r="DH31"/>
      <c r="DI31"/>
      <c r="DJ31"/>
      <c r="DK31"/>
      <c r="DL31"/>
      <c r="DM31"/>
      <c r="DN31" s="29"/>
      <c r="DO31" s="29"/>
      <c r="DP31" s="29"/>
      <c r="DQ31" s="29"/>
      <c r="DR31" t="str">
        <f t="shared" si="9"/>
        <v>yes</v>
      </c>
      <c r="DS31" t="s">
        <v>742</v>
      </c>
      <c r="DT31"/>
      <c r="DU31" s="38"/>
      <c r="DV31" s="38"/>
      <c r="DW31"/>
      <c r="DX31"/>
      <c r="DY31"/>
      <c r="DZ31"/>
      <c r="EA31"/>
      <c r="EB31"/>
      <c r="EC31"/>
      <c r="ED31"/>
      <c r="EE31"/>
      <c r="EF31"/>
    </row>
    <row r="32" spans="1:136" ht="15" customHeight="1" x14ac:dyDescent="0.25">
      <c r="A32" s="7" t="s">
        <v>19</v>
      </c>
      <c r="B32" s="7" t="s">
        <v>272</v>
      </c>
      <c r="C32" s="8" t="s">
        <v>284</v>
      </c>
      <c r="D32" s="8" t="s">
        <v>339</v>
      </c>
      <c r="E32" s="8" t="s">
        <v>344</v>
      </c>
      <c r="F32" s="8" t="s">
        <v>315</v>
      </c>
      <c r="G32" s="8" t="s">
        <v>321</v>
      </c>
      <c r="H32" s="8" t="s">
        <v>345</v>
      </c>
      <c r="I32" s="8" t="s">
        <v>322</v>
      </c>
      <c r="J32" s="8" t="s">
        <v>319</v>
      </c>
      <c r="K32" s="22" t="s">
        <v>320</v>
      </c>
      <c r="L32" s="23">
        <v>4</v>
      </c>
      <c r="M32" s="23">
        <v>4</v>
      </c>
      <c r="N32" s="23">
        <v>30</v>
      </c>
      <c r="O32" s="24">
        <v>6</v>
      </c>
      <c r="P32" s="24">
        <v>7</v>
      </c>
      <c r="Q32" s="24">
        <v>9</v>
      </c>
      <c r="R32" s="24">
        <v>3</v>
      </c>
      <c r="S32" s="24">
        <v>3</v>
      </c>
      <c r="T32" s="24">
        <v>5</v>
      </c>
      <c r="U32" s="22" t="s">
        <v>550</v>
      </c>
      <c r="V32" s="22" t="s">
        <v>547</v>
      </c>
      <c r="W32" s="22" t="s">
        <v>570</v>
      </c>
      <c r="X32" s="25">
        <v>2</v>
      </c>
      <c r="Y32" s="22" t="s">
        <v>569</v>
      </c>
      <c r="Z32" s="25">
        <v>0.5</v>
      </c>
      <c r="AA32" s="9">
        <f t="shared" si="3"/>
        <v>4</v>
      </c>
      <c r="AB32" s="7"/>
      <c r="AC32" s="25"/>
      <c r="AD32" s="23">
        <v>240</v>
      </c>
      <c r="AE32" s="24">
        <v>202.34</v>
      </c>
      <c r="AF32" s="24">
        <f t="shared" si="4"/>
        <v>20.234000000000002</v>
      </c>
      <c r="AG32" s="22"/>
      <c r="AH32" s="23"/>
      <c r="AI32" s="26"/>
      <c r="AJ32" s="7">
        <f t="shared" si="5"/>
        <v>7</v>
      </c>
      <c r="AK32" s="22">
        <v>7</v>
      </c>
      <c r="AL32" s="26"/>
      <c r="AM32" s="25">
        <v>1</v>
      </c>
      <c r="AN32" s="25">
        <v>0.5</v>
      </c>
      <c r="AO32" s="25">
        <v>0.1</v>
      </c>
      <c r="AP32" s="25">
        <v>0</v>
      </c>
      <c r="AQ32" s="25">
        <v>0</v>
      </c>
      <c r="AR32" s="25">
        <v>0</v>
      </c>
      <c r="AS32" s="25">
        <v>0</v>
      </c>
      <c r="AT32" s="25">
        <v>0</v>
      </c>
      <c r="AU32" s="25">
        <v>0.1</v>
      </c>
      <c r="AV32" s="25">
        <v>0</v>
      </c>
      <c r="AW32" s="25">
        <v>0</v>
      </c>
      <c r="AX32" s="25">
        <v>0.1</v>
      </c>
      <c r="AY32" s="25">
        <v>0.3</v>
      </c>
      <c r="AZ32" s="25">
        <v>0</v>
      </c>
      <c r="BA32" s="25">
        <v>0</v>
      </c>
      <c r="BB32" s="25">
        <v>0</v>
      </c>
      <c r="BC32" s="25">
        <v>0</v>
      </c>
      <c r="BD32" s="25">
        <v>0.25</v>
      </c>
      <c r="BE32" s="25">
        <v>0</v>
      </c>
      <c r="BF32" s="25">
        <v>0</v>
      </c>
      <c r="BG32" s="25">
        <v>0</v>
      </c>
      <c r="BH32" s="25">
        <v>0</v>
      </c>
      <c r="BI32" s="25">
        <v>0</v>
      </c>
      <c r="BJ32" s="25">
        <v>0</v>
      </c>
      <c r="BK32" s="25">
        <v>0</v>
      </c>
      <c r="BL32" s="8"/>
      <c r="BM32" s="22" t="s">
        <v>625</v>
      </c>
      <c r="BN32" s="22"/>
      <c r="BO32" s="26"/>
      <c r="BP32" s="22" t="s">
        <v>483</v>
      </c>
      <c r="BQ32" s="23">
        <v>7</v>
      </c>
      <c r="BR32" s="23">
        <v>0</v>
      </c>
      <c r="BS32" s="24">
        <f t="shared" si="6"/>
        <v>100</v>
      </c>
      <c r="BT32" s="24">
        <f t="shared" si="7"/>
        <v>0</v>
      </c>
      <c r="BU32" s="24"/>
      <c r="BV32" s="29"/>
      <c r="BW32" s="29"/>
      <c r="BX32" s="29"/>
      <c r="BY32" s="29" t="s">
        <v>678</v>
      </c>
      <c r="BZ32"/>
      <c r="CA32">
        <v>15</v>
      </c>
      <c r="CB32">
        <v>11.9</v>
      </c>
      <c r="CC32"/>
      <c r="CD32"/>
      <c r="CE32"/>
      <c r="CF32">
        <v>7.7</v>
      </c>
      <c r="CG32"/>
      <c r="CH32">
        <v>2.4</v>
      </c>
      <c r="CI32"/>
      <c r="CJ32"/>
      <c r="CK32" s="30"/>
      <c r="CL32" s="30"/>
      <c r="CM32" s="30"/>
      <c r="CN32" s="30"/>
      <c r="CO32" s="30"/>
      <c r="CP32"/>
      <c r="CQ32"/>
      <c r="CR32" s="30"/>
      <c r="CS32" s="30"/>
      <c r="CT32"/>
      <c r="CU32"/>
      <c r="CV32"/>
      <c r="CW32"/>
      <c r="CX32"/>
      <c r="CY32"/>
      <c r="CZ32"/>
      <c r="DA32"/>
      <c r="DB32"/>
      <c r="DC32"/>
      <c r="DD32"/>
      <c r="DE32"/>
      <c r="DF32" t="s">
        <v>741</v>
      </c>
      <c r="DG32" t="s">
        <v>741</v>
      </c>
      <c r="DH32"/>
      <c r="DI32"/>
      <c r="DJ32"/>
      <c r="DK32"/>
      <c r="DL32"/>
      <c r="DM32"/>
      <c r="DN32" s="29"/>
      <c r="DO32" s="29"/>
      <c r="DP32" s="29"/>
      <c r="DQ32" s="29"/>
      <c r="DR32" t="str">
        <f t="shared" si="9"/>
        <v>yes</v>
      </c>
      <c r="DS32" t="s">
        <v>741</v>
      </c>
      <c r="DT32">
        <v>9.4736842105263133E-2</v>
      </c>
      <c r="DU32" s="39"/>
      <c r="DV32" s="38" t="s">
        <v>761</v>
      </c>
      <c r="DW32" s="29"/>
      <c r="DX32" s="29"/>
      <c r="DY32" s="29"/>
      <c r="DZ32" s="29"/>
      <c r="EA32" s="29"/>
      <c r="EB32" s="29"/>
      <c r="EC32" s="29"/>
      <c r="ED32" s="29"/>
      <c r="EE32"/>
      <c r="EF32"/>
    </row>
    <row r="33" spans="1:136" ht="15" customHeight="1" x14ac:dyDescent="0.25">
      <c r="A33" s="7" t="s">
        <v>20</v>
      </c>
      <c r="B33" s="7" t="s">
        <v>272</v>
      </c>
      <c r="C33" s="8" t="s">
        <v>284</v>
      </c>
      <c r="D33" s="8" t="s">
        <v>339</v>
      </c>
      <c r="E33" s="8" t="s">
        <v>344</v>
      </c>
      <c r="F33" s="8" t="s">
        <v>315</v>
      </c>
      <c r="G33" s="8" t="s">
        <v>321</v>
      </c>
      <c r="H33" s="8" t="s">
        <v>345</v>
      </c>
      <c r="I33" s="8" t="s">
        <v>322</v>
      </c>
      <c r="J33" s="8" t="s">
        <v>319</v>
      </c>
      <c r="K33" s="22" t="s">
        <v>320</v>
      </c>
      <c r="L33" s="23">
        <v>4</v>
      </c>
      <c r="M33" s="23">
        <v>4</v>
      </c>
      <c r="N33" s="23">
        <v>30</v>
      </c>
      <c r="O33" s="24">
        <v>6</v>
      </c>
      <c r="P33" s="24">
        <v>7</v>
      </c>
      <c r="Q33" s="24">
        <v>9</v>
      </c>
      <c r="R33" s="24">
        <v>3</v>
      </c>
      <c r="S33" s="24">
        <v>3</v>
      </c>
      <c r="T33" s="24">
        <v>5</v>
      </c>
      <c r="U33" s="22" t="s">
        <v>550</v>
      </c>
      <c r="V33" s="22" t="s">
        <v>547</v>
      </c>
      <c r="W33" s="22" t="s">
        <v>571</v>
      </c>
      <c r="X33" s="25">
        <v>2</v>
      </c>
      <c r="Y33" s="22" t="s">
        <v>569</v>
      </c>
      <c r="Z33" s="25">
        <v>0.5</v>
      </c>
      <c r="AA33" s="9">
        <f t="shared" si="3"/>
        <v>4</v>
      </c>
      <c r="AB33" s="7"/>
      <c r="AC33" s="25"/>
      <c r="AD33" s="23">
        <v>240</v>
      </c>
      <c r="AE33" s="24">
        <v>453.95</v>
      </c>
      <c r="AF33" s="24">
        <f t="shared" si="4"/>
        <v>45.394999999999996</v>
      </c>
      <c r="AG33" s="22"/>
      <c r="AH33" s="23"/>
      <c r="AI33" s="26"/>
      <c r="AJ33" s="7">
        <f t="shared" si="5"/>
        <v>7</v>
      </c>
      <c r="AK33" s="22">
        <v>7</v>
      </c>
      <c r="AL33" s="26"/>
      <c r="AM33" s="25">
        <v>0.2</v>
      </c>
      <c r="AN33" s="25">
        <v>1</v>
      </c>
      <c r="AO33" s="25">
        <v>0.2</v>
      </c>
      <c r="AP33" s="25">
        <v>0</v>
      </c>
      <c r="AQ33" s="25">
        <v>0</v>
      </c>
      <c r="AR33" s="25">
        <v>0</v>
      </c>
      <c r="AS33" s="25">
        <v>0</v>
      </c>
      <c r="AT33" s="25">
        <v>0</v>
      </c>
      <c r="AU33" s="25">
        <v>0.01</v>
      </c>
      <c r="AV33" s="25">
        <v>0</v>
      </c>
      <c r="AW33" s="25">
        <v>0</v>
      </c>
      <c r="AX33" s="25">
        <v>0.3</v>
      </c>
      <c r="AY33" s="25">
        <v>0.4</v>
      </c>
      <c r="AZ33" s="25">
        <v>0</v>
      </c>
      <c r="BA33" s="25">
        <v>0</v>
      </c>
      <c r="BB33" s="25">
        <v>0</v>
      </c>
      <c r="BC33" s="25">
        <v>0</v>
      </c>
      <c r="BD33" s="25">
        <v>0.9</v>
      </c>
      <c r="BE33" s="25">
        <v>0</v>
      </c>
      <c r="BF33" s="25">
        <v>0</v>
      </c>
      <c r="BG33" s="25">
        <v>0</v>
      </c>
      <c r="BH33" s="25">
        <v>0</v>
      </c>
      <c r="BI33" s="25">
        <v>0</v>
      </c>
      <c r="BJ33" s="25">
        <v>0</v>
      </c>
      <c r="BK33" s="25">
        <v>0</v>
      </c>
      <c r="BL33" s="8"/>
      <c r="BM33" s="26" t="s">
        <v>622</v>
      </c>
      <c r="BN33" s="22"/>
      <c r="BO33" s="26"/>
      <c r="BP33" s="22" t="s">
        <v>483</v>
      </c>
      <c r="BQ33" s="23">
        <v>7</v>
      </c>
      <c r="BR33" s="23">
        <v>0</v>
      </c>
      <c r="BS33" s="24">
        <f t="shared" si="6"/>
        <v>100</v>
      </c>
      <c r="BT33" s="24">
        <f t="shared" si="7"/>
        <v>0</v>
      </c>
      <c r="BU33" s="24"/>
      <c r="BV33" s="29"/>
      <c r="BW33" s="29"/>
      <c r="BX33" s="29"/>
      <c r="BY33" s="29" t="s">
        <v>678</v>
      </c>
      <c r="BZ33"/>
      <c r="CA33">
        <v>21</v>
      </c>
      <c r="CB33">
        <v>3.2</v>
      </c>
      <c r="CC33"/>
      <c r="CD33"/>
      <c r="CE33"/>
      <c r="CF33">
        <v>8.9</v>
      </c>
      <c r="CG33"/>
      <c r="CH33">
        <v>8.8000000000000007</v>
      </c>
      <c r="CI33"/>
      <c r="CJ33"/>
      <c r="CK33" s="30"/>
      <c r="CL33" s="30"/>
      <c r="CM33" s="30"/>
      <c r="CN33" s="30"/>
      <c r="CO33" s="30"/>
      <c r="CP33"/>
      <c r="CQ33"/>
      <c r="CR33" s="30"/>
      <c r="CS33" s="30"/>
      <c r="CT33"/>
      <c r="CU33"/>
      <c r="CV33"/>
      <c r="CW33"/>
      <c r="CX33"/>
      <c r="CY33"/>
      <c r="CZ33"/>
      <c r="DA33"/>
      <c r="DB33"/>
      <c r="DC33"/>
      <c r="DD33"/>
      <c r="DE33"/>
      <c r="DF33" t="s">
        <v>741</v>
      </c>
      <c r="DG33" t="s">
        <v>741</v>
      </c>
      <c r="DH33"/>
      <c r="DI33"/>
      <c r="DJ33"/>
      <c r="DK33"/>
      <c r="DL33"/>
      <c r="DM33"/>
      <c r="DN33" s="29"/>
      <c r="DO33" s="29"/>
      <c r="DP33" s="29"/>
      <c r="DQ33" s="29"/>
      <c r="DR33" t="str">
        <f t="shared" si="9"/>
        <v>yes</v>
      </c>
      <c r="DS33" t="s">
        <v>741</v>
      </c>
      <c r="DT33">
        <v>4.7101449275362368E-2</v>
      </c>
      <c r="DU33" s="39"/>
      <c r="DV33" s="38" t="s">
        <v>761</v>
      </c>
      <c r="DW33" s="29"/>
      <c r="DX33" s="29"/>
      <c r="DY33" s="29"/>
      <c r="DZ33" s="29"/>
      <c r="EA33" s="29"/>
      <c r="EB33" s="29"/>
      <c r="EC33" s="29"/>
      <c r="ED33" s="29"/>
      <c r="EE33"/>
      <c r="EF33"/>
    </row>
    <row r="34" spans="1:136" ht="15" customHeight="1" x14ac:dyDescent="0.25">
      <c r="A34" s="7" t="s">
        <v>21</v>
      </c>
      <c r="B34" s="7" t="s">
        <v>272</v>
      </c>
      <c r="C34" s="8" t="s">
        <v>284</v>
      </c>
      <c r="D34" s="8" t="s">
        <v>339</v>
      </c>
      <c r="E34" s="8" t="s">
        <v>344</v>
      </c>
      <c r="F34" s="8" t="s">
        <v>315</v>
      </c>
      <c r="G34" s="8" t="s">
        <v>341</v>
      </c>
      <c r="H34" s="8" t="s">
        <v>342</v>
      </c>
      <c r="I34" s="8" t="s">
        <v>322</v>
      </c>
      <c r="J34" s="8" t="s">
        <v>319</v>
      </c>
      <c r="K34" s="22" t="s">
        <v>323</v>
      </c>
      <c r="L34" s="23">
        <v>4</v>
      </c>
      <c r="M34" s="23">
        <v>15</v>
      </c>
      <c r="N34" s="23">
        <v>30</v>
      </c>
      <c r="O34" s="24">
        <v>5</v>
      </c>
      <c r="P34" s="24">
        <v>6</v>
      </c>
      <c r="Q34" s="24">
        <v>9</v>
      </c>
      <c r="R34" s="24">
        <v>0</v>
      </c>
      <c r="S34" s="24">
        <v>3</v>
      </c>
      <c r="T34" s="24">
        <v>11</v>
      </c>
      <c r="U34" s="22" t="s">
        <v>550</v>
      </c>
      <c r="V34" s="22" t="s">
        <v>547</v>
      </c>
      <c r="W34" s="22" t="s">
        <v>571</v>
      </c>
      <c r="X34" s="25">
        <v>2</v>
      </c>
      <c r="Y34" s="22" t="s">
        <v>569</v>
      </c>
      <c r="Z34" s="25">
        <v>0.5</v>
      </c>
      <c r="AA34" s="9">
        <f t="shared" si="3"/>
        <v>4</v>
      </c>
      <c r="AB34" s="7"/>
      <c r="AC34" s="25"/>
      <c r="AD34" s="23">
        <v>168</v>
      </c>
      <c r="AE34" s="24">
        <v>385.7</v>
      </c>
      <c r="AF34" s="24">
        <f t="shared" si="4"/>
        <v>55.1</v>
      </c>
      <c r="AG34" s="22"/>
      <c r="AH34" s="23"/>
      <c r="AI34" s="26"/>
      <c r="AJ34" s="7">
        <f t="shared" si="5"/>
        <v>6</v>
      </c>
      <c r="AK34" s="22">
        <v>6</v>
      </c>
      <c r="AL34" s="26"/>
      <c r="AM34" s="25">
        <v>1</v>
      </c>
      <c r="AN34" s="25">
        <v>1</v>
      </c>
      <c r="AO34" s="25">
        <v>0.7</v>
      </c>
      <c r="AP34" s="25">
        <v>0</v>
      </c>
      <c r="AQ34" s="25">
        <v>0</v>
      </c>
      <c r="AR34" s="25">
        <v>0</v>
      </c>
      <c r="AS34" s="25">
        <v>0</v>
      </c>
      <c r="AT34" s="25">
        <v>0</v>
      </c>
      <c r="AU34" s="25">
        <v>0</v>
      </c>
      <c r="AV34" s="25">
        <v>0</v>
      </c>
      <c r="AW34" s="25">
        <v>0.7</v>
      </c>
      <c r="AX34" s="25">
        <v>0.3</v>
      </c>
      <c r="AY34" s="25">
        <v>0.04</v>
      </c>
      <c r="AZ34" s="25">
        <v>0</v>
      </c>
      <c r="BA34" s="25">
        <v>0</v>
      </c>
      <c r="BB34" s="25">
        <v>0</v>
      </c>
      <c r="BC34" s="25">
        <v>0</v>
      </c>
      <c r="BD34" s="25">
        <v>0</v>
      </c>
      <c r="BE34" s="25">
        <v>0</v>
      </c>
      <c r="BF34" s="25">
        <v>0</v>
      </c>
      <c r="BG34" s="25">
        <v>0</v>
      </c>
      <c r="BH34" s="25">
        <v>0</v>
      </c>
      <c r="BI34" s="25">
        <v>0</v>
      </c>
      <c r="BJ34" s="25">
        <v>0</v>
      </c>
      <c r="BK34" s="25">
        <v>0</v>
      </c>
      <c r="BL34" s="8"/>
      <c r="BM34" s="26" t="s">
        <v>627</v>
      </c>
      <c r="BN34" s="22"/>
      <c r="BO34" s="26"/>
      <c r="BP34" s="22" t="s">
        <v>483</v>
      </c>
      <c r="BQ34" s="23">
        <v>6</v>
      </c>
      <c r="BR34" s="23">
        <v>0</v>
      </c>
      <c r="BS34" s="24">
        <f t="shared" si="6"/>
        <v>100</v>
      </c>
      <c r="BT34" s="24">
        <f t="shared" si="7"/>
        <v>0</v>
      </c>
      <c r="BU34" s="24"/>
      <c r="BV34" s="29"/>
      <c r="BW34" s="29"/>
      <c r="BX34" s="29"/>
      <c r="BY34" s="29" t="s">
        <v>678</v>
      </c>
      <c r="BZ34"/>
      <c r="CA34">
        <v>28</v>
      </c>
      <c r="CB34">
        <v>6.09</v>
      </c>
      <c r="CC34"/>
      <c r="CD34"/>
      <c r="CE34"/>
      <c r="CF34">
        <v>2.4</v>
      </c>
      <c r="CG34"/>
      <c r="CH34">
        <v>2.08</v>
      </c>
      <c r="CI34"/>
      <c r="CJ34"/>
      <c r="CK34" s="30"/>
      <c r="CL34" s="30"/>
      <c r="CM34" s="30"/>
      <c r="CN34" s="30"/>
      <c r="CO34" s="30"/>
      <c r="CP34"/>
      <c r="CQ34"/>
      <c r="CR34" s="30"/>
      <c r="CS34" s="30"/>
      <c r="CT34"/>
      <c r="CU34"/>
      <c r="CV34"/>
      <c r="CW34"/>
      <c r="CX34"/>
      <c r="CY34"/>
      <c r="CZ34"/>
      <c r="DA34"/>
      <c r="DB34"/>
      <c r="DC34"/>
      <c r="DD34"/>
      <c r="DE34"/>
      <c r="DF34" t="s">
        <v>741</v>
      </c>
      <c r="DG34" t="s">
        <v>741</v>
      </c>
      <c r="DH34"/>
      <c r="DI34"/>
      <c r="DJ34"/>
      <c r="DK34"/>
      <c r="DL34"/>
      <c r="DM34"/>
      <c r="DN34" s="29"/>
      <c r="DO34" s="29"/>
      <c r="DP34" s="29"/>
      <c r="DQ34" s="29"/>
      <c r="DR34" t="str">
        <f t="shared" si="9"/>
        <v>yes</v>
      </c>
      <c r="DS34" t="s">
        <v>741</v>
      </c>
      <c r="DT34">
        <v>9.7222222222222238E-2</v>
      </c>
      <c r="DU34" s="39"/>
      <c r="DV34" s="38" t="s">
        <v>761</v>
      </c>
      <c r="DW34" s="29"/>
      <c r="DX34" s="29"/>
      <c r="DY34" s="29"/>
      <c r="DZ34" s="29"/>
      <c r="EA34" s="29" t="s">
        <v>781</v>
      </c>
      <c r="EB34" s="29" t="s">
        <v>781</v>
      </c>
      <c r="EC34" s="29"/>
      <c r="ED34" s="29"/>
      <c r="EE34"/>
      <c r="EF34" t="s">
        <v>792</v>
      </c>
    </row>
    <row r="35" spans="1:136" ht="15" customHeight="1" x14ac:dyDescent="0.25">
      <c r="A35" s="7" t="s">
        <v>22</v>
      </c>
      <c r="B35" s="7" t="s">
        <v>272</v>
      </c>
      <c r="C35" s="8" t="s">
        <v>284</v>
      </c>
      <c r="D35" s="8" t="s">
        <v>339</v>
      </c>
      <c r="E35" s="8" t="s">
        <v>344</v>
      </c>
      <c r="F35" s="8" t="s">
        <v>315</v>
      </c>
      <c r="G35" s="8" t="s">
        <v>341</v>
      </c>
      <c r="H35" s="8" t="s">
        <v>342</v>
      </c>
      <c r="I35" s="8" t="s">
        <v>322</v>
      </c>
      <c r="J35" s="8" t="s">
        <v>319</v>
      </c>
      <c r="K35" s="22" t="s">
        <v>320</v>
      </c>
      <c r="L35" s="23">
        <v>4</v>
      </c>
      <c r="M35" s="23">
        <v>4</v>
      </c>
      <c r="N35" s="23">
        <v>30</v>
      </c>
      <c r="O35" s="24">
        <v>6</v>
      </c>
      <c r="P35" s="24">
        <v>7</v>
      </c>
      <c r="Q35" s="24">
        <v>9</v>
      </c>
      <c r="R35" s="24">
        <v>0</v>
      </c>
      <c r="S35" s="24">
        <v>3</v>
      </c>
      <c r="T35" s="24">
        <v>9</v>
      </c>
      <c r="U35" s="22" t="s">
        <v>550</v>
      </c>
      <c r="V35" s="22" t="s">
        <v>547</v>
      </c>
      <c r="W35" s="22" t="s">
        <v>571</v>
      </c>
      <c r="X35" s="25">
        <v>2</v>
      </c>
      <c r="Y35" s="22" t="s">
        <v>569</v>
      </c>
      <c r="Z35" s="25">
        <v>0.5</v>
      </c>
      <c r="AA35" s="9">
        <f t="shared" si="3"/>
        <v>4</v>
      </c>
      <c r="AB35" s="7"/>
      <c r="AC35" s="25"/>
      <c r="AD35" s="23">
        <v>168</v>
      </c>
      <c r="AE35" s="24">
        <v>306.13</v>
      </c>
      <c r="AF35" s="24">
        <f t="shared" si="4"/>
        <v>43.732857142857142</v>
      </c>
      <c r="AG35" s="22"/>
      <c r="AH35" s="23"/>
      <c r="AI35" s="26"/>
      <c r="AJ35" s="7">
        <f t="shared" si="5"/>
        <v>6</v>
      </c>
      <c r="AK35" s="22">
        <v>6</v>
      </c>
      <c r="AL35" s="26"/>
      <c r="AM35" s="25">
        <v>1</v>
      </c>
      <c r="AN35" s="25">
        <v>0.9</v>
      </c>
      <c r="AO35" s="25">
        <v>1</v>
      </c>
      <c r="AP35" s="25">
        <v>0</v>
      </c>
      <c r="AQ35" s="25">
        <v>0</v>
      </c>
      <c r="AR35" s="25">
        <v>0</v>
      </c>
      <c r="AS35" s="25">
        <v>0</v>
      </c>
      <c r="AT35" s="25">
        <v>0</v>
      </c>
      <c r="AU35" s="25">
        <v>0</v>
      </c>
      <c r="AV35" s="25">
        <v>0</v>
      </c>
      <c r="AW35" s="25">
        <v>0.6</v>
      </c>
      <c r="AX35" s="25">
        <v>0.3</v>
      </c>
      <c r="AY35" s="25">
        <v>0.1</v>
      </c>
      <c r="AZ35" s="25">
        <v>0</v>
      </c>
      <c r="BA35" s="25">
        <v>0</v>
      </c>
      <c r="BB35" s="25">
        <v>0</v>
      </c>
      <c r="BC35" s="25">
        <v>0</v>
      </c>
      <c r="BD35" s="25">
        <v>0</v>
      </c>
      <c r="BE35" s="25">
        <v>0</v>
      </c>
      <c r="BF35" s="25">
        <v>0</v>
      </c>
      <c r="BG35" s="25">
        <v>0</v>
      </c>
      <c r="BH35" s="25">
        <v>0</v>
      </c>
      <c r="BI35" s="25">
        <v>0</v>
      </c>
      <c r="BJ35" s="25">
        <v>0</v>
      </c>
      <c r="BK35" s="25">
        <v>0</v>
      </c>
      <c r="BL35" s="8"/>
      <c r="BM35" s="26" t="s">
        <v>627</v>
      </c>
      <c r="BN35" s="22"/>
      <c r="BO35" s="26"/>
      <c r="BP35" s="22" t="s">
        <v>483</v>
      </c>
      <c r="BQ35" s="23">
        <v>6</v>
      </c>
      <c r="BR35" s="23">
        <v>0</v>
      </c>
      <c r="BS35" s="24">
        <f t="shared" si="6"/>
        <v>100</v>
      </c>
      <c r="BT35" s="24">
        <f t="shared" si="7"/>
        <v>0</v>
      </c>
      <c r="BU35" s="24"/>
      <c r="BV35" s="29"/>
      <c r="BW35" s="29"/>
      <c r="BX35" s="29"/>
      <c r="BY35" s="29" t="s">
        <v>678</v>
      </c>
      <c r="BZ35"/>
      <c r="CA35">
        <v>26</v>
      </c>
      <c r="CB35">
        <v>6.07</v>
      </c>
      <c r="CC35"/>
      <c r="CD35"/>
      <c r="CE35"/>
      <c r="CF35">
        <v>3.8</v>
      </c>
      <c r="CG35"/>
      <c r="CH35">
        <v>3</v>
      </c>
      <c r="CI35"/>
      <c r="CJ35"/>
      <c r="CK35" s="30"/>
      <c r="CL35" s="30"/>
      <c r="CM35" s="30"/>
      <c r="CN35" s="30"/>
      <c r="CO35" s="30"/>
      <c r="CP35"/>
      <c r="CQ35"/>
      <c r="CR35" s="30"/>
      <c r="CS35" s="30"/>
      <c r="CT35"/>
      <c r="CU35"/>
      <c r="CV35"/>
      <c r="CW35"/>
      <c r="CX35"/>
      <c r="CY35"/>
      <c r="CZ35"/>
      <c r="DA35"/>
      <c r="DB35"/>
      <c r="DC35"/>
      <c r="DD35"/>
      <c r="DE35"/>
      <c r="DF35" t="s">
        <v>741</v>
      </c>
      <c r="DG35" t="s">
        <v>741</v>
      </c>
      <c r="DH35"/>
      <c r="DI35"/>
      <c r="DJ35"/>
      <c r="DK35"/>
      <c r="DL35"/>
      <c r="DM35"/>
      <c r="DN35" s="29"/>
      <c r="DO35" s="29"/>
      <c r="DP35" s="29"/>
      <c r="DQ35" s="29"/>
      <c r="DR35" t="str">
        <f t="shared" si="9"/>
        <v>yes</v>
      </c>
      <c r="DS35" t="s">
        <v>741</v>
      </c>
      <c r="DT35">
        <v>0.11244979919678717</v>
      </c>
      <c r="DU35" s="39"/>
      <c r="DV35" s="38" t="s">
        <v>761</v>
      </c>
      <c r="DW35" s="29"/>
      <c r="DX35" s="29"/>
      <c r="DY35" s="29"/>
      <c r="DZ35" s="29"/>
      <c r="EA35" s="29"/>
      <c r="EB35" s="29"/>
      <c r="EC35" s="29"/>
      <c r="ED35" s="29"/>
      <c r="EE35"/>
      <c r="EF35"/>
    </row>
    <row r="36" spans="1:136" ht="15" customHeight="1" x14ac:dyDescent="0.25">
      <c r="A36" s="7" t="s">
        <v>23</v>
      </c>
      <c r="B36" s="7" t="s">
        <v>272</v>
      </c>
      <c r="C36" s="8" t="s">
        <v>285</v>
      </c>
      <c r="D36" s="8" t="s">
        <v>346</v>
      </c>
      <c r="E36" s="8" t="s">
        <v>347</v>
      </c>
      <c r="F36" s="8" t="s">
        <v>315</v>
      </c>
      <c r="G36" s="8" t="s">
        <v>341</v>
      </c>
      <c r="H36" s="8" t="s">
        <v>342</v>
      </c>
      <c r="I36" s="8" t="s">
        <v>322</v>
      </c>
      <c r="J36" s="8" t="s">
        <v>319</v>
      </c>
      <c r="K36" s="22" t="s">
        <v>323</v>
      </c>
      <c r="L36" s="23">
        <v>-12</v>
      </c>
      <c r="M36" s="23">
        <v>4</v>
      </c>
      <c r="N36" s="23">
        <v>19</v>
      </c>
      <c r="O36" s="24"/>
      <c r="P36" s="24">
        <v>7.6</v>
      </c>
      <c r="Q36" s="24"/>
      <c r="R36" s="24">
        <v>1</v>
      </c>
      <c r="S36" s="24">
        <v>2.3376000000000001</v>
      </c>
      <c r="T36" s="24">
        <v>16</v>
      </c>
      <c r="U36" s="22" t="s">
        <v>563</v>
      </c>
      <c r="V36" s="22" t="s">
        <v>547</v>
      </c>
      <c r="W36" s="22" t="s">
        <v>579</v>
      </c>
      <c r="X36" s="25">
        <v>0.5</v>
      </c>
      <c r="Y36" s="22" t="s">
        <v>569</v>
      </c>
      <c r="Z36" s="25">
        <v>0.5</v>
      </c>
      <c r="AA36" s="9">
        <f t="shared" si="3"/>
        <v>1</v>
      </c>
      <c r="AB36" s="7"/>
      <c r="AC36" s="25"/>
      <c r="AD36" s="23"/>
      <c r="AE36" s="24"/>
      <c r="AF36" s="24"/>
      <c r="AG36" s="22"/>
      <c r="AH36" s="23"/>
      <c r="AI36" s="26"/>
      <c r="AJ36" s="7">
        <f t="shared" si="5"/>
        <v>2</v>
      </c>
      <c r="AK36" s="22">
        <v>3</v>
      </c>
      <c r="AL36" s="22" t="s">
        <v>597</v>
      </c>
      <c r="AM36" s="25">
        <v>0</v>
      </c>
      <c r="AN36" s="25">
        <v>0</v>
      </c>
      <c r="AO36" s="25">
        <v>0</v>
      </c>
      <c r="AP36" s="25">
        <v>0</v>
      </c>
      <c r="AQ36" s="25">
        <v>0</v>
      </c>
      <c r="AR36" s="25">
        <v>0</v>
      </c>
      <c r="AS36" s="25">
        <v>0</v>
      </c>
      <c r="AT36" s="25">
        <v>0</v>
      </c>
      <c r="AU36" s="25">
        <v>0</v>
      </c>
      <c r="AV36" s="25">
        <v>0</v>
      </c>
      <c r="AW36" s="25">
        <v>0</v>
      </c>
      <c r="AX36" s="25">
        <v>0</v>
      </c>
      <c r="AY36" s="25">
        <v>1</v>
      </c>
      <c r="AZ36" s="25">
        <v>0</v>
      </c>
      <c r="BA36" s="25">
        <v>0</v>
      </c>
      <c r="BB36" s="25">
        <v>0.5</v>
      </c>
      <c r="BC36" s="25">
        <v>0</v>
      </c>
      <c r="BD36" s="25">
        <v>0</v>
      </c>
      <c r="BE36" s="25">
        <v>0</v>
      </c>
      <c r="BF36" s="25">
        <v>0</v>
      </c>
      <c r="BG36" s="25">
        <v>0</v>
      </c>
      <c r="BH36" s="25">
        <v>0</v>
      </c>
      <c r="BI36" s="25">
        <v>0</v>
      </c>
      <c r="BJ36" s="25">
        <v>0</v>
      </c>
      <c r="BK36" s="25">
        <v>0</v>
      </c>
      <c r="BL36" s="8" t="s">
        <v>614</v>
      </c>
      <c r="BM36" s="22"/>
      <c r="BN36" s="22"/>
      <c r="BO36" s="26"/>
      <c r="BP36" s="22" t="s">
        <v>665</v>
      </c>
      <c r="BQ36" s="23">
        <v>2</v>
      </c>
      <c r="BR36" s="23">
        <v>1</v>
      </c>
      <c r="BS36" s="24">
        <f t="shared" si="6"/>
        <v>66.666666666666657</v>
      </c>
      <c r="BT36" s="24">
        <f t="shared" si="7"/>
        <v>33.333333333333329</v>
      </c>
      <c r="BU36" s="24">
        <f t="shared" si="8"/>
        <v>2</v>
      </c>
      <c r="BV36" s="29" t="s">
        <v>666</v>
      </c>
      <c r="BW36" s="29" t="s">
        <v>670</v>
      </c>
      <c r="BX36" s="29"/>
      <c r="BY36" s="29" t="s">
        <v>678</v>
      </c>
      <c r="BZ36" t="s">
        <v>687</v>
      </c>
      <c r="CA36"/>
      <c r="CB36"/>
      <c r="CC36"/>
      <c r="CD36"/>
      <c r="CE36"/>
      <c r="CF36"/>
      <c r="CG36"/>
      <c r="CH36"/>
      <c r="CI36"/>
      <c r="CJ36"/>
      <c r="CK36" s="30"/>
      <c r="CL36" s="30"/>
      <c r="CM36" s="30"/>
      <c r="CN36" s="30"/>
      <c r="CO36" s="30"/>
      <c r="CP36"/>
      <c r="CQ36"/>
      <c r="CR36" s="30"/>
      <c r="CS36" s="30"/>
      <c r="CT36"/>
      <c r="CU36"/>
      <c r="CV36"/>
      <c r="CW36"/>
      <c r="CX36"/>
      <c r="CY36"/>
      <c r="CZ36"/>
      <c r="DA36"/>
      <c r="DB36"/>
      <c r="DC36"/>
      <c r="DD36"/>
      <c r="DE36"/>
      <c r="DF36"/>
      <c r="DG36"/>
      <c r="DH36"/>
      <c r="DI36"/>
      <c r="DJ36"/>
      <c r="DK36"/>
      <c r="DL36"/>
      <c r="DM36"/>
      <c r="DN36" s="29"/>
      <c r="DO36" s="29"/>
      <c r="DP36" s="29"/>
      <c r="DQ36" s="29"/>
      <c r="DR36" t="str">
        <f t="shared" si="9"/>
        <v>yes</v>
      </c>
      <c r="DS36" t="s">
        <v>741</v>
      </c>
      <c r="DT36">
        <v>0.77358490566037741</v>
      </c>
      <c r="DU36" s="39"/>
      <c r="DV36" s="38" t="s">
        <v>762</v>
      </c>
      <c r="DW36" t="s">
        <v>741</v>
      </c>
      <c r="DX36"/>
      <c r="DY36"/>
      <c r="DZ36" t="s">
        <v>741</v>
      </c>
      <c r="EA36"/>
      <c r="EB36"/>
      <c r="EC36"/>
      <c r="ED36"/>
      <c r="EE36"/>
      <c r="EF36"/>
    </row>
    <row r="37" spans="1:136" ht="15" customHeight="1" x14ac:dyDescent="0.25">
      <c r="A37" s="7" t="s">
        <v>24</v>
      </c>
      <c r="B37" s="7" t="s">
        <v>272</v>
      </c>
      <c r="C37" s="8" t="s">
        <v>285</v>
      </c>
      <c r="D37" s="8" t="s">
        <v>346</v>
      </c>
      <c r="E37" s="8" t="s">
        <v>347</v>
      </c>
      <c r="F37" s="8" t="s">
        <v>315</v>
      </c>
      <c r="G37" s="8" t="s">
        <v>341</v>
      </c>
      <c r="H37" s="8" t="s">
        <v>342</v>
      </c>
      <c r="I37" s="8" t="s">
        <v>322</v>
      </c>
      <c r="J37" s="8" t="s">
        <v>319</v>
      </c>
      <c r="K37" s="22" t="s">
        <v>323</v>
      </c>
      <c r="L37" s="23">
        <v>-12</v>
      </c>
      <c r="M37" s="23">
        <v>4</v>
      </c>
      <c r="N37" s="23">
        <v>19</v>
      </c>
      <c r="O37" s="24"/>
      <c r="P37" s="24">
        <v>7.6</v>
      </c>
      <c r="Q37" s="24"/>
      <c r="R37" s="24">
        <v>1</v>
      </c>
      <c r="S37" s="24">
        <v>1.9450000000000001</v>
      </c>
      <c r="T37" s="24">
        <v>16</v>
      </c>
      <c r="U37" s="22" t="s">
        <v>563</v>
      </c>
      <c r="V37" s="22" t="s">
        <v>547</v>
      </c>
      <c r="W37" s="22"/>
      <c r="X37" s="25"/>
      <c r="Y37" s="22" t="s">
        <v>569</v>
      </c>
      <c r="Z37" s="25">
        <v>0.5</v>
      </c>
      <c r="AA37" s="9">
        <f t="shared" si="3"/>
        <v>0</v>
      </c>
      <c r="AB37" s="7"/>
      <c r="AC37" s="25"/>
      <c r="AD37" s="23"/>
      <c r="AE37" s="24"/>
      <c r="AF37" s="24"/>
      <c r="AG37" s="22"/>
      <c r="AH37" s="23">
        <v>1500</v>
      </c>
      <c r="AI37" s="26"/>
      <c r="AJ37" s="7">
        <f t="shared" si="5"/>
        <v>4</v>
      </c>
      <c r="AK37" s="22">
        <v>4</v>
      </c>
      <c r="AL37" s="22" t="s">
        <v>598</v>
      </c>
      <c r="AM37" s="25">
        <v>0</v>
      </c>
      <c r="AN37" s="25">
        <v>0</v>
      </c>
      <c r="AO37" s="25">
        <v>0</v>
      </c>
      <c r="AP37" s="25">
        <v>0</v>
      </c>
      <c r="AQ37" s="25">
        <v>1</v>
      </c>
      <c r="AR37" s="25">
        <v>0</v>
      </c>
      <c r="AS37" s="25">
        <v>1</v>
      </c>
      <c r="AT37" s="25">
        <v>0</v>
      </c>
      <c r="AU37" s="25">
        <v>0</v>
      </c>
      <c r="AV37" s="25">
        <v>0</v>
      </c>
      <c r="AW37" s="25">
        <v>0</v>
      </c>
      <c r="AX37" s="25">
        <v>1</v>
      </c>
      <c r="AY37" s="25">
        <v>1</v>
      </c>
      <c r="AZ37" s="25">
        <v>0</v>
      </c>
      <c r="BA37" s="25">
        <v>0</v>
      </c>
      <c r="BB37" s="25">
        <v>0</v>
      </c>
      <c r="BC37" s="25">
        <v>0</v>
      </c>
      <c r="BD37" s="25">
        <v>0</v>
      </c>
      <c r="BE37" s="25">
        <v>0</v>
      </c>
      <c r="BF37" s="25">
        <v>0</v>
      </c>
      <c r="BG37" s="25">
        <v>0</v>
      </c>
      <c r="BH37" s="25">
        <v>0</v>
      </c>
      <c r="BI37" s="25">
        <v>0</v>
      </c>
      <c r="BJ37" s="25">
        <v>0</v>
      </c>
      <c r="BK37" s="25">
        <v>0</v>
      </c>
      <c r="BL37" s="8" t="s">
        <v>615</v>
      </c>
      <c r="BM37" s="22"/>
      <c r="BN37" s="22"/>
      <c r="BO37" s="26"/>
      <c r="BP37" s="22" t="s">
        <v>665</v>
      </c>
      <c r="BQ37" s="23">
        <v>1</v>
      </c>
      <c r="BR37" s="23">
        <v>3</v>
      </c>
      <c r="BS37" s="24">
        <f t="shared" si="6"/>
        <v>25</v>
      </c>
      <c r="BT37" s="24">
        <f t="shared" si="7"/>
        <v>75</v>
      </c>
      <c r="BU37" s="24">
        <f t="shared" si="8"/>
        <v>0.33333333333333331</v>
      </c>
      <c r="BV37" s="29" t="s">
        <v>666</v>
      </c>
      <c r="BW37" s="29" t="s">
        <v>671</v>
      </c>
      <c r="BX37" s="29"/>
      <c r="BY37" s="29" t="s">
        <v>678</v>
      </c>
      <c r="BZ37" t="s">
        <v>688</v>
      </c>
      <c r="CA37"/>
      <c r="CB37"/>
      <c r="CC37"/>
      <c r="CD37"/>
      <c r="CE37"/>
      <c r="CF37"/>
      <c r="CG37"/>
      <c r="CH37"/>
      <c r="CI37"/>
      <c r="CJ37"/>
      <c r="CK37" s="30"/>
      <c r="CL37" s="30"/>
      <c r="CM37" s="30"/>
      <c r="CN37" s="30"/>
      <c r="CO37" s="30"/>
      <c r="CP37"/>
      <c r="CQ37"/>
      <c r="CR37" s="30"/>
      <c r="CS37" s="30"/>
      <c r="CT37"/>
      <c r="CU37">
        <v>100</v>
      </c>
      <c r="CV37"/>
      <c r="CW37"/>
      <c r="CX37"/>
      <c r="CY37"/>
      <c r="CZ37"/>
      <c r="DA37"/>
      <c r="DB37"/>
      <c r="DC37"/>
      <c r="DD37"/>
      <c r="DE37"/>
      <c r="DF37"/>
      <c r="DG37"/>
      <c r="DH37"/>
      <c r="DI37"/>
      <c r="DJ37"/>
      <c r="DK37"/>
      <c r="DL37"/>
      <c r="DM37"/>
      <c r="DN37" s="29"/>
      <c r="DO37" s="29"/>
      <c r="DP37" s="29"/>
      <c r="DQ37" s="29"/>
      <c r="DR37" t="str">
        <f t="shared" si="9"/>
        <v>yes</v>
      </c>
      <c r="DS37" t="s">
        <v>742</v>
      </c>
      <c r="DT37" t="s">
        <v>744</v>
      </c>
      <c r="DU37" s="38"/>
      <c r="DV37" s="38"/>
      <c r="DW37" t="s">
        <v>741</v>
      </c>
      <c r="DX37"/>
      <c r="DY37"/>
      <c r="DZ37" t="s">
        <v>741</v>
      </c>
      <c r="EA37"/>
      <c r="EB37"/>
      <c r="EC37"/>
      <c r="ED37"/>
      <c r="EE37"/>
      <c r="EF37" t="s">
        <v>791</v>
      </c>
    </row>
    <row r="38" spans="1:136" ht="15" customHeight="1" x14ac:dyDescent="0.25">
      <c r="A38" s="7" t="s">
        <v>25</v>
      </c>
      <c r="B38" s="7" t="s">
        <v>272</v>
      </c>
      <c r="C38" s="8" t="s">
        <v>285</v>
      </c>
      <c r="D38" s="8" t="s">
        <v>346</v>
      </c>
      <c r="E38" s="8" t="s">
        <v>347</v>
      </c>
      <c r="F38" s="8" t="s">
        <v>315</v>
      </c>
      <c r="G38" s="8" t="s">
        <v>341</v>
      </c>
      <c r="H38" s="8" t="s">
        <v>342</v>
      </c>
      <c r="I38" s="8" t="s">
        <v>322</v>
      </c>
      <c r="J38" s="8" t="s">
        <v>319</v>
      </c>
      <c r="K38" s="22" t="s">
        <v>323</v>
      </c>
      <c r="L38" s="23">
        <v>-12</v>
      </c>
      <c r="M38" s="23">
        <v>8</v>
      </c>
      <c r="N38" s="23">
        <v>19</v>
      </c>
      <c r="O38" s="24"/>
      <c r="P38" s="24">
        <v>7.6</v>
      </c>
      <c r="Q38" s="24"/>
      <c r="R38" s="24">
        <v>1</v>
      </c>
      <c r="S38" s="24">
        <v>1.9450000000000001</v>
      </c>
      <c r="T38" s="24">
        <v>16</v>
      </c>
      <c r="U38" s="22" t="s">
        <v>563</v>
      </c>
      <c r="V38" s="22" t="s">
        <v>547</v>
      </c>
      <c r="W38" s="22"/>
      <c r="X38" s="25"/>
      <c r="Y38" s="22"/>
      <c r="Z38" s="25"/>
      <c r="AA38" s="9"/>
      <c r="AB38" s="7"/>
      <c r="AC38" s="25"/>
      <c r="AD38" s="23"/>
      <c r="AE38" s="24"/>
      <c r="AF38" s="24"/>
      <c r="AG38" s="22"/>
      <c r="AH38" s="23"/>
      <c r="AI38" s="26"/>
      <c r="AJ38" s="7">
        <f t="shared" si="5"/>
        <v>3</v>
      </c>
      <c r="AK38" s="22">
        <v>3</v>
      </c>
      <c r="AL38" s="22" t="s">
        <v>598</v>
      </c>
      <c r="AM38" s="25">
        <v>0</v>
      </c>
      <c r="AN38" s="25">
        <v>0</v>
      </c>
      <c r="AO38" s="25">
        <v>0</v>
      </c>
      <c r="AP38" s="25">
        <v>0</v>
      </c>
      <c r="AQ38" s="25">
        <v>0.92767053930654142</v>
      </c>
      <c r="AR38" s="25">
        <v>0</v>
      </c>
      <c r="AS38" s="25">
        <v>0.92767053930654142</v>
      </c>
      <c r="AT38" s="25">
        <v>0</v>
      </c>
      <c r="AU38" s="25">
        <v>0</v>
      </c>
      <c r="AV38" s="25">
        <v>0</v>
      </c>
      <c r="AW38" s="25">
        <v>0</v>
      </c>
      <c r="AX38" s="25">
        <v>0</v>
      </c>
      <c r="AY38" s="25">
        <v>0</v>
      </c>
      <c r="AZ38" s="25">
        <v>0</v>
      </c>
      <c r="BA38" s="25">
        <v>0</v>
      </c>
      <c r="BB38" s="25">
        <v>1</v>
      </c>
      <c r="BC38" s="25">
        <v>0</v>
      </c>
      <c r="BD38" s="25">
        <v>0</v>
      </c>
      <c r="BE38" s="25">
        <v>0</v>
      </c>
      <c r="BF38" s="25">
        <v>0</v>
      </c>
      <c r="BG38" s="25">
        <v>0</v>
      </c>
      <c r="BH38" s="25">
        <v>0</v>
      </c>
      <c r="BI38" s="25">
        <v>0</v>
      </c>
      <c r="BJ38" s="25">
        <v>0</v>
      </c>
      <c r="BK38" s="25">
        <v>0</v>
      </c>
      <c r="BL38" s="8"/>
      <c r="BM38" s="26" t="s">
        <v>623</v>
      </c>
      <c r="BN38" s="22"/>
      <c r="BO38" s="26" t="s">
        <v>613</v>
      </c>
      <c r="BP38" s="22" t="s">
        <v>484</v>
      </c>
      <c r="BQ38" s="23">
        <v>0</v>
      </c>
      <c r="BR38" s="23">
        <v>3</v>
      </c>
      <c r="BS38" s="24">
        <f t="shared" si="6"/>
        <v>0</v>
      </c>
      <c r="BT38" s="24">
        <f t="shared" si="7"/>
        <v>100</v>
      </c>
      <c r="BU38" s="24">
        <f t="shared" si="8"/>
        <v>0</v>
      </c>
      <c r="BV38" s="29" t="s">
        <v>666</v>
      </c>
      <c r="BW38" s="29" t="s">
        <v>667</v>
      </c>
      <c r="BX38" s="29"/>
      <c r="BY38" s="29" t="s">
        <v>680</v>
      </c>
      <c r="BZ38" t="s">
        <v>689</v>
      </c>
      <c r="CA38"/>
      <c r="CB38"/>
      <c r="CC38"/>
      <c r="CD38"/>
      <c r="CE38"/>
      <c r="CF38"/>
      <c r="CG38"/>
      <c r="CH38"/>
      <c r="CI38"/>
      <c r="CJ38"/>
      <c r="CK38" s="30"/>
      <c r="CL38" s="30"/>
      <c r="CM38" s="30"/>
      <c r="CN38" s="30"/>
      <c r="CO38" s="30"/>
      <c r="CP38"/>
      <c r="CQ38"/>
      <c r="CR38" s="30"/>
      <c r="CS38" s="30"/>
      <c r="CT38"/>
      <c r="CU38"/>
      <c r="CV38"/>
      <c r="CW38"/>
      <c r="CX38"/>
      <c r="CY38"/>
      <c r="CZ38"/>
      <c r="DA38"/>
      <c r="DB38"/>
      <c r="DC38"/>
      <c r="DD38"/>
      <c r="DE38"/>
      <c r="DF38"/>
      <c r="DG38"/>
      <c r="DH38"/>
      <c r="DI38"/>
      <c r="DJ38"/>
      <c r="DK38"/>
      <c r="DL38"/>
      <c r="DM38"/>
      <c r="DN38" s="29"/>
      <c r="DO38" s="29"/>
      <c r="DP38" s="29"/>
      <c r="DQ38" s="29"/>
      <c r="DR38" t="str">
        <f t="shared" si="9"/>
        <v>yes</v>
      </c>
      <c r="DS38" t="s">
        <v>742</v>
      </c>
      <c r="DT38"/>
      <c r="DU38" s="38"/>
      <c r="DV38" s="38"/>
      <c r="DW38" t="s">
        <v>742</v>
      </c>
      <c r="DX38"/>
      <c r="DY38"/>
      <c r="DZ38" t="s">
        <v>741</v>
      </c>
      <c r="EA38"/>
      <c r="EB38"/>
      <c r="EC38"/>
      <c r="ED38"/>
      <c r="EE38"/>
      <c r="EF38" t="s">
        <v>793</v>
      </c>
    </row>
    <row r="39" spans="1:136" ht="15" customHeight="1" x14ac:dyDescent="0.25">
      <c r="A39" s="7" t="s">
        <v>26</v>
      </c>
      <c r="B39" s="7" t="s">
        <v>272</v>
      </c>
      <c r="C39" s="8" t="s">
        <v>285</v>
      </c>
      <c r="D39" s="8" t="s">
        <v>348</v>
      </c>
      <c r="E39" s="8" t="s">
        <v>349</v>
      </c>
      <c r="F39" s="8" t="s">
        <v>315</v>
      </c>
      <c r="G39" s="8" t="s">
        <v>341</v>
      </c>
      <c r="H39" s="8" t="s">
        <v>342</v>
      </c>
      <c r="I39" s="8" t="s">
        <v>322</v>
      </c>
      <c r="J39" s="8" t="s">
        <v>319</v>
      </c>
      <c r="K39" s="22" t="s">
        <v>323</v>
      </c>
      <c r="L39" s="23">
        <v>4</v>
      </c>
      <c r="M39" s="23">
        <v>15</v>
      </c>
      <c r="N39" s="23">
        <v>35</v>
      </c>
      <c r="O39" s="24">
        <v>7</v>
      </c>
      <c r="P39" s="24">
        <v>7.2</v>
      </c>
      <c r="Q39" s="24">
        <v>8.5</v>
      </c>
      <c r="R39" s="24"/>
      <c r="S39" s="24">
        <v>1.9450000000000001</v>
      </c>
      <c r="T39" s="24"/>
      <c r="U39" s="22" t="s">
        <v>563</v>
      </c>
      <c r="V39" s="22" t="s">
        <v>547</v>
      </c>
      <c r="W39" s="22" t="s">
        <v>570</v>
      </c>
      <c r="X39" s="25">
        <v>2</v>
      </c>
      <c r="Y39" s="22" t="s">
        <v>569</v>
      </c>
      <c r="Z39" s="25">
        <v>0.5</v>
      </c>
      <c r="AA39" s="9">
        <f t="shared" si="3"/>
        <v>4</v>
      </c>
      <c r="AB39" s="7">
        <v>120</v>
      </c>
      <c r="AC39" s="25"/>
      <c r="AD39" s="23">
        <v>72</v>
      </c>
      <c r="AE39" s="24">
        <v>1640</v>
      </c>
      <c r="AF39" s="24">
        <f t="shared" si="4"/>
        <v>546.66666666666663</v>
      </c>
      <c r="AG39" s="22"/>
      <c r="AH39" s="23">
        <v>17000</v>
      </c>
      <c r="AI39" s="26"/>
      <c r="AJ39" s="7">
        <f t="shared" si="5"/>
        <v>2</v>
      </c>
      <c r="AK39" s="22"/>
      <c r="AL39" s="26"/>
      <c r="AM39" s="25">
        <v>0</v>
      </c>
      <c r="AN39" s="25">
        <v>1</v>
      </c>
      <c r="AO39" s="25">
        <v>0</v>
      </c>
      <c r="AP39" s="25">
        <v>0</v>
      </c>
      <c r="AQ39" s="25">
        <v>0</v>
      </c>
      <c r="AR39" s="25">
        <v>0</v>
      </c>
      <c r="AS39" s="25">
        <v>0</v>
      </c>
      <c r="AT39" s="25">
        <v>0</v>
      </c>
      <c r="AU39" s="25">
        <v>0</v>
      </c>
      <c r="AV39" s="25">
        <v>0</v>
      </c>
      <c r="AW39" s="25">
        <v>0</v>
      </c>
      <c r="AX39" s="25">
        <v>0</v>
      </c>
      <c r="AY39" s="25">
        <v>0.33333332999999998</v>
      </c>
      <c r="AZ39" s="25">
        <v>0</v>
      </c>
      <c r="BA39" s="25">
        <v>0</v>
      </c>
      <c r="BB39" s="25">
        <v>0</v>
      </c>
      <c r="BC39" s="25">
        <v>0</v>
      </c>
      <c r="BD39" s="25">
        <v>0</v>
      </c>
      <c r="BE39" s="25">
        <v>0</v>
      </c>
      <c r="BF39" s="25">
        <v>0</v>
      </c>
      <c r="BG39" s="25">
        <v>0</v>
      </c>
      <c r="BH39" s="25">
        <v>0</v>
      </c>
      <c r="BI39" s="25">
        <v>0</v>
      </c>
      <c r="BJ39" s="25">
        <v>0</v>
      </c>
      <c r="BK39" s="25">
        <v>0</v>
      </c>
      <c r="BL39" s="8"/>
      <c r="BM39" s="22" t="s">
        <v>625</v>
      </c>
      <c r="BN39" s="22"/>
      <c r="BO39" s="26"/>
      <c r="BP39" s="22"/>
      <c r="BQ39" s="23"/>
      <c r="BR39" s="23"/>
      <c r="BS39" s="24"/>
      <c r="BT39" s="24"/>
      <c r="BU39" s="24"/>
      <c r="BV39" s="29"/>
      <c r="BW39" s="29"/>
      <c r="BX39" s="29"/>
      <c r="BY39" s="29" t="s">
        <v>678</v>
      </c>
      <c r="BZ39"/>
      <c r="CA39"/>
      <c r="CB39"/>
      <c r="CC39"/>
      <c r="CD39"/>
      <c r="CE39"/>
      <c r="CF39"/>
      <c r="CG39"/>
      <c r="CH39"/>
      <c r="CI39"/>
      <c r="CJ39"/>
      <c r="CK39" s="30"/>
      <c r="CL39" s="30"/>
      <c r="CM39" s="30"/>
      <c r="CN39" s="30"/>
      <c r="CO39" s="30"/>
      <c r="CP39"/>
      <c r="CQ39"/>
      <c r="CR39" s="30"/>
      <c r="CS39" s="30"/>
      <c r="CT39"/>
      <c r="CU39"/>
      <c r="CV39"/>
      <c r="CW39"/>
      <c r="CX39"/>
      <c r="CY39"/>
      <c r="CZ39"/>
      <c r="DA39"/>
      <c r="DB39"/>
      <c r="DC39"/>
      <c r="DD39"/>
      <c r="DE39"/>
      <c r="DF39"/>
      <c r="DG39"/>
      <c r="DH39"/>
      <c r="DI39"/>
      <c r="DJ39"/>
      <c r="DK39"/>
      <c r="DL39"/>
      <c r="DM39"/>
      <c r="DN39" s="29"/>
      <c r="DO39" s="29"/>
      <c r="DP39" s="29"/>
      <c r="DQ39" s="29"/>
      <c r="DR39" t="str">
        <f t="shared" si="9"/>
        <v>yes</v>
      </c>
      <c r="DS39" t="s">
        <v>741</v>
      </c>
      <c r="DT39">
        <v>0.69659999999999989</v>
      </c>
      <c r="DU39" s="39"/>
      <c r="DV39" s="38" t="s">
        <v>763</v>
      </c>
      <c r="DW39" s="29"/>
      <c r="DX39" s="29"/>
      <c r="DY39" s="29"/>
      <c r="DZ39" s="29"/>
      <c r="EA39" s="29"/>
      <c r="EB39" s="29"/>
      <c r="EC39" s="29"/>
      <c r="ED39" s="29"/>
      <c r="EE39"/>
      <c r="EF39"/>
    </row>
    <row r="40" spans="1:136" ht="15" customHeight="1" x14ac:dyDescent="0.25">
      <c r="A40" s="7" t="s">
        <v>27</v>
      </c>
      <c r="B40" s="7" t="s">
        <v>272</v>
      </c>
      <c r="C40" s="8" t="s">
        <v>284</v>
      </c>
      <c r="D40" s="8" t="s">
        <v>350</v>
      </c>
      <c r="E40" s="8" t="s">
        <v>347</v>
      </c>
      <c r="F40" s="8" t="s">
        <v>315</v>
      </c>
      <c r="G40" s="8" t="s">
        <v>341</v>
      </c>
      <c r="H40" s="8" t="s">
        <v>342</v>
      </c>
      <c r="I40" s="8" t="s">
        <v>322</v>
      </c>
      <c r="J40" s="8" t="s">
        <v>319</v>
      </c>
      <c r="K40" s="22" t="s">
        <v>323</v>
      </c>
      <c r="L40" s="23">
        <v>0</v>
      </c>
      <c r="M40" s="23">
        <v>11</v>
      </c>
      <c r="N40" s="23">
        <v>30</v>
      </c>
      <c r="O40" s="24"/>
      <c r="P40" s="24">
        <v>7</v>
      </c>
      <c r="Q40" s="24"/>
      <c r="R40" s="24"/>
      <c r="S40" s="24">
        <v>0.7</v>
      </c>
      <c r="T40" s="24"/>
      <c r="U40" s="22" t="s">
        <v>551</v>
      </c>
      <c r="V40" s="22" t="s">
        <v>552</v>
      </c>
      <c r="W40" s="22" t="s">
        <v>570</v>
      </c>
      <c r="X40" s="25">
        <v>2</v>
      </c>
      <c r="Y40" s="22" t="s">
        <v>569</v>
      </c>
      <c r="Z40" s="25">
        <v>0.05</v>
      </c>
      <c r="AA40" s="9">
        <f t="shared" si="3"/>
        <v>40</v>
      </c>
      <c r="AB40" s="7">
        <v>150</v>
      </c>
      <c r="AC40" s="25"/>
      <c r="AD40" s="23">
        <v>120</v>
      </c>
      <c r="AE40" s="24"/>
      <c r="AF40" s="24"/>
      <c r="AG40" s="22"/>
      <c r="AH40" s="23">
        <v>2000</v>
      </c>
      <c r="AI40" s="26"/>
      <c r="AJ40" s="7">
        <f t="shared" si="5"/>
        <v>3</v>
      </c>
      <c r="AK40" s="22"/>
      <c r="AL40" s="22" t="s">
        <v>597</v>
      </c>
      <c r="AM40" s="25">
        <v>1</v>
      </c>
      <c r="AN40" s="25">
        <v>0</v>
      </c>
      <c r="AO40" s="25">
        <v>0.5029342723004695</v>
      </c>
      <c r="AP40" s="25">
        <v>0</v>
      </c>
      <c r="AQ40" s="25">
        <v>0</v>
      </c>
      <c r="AR40" s="25">
        <v>0</v>
      </c>
      <c r="AS40" s="25">
        <v>0</v>
      </c>
      <c r="AT40" s="25">
        <v>0</v>
      </c>
      <c r="AU40" s="25">
        <v>0</v>
      </c>
      <c r="AV40" s="25">
        <v>0</v>
      </c>
      <c r="AW40" s="25">
        <v>0</v>
      </c>
      <c r="AX40" s="25">
        <v>0</v>
      </c>
      <c r="AY40" s="25">
        <v>0</v>
      </c>
      <c r="AZ40" s="25">
        <v>0</v>
      </c>
      <c r="BA40" s="25">
        <v>0.52876654840810988</v>
      </c>
      <c r="BB40" s="25">
        <v>0</v>
      </c>
      <c r="BC40" s="25">
        <v>0</v>
      </c>
      <c r="BD40" s="25">
        <v>0</v>
      </c>
      <c r="BE40" s="25">
        <v>0</v>
      </c>
      <c r="BF40" s="25">
        <v>0</v>
      </c>
      <c r="BG40" s="25">
        <v>0</v>
      </c>
      <c r="BH40" s="25">
        <v>0</v>
      </c>
      <c r="BI40" s="25">
        <v>0</v>
      </c>
      <c r="BJ40" s="25">
        <v>0</v>
      </c>
      <c r="BK40" s="25">
        <v>0</v>
      </c>
      <c r="BL40" s="8" t="s">
        <v>619</v>
      </c>
      <c r="BM40" s="26" t="s">
        <v>623</v>
      </c>
      <c r="BN40" s="22"/>
      <c r="BO40" s="26"/>
      <c r="BP40" s="22"/>
      <c r="BQ40" s="23"/>
      <c r="BR40" s="23"/>
      <c r="BS40" s="24"/>
      <c r="BT40" s="24"/>
      <c r="BU40" s="24"/>
      <c r="BV40" s="29"/>
      <c r="BW40" s="29"/>
      <c r="BX40" s="29"/>
      <c r="BY40" s="29" t="s">
        <v>678</v>
      </c>
      <c r="BZ40"/>
      <c r="CA40">
        <v>33.81</v>
      </c>
      <c r="CB40">
        <v>2.4</v>
      </c>
      <c r="CC40"/>
      <c r="CD40"/>
      <c r="CE40"/>
      <c r="CF40"/>
      <c r="CG40"/>
      <c r="CH40">
        <v>2.81</v>
      </c>
      <c r="CI40"/>
      <c r="CJ40"/>
      <c r="CK40" s="30"/>
      <c r="CL40" s="30"/>
      <c r="CM40" s="30"/>
      <c r="CN40" s="30"/>
      <c r="CO40" s="30"/>
      <c r="CP40" t="s">
        <v>730</v>
      </c>
      <c r="CQ40" t="s">
        <v>733</v>
      </c>
      <c r="CR40" s="30"/>
      <c r="CS40" s="30"/>
      <c r="CT40"/>
      <c r="CU40"/>
      <c r="CV40"/>
      <c r="CW40"/>
      <c r="CX40"/>
      <c r="CY40"/>
      <c r="CZ40"/>
      <c r="DA40"/>
      <c r="DB40"/>
      <c r="DC40"/>
      <c r="DD40"/>
      <c r="DE40"/>
      <c r="DF40"/>
      <c r="DG40" t="s">
        <v>741</v>
      </c>
      <c r="DH40"/>
      <c r="DI40"/>
      <c r="DJ40"/>
      <c r="DK40"/>
      <c r="DL40"/>
      <c r="DM40"/>
      <c r="DN40" s="29"/>
      <c r="DO40" s="29"/>
      <c r="DP40" s="29"/>
      <c r="DQ40" s="29"/>
      <c r="DR40" t="str">
        <f t="shared" si="9"/>
        <v>yes</v>
      </c>
      <c r="DS40" t="s">
        <v>741</v>
      </c>
      <c r="DT40">
        <v>0.63</v>
      </c>
      <c r="DU40" s="39"/>
      <c r="DV40" s="38" t="s">
        <v>764</v>
      </c>
      <c r="DW40" s="29"/>
      <c r="DX40" s="29"/>
      <c r="DY40" s="29"/>
      <c r="DZ40" s="29"/>
      <c r="EA40" s="29"/>
      <c r="EB40" s="29"/>
      <c r="EC40" s="29"/>
      <c r="ED40" s="29"/>
      <c r="EE40"/>
      <c r="EF40"/>
    </row>
    <row r="41" spans="1:136" ht="15" customHeight="1" x14ac:dyDescent="0.25">
      <c r="A41" s="7" t="s">
        <v>28</v>
      </c>
      <c r="B41" s="7" t="s">
        <v>273</v>
      </c>
      <c r="C41" s="8" t="s">
        <v>282</v>
      </c>
      <c r="D41" s="8" t="s">
        <v>351</v>
      </c>
      <c r="E41" s="8" t="s">
        <v>340</v>
      </c>
      <c r="F41" s="8" t="s">
        <v>315</v>
      </c>
      <c r="G41" s="8" t="s">
        <v>341</v>
      </c>
      <c r="H41" s="8" t="s">
        <v>342</v>
      </c>
      <c r="I41" s="8" t="s">
        <v>322</v>
      </c>
      <c r="J41" s="8" t="s">
        <v>319</v>
      </c>
      <c r="K41" s="22" t="s">
        <v>323</v>
      </c>
      <c r="L41" s="23">
        <v>10</v>
      </c>
      <c r="M41" s="23">
        <v>20</v>
      </c>
      <c r="N41" s="23">
        <v>42</v>
      </c>
      <c r="O41" s="24">
        <v>5</v>
      </c>
      <c r="P41" s="24">
        <v>7.6</v>
      </c>
      <c r="Q41" s="24">
        <v>10</v>
      </c>
      <c r="R41" s="24">
        <v>0.5</v>
      </c>
      <c r="S41" s="24">
        <v>7.5</v>
      </c>
      <c r="T41" s="24">
        <v>20</v>
      </c>
      <c r="U41" s="22" t="s">
        <v>563</v>
      </c>
      <c r="V41" s="22" t="s">
        <v>547</v>
      </c>
      <c r="W41" s="22" t="s">
        <v>570</v>
      </c>
      <c r="X41" s="25">
        <v>3</v>
      </c>
      <c r="Y41" s="22" t="s">
        <v>569</v>
      </c>
      <c r="Z41" s="25">
        <v>0.5</v>
      </c>
      <c r="AA41" s="9">
        <f t="shared" si="3"/>
        <v>6</v>
      </c>
      <c r="AB41" s="7"/>
      <c r="AC41" s="25"/>
      <c r="AD41" s="23">
        <v>50</v>
      </c>
      <c r="AE41" s="24">
        <v>400</v>
      </c>
      <c r="AF41" s="24">
        <f t="shared" si="4"/>
        <v>192</v>
      </c>
      <c r="AG41" s="22"/>
      <c r="AH41" s="23">
        <v>270</v>
      </c>
      <c r="AI41" s="26"/>
      <c r="AJ41" s="7">
        <f t="shared" si="5"/>
        <v>2</v>
      </c>
      <c r="AK41" s="22">
        <v>2</v>
      </c>
      <c r="AL41" s="26"/>
      <c r="AM41" s="25">
        <v>0</v>
      </c>
      <c r="AN41" s="25">
        <v>0</v>
      </c>
      <c r="AO41" s="25">
        <v>0</v>
      </c>
      <c r="AP41" s="25">
        <v>0</v>
      </c>
      <c r="AQ41" s="25">
        <v>0</v>
      </c>
      <c r="AR41" s="25">
        <v>0</v>
      </c>
      <c r="AS41" s="25">
        <v>0</v>
      </c>
      <c r="AT41" s="25">
        <v>0</v>
      </c>
      <c r="AU41" s="25">
        <v>0</v>
      </c>
      <c r="AV41" s="25">
        <v>0</v>
      </c>
      <c r="AW41" s="25">
        <v>0</v>
      </c>
      <c r="AX41" s="25">
        <v>0</v>
      </c>
      <c r="AY41" s="25">
        <v>0</v>
      </c>
      <c r="AZ41" s="25">
        <v>0</v>
      </c>
      <c r="BA41" s="25">
        <v>0</v>
      </c>
      <c r="BB41" s="25">
        <v>0</v>
      </c>
      <c r="BC41" s="25">
        <v>0</v>
      </c>
      <c r="BD41" s="25">
        <v>0</v>
      </c>
      <c r="BE41" s="25">
        <v>0</v>
      </c>
      <c r="BF41" s="25">
        <v>1</v>
      </c>
      <c r="BG41" s="25">
        <v>0</v>
      </c>
      <c r="BH41" s="25">
        <v>1</v>
      </c>
      <c r="BI41" s="25">
        <v>0</v>
      </c>
      <c r="BJ41" s="25">
        <v>0</v>
      </c>
      <c r="BK41" s="25">
        <v>0</v>
      </c>
      <c r="BL41" s="8"/>
      <c r="BM41" s="22" t="s">
        <v>628</v>
      </c>
      <c r="BN41" s="22"/>
      <c r="BO41" s="26"/>
      <c r="BP41" s="22" t="s">
        <v>665</v>
      </c>
      <c r="BQ41" s="23">
        <v>1</v>
      </c>
      <c r="BR41" s="23">
        <v>1</v>
      </c>
      <c r="BS41" s="24">
        <f t="shared" si="6"/>
        <v>50</v>
      </c>
      <c r="BT41" s="24">
        <f t="shared" si="7"/>
        <v>50</v>
      </c>
      <c r="BU41" s="24">
        <f t="shared" si="8"/>
        <v>1</v>
      </c>
      <c r="BV41" s="29"/>
      <c r="BW41" s="29"/>
      <c r="BX41" s="29"/>
      <c r="BY41" s="29" t="s">
        <v>678</v>
      </c>
      <c r="BZ41" t="s">
        <v>690</v>
      </c>
      <c r="CA41">
        <v>78</v>
      </c>
      <c r="CB41"/>
      <c r="CC41"/>
      <c r="CD41"/>
      <c r="CE41"/>
      <c r="CF41"/>
      <c r="CG41"/>
      <c r="CH41">
        <v>6</v>
      </c>
      <c r="CI41"/>
      <c r="CJ41">
        <v>3</v>
      </c>
      <c r="CK41" s="30"/>
      <c r="CL41" s="30"/>
      <c r="CM41" s="30"/>
      <c r="CN41" s="30"/>
      <c r="CO41" s="30"/>
      <c r="CP41"/>
      <c r="CQ41"/>
      <c r="CR41" s="30"/>
      <c r="CS41" s="30"/>
      <c r="CT41"/>
      <c r="CU41"/>
      <c r="CV41"/>
      <c r="CW41"/>
      <c r="CX41"/>
      <c r="CY41"/>
      <c r="CZ41"/>
      <c r="DA41"/>
      <c r="DB41"/>
      <c r="DC41"/>
      <c r="DD41"/>
      <c r="DE41"/>
      <c r="DF41"/>
      <c r="DG41"/>
      <c r="DH41"/>
      <c r="DI41"/>
      <c r="DJ41"/>
      <c r="DK41"/>
      <c r="DL41"/>
      <c r="DM41"/>
      <c r="DN41" s="29"/>
      <c r="DO41" s="29"/>
      <c r="DP41" s="29"/>
      <c r="DQ41" s="29"/>
      <c r="DR41" t="str">
        <f t="shared" si="9"/>
        <v>yes</v>
      </c>
      <c r="DS41" t="s">
        <v>742</v>
      </c>
      <c r="DT41"/>
      <c r="DU41" s="38"/>
      <c r="DV41" s="38"/>
      <c r="DW41"/>
      <c r="DX41"/>
      <c r="DY41"/>
      <c r="DZ41"/>
      <c r="EA41"/>
      <c r="EB41"/>
      <c r="EC41"/>
      <c r="ED41"/>
      <c r="EE41"/>
      <c r="EF41"/>
    </row>
    <row r="42" spans="1:136" ht="15" customHeight="1" x14ac:dyDescent="0.25">
      <c r="A42" s="7" t="s">
        <v>29</v>
      </c>
      <c r="B42" s="7" t="s">
        <v>272</v>
      </c>
      <c r="C42" s="8" t="s">
        <v>285</v>
      </c>
      <c r="D42" s="8" t="s">
        <v>352</v>
      </c>
      <c r="E42" s="8" t="s">
        <v>353</v>
      </c>
      <c r="F42" s="8" t="s">
        <v>315</v>
      </c>
      <c r="G42" s="8" t="s">
        <v>321</v>
      </c>
      <c r="H42" s="8" t="s">
        <v>345</v>
      </c>
      <c r="I42" s="8" t="s">
        <v>322</v>
      </c>
      <c r="J42" s="8" t="s">
        <v>319</v>
      </c>
      <c r="K42" s="22" t="s">
        <v>323</v>
      </c>
      <c r="L42" s="23">
        <v>4</v>
      </c>
      <c r="M42" s="23">
        <v>15</v>
      </c>
      <c r="N42" s="23">
        <v>35</v>
      </c>
      <c r="O42" s="24">
        <v>5.5</v>
      </c>
      <c r="P42" s="24">
        <v>7</v>
      </c>
      <c r="Q42" s="24">
        <v>8.5</v>
      </c>
      <c r="R42" s="24">
        <v>1</v>
      </c>
      <c r="S42" s="24">
        <v>3</v>
      </c>
      <c r="T42" s="24">
        <v>5</v>
      </c>
      <c r="U42" s="22" t="s">
        <v>563</v>
      </c>
      <c r="V42" s="22" t="s">
        <v>547</v>
      </c>
      <c r="W42" s="22" t="s">
        <v>570</v>
      </c>
      <c r="X42" s="25">
        <v>3</v>
      </c>
      <c r="Y42" s="22" t="s">
        <v>569</v>
      </c>
      <c r="Z42" s="25">
        <v>1</v>
      </c>
      <c r="AA42" s="9">
        <f t="shared" si="3"/>
        <v>3</v>
      </c>
      <c r="AB42" s="7">
        <v>200</v>
      </c>
      <c r="AC42" s="25"/>
      <c r="AD42" s="23">
        <v>120</v>
      </c>
      <c r="AE42" s="24">
        <v>2110</v>
      </c>
      <c r="AF42" s="24">
        <f t="shared" si="4"/>
        <v>422</v>
      </c>
      <c r="AG42" s="22"/>
      <c r="AH42" s="23">
        <v>220</v>
      </c>
      <c r="AI42" s="26"/>
      <c r="AJ42" s="7">
        <f t="shared" si="5"/>
        <v>7</v>
      </c>
      <c r="AK42" s="22"/>
      <c r="AL42" s="26"/>
      <c r="AM42" s="25">
        <v>5.7142857142857148E-2</v>
      </c>
      <c r="AN42" s="25">
        <v>0.83571428571428596</v>
      </c>
      <c r="AO42" s="25">
        <v>0.61785714285714299</v>
      </c>
      <c r="AP42" s="25">
        <v>0</v>
      </c>
      <c r="AQ42" s="25">
        <v>1</v>
      </c>
      <c r="AR42" s="25">
        <v>0</v>
      </c>
      <c r="AS42" s="25">
        <v>0</v>
      </c>
      <c r="AT42" s="25">
        <v>0</v>
      </c>
      <c r="AU42" s="25">
        <v>0</v>
      </c>
      <c r="AV42" s="25">
        <v>0</v>
      </c>
      <c r="AW42" s="25">
        <v>0</v>
      </c>
      <c r="AX42" s="25">
        <v>0.76428571428571401</v>
      </c>
      <c r="AY42" s="25">
        <v>0</v>
      </c>
      <c r="AZ42" s="25">
        <v>2.8571428571428574E-2</v>
      </c>
      <c r="BA42" s="25">
        <v>0.26428571428571401</v>
      </c>
      <c r="BB42" s="25">
        <v>0</v>
      </c>
      <c r="BC42" s="25">
        <v>0</v>
      </c>
      <c r="BD42" s="25">
        <v>0</v>
      </c>
      <c r="BE42" s="25">
        <v>0</v>
      </c>
      <c r="BF42" s="25">
        <v>0</v>
      </c>
      <c r="BG42" s="25">
        <v>0</v>
      </c>
      <c r="BH42" s="25">
        <v>0</v>
      </c>
      <c r="BI42" s="25">
        <v>0</v>
      </c>
      <c r="BJ42" s="25">
        <v>0</v>
      </c>
      <c r="BK42" s="25">
        <v>0</v>
      </c>
      <c r="BL42" s="8"/>
      <c r="BM42" s="22"/>
      <c r="BN42" s="22"/>
      <c r="BO42" s="26"/>
      <c r="BP42" s="22"/>
      <c r="BQ42" s="23"/>
      <c r="BR42" s="23"/>
      <c r="BS42" s="24"/>
      <c r="BT42" s="24"/>
      <c r="BU42" s="24"/>
      <c r="BV42" s="29" t="s">
        <v>669</v>
      </c>
      <c r="BW42" s="29" t="s">
        <v>672</v>
      </c>
      <c r="BX42" s="29"/>
      <c r="BY42" s="29" t="s">
        <v>678</v>
      </c>
      <c r="BZ42" t="s">
        <v>691</v>
      </c>
      <c r="CA42"/>
      <c r="CB42"/>
      <c r="CC42"/>
      <c r="CD42"/>
      <c r="CE42"/>
      <c r="CF42"/>
      <c r="CG42"/>
      <c r="CH42">
        <v>0</v>
      </c>
      <c r="CI42"/>
      <c r="CJ42">
        <v>0</v>
      </c>
      <c r="CK42" s="30"/>
      <c r="CL42" s="30"/>
      <c r="CM42" s="30"/>
      <c r="CN42" s="30"/>
      <c r="CO42" s="30"/>
      <c r="CP42" t="s">
        <v>730</v>
      </c>
      <c r="CQ42"/>
      <c r="CR42" s="30"/>
      <c r="CS42" s="30"/>
      <c r="CT42"/>
      <c r="CU42"/>
      <c r="CV42"/>
      <c r="CW42"/>
      <c r="CX42"/>
      <c r="CY42"/>
      <c r="CZ42"/>
      <c r="DA42" t="s">
        <v>741</v>
      </c>
      <c r="DB42"/>
      <c r="DC42"/>
      <c r="DD42"/>
      <c r="DE42"/>
      <c r="DF42"/>
      <c r="DG42"/>
      <c r="DH42"/>
      <c r="DI42"/>
      <c r="DJ42"/>
      <c r="DK42"/>
      <c r="DL42"/>
      <c r="DM42"/>
      <c r="DN42" s="29"/>
      <c r="DO42" s="29"/>
      <c r="DP42" s="29"/>
      <c r="DQ42" s="29"/>
      <c r="DR42" t="str">
        <f t="shared" si="9"/>
        <v>yes</v>
      </c>
      <c r="DS42" t="s">
        <v>741</v>
      </c>
      <c r="DT42">
        <v>0.31900000000000001</v>
      </c>
      <c r="DU42" s="39"/>
      <c r="DV42" s="38" t="s">
        <v>765</v>
      </c>
      <c r="DW42" s="29"/>
      <c r="DX42" s="29"/>
      <c r="DY42" s="29"/>
      <c r="DZ42" s="29"/>
      <c r="EA42" s="29"/>
      <c r="EB42" s="29"/>
      <c r="EC42" s="29"/>
      <c r="ED42" s="29"/>
      <c r="EE42"/>
      <c r="EF42"/>
    </row>
    <row r="43" spans="1:136" ht="15" customHeight="1" x14ac:dyDescent="0.25">
      <c r="A43" s="7" t="s">
        <v>30</v>
      </c>
      <c r="B43" s="7" t="s">
        <v>272</v>
      </c>
      <c r="C43" s="8" t="s">
        <v>285</v>
      </c>
      <c r="D43" s="8" t="s">
        <v>354</v>
      </c>
      <c r="E43" s="8" t="s">
        <v>355</v>
      </c>
      <c r="F43" s="8" t="s">
        <v>315</v>
      </c>
      <c r="G43" s="8" t="s">
        <v>341</v>
      </c>
      <c r="H43" s="8" t="s">
        <v>342</v>
      </c>
      <c r="I43" s="8" t="s">
        <v>322</v>
      </c>
      <c r="J43" s="8" t="s">
        <v>319</v>
      </c>
      <c r="K43" s="22" t="s">
        <v>323</v>
      </c>
      <c r="L43" s="23"/>
      <c r="M43" s="23">
        <v>15</v>
      </c>
      <c r="N43" s="23"/>
      <c r="O43" s="24"/>
      <c r="P43" s="24">
        <v>7.5</v>
      </c>
      <c r="Q43" s="24"/>
      <c r="R43" s="24">
        <v>1</v>
      </c>
      <c r="S43" s="24">
        <v>1.9450000000000001</v>
      </c>
      <c r="T43" s="24">
        <v>13</v>
      </c>
      <c r="U43" s="22" t="s">
        <v>563</v>
      </c>
      <c r="V43" s="22" t="s">
        <v>547</v>
      </c>
      <c r="W43" s="22" t="s">
        <v>570</v>
      </c>
      <c r="X43" s="25">
        <v>3</v>
      </c>
      <c r="Y43" s="22" t="s">
        <v>569</v>
      </c>
      <c r="Z43" s="25">
        <v>0.5</v>
      </c>
      <c r="AA43" s="9">
        <f t="shared" si="3"/>
        <v>6</v>
      </c>
      <c r="AB43" s="7">
        <v>200</v>
      </c>
      <c r="AC43" s="25"/>
      <c r="AD43" s="23">
        <v>72</v>
      </c>
      <c r="AE43" s="24">
        <v>567</v>
      </c>
      <c r="AF43" s="24">
        <f t="shared" si="4"/>
        <v>189</v>
      </c>
      <c r="AG43" s="22"/>
      <c r="AH43" s="23">
        <v>2000</v>
      </c>
      <c r="AI43" s="26"/>
      <c r="AJ43" s="7">
        <f t="shared" si="5"/>
        <v>7</v>
      </c>
      <c r="AK43" s="22">
        <v>5</v>
      </c>
      <c r="AL43" s="26"/>
      <c r="AM43" s="25">
        <v>0.14923291492329147</v>
      </c>
      <c r="AN43" s="25">
        <v>1</v>
      </c>
      <c r="AO43" s="25">
        <v>0.12552301255230125</v>
      </c>
      <c r="AP43" s="25">
        <v>0</v>
      </c>
      <c r="AQ43" s="25">
        <v>5.5788005578800558E-2</v>
      </c>
      <c r="AR43" s="25">
        <v>0</v>
      </c>
      <c r="AS43" s="25">
        <v>2.0920502092050208E-2</v>
      </c>
      <c r="AT43" s="25">
        <v>0</v>
      </c>
      <c r="AU43" s="25">
        <v>0</v>
      </c>
      <c r="AV43" s="25">
        <v>0</v>
      </c>
      <c r="AW43" s="25">
        <v>0</v>
      </c>
      <c r="AX43" s="25">
        <v>0</v>
      </c>
      <c r="AY43" s="25">
        <v>0</v>
      </c>
      <c r="AZ43" s="25">
        <v>2.9288702928870293E-2</v>
      </c>
      <c r="BA43" s="25">
        <v>0</v>
      </c>
      <c r="BB43" s="25">
        <v>0</v>
      </c>
      <c r="BC43" s="25">
        <v>0</v>
      </c>
      <c r="BD43" s="25">
        <v>0</v>
      </c>
      <c r="BE43" s="25">
        <v>1.2552301255230125E-2</v>
      </c>
      <c r="BF43" s="25">
        <v>0</v>
      </c>
      <c r="BG43" s="25">
        <v>0</v>
      </c>
      <c r="BH43" s="25">
        <v>0</v>
      </c>
      <c r="BI43" s="25">
        <v>0</v>
      </c>
      <c r="BJ43" s="25">
        <v>0</v>
      </c>
      <c r="BK43" s="25">
        <v>0</v>
      </c>
      <c r="BL43" s="8"/>
      <c r="BM43" s="22"/>
      <c r="BN43" s="22"/>
      <c r="BO43" s="26"/>
      <c r="BP43" s="22" t="s">
        <v>483</v>
      </c>
      <c r="BQ43" s="23">
        <v>7</v>
      </c>
      <c r="BR43" s="23">
        <v>0</v>
      </c>
      <c r="BS43" s="24">
        <f t="shared" si="6"/>
        <v>100</v>
      </c>
      <c r="BT43" s="24">
        <f t="shared" si="7"/>
        <v>0</v>
      </c>
      <c r="BU43" s="24"/>
      <c r="BV43" s="29" t="s">
        <v>669</v>
      </c>
      <c r="BW43" s="29" t="s">
        <v>672</v>
      </c>
      <c r="BX43" s="29"/>
      <c r="BY43" s="29" t="s">
        <v>678</v>
      </c>
      <c r="BZ43" t="s">
        <v>692</v>
      </c>
      <c r="CA43"/>
      <c r="CB43"/>
      <c r="CC43"/>
      <c r="CD43"/>
      <c r="CE43"/>
      <c r="CF43"/>
      <c r="CG43"/>
      <c r="CH43">
        <v>0</v>
      </c>
      <c r="CI43"/>
      <c r="CJ43">
        <v>0</v>
      </c>
      <c r="CK43" s="30"/>
      <c r="CL43" s="30"/>
      <c r="CM43" s="30"/>
      <c r="CN43" s="30"/>
      <c r="CO43" s="30"/>
      <c r="CP43"/>
      <c r="CQ43"/>
      <c r="CR43" s="30"/>
      <c r="CS43" s="30"/>
      <c r="CT43"/>
      <c r="CU43"/>
      <c r="CV43"/>
      <c r="CW43" t="s">
        <v>741</v>
      </c>
      <c r="CX43"/>
      <c r="CY43"/>
      <c r="CZ43"/>
      <c r="DA43"/>
      <c r="DB43"/>
      <c r="DC43"/>
      <c r="DD43"/>
      <c r="DE43"/>
      <c r="DF43"/>
      <c r="DG43"/>
      <c r="DH43"/>
      <c r="DI43"/>
      <c r="DJ43"/>
      <c r="DK43"/>
      <c r="DL43"/>
      <c r="DM43"/>
      <c r="DN43" s="29"/>
      <c r="DO43" s="29"/>
      <c r="DP43" s="29"/>
      <c r="DQ43" s="29"/>
      <c r="DR43" t="str">
        <f t="shared" si="9"/>
        <v>yes</v>
      </c>
      <c r="DS43" t="s">
        <v>741</v>
      </c>
      <c r="DT43">
        <v>0.8456102003642989</v>
      </c>
      <c r="DU43" s="39"/>
      <c r="DV43" s="38" t="s">
        <v>766</v>
      </c>
      <c r="DW43" s="29"/>
      <c r="DX43" s="29"/>
      <c r="DY43" s="29"/>
      <c r="DZ43" s="29"/>
      <c r="EA43" s="29"/>
      <c r="EB43" s="29"/>
      <c r="EC43" s="29"/>
      <c r="ED43" s="29"/>
      <c r="EE43"/>
      <c r="EF43"/>
    </row>
    <row r="44" spans="1:136" ht="15" customHeight="1" x14ac:dyDescent="0.25">
      <c r="A44" s="7" t="s">
        <v>31</v>
      </c>
      <c r="B44" s="7" t="s">
        <v>272</v>
      </c>
      <c r="C44" s="8" t="s">
        <v>284</v>
      </c>
      <c r="D44" s="8"/>
      <c r="E44" s="8" t="s">
        <v>355</v>
      </c>
      <c r="F44" s="8" t="s">
        <v>315</v>
      </c>
      <c r="G44" s="8" t="s">
        <v>341</v>
      </c>
      <c r="H44" s="8" t="s">
        <v>342</v>
      </c>
      <c r="I44" s="8" t="s">
        <v>322</v>
      </c>
      <c r="J44" s="8" t="s">
        <v>319</v>
      </c>
      <c r="K44" s="22" t="s">
        <v>323</v>
      </c>
      <c r="L44" s="23"/>
      <c r="M44" s="23">
        <v>8</v>
      </c>
      <c r="N44" s="23"/>
      <c r="O44" s="24"/>
      <c r="P44" s="24">
        <v>7.6</v>
      </c>
      <c r="Q44" s="24"/>
      <c r="R44" s="24"/>
      <c r="S44" s="24">
        <v>1.9450000000000001</v>
      </c>
      <c r="T44" s="24"/>
      <c r="U44" s="22" t="s">
        <v>563</v>
      </c>
      <c r="V44" s="22" t="s">
        <v>547</v>
      </c>
      <c r="W44" s="22" t="s">
        <v>570</v>
      </c>
      <c r="X44" s="25">
        <v>1</v>
      </c>
      <c r="Y44" s="22" t="s">
        <v>576</v>
      </c>
      <c r="Z44" s="25">
        <v>0.5</v>
      </c>
      <c r="AA44" s="9">
        <f t="shared" si="3"/>
        <v>2</v>
      </c>
      <c r="AB44" s="7">
        <v>140</v>
      </c>
      <c r="AC44" s="25"/>
      <c r="AD44" s="23">
        <v>60</v>
      </c>
      <c r="AE44" s="24"/>
      <c r="AF44" s="24"/>
      <c r="AG44" s="22"/>
      <c r="AH44" s="23">
        <v>397</v>
      </c>
      <c r="AI44" s="26"/>
      <c r="AJ44" s="7">
        <f t="shared" si="5"/>
        <v>3</v>
      </c>
      <c r="AK44" s="22"/>
      <c r="AL44" s="26"/>
      <c r="AM44" s="25">
        <v>1</v>
      </c>
      <c r="AN44" s="25">
        <v>9.4302554027504912E-2</v>
      </c>
      <c r="AO44" s="25">
        <v>0.87033398821218078</v>
      </c>
      <c r="AP44" s="25">
        <v>0</v>
      </c>
      <c r="AQ44" s="25">
        <v>0</v>
      </c>
      <c r="AR44" s="25">
        <v>0</v>
      </c>
      <c r="AS44" s="25">
        <v>0</v>
      </c>
      <c r="AT44" s="25">
        <v>0</v>
      </c>
      <c r="AU44" s="25">
        <v>0</v>
      </c>
      <c r="AV44" s="25">
        <v>0</v>
      </c>
      <c r="AW44" s="25">
        <v>0</v>
      </c>
      <c r="AX44" s="25">
        <v>0</v>
      </c>
      <c r="AY44" s="25">
        <v>0</v>
      </c>
      <c r="AZ44" s="25">
        <v>0</v>
      </c>
      <c r="BA44" s="25">
        <v>0</v>
      </c>
      <c r="BB44" s="25">
        <v>0</v>
      </c>
      <c r="BC44" s="25">
        <v>0</v>
      </c>
      <c r="BD44" s="25">
        <v>0</v>
      </c>
      <c r="BE44" s="25">
        <v>0</v>
      </c>
      <c r="BF44" s="25">
        <v>0</v>
      </c>
      <c r="BG44" s="25">
        <v>0</v>
      </c>
      <c r="BH44" s="25">
        <v>0</v>
      </c>
      <c r="BI44" s="25">
        <v>0</v>
      </c>
      <c r="BJ44" s="25">
        <v>0</v>
      </c>
      <c r="BK44" s="25">
        <v>0</v>
      </c>
      <c r="BL44" s="8"/>
      <c r="BM44" s="22"/>
      <c r="BN44" s="22"/>
      <c r="BO44" s="26"/>
      <c r="BP44" s="22"/>
      <c r="BQ44" s="23"/>
      <c r="BR44" s="23"/>
      <c r="BS44" s="24"/>
      <c r="BT44" s="24"/>
      <c r="BU44" s="24"/>
      <c r="BV44" s="29"/>
      <c r="BW44" s="29"/>
      <c r="BX44" s="29"/>
      <c r="BY44" s="29" t="s">
        <v>679</v>
      </c>
      <c r="BZ44"/>
      <c r="CA44"/>
      <c r="CB44"/>
      <c r="CC44"/>
      <c r="CD44"/>
      <c r="CE44"/>
      <c r="CF44"/>
      <c r="CG44"/>
      <c r="CH44"/>
      <c r="CI44"/>
      <c r="CJ44"/>
      <c r="CK44" s="30"/>
      <c r="CL44" s="30"/>
      <c r="CM44" s="30"/>
      <c r="CN44" s="30"/>
      <c r="CO44" s="30"/>
      <c r="CP44"/>
      <c r="CQ44"/>
      <c r="CR44" s="30"/>
      <c r="CS44" s="30"/>
      <c r="CT44"/>
      <c r="CU44"/>
      <c r="CV44"/>
      <c r="CW44"/>
      <c r="CX44"/>
      <c r="CY44"/>
      <c r="CZ44"/>
      <c r="DA44"/>
      <c r="DB44" t="s">
        <v>741</v>
      </c>
      <c r="DC44"/>
      <c r="DD44"/>
      <c r="DE44"/>
      <c r="DF44"/>
      <c r="DG44"/>
      <c r="DH44"/>
      <c r="DI44"/>
      <c r="DJ44"/>
      <c r="DK44" t="s">
        <v>741</v>
      </c>
      <c r="DL44"/>
      <c r="DM44"/>
      <c r="DN44" s="29"/>
      <c r="DO44" s="29"/>
      <c r="DP44" s="29"/>
      <c r="DQ44" s="29"/>
      <c r="DR44" t="str">
        <f t="shared" si="9"/>
        <v>yes</v>
      </c>
      <c r="DS44" t="s">
        <v>742</v>
      </c>
      <c r="DT44"/>
      <c r="DU44" s="38"/>
      <c r="DV44" s="38"/>
      <c r="DW44"/>
      <c r="DX44"/>
      <c r="DY44"/>
      <c r="DZ44"/>
      <c r="EA44"/>
      <c r="EB44"/>
      <c r="EC44"/>
      <c r="ED44"/>
      <c r="EE44"/>
      <c r="EF44"/>
    </row>
    <row r="45" spans="1:136" ht="15" customHeight="1" x14ac:dyDescent="0.25">
      <c r="A45" s="7" t="s">
        <v>32</v>
      </c>
      <c r="B45" s="7" t="s">
        <v>272</v>
      </c>
      <c r="C45" s="8" t="s">
        <v>284</v>
      </c>
      <c r="D45" s="8"/>
      <c r="E45" s="8" t="s">
        <v>347</v>
      </c>
      <c r="F45" s="8" t="s">
        <v>315</v>
      </c>
      <c r="G45" s="8" t="s">
        <v>341</v>
      </c>
      <c r="H45" s="8" t="s">
        <v>342</v>
      </c>
      <c r="I45" s="8" t="s">
        <v>322</v>
      </c>
      <c r="J45" s="8" t="s">
        <v>319</v>
      </c>
      <c r="K45" s="22" t="s">
        <v>323</v>
      </c>
      <c r="L45" s="23">
        <v>0</v>
      </c>
      <c r="M45" s="23">
        <v>15</v>
      </c>
      <c r="N45" s="23">
        <v>35</v>
      </c>
      <c r="O45" s="24"/>
      <c r="P45" s="24">
        <v>7.5</v>
      </c>
      <c r="Q45" s="24"/>
      <c r="R45" s="24"/>
      <c r="S45" s="24">
        <v>0.4</v>
      </c>
      <c r="T45" s="24"/>
      <c r="U45" s="22"/>
      <c r="V45" s="22" t="s">
        <v>553</v>
      </c>
      <c r="W45" s="22"/>
      <c r="X45" s="25"/>
      <c r="Y45" s="22"/>
      <c r="Z45" s="25"/>
      <c r="AA45" s="9"/>
      <c r="AB45" s="7">
        <v>200</v>
      </c>
      <c r="AC45" s="25"/>
      <c r="AD45" s="23">
        <v>52</v>
      </c>
      <c r="AE45" s="24">
        <v>5250</v>
      </c>
      <c r="AF45" s="24">
        <f t="shared" si="4"/>
        <v>2423.0769230769233</v>
      </c>
      <c r="AG45" s="22"/>
      <c r="AH45" s="23">
        <v>40</v>
      </c>
      <c r="AI45" s="26"/>
      <c r="AJ45" s="7">
        <f t="shared" si="5"/>
        <v>4</v>
      </c>
      <c r="AK45" s="22">
        <v>4</v>
      </c>
      <c r="AL45" s="26"/>
      <c r="AM45" s="25">
        <v>1</v>
      </c>
      <c r="AN45" s="25">
        <v>0</v>
      </c>
      <c r="AO45" s="25">
        <v>3.7804878048780487E-2</v>
      </c>
      <c r="AP45" s="25">
        <v>0</v>
      </c>
      <c r="AQ45" s="25">
        <v>0</v>
      </c>
      <c r="AR45" s="25">
        <v>0</v>
      </c>
      <c r="AS45" s="25">
        <v>0</v>
      </c>
      <c r="AT45" s="25">
        <v>0</v>
      </c>
      <c r="AU45" s="25">
        <v>0</v>
      </c>
      <c r="AV45" s="25">
        <v>0</v>
      </c>
      <c r="AW45" s="25">
        <v>0</v>
      </c>
      <c r="AX45" s="25">
        <v>0</v>
      </c>
      <c r="AY45" s="25">
        <v>0</v>
      </c>
      <c r="AZ45" s="25">
        <v>0</v>
      </c>
      <c r="BA45" s="25">
        <v>0</v>
      </c>
      <c r="BB45" s="25">
        <v>0</v>
      </c>
      <c r="BC45" s="25">
        <v>0</v>
      </c>
      <c r="BD45" s="25">
        <v>0.16097562762680037</v>
      </c>
      <c r="BE45" s="25">
        <v>5.7073177067683764E-2</v>
      </c>
      <c r="BF45" s="25">
        <v>0</v>
      </c>
      <c r="BG45" s="25">
        <v>0</v>
      </c>
      <c r="BH45" s="25">
        <v>0</v>
      </c>
      <c r="BI45" s="25">
        <v>0</v>
      </c>
      <c r="BJ45" s="25">
        <v>0</v>
      </c>
      <c r="BK45" s="25">
        <v>0</v>
      </c>
      <c r="BL45" s="8"/>
      <c r="BM45" s="22" t="s">
        <v>649</v>
      </c>
      <c r="BN45" s="22"/>
      <c r="BO45" s="26"/>
      <c r="BP45" s="22" t="s">
        <v>483</v>
      </c>
      <c r="BQ45" s="23">
        <v>4</v>
      </c>
      <c r="BR45" s="23">
        <v>0</v>
      </c>
      <c r="BS45" s="24">
        <f t="shared" si="6"/>
        <v>100</v>
      </c>
      <c r="BT45" s="24">
        <f t="shared" si="7"/>
        <v>0</v>
      </c>
      <c r="BU45" s="24"/>
      <c r="BV45" s="29" t="s">
        <v>666</v>
      </c>
      <c r="BW45" s="29"/>
      <c r="BX45" s="29"/>
      <c r="BY45" s="29" t="s">
        <v>678</v>
      </c>
      <c r="BZ45" t="s">
        <v>685</v>
      </c>
      <c r="CA45"/>
      <c r="CB45"/>
      <c r="CC45"/>
      <c r="CD45"/>
      <c r="CE45"/>
      <c r="CF45"/>
      <c r="CG45"/>
      <c r="CH45"/>
      <c r="CI45"/>
      <c r="CJ45"/>
      <c r="CK45" s="30"/>
      <c r="CL45" s="30"/>
      <c r="CM45" s="30"/>
      <c r="CN45" s="30"/>
      <c r="CO45" s="30"/>
      <c r="CP45"/>
      <c r="CQ45"/>
      <c r="CR45" s="30"/>
      <c r="CS45" s="30"/>
      <c r="CT45"/>
      <c r="CU45"/>
      <c r="CV45"/>
      <c r="CW45"/>
      <c r="CX45"/>
      <c r="CY45"/>
      <c r="CZ45"/>
      <c r="DA45"/>
      <c r="DB45"/>
      <c r="DC45"/>
      <c r="DD45"/>
      <c r="DE45"/>
      <c r="DF45" t="s">
        <v>741</v>
      </c>
      <c r="DG45"/>
      <c r="DH45"/>
      <c r="DI45"/>
      <c r="DJ45"/>
      <c r="DK45"/>
      <c r="DL45"/>
      <c r="DM45"/>
      <c r="DN45" s="29"/>
      <c r="DO45" s="29"/>
      <c r="DP45" s="29"/>
      <c r="DQ45" s="29"/>
      <c r="DR45" t="str">
        <f t="shared" si="9"/>
        <v>yes</v>
      </c>
      <c r="DS45" t="s">
        <v>742</v>
      </c>
      <c r="DT45"/>
      <c r="DU45" s="38"/>
      <c r="DV45" s="38"/>
      <c r="DW45"/>
      <c r="DX45"/>
      <c r="DY45"/>
      <c r="DZ45"/>
      <c r="EA45"/>
      <c r="EB45"/>
      <c r="EC45"/>
      <c r="ED45"/>
      <c r="EE45"/>
      <c r="EF45"/>
    </row>
    <row r="46" spans="1:136" ht="15" customHeight="1" x14ac:dyDescent="0.25">
      <c r="A46" s="7" t="s">
        <v>33</v>
      </c>
      <c r="B46" s="7" t="s">
        <v>272</v>
      </c>
      <c r="C46" s="8" t="s">
        <v>284</v>
      </c>
      <c r="D46" s="8" t="s">
        <v>356</v>
      </c>
      <c r="E46" s="8" t="s">
        <v>355</v>
      </c>
      <c r="F46" s="8" t="s">
        <v>315</v>
      </c>
      <c r="G46" s="8" t="s">
        <v>321</v>
      </c>
      <c r="H46" s="8" t="s">
        <v>345</v>
      </c>
      <c r="I46" s="8" t="s">
        <v>322</v>
      </c>
      <c r="J46" s="8" t="s">
        <v>319</v>
      </c>
      <c r="K46" s="22" t="s">
        <v>323</v>
      </c>
      <c r="L46" s="23">
        <v>4</v>
      </c>
      <c r="M46" s="23">
        <v>20</v>
      </c>
      <c r="N46" s="23">
        <v>20</v>
      </c>
      <c r="O46" s="24">
        <v>5.6</v>
      </c>
      <c r="P46" s="24">
        <v>7</v>
      </c>
      <c r="Q46" s="24">
        <v>8.4</v>
      </c>
      <c r="R46" s="24">
        <v>0</v>
      </c>
      <c r="S46" s="24">
        <v>3.5</v>
      </c>
      <c r="T46" s="24">
        <v>9</v>
      </c>
      <c r="U46" s="22" t="s">
        <v>563</v>
      </c>
      <c r="V46" s="22" t="s">
        <v>547</v>
      </c>
      <c r="W46" s="22" t="s">
        <v>570</v>
      </c>
      <c r="X46" s="25">
        <v>3</v>
      </c>
      <c r="Y46" s="22" t="s">
        <v>569</v>
      </c>
      <c r="Z46" s="25">
        <v>0.5</v>
      </c>
      <c r="AA46" s="9">
        <f t="shared" si="3"/>
        <v>6</v>
      </c>
      <c r="AB46" s="7">
        <v>150</v>
      </c>
      <c r="AC46" s="25"/>
      <c r="AD46" s="23">
        <v>168</v>
      </c>
      <c r="AE46" s="24"/>
      <c r="AF46" s="24"/>
      <c r="AG46" s="22"/>
      <c r="AH46" s="23">
        <v>1810</v>
      </c>
      <c r="AI46" s="26"/>
      <c r="AJ46" s="7">
        <f t="shared" si="5"/>
        <v>5</v>
      </c>
      <c r="AK46" s="22"/>
      <c r="AL46" s="26"/>
      <c r="AM46" s="25">
        <v>0.1081081081081081</v>
      </c>
      <c r="AN46" s="25">
        <v>1</v>
      </c>
      <c r="AO46" s="25">
        <v>4.0540540540540536E-2</v>
      </c>
      <c r="AP46" s="25">
        <v>0</v>
      </c>
      <c r="AQ46" s="25">
        <v>0</v>
      </c>
      <c r="AR46" s="25">
        <v>0</v>
      </c>
      <c r="AS46" s="25">
        <v>0</v>
      </c>
      <c r="AT46" s="25">
        <v>0</v>
      </c>
      <c r="AU46" s="25">
        <v>0</v>
      </c>
      <c r="AV46" s="25">
        <v>0</v>
      </c>
      <c r="AW46" s="25">
        <v>0</v>
      </c>
      <c r="AX46" s="25">
        <v>0.10032128209685161</v>
      </c>
      <c r="AY46" s="25">
        <v>0</v>
      </c>
      <c r="AZ46" s="25">
        <v>0</v>
      </c>
      <c r="BA46" s="25">
        <v>0</v>
      </c>
      <c r="BB46" s="25">
        <v>0</v>
      </c>
      <c r="BC46" s="25">
        <v>0</v>
      </c>
      <c r="BD46" s="25">
        <v>8.1081090082295026E-2</v>
      </c>
      <c r="BE46" s="25">
        <v>0</v>
      </c>
      <c r="BF46" s="25">
        <v>0</v>
      </c>
      <c r="BG46" s="25">
        <v>0</v>
      </c>
      <c r="BH46" s="25">
        <v>0</v>
      </c>
      <c r="BI46" s="25">
        <v>0</v>
      </c>
      <c r="BJ46" s="25">
        <v>0</v>
      </c>
      <c r="BK46" s="25">
        <v>0</v>
      </c>
      <c r="BL46" s="8"/>
      <c r="BM46" s="22"/>
      <c r="BN46" s="22"/>
      <c r="BO46" s="26"/>
      <c r="BP46" s="22"/>
      <c r="BQ46" s="23"/>
      <c r="BR46" s="23"/>
      <c r="BS46" s="24"/>
      <c r="BT46" s="24"/>
      <c r="BU46" s="24"/>
      <c r="BV46" s="29"/>
      <c r="BW46" s="29"/>
      <c r="BX46" s="29"/>
      <c r="BY46" s="29" t="s">
        <v>678</v>
      </c>
      <c r="BZ46"/>
      <c r="CA46">
        <v>58</v>
      </c>
      <c r="CB46">
        <v>2</v>
      </c>
      <c r="CC46">
        <v>0.5</v>
      </c>
      <c r="CD46"/>
      <c r="CE46"/>
      <c r="CF46">
        <v>0</v>
      </c>
      <c r="CG46"/>
      <c r="CH46">
        <v>40</v>
      </c>
      <c r="CI46"/>
      <c r="CJ46"/>
      <c r="CK46" s="30"/>
      <c r="CL46" s="30"/>
      <c r="CM46" s="30"/>
      <c r="CN46" s="30"/>
      <c r="CO46" s="30"/>
      <c r="CP46"/>
      <c r="CQ46"/>
      <c r="CR46" s="30"/>
      <c r="CS46" s="30"/>
      <c r="CT46"/>
      <c r="CU46"/>
      <c r="CV46"/>
      <c r="CW46"/>
      <c r="CX46"/>
      <c r="CY46"/>
      <c r="CZ46"/>
      <c r="DA46"/>
      <c r="DB46"/>
      <c r="DC46"/>
      <c r="DD46"/>
      <c r="DE46"/>
      <c r="DF46"/>
      <c r="DG46"/>
      <c r="DH46"/>
      <c r="DI46"/>
      <c r="DJ46"/>
      <c r="DK46"/>
      <c r="DL46"/>
      <c r="DM46"/>
      <c r="DN46" s="29"/>
      <c r="DO46" s="29"/>
      <c r="DP46" s="29"/>
      <c r="DQ46" s="29"/>
      <c r="DR46" t="str">
        <f t="shared" si="9"/>
        <v>yes</v>
      </c>
      <c r="DS46" t="s">
        <v>742</v>
      </c>
      <c r="DT46"/>
      <c r="DU46" s="38"/>
      <c r="DV46" s="38"/>
      <c r="DW46"/>
      <c r="DX46"/>
      <c r="DY46"/>
      <c r="DZ46"/>
      <c r="EA46"/>
      <c r="EB46"/>
      <c r="EC46"/>
      <c r="ED46"/>
      <c r="EE46"/>
      <c r="EF46"/>
    </row>
    <row r="47" spans="1:136" ht="15" customHeight="1" x14ac:dyDescent="0.25">
      <c r="A47" s="7" t="s">
        <v>34</v>
      </c>
      <c r="B47" s="7" t="s">
        <v>272</v>
      </c>
      <c r="C47" s="8" t="s">
        <v>284</v>
      </c>
      <c r="D47" s="8" t="s">
        <v>356</v>
      </c>
      <c r="E47" s="8" t="s">
        <v>340</v>
      </c>
      <c r="F47" s="8" t="s">
        <v>315</v>
      </c>
      <c r="G47" s="8" t="s">
        <v>321</v>
      </c>
      <c r="H47" s="8" t="s">
        <v>345</v>
      </c>
      <c r="I47" s="8" t="s">
        <v>322</v>
      </c>
      <c r="J47" s="8" t="s">
        <v>319</v>
      </c>
      <c r="K47" s="22" t="s">
        <v>323</v>
      </c>
      <c r="L47" s="23">
        <v>4</v>
      </c>
      <c r="M47" s="23">
        <v>20</v>
      </c>
      <c r="N47" s="23">
        <v>20</v>
      </c>
      <c r="O47" s="24">
        <v>6</v>
      </c>
      <c r="P47" s="24">
        <v>7</v>
      </c>
      <c r="Q47" s="24">
        <v>9</v>
      </c>
      <c r="R47" s="24">
        <v>0</v>
      </c>
      <c r="S47" s="24">
        <v>3.5</v>
      </c>
      <c r="T47" s="24">
        <v>5</v>
      </c>
      <c r="U47" s="22" t="s">
        <v>563</v>
      </c>
      <c r="V47" s="22" t="s">
        <v>547</v>
      </c>
      <c r="W47" s="22" t="s">
        <v>570</v>
      </c>
      <c r="X47" s="25">
        <v>3</v>
      </c>
      <c r="Y47" s="22" t="s">
        <v>569</v>
      </c>
      <c r="Z47" s="25">
        <v>0.5</v>
      </c>
      <c r="AA47" s="9">
        <f t="shared" si="3"/>
        <v>6</v>
      </c>
      <c r="AB47" s="7">
        <v>150</v>
      </c>
      <c r="AC47" s="25"/>
      <c r="AD47" s="23">
        <v>168</v>
      </c>
      <c r="AE47" s="24"/>
      <c r="AF47" s="24"/>
      <c r="AG47" s="22"/>
      <c r="AH47" s="23">
        <v>190</v>
      </c>
      <c r="AI47" s="26"/>
      <c r="AJ47" s="7">
        <f t="shared" si="5"/>
        <v>10</v>
      </c>
      <c r="AK47" s="22"/>
      <c r="AL47" s="26"/>
      <c r="AM47" s="25">
        <v>0.18750000000000003</v>
      </c>
      <c r="AN47" s="25">
        <v>1</v>
      </c>
      <c r="AO47" s="25">
        <v>8.3333333333333343E-2</v>
      </c>
      <c r="AP47" s="25">
        <v>0</v>
      </c>
      <c r="AQ47" s="25">
        <v>0.13573642604848529</v>
      </c>
      <c r="AR47" s="25">
        <v>0</v>
      </c>
      <c r="AS47" s="25">
        <v>0.16967053256060663</v>
      </c>
      <c r="AT47" s="25">
        <v>0</v>
      </c>
      <c r="AU47" s="25">
        <v>0</v>
      </c>
      <c r="AV47" s="25">
        <v>0</v>
      </c>
      <c r="AW47" s="25">
        <v>0</v>
      </c>
      <c r="AX47" s="25">
        <v>0.1933274707074745</v>
      </c>
      <c r="AY47" s="25">
        <v>3.8665573807083242E-2</v>
      </c>
      <c r="AZ47" s="25">
        <v>2.2863839791093663E-2</v>
      </c>
      <c r="BA47" s="25">
        <v>0</v>
      </c>
      <c r="BB47" s="25">
        <v>0</v>
      </c>
      <c r="BC47" s="25">
        <v>0</v>
      </c>
      <c r="BD47" s="25">
        <v>0.15000001665224583</v>
      </c>
      <c r="BE47" s="25">
        <v>5.0000005550748607E-2</v>
      </c>
      <c r="BF47" s="25">
        <v>0</v>
      </c>
      <c r="BG47" s="25">
        <v>0</v>
      </c>
      <c r="BH47" s="25">
        <v>0</v>
      </c>
      <c r="BI47" s="25">
        <v>0</v>
      </c>
      <c r="BJ47" s="25">
        <v>0</v>
      </c>
      <c r="BK47" s="25">
        <v>0</v>
      </c>
      <c r="BL47" s="8"/>
      <c r="BM47" s="22"/>
      <c r="BN47" s="22"/>
      <c r="BO47" s="26"/>
      <c r="BP47" s="22"/>
      <c r="BQ47" s="23"/>
      <c r="BR47" s="23"/>
      <c r="BS47" s="24"/>
      <c r="BT47" s="24"/>
      <c r="BU47" s="24"/>
      <c r="BV47" s="29"/>
      <c r="BW47" s="29"/>
      <c r="BX47" s="29"/>
      <c r="BY47" s="29" t="s">
        <v>678</v>
      </c>
      <c r="BZ47"/>
      <c r="CA47">
        <v>40</v>
      </c>
      <c r="CB47">
        <v>23</v>
      </c>
      <c r="CC47">
        <v>16</v>
      </c>
      <c r="CD47"/>
      <c r="CE47"/>
      <c r="CF47">
        <v>0</v>
      </c>
      <c r="CG47"/>
      <c r="CH47">
        <v>20</v>
      </c>
      <c r="CI47"/>
      <c r="CJ47"/>
      <c r="CK47" s="30"/>
      <c r="CL47" s="30"/>
      <c r="CM47" s="30"/>
      <c r="CN47" s="30"/>
      <c r="CO47" s="30"/>
      <c r="CP47"/>
      <c r="CQ47"/>
      <c r="CR47" s="30"/>
      <c r="CS47" s="30"/>
      <c r="CT47"/>
      <c r="CU47"/>
      <c r="CV47"/>
      <c r="CW47"/>
      <c r="CX47"/>
      <c r="CY47"/>
      <c r="CZ47"/>
      <c r="DA47"/>
      <c r="DB47"/>
      <c r="DC47"/>
      <c r="DD47"/>
      <c r="DE47"/>
      <c r="DF47"/>
      <c r="DG47"/>
      <c r="DH47"/>
      <c r="DI47"/>
      <c r="DJ47"/>
      <c r="DK47"/>
      <c r="DL47"/>
      <c r="DM47"/>
      <c r="DN47" s="29"/>
      <c r="DO47" s="29"/>
      <c r="DP47" s="29"/>
      <c r="DQ47" s="29"/>
      <c r="DR47" t="str">
        <f t="shared" si="9"/>
        <v>yes</v>
      </c>
      <c r="DS47" t="s">
        <v>742</v>
      </c>
      <c r="DT47"/>
      <c r="DU47" s="38"/>
      <c r="DV47" s="38"/>
      <c r="DW47"/>
      <c r="DX47"/>
      <c r="DY47"/>
      <c r="DZ47"/>
      <c r="EA47"/>
      <c r="EB47"/>
      <c r="EC47"/>
      <c r="ED47"/>
      <c r="EE47"/>
      <c r="EF47"/>
    </row>
    <row r="48" spans="1:136" ht="15" customHeight="1" x14ac:dyDescent="0.25">
      <c r="A48" s="7" t="s">
        <v>35</v>
      </c>
      <c r="B48" s="7" t="s">
        <v>272</v>
      </c>
      <c r="C48" s="8" t="s">
        <v>284</v>
      </c>
      <c r="D48" s="8" t="s">
        <v>356</v>
      </c>
      <c r="E48" s="8" t="s">
        <v>340</v>
      </c>
      <c r="F48" s="8" t="s">
        <v>315</v>
      </c>
      <c r="G48" s="8" t="s">
        <v>321</v>
      </c>
      <c r="H48" s="8" t="s">
        <v>345</v>
      </c>
      <c r="I48" s="8" t="s">
        <v>322</v>
      </c>
      <c r="J48" s="8" t="s">
        <v>357</v>
      </c>
      <c r="K48" s="22" t="s">
        <v>323</v>
      </c>
      <c r="L48" s="23">
        <v>4</v>
      </c>
      <c r="M48" s="23">
        <v>20</v>
      </c>
      <c r="N48" s="23">
        <v>20</v>
      </c>
      <c r="O48" s="24"/>
      <c r="P48" s="24">
        <v>7</v>
      </c>
      <c r="Q48" s="24"/>
      <c r="R48" s="24"/>
      <c r="S48" s="24">
        <v>3.5</v>
      </c>
      <c r="T48" s="24"/>
      <c r="U48" s="22" t="s">
        <v>563</v>
      </c>
      <c r="V48" s="22" t="s">
        <v>547</v>
      </c>
      <c r="W48" s="22" t="s">
        <v>570</v>
      </c>
      <c r="X48" s="25">
        <v>3</v>
      </c>
      <c r="Y48" s="22" t="s">
        <v>569</v>
      </c>
      <c r="Z48" s="25">
        <v>0.5</v>
      </c>
      <c r="AA48" s="9">
        <f t="shared" si="3"/>
        <v>6</v>
      </c>
      <c r="AB48" s="7">
        <v>150</v>
      </c>
      <c r="AC48" s="25"/>
      <c r="AD48" s="23">
        <v>168</v>
      </c>
      <c r="AE48" s="24"/>
      <c r="AF48" s="24"/>
      <c r="AG48" s="22"/>
      <c r="AH48" s="23">
        <v>2100</v>
      </c>
      <c r="AI48" s="26"/>
      <c r="AJ48" s="7">
        <f t="shared" si="5"/>
        <v>8</v>
      </c>
      <c r="AK48" s="22"/>
      <c r="AL48" s="26"/>
      <c r="AM48" s="25">
        <v>0.10526315789473684</v>
      </c>
      <c r="AN48" s="25">
        <v>0.86842105263157887</v>
      </c>
      <c r="AO48" s="25">
        <v>1</v>
      </c>
      <c r="AP48" s="25">
        <v>0</v>
      </c>
      <c r="AQ48" s="25">
        <v>8.5728269083253858E-2</v>
      </c>
      <c r="AR48" s="25">
        <v>0</v>
      </c>
      <c r="AS48" s="25">
        <v>2.1432067270813464E-2</v>
      </c>
      <c r="AT48" s="25">
        <v>0</v>
      </c>
      <c r="AU48" s="25">
        <v>0</v>
      </c>
      <c r="AV48" s="25">
        <v>0</v>
      </c>
      <c r="AW48" s="25">
        <v>0</v>
      </c>
      <c r="AX48" s="25">
        <v>0.14652187253619117</v>
      </c>
      <c r="AY48" s="25">
        <v>0</v>
      </c>
      <c r="AZ48" s="25">
        <v>0</v>
      </c>
      <c r="BA48" s="25">
        <v>0.31768703709730139</v>
      </c>
      <c r="BB48" s="25">
        <v>0</v>
      </c>
      <c r="BC48" s="25">
        <v>0</v>
      </c>
      <c r="BD48" s="25">
        <v>6.3157901748314024E-2</v>
      </c>
      <c r="BE48" s="25">
        <v>0</v>
      </c>
      <c r="BF48" s="25">
        <v>0</v>
      </c>
      <c r="BG48" s="25">
        <v>0</v>
      </c>
      <c r="BH48" s="25">
        <v>0</v>
      </c>
      <c r="BI48" s="25">
        <v>0</v>
      </c>
      <c r="BJ48" s="25">
        <v>0</v>
      </c>
      <c r="BK48" s="25">
        <v>0</v>
      </c>
      <c r="BL48" s="8"/>
      <c r="BM48" s="22"/>
      <c r="BN48" s="22"/>
      <c r="BO48" s="26"/>
      <c r="BP48" s="22"/>
      <c r="BQ48" s="23"/>
      <c r="BR48" s="23"/>
      <c r="BS48" s="24"/>
      <c r="BT48" s="24"/>
      <c r="BU48" s="24"/>
      <c r="BV48" s="29"/>
      <c r="BW48" s="29"/>
      <c r="BX48" s="29"/>
      <c r="BY48" s="29" t="s">
        <v>678</v>
      </c>
      <c r="BZ48"/>
      <c r="CA48">
        <v>28</v>
      </c>
      <c r="CB48">
        <v>4</v>
      </c>
      <c r="CC48">
        <v>7</v>
      </c>
      <c r="CD48"/>
      <c r="CE48"/>
      <c r="CF48">
        <v>0</v>
      </c>
      <c r="CG48"/>
      <c r="CH48">
        <v>50</v>
      </c>
      <c r="CI48"/>
      <c r="CJ48"/>
      <c r="CK48" s="30"/>
      <c r="CL48" s="30"/>
      <c r="CM48" s="30"/>
      <c r="CN48" s="30"/>
      <c r="CO48" s="30"/>
      <c r="CP48"/>
      <c r="CQ48"/>
      <c r="CR48" s="30"/>
      <c r="CS48" s="30"/>
      <c r="CT48"/>
      <c r="CU48"/>
      <c r="CV48"/>
      <c r="CW48"/>
      <c r="CX48"/>
      <c r="CY48"/>
      <c r="CZ48"/>
      <c r="DA48"/>
      <c r="DB48"/>
      <c r="DC48"/>
      <c r="DD48"/>
      <c r="DE48"/>
      <c r="DF48"/>
      <c r="DG48"/>
      <c r="DH48"/>
      <c r="DI48"/>
      <c r="DJ48"/>
      <c r="DK48"/>
      <c r="DL48"/>
      <c r="DM48"/>
      <c r="DN48" s="29"/>
      <c r="DO48" s="29"/>
      <c r="DP48" s="29"/>
      <c r="DQ48" s="29"/>
      <c r="DR48" t="str">
        <f t="shared" si="9"/>
        <v>yes</v>
      </c>
      <c r="DS48" t="s">
        <v>742</v>
      </c>
      <c r="DT48"/>
      <c r="DU48" s="38"/>
      <c r="DV48" s="38"/>
      <c r="DW48"/>
      <c r="DX48"/>
      <c r="DY48"/>
      <c r="DZ48"/>
      <c r="EA48"/>
      <c r="EB48"/>
      <c r="EC48"/>
      <c r="ED48"/>
      <c r="EE48"/>
      <c r="EF48"/>
    </row>
    <row r="49" spans="1:136" ht="15" customHeight="1" x14ac:dyDescent="0.25">
      <c r="A49" s="7" t="s">
        <v>36</v>
      </c>
      <c r="B49" s="7" t="s">
        <v>272</v>
      </c>
      <c r="C49" s="8" t="s">
        <v>284</v>
      </c>
      <c r="D49" s="8" t="s">
        <v>356</v>
      </c>
      <c r="E49" s="8" t="s">
        <v>355</v>
      </c>
      <c r="F49" s="8" t="s">
        <v>315</v>
      </c>
      <c r="G49" s="8" t="s">
        <v>341</v>
      </c>
      <c r="H49" s="8" t="s">
        <v>342</v>
      </c>
      <c r="I49" s="8" t="s">
        <v>322</v>
      </c>
      <c r="J49" s="8" t="s">
        <v>319</v>
      </c>
      <c r="K49" s="22" t="s">
        <v>323</v>
      </c>
      <c r="L49" s="23">
        <v>4</v>
      </c>
      <c r="M49" s="23">
        <v>20</v>
      </c>
      <c r="N49" s="23">
        <v>20</v>
      </c>
      <c r="O49" s="24"/>
      <c r="P49" s="24">
        <v>7</v>
      </c>
      <c r="Q49" s="24"/>
      <c r="R49" s="24"/>
      <c r="S49" s="24">
        <v>3.5</v>
      </c>
      <c r="T49" s="24"/>
      <c r="U49" s="22" t="s">
        <v>563</v>
      </c>
      <c r="V49" s="22" t="s">
        <v>547</v>
      </c>
      <c r="W49" s="22" t="s">
        <v>570</v>
      </c>
      <c r="X49" s="25">
        <v>3</v>
      </c>
      <c r="Y49" s="22" t="s">
        <v>569</v>
      </c>
      <c r="Z49" s="25">
        <v>0.5</v>
      </c>
      <c r="AA49" s="9">
        <f t="shared" si="3"/>
        <v>6</v>
      </c>
      <c r="AB49" s="7">
        <v>150</v>
      </c>
      <c r="AC49" s="25"/>
      <c r="AD49" s="23">
        <v>168</v>
      </c>
      <c r="AE49" s="24"/>
      <c r="AF49" s="24"/>
      <c r="AG49" s="22"/>
      <c r="AH49" s="23">
        <v>1800</v>
      </c>
      <c r="AI49" s="26"/>
      <c r="AJ49" s="7">
        <f t="shared" si="5"/>
        <v>9</v>
      </c>
      <c r="AK49" s="22"/>
      <c r="AL49" s="26"/>
      <c r="AM49" s="25">
        <v>0.39999999999999997</v>
      </c>
      <c r="AN49" s="25">
        <v>1</v>
      </c>
      <c r="AO49" s="25">
        <v>0</v>
      </c>
      <c r="AP49" s="25">
        <v>0</v>
      </c>
      <c r="AQ49" s="25">
        <v>2.0360463907272794E-2</v>
      </c>
      <c r="AR49" s="25">
        <v>0</v>
      </c>
      <c r="AS49" s="25">
        <v>2.0360463907272794E-2</v>
      </c>
      <c r="AT49" s="25">
        <v>0</v>
      </c>
      <c r="AU49" s="25">
        <v>0</v>
      </c>
      <c r="AV49" s="25">
        <v>0</v>
      </c>
      <c r="AW49" s="25">
        <v>0</v>
      </c>
      <c r="AX49" s="25">
        <v>2.3199296484896933E-2</v>
      </c>
      <c r="AY49" s="25">
        <v>0</v>
      </c>
      <c r="AZ49" s="25">
        <v>0.16461964649587435</v>
      </c>
      <c r="BA49" s="25">
        <v>0.79566162473005941</v>
      </c>
      <c r="BB49" s="25">
        <v>0</v>
      </c>
      <c r="BC49" s="25">
        <v>0</v>
      </c>
      <c r="BD49" s="25">
        <v>0.12000001332179665</v>
      </c>
      <c r="BE49" s="25">
        <v>0</v>
      </c>
      <c r="BF49" s="25">
        <v>6.0000006660898324E-2</v>
      </c>
      <c r="BG49" s="25">
        <v>0</v>
      </c>
      <c r="BH49" s="25">
        <v>0</v>
      </c>
      <c r="BI49" s="25">
        <v>0</v>
      </c>
      <c r="BJ49" s="25">
        <v>0</v>
      </c>
      <c r="BK49" s="25">
        <v>0</v>
      </c>
      <c r="BL49" s="8"/>
      <c r="BM49" s="22" t="s">
        <v>625</v>
      </c>
      <c r="BN49" s="22"/>
      <c r="BO49" s="26"/>
      <c r="BP49" s="22"/>
      <c r="BQ49" s="23"/>
      <c r="BR49" s="23"/>
      <c r="BS49" s="24"/>
      <c r="BT49" s="24"/>
      <c r="BU49" s="24"/>
      <c r="BV49" s="29"/>
      <c r="BW49" s="29"/>
      <c r="BX49" s="29"/>
      <c r="BY49" s="29" t="s">
        <v>678</v>
      </c>
      <c r="BZ49"/>
      <c r="CA49">
        <v>50</v>
      </c>
      <c r="CB49">
        <v>9</v>
      </c>
      <c r="CC49">
        <v>2</v>
      </c>
      <c r="CD49"/>
      <c r="CE49"/>
      <c r="CF49">
        <v>16</v>
      </c>
      <c r="CG49"/>
      <c r="CH49">
        <v>20</v>
      </c>
      <c r="CI49"/>
      <c r="CJ49"/>
      <c r="CK49" s="30"/>
      <c r="CL49" s="30"/>
      <c r="CM49" s="30"/>
      <c r="CN49" s="30"/>
      <c r="CO49" s="30"/>
      <c r="CP49"/>
      <c r="CQ49"/>
      <c r="CR49" s="30"/>
      <c r="CS49" s="30"/>
      <c r="CT49"/>
      <c r="CU49"/>
      <c r="CV49"/>
      <c r="CW49"/>
      <c r="CX49"/>
      <c r="CY49"/>
      <c r="CZ49"/>
      <c r="DA49"/>
      <c r="DB49"/>
      <c r="DC49"/>
      <c r="DD49"/>
      <c r="DE49"/>
      <c r="DF49"/>
      <c r="DG49"/>
      <c r="DH49"/>
      <c r="DI49"/>
      <c r="DJ49"/>
      <c r="DK49"/>
      <c r="DL49"/>
      <c r="DM49"/>
      <c r="DN49" s="29"/>
      <c r="DO49" s="29"/>
      <c r="DP49" s="29"/>
      <c r="DQ49" s="29"/>
      <c r="DR49" t="str">
        <f t="shared" si="9"/>
        <v>yes</v>
      </c>
      <c r="DS49" t="s">
        <v>742</v>
      </c>
      <c r="DT49"/>
      <c r="DU49" s="38"/>
      <c r="DV49" s="38"/>
      <c r="DW49"/>
      <c r="DX49"/>
      <c r="DY49"/>
      <c r="DZ49"/>
      <c r="EA49"/>
      <c r="EB49"/>
      <c r="EC49"/>
      <c r="ED49"/>
      <c r="EE49"/>
      <c r="EF49"/>
    </row>
    <row r="50" spans="1:136" ht="15" customHeight="1" x14ac:dyDescent="0.25">
      <c r="A50" s="7" t="s">
        <v>37</v>
      </c>
      <c r="B50" s="7" t="s">
        <v>272</v>
      </c>
      <c r="C50" s="8" t="s">
        <v>284</v>
      </c>
      <c r="D50" s="8" t="s">
        <v>356</v>
      </c>
      <c r="E50" s="8" t="s">
        <v>355</v>
      </c>
      <c r="F50" s="8" t="s">
        <v>315</v>
      </c>
      <c r="G50" s="8" t="s">
        <v>341</v>
      </c>
      <c r="H50" s="8" t="s">
        <v>342</v>
      </c>
      <c r="I50" s="8" t="s">
        <v>322</v>
      </c>
      <c r="J50" s="8" t="s">
        <v>319</v>
      </c>
      <c r="K50" s="22" t="s">
        <v>323</v>
      </c>
      <c r="L50" s="23">
        <v>4</v>
      </c>
      <c r="M50" s="23">
        <v>20</v>
      </c>
      <c r="N50" s="23">
        <v>20</v>
      </c>
      <c r="O50" s="24"/>
      <c r="P50" s="24">
        <v>7</v>
      </c>
      <c r="Q50" s="24"/>
      <c r="R50" s="24"/>
      <c r="S50" s="24">
        <v>3.5</v>
      </c>
      <c r="T50" s="24"/>
      <c r="U50" s="22" t="s">
        <v>563</v>
      </c>
      <c r="V50" s="22" t="s">
        <v>547</v>
      </c>
      <c r="W50" s="22" t="s">
        <v>570</v>
      </c>
      <c r="X50" s="25">
        <v>3</v>
      </c>
      <c r="Y50" s="22" t="s">
        <v>569</v>
      </c>
      <c r="Z50" s="25">
        <v>0.5</v>
      </c>
      <c r="AA50" s="9">
        <f t="shared" si="3"/>
        <v>6</v>
      </c>
      <c r="AB50" s="7">
        <v>150</v>
      </c>
      <c r="AC50" s="25"/>
      <c r="AD50" s="23">
        <v>168</v>
      </c>
      <c r="AE50" s="24"/>
      <c r="AF50" s="24"/>
      <c r="AG50" s="22"/>
      <c r="AH50" s="23">
        <v>2800</v>
      </c>
      <c r="AI50" s="26"/>
      <c r="AJ50" s="7">
        <f t="shared" si="5"/>
        <v>8</v>
      </c>
      <c r="AK50" s="22"/>
      <c r="AL50" s="26"/>
      <c r="AM50" s="25">
        <v>1</v>
      </c>
      <c r="AN50" s="25">
        <v>0.94736842105263153</v>
      </c>
      <c r="AO50" s="25">
        <v>0.10526315789473684</v>
      </c>
      <c r="AP50" s="25">
        <v>0</v>
      </c>
      <c r="AQ50" s="25">
        <v>0</v>
      </c>
      <c r="AR50" s="25">
        <v>0</v>
      </c>
      <c r="AS50" s="25">
        <v>6.4296201812440404E-2</v>
      </c>
      <c r="AT50" s="25">
        <v>0</v>
      </c>
      <c r="AU50" s="25">
        <v>0</v>
      </c>
      <c r="AV50" s="25">
        <v>0</v>
      </c>
      <c r="AW50" s="25">
        <v>0</v>
      </c>
      <c r="AX50" s="25">
        <v>7.3260936268095586E-2</v>
      </c>
      <c r="AY50" s="25">
        <v>0</v>
      </c>
      <c r="AZ50" s="25">
        <v>0.17328383841670986</v>
      </c>
      <c r="BA50" s="25">
        <v>0</v>
      </c>
      <c r="BB50" s="25">
        <v>0</v>
      </c>
      <c r="BC50" s="25">
        <v>0</v>
      </c>
      <c r="BD50" s="25">
        <v>0.31578950874157014</v>
      </c>
      <c r="BE50" s="25">
        <v>3.1578950874157012E-2</v>
      </c>
      <c r="BF50" s="25">
        <v>0</v>
      </c>
      <c r="BG50" s="25">
        <v>0</v>
      </c>
      <c r="BH50" s="25">
        <v>0</v>
      </c>
      <c r="BI50" s="25">
        <v>0</v>
      </c>
      <c r="BJ50" s="25">
        <v>0</v>
      </c>
      <c r="BK50" s="25">
        <v>0</v>
      </c>
      <c r="BL50" s="8"/>
      <c r="BM50" s="22"/>
      <c r="BN50" s="22"/>
      <c r="BO50" s="26"/>
      <c r="BP50" s="22"/>
      <c r="BQ50" s="23"/>
      <c r="BR50" s="23"/>
      <c r="BS50" s="24"/>
      <c r="BT50" s="24"/>
      <c r="BU50" s="24"/>
      <c r="BV50" s="29"/>
      <c r="BW50" s="29"/>
      <c r="BX50" s="29"/>
      <c r="BY50" s="29" t="s">
        <v>678</v>
      </c>
      <c r="BZ50"/>
      <c r="CA50">
        <v>42</v>
      </c>
      <c r="CB50">
        <v>29</v>
      </c>
      <c r="CC50">
        <v>0</v>
      </c>
      <c r="CD50"/>
      <c r="CE50"/>
      <c r="CF50">
        <v>0</v>
      </c>
      <c r="CG50"/>
      <c r="CH50">
        <v>29</v>
      </c>
      <c r="CI50"/>
      <c r="CJ50"/>
      <c r="CK50" s="30"/>
      <c r="CL50" s="30"/>
      <c r="CM50" s="30"/>
      <c r="CN50" s="30"/>
      <c r="CO50" s="30"/>
      <c r="CP50"/>
      <c r="CQ50"/>
      <c r="CR50" s="30"/>
      <c r="CS50" s="30"/>
      <c r="CT50"/>
      <c r="CU50"/>
      <c r="CV50"/>
      <c r="CW50"/>
      <c r="CX50"/>
      <c r="CY50"/>
      <c r="CZ50"/>
      <c r="DA50"/>
      <c r="DB50"/>
      <c r="DC50"/>
      <c r="DD50"/>
      <c r="DE50"/>
      <c r="DF50"/>
      <c r="DG50"/>
      <c r="DH50"/>
      <c r="DI50"/>
      <c r="DJ50"/>
      <c r="DK50"/>
      <c r="DL50"/>
      <c r="DM50"/>
      <c r="DN50" s="29"/>
      <c r="DO50" s="29"/>
      <c r="DP50" s="29"/>
      <c r="DQ50" s="29"/>
      <c r="DR50" t="str">
        <f t="shared" si="9"/>
        <v>yes</v>
      </c>
      <c r="DS50" t="s">
        <v>742</v>
      </c>
      <c r="DT50"/>
      <c r="DU50" s="38"/>
      <c r="DV50" s="38"/>
      <c r="DW50"/>
      <c r="DX50"/>
      <c r="DY50"/>
      <c r="DZ50"/>
      <c r="EA50"/>
      <c r="EB50"/>
      <c r="EC50"/>
      <c r="ED50"/>
      <c r="EE50"/>
      <c r="EF50"/>
    </row>
    <row r="51" spans="1:136" ht="15" customHeight="1" x14ac:dyDescent="0.25">
      <c r="A51" s="7" t="s">
        <v>38</v>
      </c>
      <c r="B51" s="7" t="s">
        <v>272</v>
      </c>
      <c r="C51" s="8" t="s">
        <v>284</v>
      </c>
      <c r="D51" s="8" t="s">
        <v>356</v>
      </c>
      <c r="E51" s="8" t="s">
        <v>340</v>
      </c>
      <c r="F51" s="8" t="s">
        <v>315</v>
      </c>
      <c r="G51" s="8" t="s">
        <v>341</v>
      </c>
      <c r="H51" s="8" t="s">
        <v>342</v>
      </c>
      <c r="I51" s="8" t="s">
        <v>322</v>
      </c>
      <c r="J51" s="8" t="s">
        <v>319</v>
      </c>
      <c r="K51" s="22" t="s">
        <v>323</v>
      </c>
      <c r="L51" s="23">
        <v>4</v>
      </c>
      <c r="M51" s="23">
        <v>20</v>
      </c>
      <c r="N51" s="23">
        <v>20</v>
      </c>
      <c r="O51" s="24"/>
      <c r="P51" s="24">
        <v>7</v>
      </c>
      <c r="Q51" s="24"/>
      <c r="R51" s="24"/>
      <c r="S51" s="24">
        <v>3.5</v>
      </c>
      <c r="T51" s="24"/>
      <c r="U51" s="22" t="s">
        <v>563</v>
      </c>
      <c r="V51" s="22" t="s">
        <v>547</v>
      </c>
      <c r="W51" s="22" t="s">
        <v>570</v>
      </c>
      <c r="X51" s="25">
        <v>3</v>
      </c>
      <c r="Y51" s="22" t="s">
        <v>569</v>
      </c>
      <c r="Z51" s="25">
        <v>0.5</v>
      </c>
      <c r="AA51" s="9">
        <f t="shared" si="3"/>
        <v>6</v>
      </c>
      <c r="AB51" s="7">
        <v>150</v>
      </c>
      <c r="AC51" s="25"/>
      <c r="AD51" s="23">
        <v>168</v>
      </c>
      <c r="AE51" s="24"/>
      <c r="AF51" s="24"/>
      <c r="AG51" s="22"/>
      <c r="AH51" s="23">
        <v>1800</v>
      </c>
      <c r="AI51" s="26"/>
      <c r="AJ51" s="7">
        <f t="shared" si="5"/>
        <v>7</v>
      </c>
      <c r="AK51" s="22"/>
      <c r="AL51" s="26"/>
      <c r="AM51" s="25">
        <v>1</v>
      </c>
      <c r="AN51" s="25">
        <v>2.6666666666666668E-2</v>
      </c>
      <c r="AO51" s="25">
        <v>1.3333333333333334E-2</v>
      </c>
      <c r="AP51" s="25">
        <v>0</v>
      </c>
      <c r="AQ51" s="25">
        <v>0</v>
      </c>
      <c r="AR51" s="25">
        <v>0</v>
      </c>
      <c r="AS51" s="25">
        <v>2.171782816775765E-2</v>
      </c>
      <c r="AT51" s="25">
        <v>0</v>
      </c>
      <c r="AU51" s="25">
        <v>0</v>
      </c>
      <c r="AV51" s="25">
        <v>0</v>
      </c>
      <c r="AW51" s="25">
        <v>0</v>
      </c>
      <c r="AX51" s="25">
        <v>3.7118874375835102E-2</v>
      </c>
      <c r="AY51" s="25">
        <v>6.1864918091333182E-2</v>
      </c>
      <c r="AZ51" s="25">
        <v>0</v>
      </c>
      <c r="BA51" s="25">
        <v>0</v>
      </c>
      <c r="BB51" s="25">
        <v>0</v>
      </c>
      <c r="BC51" s="25">
        <v>0</v>
      </c>
      <c r="BD51" s="25">
        <v>0.19200002131487467</v>
      </c>
      <c r="BE51" s="25">
        <v>0</v>
      </c>
      <c r="BF51" s="25">
        <v>0</v>
      </c>
      <c r="BG51" s="25">
        <v>0</v>
      </c>
      <c r="BH51" s="25">
        <v>0</v>
      </c>
      <c r="BI51" s="25">
        <v>0</v>
      </c>
      <c r="BJ51" s="25">
        <v>0</v>
      </c>
      <c r="BK51" s="25">
        <v>0</v>
      </c>
      <c r="BL51" s="8"/>
      <c r="BM51" s="22"/>
      <c r="BN51" s="22"/>
      <c r="BO51" s="26"/>
      <c r="BP51" s="22"/>
      <c r="BQ51" s="23"/>
      <c r="BR51" s="23"/>
      <c r="BS51" s="24"/>
      <c r="BT51" s="24"/>
      <c r="BU51" s="24"/>
      <c r="BV51" s="29"/>
      <c r="BW51" s="29"/>
      <c r="BX51" s="29"/>
      <c r="BY51" s="29" t="s">
        <v>678</v>
      </c>
      <c r="BZ51"/>
      <c r="CA51">
        <v>69</v>
      </c>
      <c r="CB51">
        <v>19</v>
      </c>
      <c r="CC51">
        <v>3</v>
      </c>
      <c r="CD51"/>
      <c r="CE51"/>
      <c r="CF51">
        <v>0</v>
      </c>
      <c r="CG51"/>
      <c r="CH51">
        <v>9</v>
      </c>
      <c r="CI51"/>
      <c r="CJ51"/>
      <c r="CK51" s="30"/>
      <c r="CL51" s="30"/>
      <c r="CM51" s="30"/>
      <c r="CN51" s="30"/>
      <c r="CO51" s="30"/>
      <c r="CP51"/>
      <c r="CQ51"/>
      <c r="CR51" s="30"/>
      <c r="CS51" s="30"/>
      <c r="CT51"/>
      <c r="CU51"/>
      <c r="CV51"/>
      <c r="CW51"/>
      <c r="CX51"/>
      <c r="CY51"/>
      <c r="CZ51"/>
      <c r="DA51"/>
      <c r="DB51"/>
      <c r="DC51"/>
      <c r="DD51"/>
      <c r="DE51"/>
      <c r="DF51"/>
      <c r="DG51"/>
      <c r="DH51"/>
      <c r="DI51"/>
      <c r="DJ51"/>
      <c r="DK51"/>
      <c r="DL51"/>
      <c r="DM51"/>
      <c r="DN51" s="29"/>
      <c r="DO51" s="29"/>
      <c r="DP51" s="29"/>
      <c r="DQ51" s="29"/>
      <c r="DR51" t="str">
        <f t="shared" si="9"/>
        <v>yes</v>
      </c>
      <c r="DS51" t="s">
        <v>742</v>
      </c>
      <c r="DT51"/>
      <c r="DU51" s="38"/>
      <c r="DV51" s="38"/>
      <c r="DW51"/>
      <c r="DX51"/>
      <c r="DY51"/>
      <c r="DZ51"/>
      <c r="EA51"/>
      <c r="EB51"/>
      <c r="EC51"/>
      <c r="ED51"/>
      <c r="EE51"/>
      <c r="EF51"/>
    </row>
    <row r="52" spans="1:136" ht="15" customHeight="1" x14ac:dyDescent="0.25">
      <c r="A52" s="7" t="s">
        <v>39</v>
      </c>
      <c r="B52" s="7" t="s">
        <v>272</v>
      </c>
      <c r="C52" s="8" t="s">
        <v>284</v>
      </c>
      <c r="D52" s="8" t="s">
        <v>356</v>
      </c>
      <c r="E52" s="8" t="s">
        <v>355</v>
      </c>
      <c r="F52" s="8" t="s">
        <v>315</v>
      </c>
      <c r="G52" s="8" t="s">
        <v>341</v>
      </c>
      <c r="H52" s="8" t="s">
        <v>342</v>
      </c>
      <c r="I52" s="8" t="s">
        <v>322</v>
      </c>
      <c r="J52" s="8" t="s">
        <v>319</v>
      </c>
      <c r="K52" s="22" t="s">
        <v>323</v>
      </c>
      <c r="L52" s="23">
        <v>4</v>
      </c>
      <c r="M52" s="23">
        <v>20</v>
      </c>
      <c r="N52" s="23">
        <v>20</v>
      </c>
      <c r="O52" s="24"/>
      <c r="P52" s="24">
        <v>7</v>
      </c>
      <c r="Q52" s="24"/>
      <c r="R52" s="24"/>
      <c r="S52" s="24">
        <v>3.5</v>
      </c>
      <c r="T52" s="24"/>
      <c r="U52" s="22" t="s">
        <v>563</v>
      </c>
      <c r="V52" s="22" t="s">
        <v>547</v>
      </c>
      <c r="W52" s="22" t="s">
        <v>570</v>
      </c>
      <c r="X52" s="25">
        <v>3</v>
      </c>
      <c r="Y52" s="22" t="s">
        <v>569</v>
      </c>
      <c r="Z52" s="25">
        <v>0.5</v>
      </c>
      <c r="AA52" s="9">
        <f t="shared" si="3"/>
        <v>6</v>
      </c>
      <c r="AB52" s="7">
        <v>150</v>
      </c>
      <c r="AC52" s="25"/>
      <c r="AD52" s="23">
        <v>168</v>
      </c>
      <c r="AE52" s="24"/>
      <c r="AF52" s="24"/>
      <c r="AG52" s="22"/>
      <c r="AH52" s="23">
        <v>5700</v>
      </c>
      <c r="AI52" s="26"/>
      <c r="AJ52" s="7">
        <f t="shared" si="5"/>
        <v>9</v>
      </c>
      <c r="AK52" s="22"/>
      <c r="AL52" s="26"/>
      <c r="AM52" s="25">
        <v>1</v>
      </c>
      <c r="AN52" s="25">
        <v>1.9230769230769232E-2</v>
      </c>
      <c r="AO52" s="25">
        <v>9.6153846153846159E-2</v>
      </c>
      <c r="AP52" s="25">
        <v>0</v>
      </c>
      <c r="AQ52" s="25">
        <v>0</v>
      </c>
      <c r="AR52" s="25">
        <v>0</v>
      </c>
      <c r="AS52" s="25">
        <v>1.5661895313286767E-2</v>
      </c>
      <c r="AT52" s="25">
        <v>0</v>
      </c>
      <c r="AU52" s="25">
        <v>0</v>
      </c>
      <c r="AV52" s="25">
        <v>0</v>
      </c>
      <c r="AW52" s="25">
        <v>0</v>
      </c>
      <c r="AX52" s="25">
        <v>0</v>
      </c>
      <c r="AY52" s="25">
        <v>0.53536948348269098</v>
      </c>
      <c r="AZ52" s="25">
        <v>0.10552541442043228</v>
      </c>
      <c r="BA52" s="25">
        <v>2.1105082884086458E-2</v>
      </c>
      <c r="BB52" s="25">
        <v>0</v>
      </c>
      <c r="BC52" s="25">
        <v>0</v>
      </c>
      <c r="BD52" s="25">
        <v>6.9230776916421155E-2</v>
      </c>
      <c r="BE52" s="25">
        <v>0</v>
      </c>
      <c r="BF52" s="25">
        <v>2.3076925638807051E-2</v>
      </c>
      <c r="BG52" s="25">
        <v>0</v>
      </c>
      <c r="BH52" s="25">
        <v>0</v>
      </c>
      <c r="BI52" s="25">
        <v>0</v>
      </c>
      <c r="BJ52" s="25">
        <v>0</v>
      </c>
      <c r="BK52" s="25">
        <v>0</v>
      </c>
      <c r="BL52" s="8"/>
      <c r="BM52" s="26" t="s">
        <v>622</v>
      </c>
      <c r="BN52" s="22"/>
      <c r="BO52" s="26"/>
      <c r="BP52" s="22"/>
      <c r="BQ52" s="23"/>
      <c r="BR52" s="23"/>
      <c r="BS52" s="24"/>
      <c r="BT52" s="24"/>
      <c r="BU52" s="24"/>
      <c r="BV52" s="29"/>
      <c r="BW52" s="29"/>
      <c r="BX52" s="29"/>
      <c r="BY52" s="29" t="s">
        <v>678</v>
      </c>
      <c r="BZ52"/>
      <c r="CA52">
        <v>72</v>
      </c>
      <c r="CB52">
        <v>18</v>
      </c>
      <c r="CC52">
        <v>0</v>
      </c>
      <c r="CD52"/>
      <c r="CE52"/>
      <c r="CF52">
        <v>5</v>
      </c>
      <c r="CG52"/>
      <c r="CH52">
        <v>1</v>
      </c>
      <c r="CI52"/>
      <c r="CJ52"/>
      <c r="CK52" s="30"/>
      <c r="CL52" s="30"/>
      <c r="CM52" s="30"/>
      <c r="CN52" s="30"/>
      <c r="CO52" s="30"/>
      <c r="CP52"/>
      <c r="CQ52"/>
      <c r="CR52" s="30"/>
      <c r="CS52" s="30"/>
      <c r="CT52"/>
      <c r="CU52"/>
      <c r="CV52"/>
      <c r="CW52"/>
      <c r="CX52"/>
      <c r="CY52"/>
      <c r="CZ52"/>
      <c r="DA52"/>
      <c r="DB52"/>
      <c r="DC52"/>
      <c r="DD52"/>
      <c r="DE52"/>
      <c r="DF52"/>
      <c r="DG52"/>
      <c r="DH52"/>
      <c r="DI52"/>
      <c r="DJ52"/>
      <c r="DK52"/>
      <c r="DL52"/>
      <c r="DM52"/>
      <c r="DN52" s="29"/>
      <c r="DO52" s="29"/>
      <c r="DP52" s="29"/>
      <c r="DQ52" s="29"/>
      <c r="DR52" t="str">
        <f t="shared" si="9"/>
        <v>yes</v>
      </c>
      <c r="DS52" t="s">
        <v>742</v>
      </c>
      <c r="DT52"/>
      <c r="DU52" s="38"/>
      <c r="DV52" s="38"/>
      <c r="DW52"/>
      <c r="DX52"/>
      <c r="DY52"/>
      <c r="DZ52"/>
      <c r="EA52"/>
      <c r="EB52"/>
      <c r="EC52"/>
      <c r="ED52"/>
      <c r="EE52"/>
      <c r="EF52" t="s">
        <v>794</v>
      </c>
    </row>
    <row r="53" spans="1:136" ht="15" customHeight="1" x14ac:dyDescent="0.25">
      <c r="A53" s="7" t="s">
        <v>40</v>
      </c>
      <c r="B53" s="7" t="s">
        <v>272</v>
      </c>
      <c r="C53" s="8" t="s">
        <v>284</v>
      </c>
      <c r="D53" s="8" t="s">
        <v>356</v>
      </c>
      <c r="E53" s="8" t="s">
        <v>340</v>
      </c>
      <c r="F53" s="8" t="s">
        <v>315</v>
      </c>
      <c r="G53" s="8" t="s">
        <v>341</v>
      </c>
      <c r="H53" s="8" t="s">
        <v>342</v>
      </c>
      <c r="I53" s="8" t="s">
        <v>322</v>
      </c>
      <c r="J53" s="8" t="s">
        <v>319</v>
      </c>
      <c r="K53" s="22" t="s">
        <v>323</v>
      </c>
      <c r="L53" s="23">
        <v>4</v>
      </c>
      <c r="M53" s="23">
        <v>20</v>
      </c>
      <c r="N53" s="23">
        <v>20</v>
      </c>
      <c r="O53" s="24"/>
      <c r="P53" s="24">
        <v>7</v>
      </c>
      <c r="Q53" s="24"/>
      <c r="R53" s="24"/>
      <c r="S53" s="24">
        <v>3.5</v>
      </c>
      <c r="T53" s="24"/>
      <c r="U53" s="22" t="s">
        <v>563</v>
      </c>
      <c r="V53" s="22" t="s">
        <v>547</v>
      </c>
      <c r="W53" s="22" t="s">
        <v>570</v>
      </c>
      <c r="X53" s="25">
        <v>3</v>
      </c>
      <c r="Y53" s="22" t="s">
        <v>569</v>
      </c>
      <c r="Z53" s="25">
        <v>0.5</v>
      </c>
      <c r="AA53" s="9">
        <f t="shared" si="3"/>
        <v>6</v>
      </c>
      <c r="AB53" s="7">
        <v>150</v>
      </c>
      <c r="AC53" s="25"/>
      <c r="AD53" s="23">
        <v>168</v>
      </c>
      <c r="AE53" s="24"/>
      <c r="AF53" s="24"/>
      <c r="AG53" s="22"/>
      <c r="AH53" s="23">
        <v>1700</v>
      </c>
      <c r="AI53" s="26"/>
      <c r="AJ53" s="7">
        <f t="shared" si="5"/>
        <v>7</v>
      </c>
      <c r="AK53" s="22"/>
      <c r="AL53" s="26"/>
      <c r="AM53" s="25">
        <v>0.93393444233577694</v>
      </c>
      <c r="AN53" s="25">
        <v>0.86209333138687105</v>
      </c>
      <c r="AO53" s="25">
        <v>3.5920555474452963E-2</v>
      </c>
      <c r="AP53" s="25">
        <v>0</v>
      </c>
      <c r="AQ53" s="25">
        <v>2.9254366930671589E-2</v>
      </c>
      <c r="AR53" s="25">
        <v>0</v>
      </c>
      <c r="AS53" s="25">
        <v>0.40956113702940222</v>
      </c>
      <c r="AT53" s="25">
        <v>0</v>
      </c>
      <c r="AU53" s="25">
        <v>0</v>
      </c>
      <c r="AV53" s="25">
        <v>0</v>
      </c>
      <c r="AW53" s="25">
        <v>0</v>
      </c>
      <c r="AX53" s="25">
        <v>0</v>
      </c>
      <c r="AY53" s="25">
        <v>1</v>
      </c>
      <c r="AZ53" s="25">
        <v>0</v>
      </c>
      <c r="BA53" s="25">
        <v>0</v>
      </c>
      <c r="BB53" s="25">
        <v>0</v>
      </c>
      <c r="BC53" s="25">
        <v>0</v>
      </c>
      <c r="BD53" s="25">
        <v>0.12931401406382076</v>
      </c>
      <c r="BE53" s="25">
        <v>0</v>
      </c>
      <c r="BF53" s="25">
        <v>0</v>
      </c>
      <c r="BG53" s="25">
        <v>0</v>
      </c>
      <c r="BH53" s="25">
        <v>0</v>
      </c>
      <c r="BI53" s="25">
        <v>0</v>
      </c>
      <c r="BJ53" s="25">
        <v>0</v>
      </c>
      <c r="BK53" s="25">
        <v>0</v>
      </c>
      <c r="BL53" s="8"/>
      <c r="BM53" s="22" t="s">
        <v>625</v>
      </c>
      <c r="BN53" s="22"/>
      <c r="BO53" s="26"/>
      <c r="BP53" s="22"/>
      <c r="BQ53" s="23"/>
      <c r="BR53" s="23"/>
      <c r="BS53" s="24"/>
      <c r="BT53" s="24"/>
      <c r="BU53" s="24"/>
      <c r="BV53" s="29"/>
      <c r="BW53" s="29"/>
      <c r="BX53" s="29"/>
      <c r="BY53" s="29" t="s">
        <v>678</v>
      </c>
      <c r="BZ53"/>
      <c r="CA53">
        <v>50</v>
      </c>
      <c r="CB53">
        <v>26</v>
      </c>
      <c r="CC53">
        <v>14</v>
      </c>
      <c r="CD53"/>
      <c r="CE53"/>
      <c r="CF53">
        <v>5</v>
      </c>
      <c r="CG53"/>
      <c r="CH53">
        <v>1.5</v>
      </c>
      <c r="CI53"/>
      <c r="CJ53"/>
      <c r="CK53" s="30"/>
      <c r="CL53" s="30"/>
      <c r="CM53" s="30"/>
      <c r="CN53" s="30"/>
      <c r="CO53" s="30"/>
      <c r="CP53"/>
      <c r="CQ53"/>
      <c r="CR53" s="30"/>
      <c r="CS53" s="30"/>
      <c r="CT53"/>
      <c r="CU53"/>
      <c r="CV53"/>
      <c r="CW53"/>
      <c r="CX53"/>
      <c r="CY53"/>
      <c r="CZ53"/>
      <c r="DA53"/>
      <c r="DB53"/>
      <c r="DC53"/>
      <c r="DD53"/>
      <c r="DE53"/>
      <c r="DF53"/>
      <c r="DG53"/>
      <c r="DH53"/>
      <c r="DI53"/>
      <c r="DJ53"/>
      <c r="DK53"/>
      <c r="DL53"/>
      <c r="DM53"/>
      <c r="DN53" s="29"/>
      <c r="DO53" s="29"/>
      <c r="DP53" s="29"/>
      <c r="DQ53" s="29"/>
      <c r="DR53" t="str">
        <f t="shared" si="9"/>
        <v>yes</v>
      </c>
      <c r="DS53" t="s">
        <v>742</v>
      </c>
      <c r="DT53"/>
      <c r="DU53" s="38"/>
      <c r="DV53" s="38"/>
      <c r="DW53"/>
      <c r="DX53"/>
      <c r="DY53"/>
      <c r="DZ53"/>
      <c r="EA53"/>
      <c r="EB53"/>
      <c r="EC53"/>
      <c r="ED53"/>
      <c r="EE53"/>
      <c r="EF53"/>
    </row>
    <row r="54" spans="1:136" ht="15" customHeight="1" x14ac:dyDescent="0.25">
      <c r="A54" s="7" t="s">
        <v>41</v>
      </c>
      <c r="B54" s="7" t="s">
        <v>272</v>
      </c>
      <c r="C54" s="8" t="s">
        <v>284</v>
      </c>
      <c r="D54" s="8" t="s">
        <v>356</v>
      </c>
      <c r="E54" s="8" t="s">
        <v>355</v>
      </c>
      <c r="F54" s="8" t="s">
        <v>315</v>
      </c>
      <c r="G54" s="8" t="s">
        <v>341</v>
      </c>
      <c r="H54" s="8" t="s">
        <v>342</v>
      </c>
      <c r="I54" s="8" t="s">
        <v>322</v>
      </c>
      <c r="J54" s="8" t="s">
        <v>319</v>
      </c>
      <c r="K54" s="22" t="s">
        <v>323</v>
      </c>
      <c r="L54" s="23">
        <v>4</v>
      </c>
      <c r="M54" s="23">
        <v>20</v>
      </c>
      <c r="N54" s="23">
        <v>20</v>
      </c>
      <c r="O54" s="24"/>
      <c r="P54" s="24">
        <v>7</v>
      </c>
      <c r="Q54" s="24"/>
      <c r="R54" s="24"/>
      <c r="S54" s="24">
        <v>3.5</v>
      </c>
      <c r="T54" s="24"/>
      <c r="U54" s="22" t="s">
        <v>563</v>
      </c>
      <c r="V54" s="22" t="s">
        <v>547</v>
      </c>
      <c r="W54" s="22" t="s">
        <v>570</v>
      </c>
      <c r="X54" s="25">
        <v>3</v>
      </c>
      <c r="Y54" s="22" t="s">
        <v>569</v>
      </c>
      <c r="Z54" s="25">
        <v>0.5</v>
      </c>
      <c r="AA54" s="9">
        <f t="shared" si="3"/>
        <v>6</v>
      </c>
      <c r="AB54" s="7">
        <v>150</v>
      </c>
      <c r="AC54" s="25"/>
      <c r="AD54" s="23">
        <v>168</v>
      </c>
      <c r="AE54" s="24"/>
      <c r="AF54" s="24"/>
      <c r="AG54" s="22"/>
      <c r="AH54" s="23">
        <v>100</v>
      </c>
      <c r="AI54" s="26"/>
      <c r="AJ54" s="7">
        <f t="shared" si="5"/>
        <v>7</v>
      </c>
      <c r="AK54" s="22"/>
      <c r="AL54" s="26"/>
      <c r="AM54" s="25">
        <v>0.125</v>
      </c>
      <c r="AN54" s="25">
        <v>1</v>
      </c>
      <c r="AO54" s="25">
        <v>6.25E-2</v>
      </c>
      <c r="AP54" s="25">
        <v>0</v>
      </c>
      <c r="AQ54" s="25">
        <v>2.5450579884090992E-2</v>
      </c>
      <c r="AR54" s="25">
        <v>0</v>
      </c>
      <c r="AS54" s="25">
        <v>0.13997818936250045</v>
      </c>
      <c r="AT54" s="25">
        <v>0</v>
      </c>
      <c r="AU54" s="25">
        <v>0</v>
      </c>
      <c r="AV54" s="25">
        <v>0</v>
      </c>
      <c r="AW54" s="25">
        <v>0</v>
      </c>
      <c r="AX54" s="25">
        <v>8.6997361818363511E-2</v>
      </c>
      <c r="AY54" s="25">
        <v>0</v>
      </c>
      <c r="AZ54" s="25">
        <v>0</v>
      </c>
      <c r="BA54" s="25">
        <v>0</v>
      </c>
      <c r="BB54" s="25">
        <v>0</v>
      </c>
      <c r="BC54" s="25">
        <v>0</v>
      </c>
      <c r="BD54" s="25">
        <v>7.5000008326122913E-2</v>
      </c>
      <c r="BE54" s="25">
        <v>0</v>
      </c>
      <c r="BF54" s="25">
        <v>0</v>
      </c>
      <c r="BG54" s="25">
        <v>0</v>
      </c>
      <c r="BH54" s="25">
        <v>0</v>
      </c>
      <c r="BI54" s="25">
        <v>0</v>
      </c>
      <c r="BJ54" s="25">
        <v>0</v>
      </c>
      <c r="BK54" s="25">
        <v>0</v>
      </c>
      <c r="BL54" s="8"/>
      <c r="BM54" s="22" t="s">
        <v>625</v>
      </c>
      <c r="BN54" s="22"/>
      <c r="BO54" s="26"/>
      <c r="BP54" s="22"/>
      <c r="BQ54" s="23"/>
      <c r="BR54" s="23"/>
      <c r="BS54" s="24"/>
      <c r="BT54" s="24"/>
      <c r="BU54" s="24"/>
      <c r="BV54" s="29"/>
      <c r="BW54" s="29"/>
      <c r="BX54" s="29"/>
      <c r="BY54" s="29" t="s">
        <v>678</v>
      </c>
      <c r="BZ54"/>
      <c r="CA54">
        <v>49</v>
      </c>
      <c r="CB54">
        <v>30</v>
      </c>
      <c r="CC54">
        <v>8</v>
      </c>
      <c r="CD54"/>
      <c r="CE54"/>
      <c r="CF54">
        <v>3</v>
      </c>
      <c r="CG54"/>
      <c r="CH54">
        <v>8</v>
      </c>
      <c r="CI54"/>
      <c r="CJ54"/>
      <c r="CK54" s="30"/>
      <c r="CL54" s="30"/>
      <c r="CM54" s="30"/>
      <c r="CN54" s="30"/>
      <c r="CO54" s="30"/>
      <c r="CP54"/>
      <c r="CQ54"/>
      <c r="CR54" s="30"/>
      <c r="CS54" s="30"/>
      <c r="CT54"/>
      <c r="CU54"/>
      <c r="CV54"/>
      <c r="CW54"/>
      <c r="CX54"/>
      <c r="CY54"/>
      <c r="CZ54"/>
      <c r="DA54"/>
      <c r="DB54"/>
      <c r="DC54"/>
      <c r="DD54"/>
      <c r="DE54"/>
      <c r="DF54"/>
      <c r="DG54"/>
      <c r="DH54"/>
      <c r="DI54"/>
      <c r="DJ54"/>
      <c r="DK54"/>
      <c r="DL54"/>
      <c r="DM54"/>
      <c r="DN54" s="29"/>
      <c r="DO54" s="29"/>
      <c r="DP54" s="29"/>
      <c r="DQ54" s="29"/>
      <c r="DR54" t="str">
        <f t="shared" si="9"/>
        <v>yes</v>
      </c>
      <c r="DS54" t="s">
        <v>742</v>
      </c>
      <c r="DT54"/>
      <c r="DU54" s="38"/>
      <c r="DV54" s="38"/>
      <c r="DW54"/>
      <c r="DX54"/>
      <c r="DY54"/>
      <c r="DZ54"/>
      <c r="EA54"/>
      <c r="EB54"/>
      <c r="EC54"/>
      <c r="ED54"/>
      <c r="EE54"/>
      <c r="EF54"/>
    </row>
    <row r="55" spans="1:136" ht="15" customHeight="1" x14ac:dyDescent="0.25">
      <c r="A55" s="7" t="s">
        <v>42</v>
      </c>
      <c r="B55" s="7" t="s">
        <v>272</v>
      </c>
      <c r="C55" s="8" t="s">
        <v>284</v>
      </c>
      <c r="D55" s="8" t="s">
        <v>356</v>
      </c>
      <c r="E55" s="8" t="s">
        <v>355</v>
      </c>
      <c r="F55" s="8" t="s">
        <v>315</v>
      </c>
      <c r="G55" s="8" t="s">
        <v>341</v>
      </c>
      <c r="H55" s="8" t="s">
        <v>342</v>
      </c>
      <c r="I55" s="8" t="s">
        <v>322</v>
      </c>
      <c r="J55" s="8" t="s">
        <v>319</v>
      </c>
      <c r="K55" s="22" t="s">
        <v>320</v>
      </c>
      <c r="L55" s="23">
        <v>4</v>
      </c>
      <c r="M55" s="23">
        <v>20</v>
      </c>
      <c r="N55" s="23">
        <v>20</v>
      </c>
      <c r="O55" s="24">
        <v>6</v>
      </c>
      <c r="P55" s="24">
        <v>7</v>
      </c>
      <c r="Q55" s="24">
        <v>9.5</v>
      </c>
      <c r="R55" s="24">
        <v>0</v>
      </c>
      <c r="S55" s="24">
        <v>3.5</v>
      </c>
      <c r="T55" s="24">
        <v>5</v>
      </c>
      <c r="U55" s="22" t="s">
        <v>563</v>
      </c>
      <c r="V55" s="22" t="s">
        <v>547</v>
      </c>
      <c r="W55" s="22" t="s">
        <v>570</v>
      </c>
      <c r="X55" s="25">
        <v>3</v>
      </c>
      <c r="Y55" s="22" t="s">
        <v>569</v>
      </c>
      <c r="Z55" s="25">
        <v>0.5</v>
      </c>
      <c r="AA55" s="9">
        <f t="shared" si="3"/>
        <v>6</v>
      </c>
      <c r="AB55" s="7">
        <v>150</v>
      </c>
      <c r="AC55" s="25"/>
      <c r="AD55" s="23">
        <v>168</v>
      </c>
      <c r="AE55" s="24"/>
      <c r="AF55" s="24"/>
      <c r="AG55" s="22"/>
      <c r="AH55" s="23">
        <v>80</v>
      </c>
      <c r="AI55" s="26"/>
      <c r="AJ55" s="7">
        <f t="shared" si="5"/>
        <v>8</v>
      </c>
      <c r="AK55" s="22"/>
      <c r="AL55" s="26"/>
      <c r="AM55" s="25">
        <v>0.24390243902439024</v>
      </c>
      <c r="AN55" s="25">
        <v>1</v>
      </c>
      <c r="AO55" s="25">
        <v>0.12195121951219512</v>
      </c>
      <c r="AP55" s="25">
        <v>0</v>
      </c>
      <c r="AQ55" s="25">
        <v>0</v>
      </c>
      <c r="AR55" s="25">
        <v>0</v>
      </c>
      <c r="AS55" s="25">
        <v>0.13904707058625321</v>
      </c>
      <c r="AT55" s="25">
        <v>0</v>
      </c>
      <c r="AU55" s="25">
        <v>0</v>
      </c>
      <c r="AV55" s="25">
        <v>0</v>
      </c>
      <c r="AW55" s="25">
        <v>0</v>
      </c>
      <c r="AX55" s="25">
        <v>0.45266919970530606</v>
      </c>
      <c r="AY55" s="25">
        <v>0</v>
      </c>
      <c r="AZ55" s="25">
        <v>5.3534844388902228E-2</v>
      </c>
      <c r="BA55" s="25">
        <v>0</v>
      </c>
      <c r="BB55" s="25">
        <v>0</v>
      </c>
      <c r="BC55" s="25">
        <v>0</v>
      </c>
      <c r="BD55" s="25">
        <v>0.3804878471178918</v>
      </c>
      <c r="BE55" s="25">
        <v>5.8536591864291047E-2</v>
      </c>
      <c r="BF55" s="25">
        <v>0</v>
      </c>
      <c r="BG55" s="25">
        <v>0</v>
      </c>
      <c r="BH55" s="25">
        <v>0</v>
      </c>
      <c r="BI55" s="25">
        <v>0</v>
      </c>
      <c r="BJ55" s="25">
        <v>0</v>
      </c>
      <c r="BK55" s="25">
        <v>0</v>
      </c>
      <c r="BL55" s="8"/>
      <c r="BM55" s="22"/>
      <c r="BN55" s="22"/>
      <c r="BO55" s="26"/>
      <c r="BP55" s="22"/>
      <c r="BQ55" s="23"/>
      <c r="BR55" s="23"/>
      <c r="BS55" s="24"/>
      <c r="BT55" s="24"/>
      <c r="BU55" s="24"/>
      <c r="BV55" s="29"/>
      <c r="BW55" s="29"/>
      <c r="BX55" s="29"/>
      <c r="BY55" s="29" t="s">
        <v>678</v>
      </c>
      <c r="BZ55"/>
      <c r="CA55">
        <v>41</v>
      </c>
      <c r="CB55">
        <v>40</v>
      </c>
      <c r="CC55">
        <v>6</v>
      </c>
      <c r="CD55"/>
      <c r="CE55"/>
      <c r="CF55">
        <v>0</v>
      </c>
      <c r="CG55"/>
      <c r="CH55">
        <v>11</v>
      </c>
      <c r="CI55"/>
      <c r="CJ55"/>
      <c r="CK55" s="30"/>
      <c r="CL55" s="30"/>
      <c r="CM55" s="30"/>
      <c r="CN55" s="30"/>
      <c r="CO55" s="30"/>
      <c r="CP55"/>
      <c r="CQ55"/>
      <c r="CR55" s="30"/>
      <c r="CS55" s="30"/>
      <c r="CT55"/>
      <c r="CU55"/>
      <c r="CV55"/>
      <c r="CW55"/>
      <c r="CX55"/>
      <c r="CY55"/>
      <c r="CZ55"/>
      <c r="DA55"/>
      <c r="DB55"/>
      <c r="DC55"/>
      <c r="DD55"/>
      <c r="DE55"/>
      <c r="DF55"/>
      <c r="DG55"/>
      <c r="DH55"/>
      <c r="DI55"/>
      <c r="DJ55"/>
      <c r="DK55"/>
      <c r="DL55"/>
      <c r="DM55"/>
      <c r="DN55" s="29"/>
      <c r="DO55" s="29"/>
      <c r="DP55" s="29"/>
      <c r="DQ55" s="29"/>
      <c r="DR55" t="str">
        <f t="shared" si="9"/>
        <v>yes</v>
      </c>
      <c r="DS55" t="s">
        <v>742</v>
      </c>
      <c r="DT55"/>
      <c r="DU55" s="38"/>
      <c r="DV55" s="38"/>
      <c r="DW55"/>
      <c r="DX55"/>
      <c r="DY55"/>
      <c r="DZ55"/>
      <c r="EA55"/>
      <c r="EB55"/>
      <c r="EC55"/>
      <c r="ED55"/>
      <c r="EE55"/>
      <c r="EF55"/>
    </row>
    <row r="56" spans="1:136" ht="15" customHeight="1" x14ac:dyDescent="0.25">
      <c r="A56" s="7" t="s">
        <v>43</v>
      </c>
      <c r="B56" s="7" t="s">
        <v>272</v>
      </c>
      <c r="C56" s="8" t="s">
        <v>284</v>
      </c>
      <c r="D56" s="8" t="s">
        <v>358</v>
      </c>
      <c r="E56" s="8" t="s">
        <v>340</v>
      </c>
      <c r="F56" s="8" t="s">
        <v>315</v>
      </c>
      <c r="G56" s="8" t="s">
        <v>341</v>
      </c>
      <c r="H56" s="8" t="s">
        <v>342</v>
      </c>
      <c r="I56" s="8" t="s">
        <v>322</v>
      </c>
      <c r="J56" s="8" t="s">
        <v>319</v>
      </c>
      <c r="K56" s="22" t="s">
        <v>323</v>
      </c>
      <c r="L56" s="23">
        <v>4</v>
      </c>
      <c r="M56" s="23">
        <v>15</v>
      </c>
      <c r="N56" s="23">
        <v>30</v>
      </c>
      <c r="O56" s="24"/>
      <c r="P56" s="24">
        <v>7.5</v>
      </c>
      <c r="Q56" s="24"/>
      <c r="R56" s="24">
        <v>1.5</v>
      </c>
      <c r="S56" s="24">
        <v>1.6</v>
      </c>
      <c r="T56" s="24">
        <v>3.5</v>
      </c>
      <c r="U56" s="22" t="s">
        <v>554</v>
      </c>
      <c r="V56" s="22" t="s">
        <v>554</v>
      </c>
      <c r="W56" s="22" t="s">
        <v>580</v>
      </c>
      <c r="X56" s="25">
        <f>0.4*1.6</f>
        <v>0.64000000000000012</v>
      </c>
      <c r="Y56" s="22" t="s">
        <v>576</v>
      </c>
      <c r="Z56" s="25">
        <v>1.6</v>
      </c>
      <c r="AA56" s="9"/>
      <c r="AB56" s="7"/>
      <c r="AC56" s="25"/>
      <c r="AD56" s="23">
        <v>72</v>
      </c>
      <c r="AE56" s="24"/>
      <c r="AF56" s="24"/>
      <c r="AG56" s="22"/>
      <c r="AH56" s="23"/>
      <c r="AI56" s="26"/>
      <c r="AJ56" s="7">
        <f t="shared" si="5"/>
        <v>5</v>
      </c>
      <c r="AK56" s="7"/>
      <c r="AL56" s="22" t="s">
        <v>599</v>
      </c>
      <c r="AM56" s="25">
        <v>0</v>
      </c>
      <c r="AN56" s="25">
        <v>0</v>
      </c>
      <c r="AO56" s="25">
        <v>0.4972524422735346</v>
      </c>
      <c r="AP56" s="25">
        <v>0</v>
      </c>
      <c r="AQ56" s="25">
        <v>0</v>
      </c>
      <c r="AR56" s="25">
        <v>0.40497717101396857</v>
      </c>
      <c r="AS56" s="25">
        <v>0</v>
      </c>
      <c r="AT56" s="25">
        <v>0</v>
      </c>
      <c r="AU56" s="25">
        <v>1</v>
      </c>
      <c r="AV56" s="25">
        <v>0</v>
      </c>
      <c r="AW56" s="25">
        <v>0</v>
      </c>
      <c r="AX56" s="25">
        <v>0</v>
      </c>
      <c r="AY56" s="25">
        <v>0</v>
      </c>
      <c r="AZ56" s="25">
        <v>0</v>
      </c>
      <c r="BA56" s="25">
        <v>0</v>
      </c>
      <c r="BB56" s="25">
        <v>0</v>
      </c>
      <c r="BC56" s="25">
        <v>0</v>
      </c>
      <c r="BD56" s="25">
        <v>0</v>
      </c>
      <c r="BE56" s="25">
        <v>0</v>
      </c>
      <c r="BF56" s="25">
        <v>0</v>
      </c>
      <c r="BG56" s="25">
        <v>0.42622989818251011</v>
      </c>
      <c r="BH56" s="25">
        <v>0.37610730929090214</v>
      </c>
      <c r="BI56" s="25">
        <v>0</v>
      </c>
      <c r="BJ56" s="25">
        <v>0</v>
      </c>
      <c r="BK56" s="25">
        <v>0</v>
      </c>
      <c r="BL56" s="8"/>
      <c r="BM56" s="22" t="s">
        <v>629</v>
      </c>
      <c r="BN56" s="22" t="s">
        <v>653</v>
      </c>
      <c r="BO56" s="26" t="s">
        <v>613</v>
      </c>
      <c r="BP56" s="22" t="s">
        <v>665</v>
      </c>
      <c r="BQ56" s="23">
        <v>5</v>
      </c>
      <c r="BR56" s="23">
        <v>2</v>
      </c>
      <c r="BS56" s="24">
        <f t="shared" si="6"/>
        <v>71.428571428571431</v>
      </c>
      <c r="BT56" s="24">
        <f t="shared" si="7"/>
        <v>28.571428571428569</v>
      </c>
      <c r="BU56" s="24">
        <f t="shared" si="8"/>
        <v>2.5</v>
      </c>
      <c r="BV56" s="29" t="s">
        <v>669</v>
      </c>
      <c r="BW56" s="29" t="s">
        <v>672</v>
      </c>
      <c r="BX56" s="29"/>
      <c r="BY56" s="29" t="s">
        <v>680</v>
      </c>
      <c r="BZ56" t="s">
        <v>693</v>
      </c>
      <c r="CA56">
        <v>10</v>
      </c>
      <c r="CB56"/>
      <c r="CC56"/>
      <c r="CD56"/>
      <c r="CE56"/>
      <c r="CF56"/>
      <c r="CG56"/>
      <c r="CH56">
        <v>40</v>
      </c>
      <c r="CI56"/>
      <c r="CJ56"/>
      <c r="CK56" s="30"/>
      <c r="CL56" s="30"/>
      <c r="CM56" s="30"/>
      <c r="CN56" s="30"/>
      <c r="CO56" s="30"/>
      <c r="CP56"/>
      <c r="CQ56"/>
      <c r="CR56" s="30"/>
      <c r="CS56" s="30"/>
      <c r="CT56"/>
      <c r="CU56"/>
      <c r="CV56"/>
      <c r="CW56"/>
      <c r="CX56"/>
      <c r="CY56"/>
      <c r="CZ56"/>
      <c r="DA56"/>
      <c r="DB56"/>
      <c r="DC56"/>
      <c r="DD56"/>
      <c r="DE56"/>
      <c r="DF56"/>
      <c r="DG56"/>
      <c r="DH56"/>
      <c r="DI56"/>
      <c r="DJ56"/>
      <c r="DK56"/>
      <c r="DL56"/>
      <c r="DM56"/>
      <c r="DN56" s="29"/>
      <c r="DO56" s="29"/>
      <c r="DP56" s="29"/>
      <c r="DQ56" s="29"/>
      <c r="DR56" t="str">
        <f t="shared" si="9"/>
        <v>yes</v>
      </c>
      <c r="DS56" t="s">
        <v>742</v>
      </c>
      <c r="DT56"/>
      <c r="DU56" s="38"/>
      <c r="DV56" s="38"/>
      <c r="DW56"/>
      <c r="DX56"/>
      <c r="DY56"/>
      <c r="DZ56"/>
      <c r="EA56"/>
      <c r="EB56"/>
      <c r="EC56"/>
      <c r="ED56"/>
      <c r="EE56"/>
      <c r="EF56"/>
    </row>
    <row r="57" spans="1:136" ht="15" customHeight="1" x14ac:dyDescent="0.25">
      <c r="A57" s="7" t="s">
        <v>44</v>
      </c>
      <c r="B57" s="7" t="s">
        <v>272</v>
      </c>
      <c r="C57" s="8" t="s">
        <v>284</v>
      </c>
      <c r="D57" s="8" t="s">
        <v>358</v>
      </c>
      <c r="E57" s="8" t="s">
        <v>340</v>
      </c>
      <c r="F57" s="8" t="s">
        <v>315</v>
      </c>
      <c r="G57" s="8" t="s">
        <v>341</v>
      </c>
      <c r="H57" s="8" t="s">
        <v>342</v>
      </c>
      <c r="I57" s="8" t="s">
        <v>322</v>
      </c>
      <c r="J57" s="8" t="s">
        <v>319</v>
      </c>
      <c r="K57" s="22" t="s">
        <v>323</v>
      </c>
      <c r="L57" s="23">
        <v>4</v>
      </c>
      <c r="M57" s="23">
        <v>15</v>
      </c>
      <c r="N57" s="23">
        <v>30</v>
      </c>
      <c r="O57" s="24"/>
      <c r="P57" s="24">
        <v>7.5</v>
      </c>
      <c r="Q57" s="24"/>
      <c r="R57" s="24">
        <v>1.5</v>
      </c>
      <c r="S57" s="24">
        <v>1.6</v>
      </c>
      <c r="T57" s="24">
        <v>3.5</v>
      </c>
      <c r="U57" s="22" t="s">
        <v>554</v>
      </c>
      <c r="V57" s="22" t="s">
        <v>554</v>
      </c>
      <c r="W57" s="22" t="s">
        <v>580</v>
      </c>
      <c r="X57" s="25">
        <f>0.4*1.6</f>
        <v>0.64000000000000012</v>
      </c>
      <c r="Y57" s="22" t="s">
        <v>576</v>
      </c>
      <c r="Z57" s="25">
        <v>1.6</v>
      </c>
      <c r="AA57" s="9"/>
      <c r="AB57" s="7"/>
      <c r="AC57" s="25"/>
      <c r="AD57" s="23">
        <v>72</v>
      </c>
      <c r="AE57" s="24"/>
      <c r="AF57" s="24"/>
      <c r="AG57" s="22"/>
      <c r="AH57" s="23"/>
      <c r="AI57" s="26"/>
      <c r="AJ57" s="7">
        <f t="shared" si="5"/>
        <v>4</v>
      </c>
      <c r="AK57" s="7"/>
      <c r="AL57" s="22" t="s">
        <v>599</v>
      </c>
      <c r="AM57" s="25">
        <v>0</v>
      </c>
      <c r="AN57" s="25">
        <v>0</v>
      </c>
      <c r="AO57" s="25">
        <v>0.9945048845470692</v>
      </c>
      <c r="AP57" s="25">
        <v>0</v>
      </c>
      <c r="AQ57" s="25">
        <v>0</v>
      </c>
      <c r="AR57" s="25">
        <v>0</v>
      </c>
      <c r="AS57" s="25">
        <v>0</v>
      </c>
      <c r="AT57" s="25">
        <v>0</v>
      </c>
      <c r="AU57" s="25">
        <v>1</v>
      </c>
      <c r="AV57" s="25">
        <v>0</v>
      </c>
      <c r="AW57" s="25">
        <v>0</v>
      </c>
      <c r="AX57" s="25">
        <v>0</v>
      </c>
      <c r="AY57" s="25">
        <v>0</v>
      </c>
      <c r="AZ57" s="25">
        <v>0</v>
      </c>
      <c r="BA57" s="25">
        <v>0</v>
      </c>
      <c r="BB57" s="25">
        <v>0</v>
      </c>
      <c r="BC57" s="25">
        <v>0</v>
      </c>
      <c r="BD57" s="25">
        <v>0</v>
      </c>
      <c r="BE57" s="25">
        <v>0</v>
      </c>
      <c r="BF57" s="25">
        <v>0</v>
      </c>
      <c r="BG57" s="25">
        <v>0</v>
      </c>
      <c r="BH57" s="25">
        <v>0.37610730929090214</v>
      </c>
      <c r="BI57" s="25">
        <v>0.42622989818251011</v>
      </c>
      <c r="BJ57" s="25">
        <v>0</v>
      </c>
      <c r="BK57" s="25">
        <v>0</v>
      </c>
      <c r="BL57" s="8"/>
      <c r="BM57" s="22" t="s">
        <v>629</v>
      </c>
      <c r="BN57" s="22"/>
      <c r="BO57" s="26" t="s">
        <v>613</v>
      </c>
      <c r="BP57" s="22" t="s">
        <v>665</v>
      </c>
      <c r="BQ57" s="23">
        <v>5</v>
      </c>
      <c r="BR57" s="23">
        <v>2</v>
      </c>
      <c r="BS57" s="24">
        <f t="shared" si="6"/>
        <v>71.428571428571431</v>
      </c>
      <c r="BT57" s="24">
        <f t="shared" si="7"/>
        <v>28.571428571428569</v>
      </c>
      <c r="BU57" s="24">
        <f t="shared" si="8"/>
        <v>2.5</v>
      </c>
      <c r="BV57" s="29" t="s">
        <v>673</v>
      </c>
      <c r="BW57" s="29" t="s">
        <v>674</v>
      </c>
      <c r="BX57" s="29"/>
      <c r="BY57" s="29" t="s">
        <v>680</v>
      </c>
      <c r="BZ57" t="s">
        <v>693</v>
      </c>
      <c r="CA57"/>
      <c r="CB57"/>
      <c r="CC57"/>
      <c r="CD57"/>
      <c r="CE57"/>
      <c r="CF57"/>
      <c r="CG57"/>
      <c r="CH57"/>
      <c r="CI57"/>
      <c r="CJ57"/>
      <c r="CK57" s="30"/>
      <c r="CL57" s="30"/>
      <c r="CM57" s="30"/>
      <c r="CN57" s="30"/>
      <c r="CO57" s="30"/>
      <c r="CP57"/>
      <c r="CQ57"/>
      <c r="CR57" s="30"/>
      <c r="CS57" s="30"/>
      <c r="CT57"/>
      <c r="CU57"/>
      <c r="CV57"/>
      <c r="CW57"/>
      <c r="CX57"/>
      <c r="CY57"/>
      <c r="CZ57"/>
      <c r="DA57"/>
      <c r="DB57"/>
      <c r="DC57"/>
      <c r="DD57"/>
      <c r="DE57"/>
      <c r="DF57"/>
      <c r="DG57"/>
      <c r="DH57"/>
      <c r="DI57"/>
      <c r="DJ57"/>
      <c r="DK57" t="s">
        <v>741</v>
      </c>
      <c r="DL57"/>
      <c r="DM57"/>
      <c r="DN57" s="29"/>
      <c r="DO57" s="29"/>
      <c r="DP57" s="29" t="s">
        <v>741</v>
      </c>
      <c r="DQ57" s="29"/>
      <c r="DR57" t="str">
        <f t="shared" si="9"/>
        <v>yes</v>
      </c>
      <c r="DS57" t="s">
        <v>742</v>
      </c>
      <c r="DT57"/>
      <c r="DU57" s="38"/>
      <c r="DV57" s="38"/>
      <c r="DW57"/>
      <c r="DX57"/>
      <c r="DY57"/>
      <c r="DZ57"/>
      <c r="EA57"/>
      <c r="EB57"/>
      <c r="EC57"/>
      <c r="ED57"/>
      <c r="EE57"/>
      <c r="EF57" t="s">
        <v>795</v>
      </c>
    </row>
    <row r="58" spans="1:136" ht="15.75" customHeight="1" x14ac:dyDescent="0.25">
      <c r="A58" s="7" t="s">
        <v>45</v>
      </c>
      <c r="B58" s="7" t="s">
        <v>272</v>
      </c>
      <c r="C58" s="8" t="s">
        <v>286</v>
      </c>
      <c r="D58" s="8" t="s">
        <v>359</v>
      </c>
      <c r="E58" s="8" t="s">
        <v>340</v>
      </c>
      <c r="F58" s="8" t="s">
        <v>315</v>
      </c>
      <c r="G58" s="8" t="s">
        <v>341</v>
      </c>
      <c r="H58" s="8" t="s">
        <v>342</v>
      </c>
      <c r="I58" s="8" t="s">
        <v>322</v>
      </c>
      <c r="J58" s="8" t="s">
        <v>319</v>
      </c>
      <c r="K58" s="22" t="s">
        <v>323</v>
      </c>
      <c r="L58" s="23"/>
      <c r="M58" s="23">
        <v>17</v>
      </c>
      <c r="N58" s="23"/>
      <c r="O58" s="24"/>
      <c r="P58" s="24">
        <v>7.5</v>
      </c>
      <c r="Q58" s="24"/>
      <c r="R58" s="24"/>
      <c r="S58" s="24"/>
      <c r="T58" s="24"/>
      <c r="U58" s="22" t="s">
        <v>554</v>
      </c>
      <c r="V58" s="22" t="s">
        <v>554</v>
      </c>
      <c r="W58" s="22" t="s">
        <v>570</v>
      </c>
      <c r="X58" s="25">
        <v>1</v>
      </c>
      <c r="Y58" s="22" t="s">
        <v>569</v>
      </c>
      <c r="Z58" s="25">
        <v>0.3</v>
      </c>
      <c r="AA58" s="9">
        <f t="shared" si="3"/>
        <v>3.3333333333333335</v>
      </c>
      <c r="AB58" s="7">
        <v>150</v>
      </c>
      <c r="AC58" s="25"/>
      <c r="AD58" s="23">
        <v>49</v>
      </c>
      <c r="AE58" s="24">
        <v>240</v>
      </c>
      <c r="AF58" s="24">
        <f t="shared" si="4"/>
        <v>117.55102040816327</v>
      </c>
      <c r="AG58" s="22">
        <v>8.6999999999999994E-2</v>
      </c>
      <c r="AH58" s="23"/>
      <c r="AI58" s="26"/>
      <c r="AJ58" s="7">
        <f t="shared" si="5"/>
        <v>4</v>
      </c>
      <c r="AK58" s="22"/>
      <c r="AL58" s="26"/>
      <c r="AM58" s="25">
        <v>1</v>
      </c>
      <c r="AN58" s="25">
        <v>0</v>
      </c>
      <c r="AO58" s="25">
        <v>0.81</v>
      </c>
      <c r="AP58" s="25">
        <v>0</v>
      </c>
      <c r="AQ58" s="25">
        <v>0</v>
      </c>
      <c r="AR58" s="25">
        <v>0</v>
      </c>
      <c r="AS58" s="25">
        <v>0</v>
      </c>
      <c r="AT58" s="25">
        <v>0</v>
      </c>
      <c r="AU58" s="25">
        <v>0</v>
      </c>
      <c r="AV58" s="25">
        <v>0</v>
      </c>
      <c r="AW58" s="25">
        <v>0</v>
      </c>
      <c r="AX58" s="25">
        <v>0.42</v>
      </c>
      <c r="AY58" s="25">
        <v>0.32</v>
      </c>
      <c r="AZ58" s="25">
        <v>0</v>
      </c>
      <c r="BA58" s="25">
        <v>0</v>
      </c>
      <c r="BB58" s="25">
        <v>0</v>
      </c>
      <c r="BC58" s="25">
        <v>0</v>
      </c>
      <c r="BD58" s="25">
        <v>0</v>
      </c>
      <c r="BE58" s="25">
        <v>0</v>
      </c>
      <c r="BF58" s="25">
        <v>0</v>
      </c>
      <c r="BG58" s="25">
        <v>0</v>
      </c>
      <c r="BH58" s="25">
        <v>0</v>
      </c>
      <c r="BI58" s="25">
        <v>0</v>
      </c>
      <c r="BJ58" s="25">
        <v>0</v>
      </c>
      <c r="BK58" s="25">
        <v>0</v>
      </c>
      <c r="BL58" s="8"/>
      <c r="BM58" s="26" t="s">
        <v>627</v>
      </c>
      <c r="BN58" s="22"/>
      <c r="BO58" s="26"/>
      <c r="BP58" s="22" t="s">
        <v>484</v>
      </c>
      <c r="BQ58" s="23"/>
      <c r="BR58" s="23"/>
      <c r="BS58" s="24"/>
      <c r="BT58" s="24"/>
      <c r="BU58" s="24"/>
      <c r="BV58" s="29" t="s">
        <v>666</v>
      </c>
      <c r="BW58" s="29" t="s">
        <v>675</v>
      </c>
      <c r="BX58" s="29"/>
      <c r="BY58" s="29" t="s">
        <v>678</v>
      </c>
      <c r="BZ58" t="s">
        <v>694</v>
      </c>
      <c r="CA58"/>
      <c r="CB58"/>
      <c r="CC58"/>
      <c r="CD58"/>
      <c r="CE58"/>
      <c r="CF58"/>
      <c r="CG58"/>
      <c r="CH58">
        <v>26</v>
      </c>
      <c r="CI58"/>
      <c r="CJ58"/>
      <c r="CK58" s="30"/>
      <c r="CL58" s="30"/>
      <c r="CM58" s="30"/>
      <c r="CN58" s="30"/>
      <c r="CO58" s="30"/>
      <c r="CP58"/>
      <c r="CQ58"/>
      <c r="CR58" s="30">
        <v>19.2</v>
      </c>
      <c r="CS58" s="30"/>
      <c r="CT58"/>
      <c r="CU58"/>
      <c r="CV58"/>
      <c r="CW58"/>
      <c r="CX58"/>
      <c r="CY58"/>
      <c r="CZ58"/>
      <c r="DA58"/>
      <c r="DB58"/>
      <c r="DC58"/>
      <c r="DD58"/>
      <c r="DE58"/>
      <c r="DF58" t="s">
        <v>741</v>
      </c>
      <c r="DG58"/>
      <c r="DH58"/>
      <c r="DI58" t="s">
        <v>741</v>
      </c>
      <c r="DJ58"/>
      <c r="DK58"/>
      <c r="DL58"/>
      <c r="DM58"/>
      <c r="DN58" s="29"/>
      <c r="DO58" s="29"/>
      <c r="DP58" s="29"/>
      <c r="DQ58" s="29"/>
      <c r="DR58" t="str">
        <f t="shared" si="9"/>
        <v>yes</v>
      </c>
      <c r="DS58" t="s">
        <v>742</v>
      </c>
      <c r="DT58"/>
      <c r="DU58" s="38"/>
      <c r="DV58" s="38"/>
      <c r="DW58"/>
      <c r="DX58"/>
      <c r="DY58"/>
      <c r="DZ58"/>
      <c r="EA58"/>
      <c r="EB58"/>
      <c r="EC58"/>
      <c r="ED58"/>
      <c r="EE58"/>
      <c r="EF58"/>
    </row>
    <row r="59" spans="1:136" ht="15" customHeight="1" x14ac:dyDescent="0.25">
      <c r="A59" s="7" t="s">
        <v>45</v>
      </c>
      <c r="B59" s="7" t="s">
        <v>272</v>
      </c>
      <c r="C59" s="8" t="s">
        <v>286</v>
      </c>
      <c r="D59" s="8" t="s">
        <v>359</v>
      </c>
      <c r="E59" s="8" t="s">
        <v>340</v>
      </c>
      <c r="F59" s="8" t="s">
        <v>315</v>
      </c>
      <c r="G59" s="8" t="s">
        <v>341</v>
      </c>
      <c r="H59" s="8" t="s">
        <v>342</v>
      </c>
      <c r="I59" s="8" t="s">
        <v>322</v>
      </c>
      <c r="J59" s="8" t="s">
        <v>319</v>
      </c>
      <c r="K59" s="22" t="s">
        <v>323</v>
      </c>
      <c r="L59" s="23"/>
      <c r="M59" s="23">
        <v>17</v>
      </c>
      <c r="N59" s="23"/>
      <c r="O59" s="24"/>
      <c r="P59" s="24">
        <v>7.5</v>
      </c>
      <c r="Q59" s="24"/>
      <c r="R59" s="24"/>
      <c r="S59" s="24"/>
      <c r="T59" s="24"/>
      <c r="U59" s="22" t="s">
        <v>554</v>
      </c>
      <c r="V59" s="22" t="s">
        <v>554</v>
      </c>
      <c r="W59" s="22" t="s">
        <v>570</v>
      </c>
      <c r="X59" s="25">
        <v>1</v>
      </c>
      <c r="Y59" s="22" t="s">
        <v>569</v>
      </c>
      <c r="Z59" s="25">
        <v>0.3</v>
      </c>
      <c r="AA59" s="9">
        <f t="shared" si="3"/>
        <v>3.3333333333333335</v>
      </c>
      <c r="AB59" s="7">
        <v>150</v>
      </c>
      <c r="AC59" s="25"/>
      <c r="AD59" s="23">
        <v>49</v>
      </c>
      <c r="AE59" s="24">
        <v>240</v>
      </c>
      <c r="AF59" s="24">
        <f t="shared" si="4"/>
        <v>117.55102040816327</v>
      </c>
      <c r="AG59" s="22">
        <v>8.6999999999999994E-2</v>
      </c>
      <c r="AH59" s="23">
        <v>1000</v>
      </c>
      <c r="AI59" s="26"/>
      <c r="AJ59" s="7">
        <f t="shared" si="5"/>
        <v>2</v>
      </c>
      <c r="AK59" s="22"/>
      <c r="AL59" s="26"/>
      <c r="AM59" s="25">
        <v>0</v>
      </c>
      <c r="AN59" s="25">
        <v>0</v>
      </c>
      <c r="AO59" s="25">
        <v>0</v>
      </c>
      <c r="AP59" s="25">
        <v>0</v>
      </c>
      <c r="AQ59" s="25">
        <v>1</v>
      </c>
      <c r="AR59" s="25">
        <v>0</v>
      </c>
      <c r="AS59" s="25">
        <v>0</v>
      </c>
      <c r="AT59" s="25">
        <v>0</v>
      </c>
      <c r="AU59" s="25">
        <v>0</v>
      </c>
      <c r="AV59" s="25">
        <v>0</v>
      </c>
      <c r="AW59" s="25">
        <v>0</v>
      </c>
      <c r="AX59" s="25">
        <v>0</v>
      </c>
      <c r="AY59" s="25">
        <v>0</v>
      </c>
      <c r="AZ59" s="25">
        <v>0</v>
      </c>
      <c r="BA59" s="25">
        <v>0</v>
      </c>
      <c r="BB59" s="25">
        <v>0</v>
      </c>
      <c r="BC59" s="25">
        <v>0</v>
      </c>
      <c r="BD59" s="25">
        <v>0</v>
      </c>
      <c r="BE59" s="25">
        <v>0</v>
      </c>
      <c r="BF59" s="25">
        <v>0</v>
      </c>
      <c r="BG59" s="25">
        <v>0</v>
      </c>
      <c r="BH59" s="25">
        <v>1</v>
      </c>
      <c r="BI59" s="25">
        <v>0</v>
      </c>
      <c r="BJ59" s="25">
        <v>0</v>
      </c>
      <c r="BK59" s="25">
        <v>0</v>
      </c>
      <c r="BL59" s="8"/>
      <c r="BM59" s="26" t="s">
        <v>627</v>
      </c>
      <c r="BN59" s="22" t="s">
        <v>655</v>
      </c>
      <c r="BO59" s="26"/>
      <c r="BP59" s="22"/>
      <c r="BQ59" s="23"/>
      <c r="BR59" s="23"/>
      <c r="BS59" s="24"/>
      <c r="BT59" s="24"/>
      <c r="BU59" s="24"/>
      <c r="BV59" s="29" t="s">
        <v>666</v>
      </c>
      <c r="BW59" s="29" t="s">
        <v>676</v>
      </c>
      <c r="BX59" s="29"/>
      <c r="BY59" s="29" t="s">
        <v>678</v>
      </c>
      <c r="BZ59"/>
      <c r="CA59"/>
      <c r="CB59"/>
      <c r="CC59"/>
      <c r="CD59"/>
      <c r="CE59"/>
      <c r="CF59"/>
      <c r="CG59"/>
      <c r="CH59">
        <v>26</v>
      </c>
      <c r="CI59"/>
      <c r="CJ59"/>
      <c r="CK59" s="30"/>
      <c r="CL59" s="30"/>
      <c r="CM59" s="30"/>
      <c r="CN59" s="30"/>
      <c r="CO59" s="30"/>
      <c r="CP59"/>
      <c r="CQ59"/>
      <c r="CR59" s="30"/>
      <c r="CS59" s="30"/>
      <c r="CT59"/>
      <c r="CU59"/>
      <c r="CV59"/>
      <c r="CW59"/>
      <c r="CX59"/>
      <c r="CY59"/>
      <c r="CZ59"/>
      <c r="DA59"/>
      <c r="DB59"/>
      <c r="DC59"/>
      <c r="DD59"/>
      <c r="DE59"/>
      <c r="DF59" t="s">
        <v>742</v>
      </c>
      <c r="DG59"/>
      <c r="DH59"/>
      <c r="DI59" t="s">
        <v>742</v>
      </c>
      <c r="DJ59"/>
      <c r="DK59"/>
      <c r="DL59"/>
      <c r="DM59"/>
      <c r="DN59" s="29"/>
      <c r="DO59" s="29"/>
      <c r="DP59" s="29"/>
      <c r="DQ59" s="29"/>
      <c r="DR59" t="str">
        <f t="shared" si="9"/>
        <v>yes</v>
      </c>
      <c r="DS59" t="s">
        <v>742</v>
      </c>
      <c r="DT59"/>
      <c r="DU59" s="38"/>
      <c r="DV59" s="38"/>
      <c r="DW59"/>
      <c r="DX59"/>
      <c r="DY59"/>
      <c r="DZ59"/>
      <c r="EA59"/>
      <c r="EB59"/>
      <c r="EC59"/>
      <c r="ED59"/>
      <c r="EE59"/>
      <c r="EF59"/>
    </row>
    <row r="60" spans="1:136" ht="15" customHeight="1" x14ac:dyDescent="0.25">
      <c r="A60" s="7" t="s">
        <v>46</v>
      </c>
      <c r="B60" s="7" t="s">
        <v>271</v>
      </c>
      <c r="C60" s="8" t="s">
        <v>287</v>
      </c>
      <c r="D60" s="8" t="s">
        <v>360</v>
      </c>
      <c r="E60" s="8" t="s">
        <v>314</v>
      </c>
      <c r="F60" s="8" t="s">
        <v>315</v>
      </c>
      <c r="G60" s="8" t="s">
        <v>341</v>
      </c>
      <c r="H60" s="8" t="s">
        <v>342</v>
      </c>
      <c r="I60" s="8" t="s">
        <v>322</v>
      </c>
      <c r="J60" s="8" t="s">
        <v>319</v>
      </c>
      <c r="K60" s="22" t="s">
        <v>323</v>
      </c>
      <c r="L60" s="23">
        <v>25</v>
      </c>
      <c r="M60" s="23">
        <v>60</v>
      </c>
      <c r="N60" s="23">
        <v>70</v>
      </c>
      <c r="O60" s="24">
        <v>5.5</v>
      </c>
      <c r="P60" s="24">
        <v>7.5</v>
      </c>
      <c r="Q60" s="24">
        <v>8</v>
      </c>
      <c r="R60" s="24">
        <v>2.5</v>
      </c>
      <c r="S60" s="24">
        <v>5</v>
      </c>
      <c r="T60" s="24">
        <v>10</v>
      </c>
      <c r="U60" s="22" t="s">
        <v>555</v>
      </c>
      <c r="V60" s="22" t="s">
        <v>547</v>
      </c>
      <c r="W60" s="22" t="s">
        <v>570</v>
      </c>
      <c r="X60" s="25">
        <v>1</v>
      </c>
      <c r="Y60" s="22" t="s">
        <v>569</v>
      </c>
      <c r="Z60" s="25">
        <v>0.5</v>
      </c>
      <c r="AA60" s="9">
        <f t="shared" si="3"/>
        <v>2</v>
      </c>
      <c r="AB60" s="7">
        <v>110</v>
      </c>
      <c r="AC60" s="25"/>
      <c r="AD60" s="23">
        <v>72</v>
      </c>
      <c r="AE60" s="24">
        <v>800</v>
      </c>
      <c r="AF60" s="24">
        <f t="shared" si="4"/>
        <v>266.66666666666669</v>
      </c>
      <c r="AG60" s="22"/>
      <c r="AH60" s="23">
        <v>5200</v>
      </c>
      <c r="AI60" s="26"/>
      <c r="AJ60" s="7">
        <f t="shared" si="5"/>
        <v>3</v>
      </c>
      <c r="AK60" s="22"/>
      <c r="AL60" s="26"/>
      <c r="AM60" s="25">
        <v>0.44</v>
      </c>
      <c r="AN60" s="25">
        <v>1</v>
      </c>
      <c r="AO60" s="25">
        <v>0.09</v>
      </c>
      <c r="AP60" s="25">
        <v>0</v>
      </c>
      <c r="AQ60" s="25">
        <v>0</v>
      </c>
      <c r="AR60" s="25">
        <v>0</v>
      </c>
      <c r="AS60" s="25">
        <v>0</v>
      </c>
      <c r="AT60" s="25">
        <v>0</v>
      </c>
      <c r="AU60" s="25">
        <v>0</v>
      </c>
      <c r="AV60" s="25">
        <v>0</v>
      </c>
      <c r="AW60" s="25">
        <v>0</v>
      </c>
      <c r="AX60" s="25">
        <v>0</v>
      </c>
      <c r="AY60" s="25">
        <v>0</v>
      </c>
      <c r="AZ60" s="25">
        <v>0</v>
      </c>
      <c r="BA60" s="25">
        <v>0</v>
      </c>
      <c r="BB60" s="25">
        <v>0</v>
      </c>
      <c r="BC60" s="25">
        <v>0</v>
      </c>
      <c r="BD60" s="25">
        <v>0</v>
      </c>
      <c r="BE60" s="25">
        <v>0</v>
      </c>
      <c r="BF60" s="25">
        <v>0</v>
      </c>
      <c r="BG60" s="25">
        <v>0</v>
      </c>
      <c r="BH60" s="25">
        <v>0</v>
      </c>
      <c r="BI60" s="25">
        <v>0</v>
      </c>
      <c r="BJ60" s="25">
        <v>0</v>
      </c>
      <c r="BK60" s="25">
        <v>0</v>
      </c>
      <c r="BL60" s="8"/>
      <c r="BM60" s="22" t="s">
        <v>628</v>
      </c>
      <c r="BN60" s="22" t="s">
        <v>656</v>
      </c>
      <c r="BO60" s="26"/>
      <c r="BP60" s="22"/>
      <c r="BQ60" s="23"/>
      <c r="BR60" s="23"/>
      <c r="BS60" s="24"/>
      <c r="BT60" s="24"/>
      <c r="BU60" s="24"/>
      <c r="BV60" s="29"/>
      <c r="BW60" s="29"/>
      <c r="BX60" s="29"/>
      <c r="BY60" s="29" t="s">
        <v>678</v>
      </c>
      <c r="BZ60"/>
      <c r="CA60">
        <v>68.900000000000006</v>
      </c>
      <c r="CB60">
        <v>7.2</v>
      </c>
      <c r="CC60">
        <v>1.9</v>
      </c>
      <c r="CD60">
        <v>0.7</v>
      </c>
      <c r="CE60"/>
      <c r="CF60"/>
      <c r="CG60">
        <v>7.2</v>
      </c>
      <c r="CH60">
        <v>2.2000000000000002</v>
      </c>
      <c r="CI60"/>
      <c r="CJ60"/>
      <c r="CK60" s="30"/>
      <c r="CL60" s="30"/>
      <c r="CM60" s="30"/>
      <c r="CN60" s="30"/>
      <c r="CO60" s="30"/>
      <c r="CP60" t="s">
        <v>730</v>
      </c>
      <c r="CQ60"/>
      <c r="CR60" s="30">
        <f>48/0.5</f>
        <v>96</v>
      </c>
      <c r="CS60" s="30"/>
      <c r="CT60"/>
      <c r="CU60"/>
      <c r="CV60"/>
      <c r="CW60"/>
      <c r="CX60"/>
      <c r="CY60"/>
      <c r="CZ60"/>
      <c r="DA60" t="s">
        <v>741</v>
      </c>
      <c r="DB60"/>
      <c r="DC60"/>
      <c r="DD60"/>
      <c r="DE60"/>
      <c r="DF60" t="s">
        <v>741</v>
      </c>
      <c r="DG60" t="s">
        <v>741</v>
      </c>
      <c r="DH60"/>
      <c r="DI60"/>
      <c r="DJ60"/>
      <c r="DK60"/>
      <c r="DL60"/>
      <c r="DM60"/>
      <c r="DN60" s="29"/>
      <c r="DO60" s="29"/>
      <c r="DP60" s="29"/>
      <c r="DQ60" s="29"/>
      <c r="DR60" t="str">
        <f t="shared" si="9"/>
        <v>no</v>
      </c>
      <c r="DS60" t="s">
        <v>742</v>
      </c>
      <c r="DT60"/>
      <c r="DU60" s="38"/>
      <c r="DV60" s="38"/>
      <c r="DW60"/>
      <c r="DX60"/>
      <c r="DY60"/>
      <c r="DZ60"/>
      <c r="EA60"/>
      <c r="EB60"/>
      <c r="EC60"/>
      <c r="ED60"/>
      <c r="EE60"/>
      <c r="EF60"/>
    </row>
    <row r="61" spans="1:136" ht="15" customHeight="1" x14ac:dyDescent="0.25">
      <c r="A61" s="7" t="s">
        <v>46</v>
      </c>
      <c r="B61" s="7" t="s">
        <v>271</v>
      </c>
      <c r="C61" s="8" t="s">
        <v>287</v>
      </c>
      <c r="D61" s="8" t="s">
        <v>360</v>
      </c>
      <c r="E61" s="8" t="s">
        <v>314</v>
      </c>
      <c r="F61" s="8" t="s">
        <v>315</v>
      </c>
      <c r="G61" s="8" t="s">
        <v>341</v>
      </c>
      <c r="H61" s="8" t="s">
        <v>342</v>
      </c>
      <c r="I61" s="8" t="s">
        <v>322</v>
      </c>
      <c r="J61" s="8" t="s">
        <v>319</v>
      </c>
      <c r="K61" s="22" t="s">
        <v>323</v>
      </c>
      <c r="L61" s="23">
        <v>25</v>
      </c>
      <c r="M61" s="23">
        <v>60</v>
      </c>
      <c r="N61" s="23">
        <v>70</v>
      </c>
      <c r="O61" s="24">
        <v>5.5</v>
      </c>
      <c r="P61" s="24">
        <v>7.5</v>
      </c>
      <c r="Q61" s="24">
        <v>8</v>
      </c>
      <c r="R61" s="24">
        <v>2.5</v>
      </c>
      <c r="S61" s="24">
        <v>5</v>
      </c>
      <c r="T61" s="24">
        <v>10</v>
      </c>
      <c r="U61" s="22" t="s">
        <v>555</v>
      </c>
      <c r="V61" s="22" t="s">
        <v>547</v>
      </c>
      <c r="W61" s="22" t="s">
        <v>570</v>
      </c>
      <c r="X61" s="25">
        <v>1</v>
      </c>
      <c r="Y61" s="22" t="s">
        <v>569</v>
      </c>
      <c r="Z61" s="25">
        <v>0.5</v>
      </c>
      <c r="AA61" s="9">
        <f t="shared" si="3"/>
        <v>2</v>
      </c>
      <c r="AB61" s="7">
        <v>110</v>
      </c>
      <c r="AC61" s="25"/>
      <c r="AD61" s="23">
        <v>72</v>
      </c>
      <c r="AE61" s="24">
        <v>800</v>
      </c>
      <c r="AF61" s="24">
        <f t="shared" si="4"/>
        <v>266.66666666666669</v>
      </c>
      <c r="AG61" s="22"/>
      <c r="AH61" s="23">
        <v>30</v>
      </c>
      <c r="AI61" s="26"/>
      <c r="AJ61" s="7">
        <f t="shared" si="5"/>
        <v>4</v>
      </c>
      <c r="AK61" s="22"/>
      <c r="AL61" s="26"/>
      <c r="AM61" s="25">
        <v>0.42045454545454541</v>
      </c>
      <c r="AN61" s="25">
        <v>1</v>
      </c>
      <c r="AO61" s="25">
        <v>0</v>
      </c>
      <c r="AP61" s="25">
        <v>0</v>
      </c>
      <c r="AQ61" s="25">
        <v>0</v>
      </c>
      <c r="AR61" s="25">
        <v>0</v>
      </c>
      <c r="AS61" s="25">
        <v>0</v>
      </c>
      <c r="AT61" s="25">
        <v>0</v>
      </c>
      <c r="AU61" s="25">
        <v>0</v>
      </c>
      <c r="AV61" s="25">
        <v>0</v>
      </c>
      <c r="AW61" s="25">
        <v>0</v>
      </c>
      <c r="AX61" s="25">
        <v>0</v>
      </c>
      <c r="AY61" s="25">
        <v>0</v>
      </c>
      <c r="AZ61" s="25">
        <v>4.9884741362386166E-2</v>
      </c>
      <c r="BA61" s="25">
        <v>0</v>
      </c>
      <c r="BB61" s="25">
        <v>0</v>
      </c>
      <c r="BC61" s="25">
        <v>0</v>
      </c>
      <c r="BD61" s="25">
        <v>4.0909095450612498E-2</v>
      </c>
      <c r="BE61" s="25">
        <v>0</v>
      </c>
      <c r="BF61" s="25">
        <v>0</v>
      </c>
      <c r="BG61" s="25">
        <v>0</v>
      </c>
      <c r="BH61" s="25">
        <v>0</v>
      </c>
      <c r="BI61" s="25">
        <v>0</v>
      </c>
      <c r="BJ61" s="25">
        <v>0</v>
      </c>
      <c r="BK61" s="25">
        <v>0</v>
      </c>
      <c r="BL61" s="8"/>
      <c r="BM61" s="22" t="s">
        <v>628</v>
      </c>
      <c r="BN61" s="22" t="s">
        <v>656</v>
      </c>
      <c r="BO61" s="26"/>
      <c r="BP61" s="22"/>
      <c r="BQ61" s="23"/>
      <c r="BR61" s="23"/>
      <c r="BS61" s="24"/>
      <c r="BT61" s="24"/>
      <c r="BU61" s="24"/>
      <c r="BV61" s="29"/>
      <c r="BW61" s="29"/>
      <c r="BX61" s="29"/>
      <c r="BY61" s="29" t="s">
        <v>678</v>
      </c>
      <c r="BZ61"/>
      <c r="CA61">
        <v>68.900000000000006</v>
      </c>
      <c r="CB61">
        <v>7.2</v>
      </c>
      <c r="CC61">
        <v>1.9</v>
      </c>
      <c r="CD61">
        <v>0.7</v>
      </c>
      <c r="CE61"/>
      <c r="CF61"/>
      <c r="CG61">
        <v>7.2</v>
      </c>
      <c r="CH61">
        <v>2.2000000000000002</v>
      </c>
      <c r="CI61"/>
      <c r="CJ61"/>
      <c r="CK61" s="30"/>
      <c r="CL61" s="30"/>
      <c r="CM61" s="30"/>
      <c r="CN61" s="30"/>
      <c r="CO61" s="30"/>
      <c r="CP61" t="s">
        <v>730</v>
      </c>
      <c r="CQ61"/>
      <c r="CR61" s="30"/>
      <c r="CS61" s="30"/>
      <c r="CT61"/>
      <c r="CU61"/>
      <c r="CV61"/>
      <c r="CW61"/>
      <c r="CX61"/>
      <c r="CY61"/>
      <c r="CZ61"/>
      <c r="DA61" t="s">
        <v>741</v>
      </c>
      <c r="DB61"/>
      <c r="DC61"/>
      <c r="DD61"/>
      <c r="DE61"/>
      <c r="DF61" t="s">
        <v>741</v>
      </c>
      <c r="DG61" t="s">
        <v>741</v>
      </c>
      <c r="DH61"/>
      <c r="DI61"/>
      <c r="DJ61"/>
      <c r="DK61"/>
      <c r="DL61"/>
      <c r="DM61"/>
      <c r="DN61" s="29"/>
      <c r="DO61" s="29"/>
      <c r="DP61" s="29"/>
      <c r="DQ61" s="29"/>
      <c r="DR61" t="str">
        <f t="shared" si="9"/>
        <v>no</v>
      </c>
      <c r="DS61" t="s">
        <v>742</v>
      </c>
      <c r="DT61"/>
      <c r="DU61" s="38"/>
      <c r="DV61" s="38"/>
      <c r="DW61"/>
      <c r="DX61"/>
      <c r="DY61"/>
      <c r="DZ61"/>
      <c r="EA61"/>
      <c r="EB61"/>
      <c r="EC61"/>
      <c r="ED61"/>
      <c r="EE61"/>
      <c r="EF61"/>
    </row>
    <row r="62" spans="1:136" ht="15" customHeight="1" x14ac:dyDescent="0.25">
      <c r="A62" s="7" t="s">
        <v>46</v>
      </c>
      <c r="B62" s="7" t="s">
        <v>271</v>
      </c>
      <c r="C62" s="8" t="s">
        <v>287</v>
      </c>
      <c r="D62" s="8" t="s">
        <v>360</v>
      </c>
      <c r="E62" s="8" t="s">
        <v>314</v>
      </c>
      <c r="F62" s="8" t="s">
        <v>315</v>
      </c>
      <c r="G62" s="8" t="s">
        <v>341</v>
      </c>
      <c r="H62" s="8" t="s">
        <v>342</v>
      </c>
      <c r="I62" s="8" t="s">
        <v>322</v>
      </c>
      <c r="J62" s="8" t="s">
        <v>319</v>
      </c>
      <c r="K62" s="22" t="s">
        <v>323</v>
      </c>
      <c r="L62" s="23">
        <v>25</v>
      </c>
      <c r="M62" s="23">
        <v>60</v>
      </c>
      <c r="N62" s="23">
        <v>70</v>
      </c>
      <c r="O62" s="24">
        <v>5.5</v>
      </c>
      <c r="P62" s="24">
        <v>7.5</v>
      </c>
      <c r="Q62" s="24">
        <v>8</v>
      </c>
      <c r="R62" s="24">
        <v>2.5</v>
      </c>
      <c r="S62" s="24">
        <v>5</v>
      </c>
      <c r="T62" s="24">
        <v>10</v>
      </c>
      <c r="U62" s="22" t="s">
        <v>555</v>
      </c>
      <c r="V62" s="22" t="s">
        <v>547</v>
      </c>
      <c r="W62" s="22" t="s">
        <v>570</v>
      </c>
      <c r="X62" s="25">
        <v>1</v>
      </c>
      <c r="Y62" s="22" t="s">
        <v>569</v>
      </c>
      <c r="Z62" s="25">
        <v>0.5</v>
      </c>
      <c r="AA62" s="9">
        <f t="shared" si="3"/>
        <v>2</v>
      </c>
      <c r="AB62" s="7">
        <v>110</v>
      </c>
      <c r="AC62" s="25"/>
      <c r="AD62" s="23">
        <v>72</v>
      </c>
      <c r="AE62" s="24">
        <v>800</v>
      </c>
      <c r="AF62" s="24">
        <f t="shared" si="4"/>
        <v>266.66666666666669</v>
      </c>
      <c r="AG62" s="22"/>
      <c r="AH62" s="23">
        <v>1.3</v>
      </c>
      <c r="AI62" s="26"/>
      <c r="AJ62" s="7">
        <f t="shared" si="5"/>
        <v>4</v>
      </c>
      <c r="AK62" s="22"/>
      <c r="AL62" s="26"/>
      <c r="AM62" s="25">
        <v>0.33628318584070799</v>
      </c>
      <c r="AN62" s="25">
        <v>1</v>
      </c>
      <c r="AO62" s="25">
        <v>0.25132743362831855</v>
      </c>
      <c r="AP62" s="25">
        <v>0</v>
      </c>
      <c r="AQ62" s="25">
        <v>0</v>
      </c>
      <c r="AR62" s="25">
        <v>0</v>
      </c>
      <c r="AS62" s="25">
        <v>0</v>
      </c>
      <c r="AT62" s="25">
        <v>0</v>
      </c>
      <c r="AU62" s="25">
        <v>0</v>
      </c>
      <c r="AV62" s="25">
        <v>0</v>
      </c>
      <c r="AW62" s="25">
        <v>0</v>
      </c>
      <c r="AX62" s="25">
        <v>0</v>
      </c>
      <c r="AY62" s="25">
        <v>2.4636471806283127E-2</v>
      </c>
      <c r="AZ62" s="25">
        <v>0</v>
      </c>
      <c r="BA62" s="25">
        <v>0</v>
      </c>
      <c r="BB62" s="25">
        <v>0</v>
      </c>
      <c r="BC62" s="25">
        <v>0</v>
      </c>
      <c r="BD62" s="25">
        <v>0</v>
      </c>
      <c r="BE62" s="25">
        <v>0</v>
      </c>
      <c r="BF62" s="25">
        <v>0</v>
      </c>
      <c r="BG62" s="25">
        <v>0</v>
      </c>
      <c r="BH62" s="25">
        <v>0</v>
      </c>
      <c r="BI62" s="25">
        <v>0</v>
      </c>
      <c r="BJ62" s="25">
        <v>0</v>
      </c>
      <c r="BK62" s="25">
        <v>0</v>
      </c>
      <c r="BL62" s="8"/>
      <c r="BM62" s="22" t="s">
        <v>628</v>
      </c>
      <c r="BN62" s="22" t="s">
        <v>657</v>
      </c>
      <c r="BO62" s="26"/>
      <c r="BP62" s="22"/>
      <c r="BQ62" s="23"/>
      <c r="BR62" s="23"/>
      <c r="BS62" s="24"/>
      <c r="BT62" s="24"/>
      <c r="BU62" s="24"/>
      <c r="BV62" s="29"/>
      <c r="BW62" s="29"/>
      <c r="BX62" s="29"/>
      <c r="BY62" s="29" t="s">
        <v>678</v>
      </c>
      <c r="BZ62"/>
      <c r="CA62">
        <v>68.900000000000006</v>
      </c>
      <c r="CB62">
        <v>7.2</v>
      </c>
      <c r="CC62">
        <v>1.9</v>
      </c>
      <c r="CD62">
        <v>0.7</v>
      </c>
      <c r="CE62"/>
      <c r="CF62"/>
      <c r="CG62">
        <v>7.2</v>
      </c>
      <c r="CH62">
        <v>2.2000000000000002</v>
      </c>
      <c r="CI62"/>
      <c r="CJ62"/>
      <c r="CK62" s="30"/>
      <c r="CL62" s="30"/>
      <c r="CM62" s="30"/>
      <c r="CN62" s="30"/>
      <c r="CO62" s="30"/>
      <c r="CP62" t="s">
        <v>730</v>
      </c>
      <c r="CQ62"/>
      <c r="CR62" s="30"/>
      <c r="CS62" s="30"/>
      <c r="CT62"/>
      <c r="CU62"/>
      <c r="CV62"/>
      <c r="CW62"/>
      <c r="CX62"/>
      <c r="CY62"/>
      <c r="CZ62"/>
      <c r="DA62" t="s">
        <v>741</v>
      </c>
      <c r="DB62"/>
      <c r="DC62"/>
      <c r="DD62"/>
      <c r="DE62"/>
      <c r="DF62" t="s">
        <v>741</v>
      </c>
      <c r="DG62" t="s">
        <v>741</v>
      </c>
      <c r="DH62"/>
      <c r="DI62"/>
      <c r="DJ62"/>
      <c r="DK62"/>
      <c r="DL62"/>
      <c r="DM62"/>
      <c r="DN62" s="29"/>
      <c r="DO62" s="29"/>
      <c r="DP62" s="29"/>
      <c r="DQ62" s="29"/>
      <c r="DR62" t="str">
        <f t="shared" si="9"/>
        <v>no</v>
      </c>
      <c r="DS62" t="s">
        <v>742</v>
      </c>
      <c r="DT62"/>
      <c r="DU62" s="38"/>
      <c r="DV62" s="38"/>
      <c r="DW62"/>
      <c r="DX62"/>
      <c r="DY62"/>
      <c r="DZ62"/>
      <c r="EA62"/>
      <c r="EB62"/>
      <c r="EC62"/>
      <c r="ED62"/>
      <c r="EE62"/>
      <c r="EF62"/>
    </row>
    <row r="63" spans="1:136" ht="15" customHeight="1" x14ac:dyDescent="0.25">
      <c r="A63" s="7" t="s">
        <v>47</v>
      </c>
      <c r="B63" s="7" t="s">
        <v>271</v>
      </c>
      <c r="C63" s="8" t="s">
        <v>283</v>
      </c>
      <c r="D63" s="8" t="s">
        <v>361</v>
      </c>
      <c r="E63" s="8" t="s">
        <v>314</v>
      </c>
      <c r="F63" s="8" t="s">
        <v>315</v>
      </c>
      <c r="G63" s="8" t="s">
        <v>316</v>
      </c>
      <c r="H63" s="8" t="s">
        <v>317</v>
      </c>
      <c r="I63" s="8" t="s">
        <v>318</v>
      </c>
      <c r="J63" s="8" t="s">
        <v>319</v>
      </c>
      <c r="K63" s="22" t="s">
        <v>320</v>
      </c>
      <c r="L63" s="23">
        <v>25</v>
      </c>
      <c r="M63" s="23">
        <v>50</v>
      </c>
      <c r="N63" s="23">
        <v>60</v>
      </c>
      <c r="O63" s="24">
        <v>4</v>
      </c>
      <c r="P63" s="24">
        <v>8</v>
      </c>
      <c r="Q63" s="24">
        <v>10</v>
      </c>
      <c r="R63" s="24">
        <v>2</v>
      </c>
      <c r="S63" s="24">
        <v>5</v>
      </c>
      <c r="T63" s="24">
        <v>10</v>
      </c>
      <c r="U63" s="22" t="s">
        <v>554</v>
      </c>
      <c r="V63" s="22" t="s">
        <v>547</v>
      </c>
      <c r="W63" s="22" t="s">
        <v>571</v>
      </c>
      <c r="X63" s="25">
        <v>5</v>
      </c>
      <c r="Y63" s="22"/>
      <c r="Z63" s="25"/>
      <c r="AA63" s="9"/>
      <c r="AB63" s="7">
        <v>300</v>
      </c>
      <c r="AC63" s="25">
        <v>1</v>
      </c>
      <c r="AD63" s="23">
        <v>48</v>
      </c>
      <c r="AE63" s="24">
        <v>366</v>
      </c>
      <c r="AF63" s="24">
        <f t="shared" si="4"/>
        <v>183</v>
      </c>
      <c r="AG63" s="22"/>
      <c r="AH63" s="23">
        <v>1000</v>
      </c>
      <c r="AI63" s="26"/>
      <c r="AJ63" s="7">
        <f t="shared" si="5"/>
        <v>3</v>
      </c>
      <c r="AK63" s="22">
        <v>3</v>
      </c>
      <c r="AL63" s="26"/>
      <c r="AM63" s="25">
        <v>0.28000000000000003</v>
      </c>
      <c r="AN63" s="25">
        <v>0</v>
      </c>
      <c r="AO63" s="25">
        <v>0</v>
      </c>
      <c r="AP63" s="25">
        <v>0</v>
      </c>
      <c r="AQ63" s="25">
        <v>0</v>
      </c>
      <c r="AR63" s="25">
        <v>0</v>
      </c>
      <c r="AS63" s="25">
        <v>0</v>
      </c>
      <c r="AT63" s="25">
        <v>0</v>
      </c>
      <c r="AU63" s="25">
        <v>0</v>
      </c>
      <c r="AV63" s="25">
        <v>0</v>
      </c>
      <c r="AW63" s="25">
        <v>0</v>
      </c>
      <c r="AX63" s="25">
        <v>0</v>
      </c>
      <c r="AY63" s="25">
        <v>0</v>
      </c>
      <c r="AZ63" s="25">
        <v>0</v>
      </c>
      <c r="BA63" s="25">
        <v>0.75</v>
      </c>
      <c r="BB63" s="25">
        <v>0</v>
      </c>
      <c r="BC63" s="25">
        <v>0</v>
      </c>
      <c r="BD63" s="25">
        <v>0</v>
      </c>
      <c r="BE63" s="25">
        <v>0</v>
      </c>
      <c r="BF63" s="25">
        <v>0</v>
      </c>
      <c r="BG63" s="25">
        <v>0</v>
      </c>
      <c r="BH63" s="25">
        <v>0</v>
      </c>
      <c r="BI63" s="25">
        <v>0</v>
      </c>
      <c r="BJ63" s="25">
        <v>0</v>
      </c>
      <c r="BK63" s="25">
        <v>1</v>
      </c>
      <c r="BL63" s="8"/>
      <c r="BM63" s="26" t="s">
        <v>630</v>
      </c>
      <c r="BN63" s="22" t="s">
        <v>663</v>
      </c>
      <c r="BO63" s="26"/>
      <c r="BP63" s="22" t="s">
        <v>484</v>
      </c>
      <c r="BQ63" s="23">
        <v>0</v>
      </c>
      <c r="BR63" s="23"/>
      <c r="BS63" s="24"/>
      <c r="BT63" s="24"/>
      <c r="BU63" s="24"/>
      <c r="BV63" s="29"/>
      <c r="BW63" s="29"/>
      <c r="BX63" s="29"/>
      <c r="BY63" s="29" t="s">
        <v>679</v>
      </c>
      <c r="BZ63"/>
      <c r="CA63">
        <v>99</v>
      </c>
      <c r="CB63">
        <v>0.5</v>
      </c>
      <c r="CC63"/>
      <c r="CD63"/>
      <c r="CE63"/>
      <c r="CF63"/>
      <c r="CG63"/>
      <c r="CH63">
        <v>1.2</v>
      </c>
      <c r="CI63"/>
      <c r="CJ63">
        <v>0</v>
      </c>
      <c r="CK63" s="30"/>
      <c r="CL63" s="30"/>
      <c r="CM63" s="30"/>
      <c r="CN63" s="30"/>
      <c r="CO63" s="30">
        <v>240</v>
      </c>
      <c r="CP63"/>
      <c r="CQ63"/>
      <c r="CR63" s="30">
        <v>0.26</v>
      </c>
      <c r="CS63" s="30"/>
      <c r="CT63"/>
      <c r="CU63"/>
      <c r="CV63"/>
      <c r="CW63"/>
      <c r="CX63"/>
      <c r="CY63"/>
      <c r="CZ63" t="s">
        <v>741</v>
      </c>
      <c r="DA63"/>
      <c r="DB63"/>
      <c r="DC63"/>
      <c r="DD63" t="s">
        <v>741</v>
      </c>
      <c r="DE63"/>
      <c r="DF63"/>
      <c r="DG63"/>
      <c r="DH63"/>
      <c r="DI63"/>
      <c r="DJ63"/>
      <c r="DK63" t="s">
        <v>741</v>
      </c>
      <c r="DL63"/>
      <c r="DM63" t="s">
        <v>741</v>
      </c>
      <c r="DN63" s="29"/>
      <c r="DO63" s="29"/>
      <c r="DP63" s="29"/>
      <c r="DQ63" s="29"/>
      <c r="DR63" t="str">
        <f t="shared" si="9"/>
        <v>no</v>
      </c>
      <c r="DS63" t="s">
        <v>742</v>
      </c>
      <c r="DT63"/>
      <c r="DU63" s="38"/>
      <c r="DV63" s="38"/>
      <c r="DW63"/>
      <c r="DX63"/>
      <c r="DY63"/>
      <c r="DZ63"/>
      <c r="EA63"/>
      <c r="EB63"/>
      <c r="EC63"/>
      <c r="ED63"/>
      <c r="EE63"/>
      <c r="EF63"/>
    </row>
    <row r="64" spans="1:136" ht="15" customHeight="1" x14ac:dyDescent="0.25">
      <c r="A64" s="7" t="s">
        <v>48</v>
      </c>
      <c r="B64" s="7" t="s">
        <v>271</v>
      </c>
      <c r="C64" s="8" t="s">
        <v>283</v>
      </c>
      <c r="D64" s="8" t="s">
        <v>361</v>
      </c>
      <c r="E64" s="8" t="s">
        <v>314</v>
      </c>
      <c r="F64" s="8" t="s">
        <v>315</v>
      </c>
      <c r="G64" s="8" t="s">
        <v>316</v>
      </c>
      <c r="H64" s="8" t="s">
        <v>317</v>
      </c>
      <c r="I64" s="8" t="s">
        <v>318</v>
      </c>
      <c r="J64" s="8" t="s">
        <v>319</v>
      </c>
      <c r="K64" s="22" t="s">
        <v>323</v>
      </c>
      <c r="L64" s="23">
        <v>37</v>
      </c>
      <c r="M64" s="23">
        <v>50</v>
      </c>
      <c r="N64" s="23">
        <v>60</v>
      </c>
      <c r="O64" s="24">
        <v>5.5</v>
      </c>
      <c r="P64" s="24">
        <v>8</v>
      </c>
      <c r="Q64" s="24">
        <v>9</v>
      </c>
      <c r="R64" s="24">
        <v>2</v>
      </c>
      <c r="S64" s="24">
        <v>5</v>
      </c>
      <c r="T64" s="24">
        <v>10</v>
      </c>
      <c r="U64" s="22" t="s">
        <v>563</v>
      </c>
      <c r="V64" s="22" t="s">
        <v>547</v>
      </c>
      <c r="W64" s="22" t="s">
        <v>571</v>
      </c>
      <c r="X64" s="25">
        <v>1</v>
      </c>
      <c r="Y64" s="22" t="s">
        <v>569</v>
      </c>
      <c r="Z64" s="25">
        <v>0.5</v>
      </c>
      <c r="AA64" s="9">
        <f t="shared" si="3"/>
        <v>2</v>
      </c>
      <c r="AB64" s="7">
        <v>240</v>
      </c>
      <c r="AC64" s="25"/>
      <c r="AD64" s="23">
        <v>72</v>
      </c>
      <c r="AE64" s="24">
        <v>30</v>
      </c>
      <c r="AF64" s="24">
        <f t="shared" si="4"/>
        <v>10</v>
      </c>
      <c r="AG64" s="22"/>
      <c r="AH64" s="23"/>
      <c r="AI64" s="26"/>
      <c r="AJ64" s="7">
        <f t="shared" si="5"/>
        <v>5</v>
      </c>
      <c r="AK64" s="22"/>
      <c r="AL64" s="26"/>
      <c r="AM64" s="25">
        <v>0.35</v>
      </c>
      <c r="AN64" s="25">
        <v>1</v>
      </c>
      <c r="AO64" s="25">
        <v>0.69</v>
      </c>
      <c r="AP64" s="25">
        <v>0</v>
      </c>
      <c r="AQ64" s="25">
        <v>0</v>
      </c>
      <c r="AR64" s="25">
        <v>0</v>
      </c>
      <c r="AS64" s="25">
        <v>0</v>
      </c>
      <c r="AT64" s="25">
        <v>0</v>
      </c>
      <c r="AU64" s="25">
        <v>0</v>
      </c>
      <c r="AV64" s="25">
        <v>0</v>
      </c>
      <c r="AW64" s="25">
        <v>0.65</v>
      </c>
      <c r="AX64" s="25">
        <v>0</v>
      </c>
      <c r="AY64" s="25">
        <v>0</v>
      </c>
      <c r="AZ64" s="25">
        <v>0</v>
      </c>
      <c r="BA64" s="25">
        <v>0.59</v>
      </c>
      <c r="BB64" s="25">
        <v>0</v>
      </c>
      <c r="BC64" s="25">
        <v>0</v>
      </c>
      <c r="BD64" s="25">
        <v>0</v>
      </c>
      <c r="BE64" s="25">
        <v>0</v>
      </c>
      <c r="BF64" s="25">
        <v>0</v>
      </c>
      <c r="BG64" s="25">
        <v>0</v>
      </c>
      <c r="BH64" s="25">
        <v>0</v>
      </c>
      <c r="BI64" s="25">
        <v>0</v>
      </c>
      <c r="BJ64" s="25">
        <v>0</v>
      </c>
      <c r="BK64" s="25">
        <v>0</v>
      </c>
      <c r="BL64" s="8"/>
      <c r="BM64" s="22"/>
      <c r="BN64" s="22"/>
      <c r="BO64" s="26"/>
      <c r="BP64" s="22"/>
      <c r="BQ64" s="23"/>
      <c r="BR64" s="23"/>
      <c r="BS64" s="24"/>
      <c r="BT64" s="24"/>
      <c r="BU64" s="24"/>
      <c r="BV64" s="29"/>
      <c r="BW64" s="29"/>
      <c r="BX64" s="29"/>
      <c r="BY64" s="29"/>
      <c r="BZ64"/>
      <c r="CA64">
        <v>70</v>
      </c>
      <c r="CB64"/>
      <c r="CC64"/>
      <c r="CD64"/>
      <c r="CE64"/>
      <c r="CF64"/>
      <c r="CG64"/>
      <c r="CH64">
        <v>0.8</v>
      </c>
      <c r="CI64"/>
      <c r="CJ64">
        <v>0.6</v>
      </c>
      <c r="CK64" s="30"/>
      <c r="CL64" s="30"/>
      <c r="CM64" s="30"/>
      <c r="CN64" s="30"/>
      <c r="CO64" s="30"/>
      <c r="CP64"/>
      <c r="CQ64"/>
      <c r="CR64" s="30"/>
      <c r="CS64" s="30"/>
      <c r="CT64"/>
      <c r="CU64"/>
      <c r="CV64"/>
      <c r="CW64"/>
      <c r="CX64"/>
      <c r="CY64"/>
      <c r="CZ64"/>
      <c r="DA64"/>
      <c r="DB64"/>
      <c r="DC64"/>
      <c r="DD64"/>
      <c r="DE64"/>
      <c r="DF64" t="s">
        <v>741</v>
      </c>
      <c r="DG64"/>
      <c r="DH64"/>
      <c r="DI64"/>
      <c r="DJ64"/>
      <c r="DK64"/>
      <c r="DL64"/>
      <c r="DM64"/>
      <c r="DN64" s="29"/>
      <c r="DO64" s="29"/>
      <c r="DP64" s="29"/>
      <c r="DQ64" s="29"/>
      <c r="DR64" t="str">
        <f t="shared" si="9"/>
        <v>no</v>
      </c>
      <c r="DS64" t="s">
        <v>742</v>
      </c>
      <c r="DT64"/>
      <c r="DU64" s="38"/>
      <c r="DV64" s="38"/>
      <c r="DW64"/>
      <c r="DX64"/>
      <c r="DY64"/>
      <c r="DZ64"/>
      <c r="EA64"/>
      <c r="EB64"/>
      <c r="EC64"/>
      <c r="ED64"/>
      <c r="EE64"/>
      <c r="EF64"/>
    </row>
    <row r="65" spans="1:136" ht="15" customHeight="1" x14ac:dyDescent="0.25">
      <c r="A65" s="7" t="s">
        <v>49</v>
      </c>
      <c r="B65" s="7" t="s">
        <v>273</v>
      </c>
      <c r="C65" s="8" t="s">
        <v>281</v>
      </c>
      <c r="D65" s="8" t="s">
        <v>362</v>
      </c>
      <c r="E65" s="8" t="s">
        <v>363</v>
      </c>
      <c r="F65" s="8" t="s">
        <v>315</v>
      </c>
      <c r="G65" s="8" t="s">
        <v>341</v>
      </c>
      <c r="H65" s="8" t="s">
        <v>342</v>
      </c>
      <c r="I65" s="8" t="s">
        <v>322</v>
      </c>
      <c r="J65" s="8" t="s">
        <v>319</v>
      </c>
      <c r="K65" s="22" t="s">
        <v>323</v>
      </c>
      <c r="L65" s="23">
        <v>4</v>
      </c>
      <c r="M65" s="23">
        <v>40</v>
      </c>
      <c r="N65" s="23">
        <v>40</v>
      </c>
      <c r="O65" s="24">
        <v>5.5</v>
      </c>
      <c r="P65" s="24">
        <v>8.5</v>
      </c>
      <c r="Q65" s="24">
        <v>12</v>
      </c>
      <c r="R65" s="24">
        <v>3</v>
      </c>
      <c r="S65" s="24">
        <v>15</v>
      </c>
      <c r="T65" s="24">
        <v>20</v>
      </c>
      <c r="U65" s="22"/>
      <c r="V65" s="22" t="s">
        <v>547</v>
      </c>
      <c r="W65" s="22" t="s">
        <v>573</v>
      </c>
      <c r="X65" s="25">
        <v>1</v>
      </c>
      <c r="Y65" s="22" t="s">
        <v>569</v>
      </c>
      <c r="Z65" s="25">
        <v>1</v>
      </c>
      <c r="AA65" s="9">
        <f t="shared" si="3"/>
        <v>1</v>
      </c>
      <c r="AB65" s="7">
        <v>240</v>
      </c>
      <c r="AC65" s="25"/>
      <c r="AD65" s="23">
        <v>96</v>
      </c>
      <c r="AE65" s="24">
        <v>172</v>
      </c>
      <c r="AF65" s="24">
        <f t="shared" si="4"/>
        <v>43</v>
      </c>
      <c r="AG65" s="22">
        <v>4.1299999999999996E-4</v>
      </c>
      <c r="AH65" s="23">
        <v>1000</v>
      </c>
      <c r="AI65" s="26"/>
      <c r="AJ65" s="7">
        <f t="shared" si="5"/>
        <v>4</v>
      </c>
      <c r="AK65" s="22">
        <v>3</v>
      </c>
      <c r="AL65" s="26"/>
      <c r="AM65" s="25">
        <v>0.87529798460825348</v>
      </c>
      <c r="AN65" s="25">
        <v>0</v>
      </c>
      <c r="AO65" s="25">
        <v>0</v>
      </c>
      <c r="AP65" s="25">
        <v>0</v>
      </c>
      <c r="AQ65" s="25">
        <v>0</v>
      </c>
      <c r="AR65" s="25">
        <v>0</v>
      </c>
      <c r="AS65" s="25">
        <v>0</v>
      </c>
      <c r="AT65" s="25">
        <v>0</v>
      </c>
      <c r="AU65" s="25">
        <v>1</v>
      </c>
      <c r="AV65" s="25">
        <v>0</v>
      </c>
      <c r="AW65" s="25">
        <v>0</v>
      </c>
      <c r="AX65" s="25">
        <v>0</v>
      </c>
      <c r="AY65" s="25">
        <v>0</v>
      </c>
      <c r="AZ65" s="25">
        <v>0.75540095315602773</v>
      </c>
      <c r="BA65" s="25">
        <v>0</v>
      </c>
      <c r="BB65" s="25">
        <v>0</v>
      </c>
      <c r="BC65" s="25">
        <v>0</v>
      </c>
      <c r="BD65" s="25">
        <v>0</v>
      </c>
      <c r="BE65" s="25">
        <v>5.5281984112385357E-2</v>
      </c>
      <c r="BF65" s="25">
        <v>0</v>
      </c>
      <c r="BG65" s="25">
        <v>0</v>
      </c>
      <c r="BH65" s="25">
        <v>0</v>
      </c>
      <c r="BI65" s="25">
        <v>0</v>
      </c>
      <c r="BJ65" s="25">
        <v>0</v>
      </c>
      <c r="BK65" s="25">
        <v>0</v>
      </c>
      <c r="BL65" s="8"/>
      <c r="BM65" s="22"/>
      <c r="BN65" s="22"/>
      <c r="BO65" s="26"/>
      <c r="BP65" s="22"/>
      <c r="BQ65" s="23"/>
      <c r="BR65" s="23"/>
      <c r="BS65" s="24"/>
      <c r="BT65" s="24"/>
      <c r="BU65" s="24"/>
      <c r="BV65" s="29"/>
      <c r="BW65" s="29"/>
      <c r="BX65" s="29"/>
      <c r="BY65" s="29"/>
      <c r="BZ65"/>
      <c r="CA65"/>
      <c r="CB65"/>
      <c r="CC65"/>
      <c r="CD65"/>
      <c r="CE65"/>
      <c r="CF65"/>
      <c r="CG65"/>
      <c r="CH65"/>
      <c r="CI65"/>
      <c r="CJ65"/>
      <c r="CK65" s="30"/>
      <c r="CL65" s="30"/>
      <c r="CM65" s="30"/>
      <c r="CN65" s="30"/>
      <c r="CO65" s="30">
        <v>230</v>
      </c>
      <c r="CP65" t="s">
        <v>730</v>
      </c>
      <c r="CQ65"/>
      <c r="CR65" s="30">
        <v>3.26</v>
      </c>
      <c r="CS65" s="30">
        <v>0</v>
      </c>
      <c r="CT65"/>
      <c r="CU65"/>
      <c r="CV65"/>
      <c r="CW65"/>
      <c r="CX65"/>
      <c r="CY65" t="s">
        <v>740</v>
      </c>
      <c r="CZ65"/>
      <c r="DA65"/>
      <c r="DB65"/>
      <c r="DC65"/>
      <c r="DD65"/>
      <c r="DE65"/>
      <c r="DF65"/>
      <c r="DG65" t="s">
        <v>741</v>
      </c>
      <c r="DH65" t="s">
        <v>741</v>
      </c>
      <c r="DI65" t="s">
        <v>741</v>
      </c>
      <c r="DJ65" t="s">
        <v>741</v>
      </c>
      <c r="DK65"/>
      <c r="DL65"/>
      <c r="DM65"/>
      <c r="DN65" s="29"/>
      <c r="DO65" s="29"/>
      <c r="DP65" s="29"/>
      <c r="DQ65" s="29"/>
      <c r="DR65" t="str">
        <f t="shared" si="9"/>
        <v>yes</v>
      </c>
      <c r="DS65" t="s">
        <v>742</v>
      </c>
      <c r="DT65"/>
      <c r="DU65" s="38"/>
      <c r="DV65" s="38"/>
      <c r="DW65"/>
      <c r="DX65"/>
      <c r="DY65"/>
      <c r="DZ65"/>
      <c r="EA65"/>
      <c r="EB65"/>
      <c r="EC65"/>
      <c r="ED65"/>
      <c r="EE65"/>
      <c r="EF65"/>
    </row>
    <row r="66" spans="1:136" ht="15" customHeight="1" x14ac:dyDescent="0.25">
      <c r="A66" s="7" t="s">
        <v>50</v>
      </c>
      <c r="B66" s="7" t="s">
        <v>273</v>
      </c>
      <c r="C66" s="8" t="s">
        <v>287</v>
      </c>
      <c r="D66" s="8" t="s">
        <v>364</v>
      </c>
      <c r="E66" s="8" t="s">
        <v>365</v>
      </c>
      <c r="F66" s="8" t="s">
        <v>315</v>
      </c>
      <c r="G66" s="8" t="s">
        <v>316</v>
      </c>
      <c r="H66" s="8" t="s">
        <v>317</v>
      </c>
      <c r="I66" s="8" t="s">
        <v>318</v>
      </c>
      <c r="J66" s="8" t="s">
        <v>319</v>
      </c>
      <c r="K66" s="22" t="s">
        <v>320</v>
      </c>
      <c r="L66" s="23">
        <v>5</v>
      </c>
      <c r="M66" s="23">
        <v>32</v>
      </c>
      <c r="N66" s="23">
        <v>45</v>
      </c>
      <c r="O66" s="24">
        <v>6.25</v>
      </c>
      <c r="P66" s="24">
        <v>8</v>
      </c>
      <c r="Q66" s="24">
        <v>10</v>
      </c>
      <c r="R66" s="24">
        <v>0</v>
      </c>
      <c r="S66" s="24">
        <v>7.5</v>
      </c>
      <c r="T66" s="24">
        <v>25.5</v>
      </c>
      <c r="U66" s="22" t="s">
        <v>563</v>
      </c>
      <c r="V66" s="22" t="s">
        <v>547</v>
      </c>
      <c r="W66" s="22" t="s">
        <v>570</v>
      </c>
      <c r="X66" s="25">
        <v>2</v>
      </c>
      <c r="Y66" s="22" t="s">
        <v>569</v>
      </c>
      <c r="Z66" s="25">
        <v>1</v>
      </c>
      <c r="AA66" s="9">
        <f t="shared" si="3"/>
        <v>2</v>
      </c>
      <c r="AB66" s="7"/>
      <c r="AC66" s="25"/>
      <c r="AD66" s="23">
        <v>72</v>
      </c>
      <c r="AE66" s="24">
        <v>2500</v>
      </c>
      <c r="AF66" s="24">
        <f t="shared" si="4"/>
        <v>833.33333333333337</v>
      </c>
      <c r="AG66" s="22"/>
      <c r="AH66" s="23"/>
      <c r="AI66" s="26"/>
      <c r="AJ66" s="7">
        <f t="shared" si="5"/>
        <v>2</v>
      </c>
      <c r="AK66" s="22"/>
      <c r="AL66" s="26"/>
      <c r="AM66" s="25">
        <v>0.40682075319217698</v>
      </c>
      <c r="AN66" s="25">
        <v>0</v>
      </c>
      <c r="AO66" s="25">
        <v>1</v>
      </c>
      <c r="AP66" s="25">
        <v>0</v>
      </c>
      <c r="AQ66" s="25">
        <v>0</v>
      </c>
      <c r="AR66" s="25">
        <v>0</v>
      </c>
      <c r="AS66" s="25">
        <v>0</v>
      </c>
      <c r="AT66" s="25">
        <v>0</v>
      </c>
      <c r="AU66" s="25">
        <v>0</v>
      </c>
      <c r="AV66" s="25">
        <v>0</v>
      </c>
      <c r="AW66" s="25">
        <v>0</v>
      </c>
      <c r="AX66" s="25">
        <v>0</v>
      </c>
      <c r="AY66" s="25">
        <v>0</v>
      </c>
      <c r="AZ66" s="25">
        <v>0</v>
      </c>
      <c r="BA66" s="25">
        <v>0</v>
      </c>
      <c r="BB66" s="25">
        <v>0</v>
      </c>
      <c r="BC66" s="25">
        <v>0</v>
      </c>
      <c r="BD66" s="25">
        <v>0</v>
      </c>
      <c r="BE66" s="25">
        <v>0</v>
      </c>
      <c r="BF66" s="25">
        <v>0</v>
      </c>
      <c r="BG66" s="25">
        <v>0</v>
      </c>
      <c r="BH66" s="25">
        <v>0</v>
      </c>
      <c r="BI66" s="25">
        <v>0</v>
      </c>
      <c r="BJ66" s="25">
        <v>0</v>
      </c>
      <c r="BK66" s="25">
        <v>0</v>
      </c>
      <c r="BL66" s="8"/>
      <c r="BM66" s="22" t="s">
        <v>631</v>
      </c>
      <c r="BN66" s="22" t="s">
        <v>658</v>
      </c>
      <c r="BO66" s="26"/>
      <c r="BP66" s="22"/>
      <c r="BQ66" s="23"/>
      <c r="BR66" s="23"/>
      <c r="BS66" s="24"/>
      <c r="BT66" s="24"/>
      <c r="BU66" s="24"/>
      <c r="BV66" s="29"/>
      <c r="BW66" s="29"/>
      <c r="BX66" s="29"/>
      <c r="BY66" s="29"/>
      <c r="BZ66"/>
      <c r="CA66">
        <v>56.9</v>
      </c>
      <c r="CB66"/>
      <c r="CC66"/>
      <c r="CD66"/>
      <c r="CE66"/>
      <c r="CF66"/>
      <c r="CG66"/>
      <c r="CH66"/>
      <c r="CI66"/>
      <c r="CJ66"/>
      <c r="CK66" s="30"/>
      <c r="CL66" s="30"/>
      <c r="CM66" s="30"/>
      <c r="CN66" s="30"/>
      <c r="CO66" s="30"/>
      <c r="CP66"/>
      <c r="CQ66"/>
      <c r="CR66" s="30"/>
      <c r="CS66" s="30"/>
      <c r="CT66"/>
      <c r="CU66"/>
      <c r="CV66"/>
      <c r="CW66"/>
      <c r="CX66"/>
      <c r="CY66"/>
      <c r="CZ66"/>
      <c r="DA66" t="s">
        <v>741</v>
      </c>
      <c r="DB66"/>
      <c r="DC66"/>
      <c r="DD66"/>
      <c r="DE66"/>
      <c r="DF66" t="s">
        <v>741</v>
      </c>
      <c r="DG66"/>
      <c r="DH66"/>
      <c r="DI66"/>
      <c r="DJ66"/>
      <c r="DK66"/>
      <c r="DL66"/>
      <c r="DM66"/>
      <c r="DN66" s="29"/>
      <c r="DO66" s="29"/>
      <c r="DP66" s="29"/>
      <c r="DQ66" s="29"/>
      <c r="DR66" t="str">
        <f t="shared" si="9"/>
        <v>yes</v>
      </c>
      <c r="DS66" t="s">
        <v>742</v>
      </c>
      <c r="DT66"/>
      <c r="DU66" s="38"/>
      <c r="DV66" s="38"/>
      <c r="DW66"/>
      <c r="DX66"/>
      <c r="DY66"/>
      <c r="DZ66"/>
      <c r="EA66"/>
      <c r="EB66"/>
      <c r="EC66"/>
      <c r="ED66"/>
      <c r="EE66"/>
      <c r="EF66"/>
    </row>
    <row r="67" spans="1:136" ht="15" customHeight="1" x14ac:dyDescent="0.25">
      <c r="A67" s="7" t="s">
        <v>51</v>
      </c>
      <c r="B67" s="7" t="s">
        <v>273</v>
      </c>
      <c r="C67" s="8" t="s">
        <v>280</v>
      </c>
      <c r="D67" s="8" t="s">
        <v>366</v>
      </c>
      <c r="E67" s="8" t="s">
        <v>367</v>
      </c>
      <c r="F67" s="8" t="s">
        <v>315</v>
      </c>
      <c r="G67" s="8" t="s">
        <v>368</v>
      </c>
      <c r="H67" s="8" t="s">
        <v>368</v>
      </c>
      <c r="I67" s="8" t="s">
        <v>318</v>
      </c>
      <c r="J67" s="8" t="s">
        <v>369</v>
      </c>
      <c r="K67" s="22" t="s">
        <v>323</v>
      </c>
      <c r="L67" s="23">
        <v>25</v>
      </c>
      <c r="M67" s="23">
        <v>25</v>
      </c>
      <c r="N67" s="23">
        <v>37</v>
      </c>
      <c r="O67" s="24"/>
      <c r="P67" s="24">
        <v>7</v>
      </c>
      <c r="Q67" s="24">
        <v>9.75</v>
      </c>
      <c r="R67" s="24">
        <v>2</v>
      </c>
      <c r="S67" s="24">
        <v>5.8</v>
      </c>
      <c r="T67" s="24">
        <v>10</v>
      </c>
      <c r="U67" s="22"/>
      <c r="V67" s="22" t="s">
        <v>556</v>
      </c>
      <c r="W67" s="22"/>
      <c r="X67" s="25"/>
      <c r="Y67" s="22" t="s">
        <v>569</v>
      </c>
      <c r="Z67" s="25">
        <v>0.5</v>
      </c>
      <c r="AA67" s="9"/>
      <c r="AB67" s="7">
        <v>150</v>
      </c>
      <c r="AC67" s="25">
        <v>1.2</v>
      </c>
      <c r="AD67" s="23">
        <v>144</v>
      </c>
      <c r="AE67" s="24">
        <v>72010</v>
      </c>
      <c r="AF67" s="24">
        <f t="shared" si="4"/>
        <v>12001.666666666666</v>
      </c>
      <c r="AG67" s="22"/>
      <c r="AH67" s="23">
        <v>56.59</v>
      </c>
      <c r="AI67" s="26"/>
      <c r="AJ67" s="7">
        <f t="shared" si="5"/>
        <v>1</v>
      </c>
      <c r="AK67" s="22">
        <v>1</v>
      </c>
      <c r="AL67" s="26"/>
      <c r="AM67" s="25">
        <v>1</v>
      </c>
      <c r="AN67" s="25">
        <v>0</v>
      </c>
      <c r="AO67" s="25">
        <v>0</v>
      </c>
      <c r="AP67" s="25">
        <v>0</v>
      </c>
      <c r="AQ67" s="25">
        <v>0</v>
      </c>
      <c r="AR67" s="25">
        <v>0</v>
      </c>
      <c r="AS67" s="25">
        <v>0</v>
      </c>
      <c r="AT67" s="25">
        <v>0</v>
      </c>
      <c r="AU67" s="25">
        <v>0</v>
      </c>
      <c r="AV67" s="25">
        <v>0</v>
      </c>
      <c r="AW67" s="25">
        <v>0</v>
      </c>
      <c r="AX67" s="25">
        <v>0</v>
      </c>
      <c r="AY67" s="25">
        <v>0</v>
      </c>
      <c r="AZ67" s="25">
        <v>0</v>
      </c>
      <c r="BA67" s="25">
        <v>0</v>
      </c>
      <c r="BB67" s="25">
        <v>0</v>
      </c>
      <c r="BC67" s="25">
        <v>0</v>
      </c>
      <c r="BD67" s="25">
        <v>0</v>
      </c>
      <c r="BE67" s="25">
        <v>0</v>
      </c>
      <c r="BF67" s="25">
        <v>0</v>
      </c>
      <c r="BG67" s="25">
        <v>0</v>
      </c>
      <c r="BH67" s="25">
        <v>0</v>
      </c>
      <c r="BI67" s="25">
        <v>0</v>
      </c>
      <c r="BJ67" s="25">
        <v>0</v>
      </c>
      <c r="BK67" s="25">
        <v>0</v>
      </c>
      <c r="BL67" s="8"/>
      <c r="BM67" s="22"/>
      <c r="BN67" s="22"/>
      <c r="BO67" s="26"/>
      <c r="BP67" s="22" t="s">
        <v>483</v>
      </c>
      <c r="BQ67" s="23">
        <v>1</v>
      </c>
      <c r="BR67" s="23">
        <v>0</v>
      </c>
      <c r="BS67" s="24">
        <f t="shared" si="6"/>
        <v>100</v>
      </c>
      <c r="BT67" s="24">
        <f t="shared" si="7"/>
        <v>0</v>
      </c>
      <c r="BU67" s="24"/>
      <c r="BV67" s="29"/>
      <c r="BW67" s="29"/>
      <c r="BX67" s="29"/>
      <c r="BY67" s="29"/>
      <c r="BZ67" t="s">
        <v>685</v>
      </c>
      <c r="CA67">
        <v>85.86</v>
      </c>
      <c r="CB67">
        <v>0</v>
      </c>
      <c r="CC67"/>
      <c r="CD67"/>
      <c r="CE67"/>
      <c r="CF67"/>
      <c r="CG67"/>
      <c r="CH67">
        <v>8.8999999999999996E-2</v>
      </c>
      <c r="CI67"/>
      <c r="CJ67"/>
      <c r="CK67" s="30"/>
      <c r="CL67" s="30">
        <v>88.85</v>
      </c>
      <c r="CM67" s="30">
        <v>144.72999999999999</v>
      </c>
      <c r="CN67" s="30"/>
      <c r="CO67" s="30"/>
      <c r="CP67"/>
      <c r="CQ67"/>
      <c r="CR67" s="30"/>
      <c r="CS67" s="30"/>
      <c r="CT67"/>
      <c r="CU67"/>
      <c r="CV67"/>
      <c r="CW67"/>
      <c r="CX67"/>
      <c r="CY67"/>
      <c r="CZ67"/>
      <c r="DA67"/>
      <c r="DB67"/>
      <c r="DC67"/>
      <c r="DD67"/>
      <c r="DE67"/>
      <c r="DF67"/>
      <c r="DG67"/>
      <c r="DH67"/>
      <c r="DI67"/>
      <c r="DJ67"/>
      <c r="DK67"/>
      <c r="DL67"/>
      <c r="DM67"/>
      <c r="DN67" s="29"/>
      <c r="DO67" s="29"/>
      <c r="DP67" s="29"/>
      <c r="DQ67" s="29"/>
      <c r="DR67" t="str">
        <f t="shared" si="9"/>
        <v>yes</v>
      </c>
      <c r="DS67" t="s">
        <v>742</v>
      </c>
      <c r="DT67"/>
      <c r="DU67" s="38"/>
      <c r="DV67" s="38"/>
      <c r="DW67"/>
      <c r="DX67"/>
      <c r="DY67"/>
      <c r="DZ67"/>
      <c r="EA67"/>
      <c r="EB67"/>
      <c r="EC67"/>
      <c r="ED67"/>
      <c r="EE67"/>
      <c r="EF67"/>
    </row>
    <row r="68" spans="1:136" ht="15" customHeight="1" x14ac:dyDescent="0.25">
      <c r="A68" s="7" t="s">
        <v>52</v>
      </c>
      <c r="B68" s="7" t="s">
        <v>273</v>
      </c>
      <c r="C68" s="8" t="s">
        <v>288</v>
      </c>
      <c r="D68" s="8" t="s">
        <v>370</v>
      </c>
      <c r="E68" s="8" t="s">
        <v>371</v>
      </c>
      <c r="F68" s="8" t="s">
        <v>315</v>
      </c>
      <c r="G68" s="8" t="s">
        <v>341</v>
      </c>
      <c r="H68" s="8" t="s">
        <v>342</v>
      </c>
      <c r="I68" s="8" t="s">
        <v>322</v>
      </c>
      <c r="J68" s="8" t="s">
        <v>319</v>
      </c>
      <c r="K68" s="22" t="s">
        <v>323</v>
      </c>
      <c r="L68" s="23">
        <v>10</v>
      </c>
      <c r="M68" s="23">
        <v>25</v>
      </c>
      <c r="N68" s="23">
        <v>40</v>
      </c>
      <c r="O68" s="24"/>
      <c r="P68" s="24">
        <v>7.2</v>
      </c>
      <c r="Q68" s="24"/>
      <c r="R68" s="24">
        <v>0.4</v>
      </c>
      <c r="S68" s="24">
        <v>3</v>
      </c>
      <c r="T68" s="24">
        <v>12</v>
      </c>
      <c r="U68" s="22" t="s">
        <v>563</v>
      </c>
      <c r="V68" s="22" t="s">
        <v>554</v>
      </c>
      <c r="W68" s="22" t="s">
        <v>570</v>
      </c>
      <c r="X68" s="25">
        <v>3</v>
      </c>
      <c r="Y68" s="22" t="s">
        <v>569</v>
      </c>
      <c r="Z68" s="25">
        <v>0.4</v>
      </c>
      <c r="AA68" s="9">
        <f t="shared" ref="AA68:AA129" si="11">X68/Z68</f>
        <v>7.5</v>
      </c>
      <c r="AB68" s="7">
        <v>350</v>
      </c>
      <c r="AC68" s="25">
        <v>0.5</v>
      </c>
      <c r="AD68" s="23">
        <v>72</v>
      </c>
      <c r="AE68" s="24"/>
      <c r="AF68" s="24"/>
      <c r="AG68" s="22"/>
      <c r="AH68" s="23">
        <v>1160</v>
      </c>
      <c r="AI68" s="26"/>
      <c r="AJ68" s="7">
        <f t="shared" ref="AJ68:AJ131" si="12">COUNTIF(AM68:BK68, "&lt;&gt;0")</f>
        <v>2</v>
      </c>
      <c r="AK68" s="22">
        <v>4</v>
      </c>
      <c r="AL68" s="26"/>
      <c r="AM68" s="25">
        <v>0</v>
      </c>
      <c r="AN68" s="25">
        <v>0</v>
      </c>
      <c r="AO68" s="25">
        <v>0</v>
      </c>
      <c r="AP68" s="25">
        <v>0</v>
      </c>
      <c r="AQ68" s="25">
        <v>0.33333333333333331</v>
      </c>
      <c r="AR68" s="25">
        <v>0</v>
      </c>
      <c r="AS68" s="25">
        <v>0</v>
      </c>
      <c r="AT68" s="25">
        <v>0</v>
      </c>
      <c r="AU68" s="25">
        <v>0</v>
      </c>
      <c r="AV68" s="25">
        <v>0</v>
      </c>
      <c r="AW68" s="25">
        <v>0</v>
      </c>
      <c r="AX68" s="25">
        <v>0</v>
      </c>
      <c r="AY68" s="25">
        <v>1</v>
      </c>
      <c r="AZ68" s="25">
        <v>0</v>
      </c>
      <c r="BA68" s="25">
        <v>0</v>
      </c>
      <c r="BB68" s="25">
        <v>0</v>
      </c>
      <c r="BC68" s="25">
        <v>0</v>
      </c>
      <c r="BD68" s="25">
        <v>0</v>
      </c>
      <c r="BE68" s="25">
        <v>0</v>
      </c>
      <c r="BF68" s="25">
        <v>0</v>
      </c>
      <c r="BG68" s="25">
        <v>0</v>
      </c>
      <c r="BH68" s="25">
        <v>0</v>
      </c>
      <c r="BI68" s="25">
        <v>0</v>
      </c>
      <c r="BJ68" s="25">
        <v>0</v>
      </c>
      <c r="BK68" s="25">
        <v>0</v>
      </c>
      <c r="BL68" s="8" t="s">
        <v>620</v>
      </c>
      <c r="BM68" s="22"/>
      <c r="BN68" s="22"/>
      <c r="BO68" s="26"/>
      <c r="BP68" s="22" t="s">
        <v>665</v>
      </c>
      <c r="BQ68" s="23">
        <v>3</v>
      </c>
      <c r="BR68" s="23">
        <v>1</v>
      </c>
      <c r="BS68" s="24">
        <f t="shared" ref="BS68:BS129" si="13">BQ68/(BQ68+BR68)*100</f>
        <v>75</v>
      </c>
      <c r="BT68" s="24">
        <f t="shared" ref="BT68:BT129" si="14">BR68/(BR68+BQ68)*100</f>
        <v>25</v>
      </c>
      <c r="BU68" s="24">
        <f t="shared" ref="BU68:BU127" si="15">BQ68/BR68</f>
        <v>3</v>
      </c>
      <c r="BV68" s="29" t="s">
        <v>666</v>
      </c>
      <c r="BW68" s="29"/>
      <c r="BX68" s="29"/>
      <c r="BY68" s="29"/>
      <c r="BZ68" t="s">
        <v>695</v>
      </c>
      <c r="CA68"/>
      <c r="CB68"/>
      <c r="CC68"/>
      <c r="CD68"/>
      <c r="CE68"/>
      <c r="CF68"/>
      <c r="CG68"/>
      <c r="CH68"/>
      <c r="CI68"/>
      <c r="CJ68"/>
      <c r="CK68" s="30"/>
      <c r="CL68" s="30"/>
      <c r="CM68" s="30"/>
      <c r="CN68" s="30"/>
      <c r="CO68" s="30"/>
      <c r="CP68"/>
      <c r="CQ68"/>
      <c r="CR68" s="30"/>
      <c r="CS68" s="30"/>
      <c r="CT68"/>
      <c r="CU68"/>
      <c r="CV68"/>
      <c r="CW68"/>
      <c r="CX68"/>
      <c r="CY68"/>
      <c r="CZ68"/>
      <c r="DA68"/>
      <c r="DB68"/>
      <c r="DC68"/>
      <c r="DD68"/>
      <c r="DE68"/>
      <c r="DF68"/>
      <c r="DG68"/>
      <c r="DH68"/>
      <c r="DI68"/>
      <c r="DJ68"/>
      <c r="DK68"/>
      <c r="DL68"/>
      <c r="DM68"/>
      <c r="DN68" s="29"/>
      <c r="DO68" s="29"/>
      <c r="DP68" s="29"/>
      <c r="DQ68" s="29"/>
      <c r="DR68" t="str">
        <f t="shared" ref="DR68:DR131" si="16">IF((OR(B68="Psychrophile",B68="Halophile")), "yes", "no")</f>
        <v>yes</v>
      </c>
      <c r="DS68" t="s">
        <v>742</v>
      </c>
      <c r="DT68"/>
      <c r="DU68" s="38"/>
      <c r="DV68" s="38"/>
      <c r="DW68"/>
      <c r="DX68"/>
      <c r="DY68"/>
      <c r="DZ68"/>
      <c r="EA68"/>
      <c r="EB68"/>
      <c r="EC68"/>
      <c r="ED68"/>
      <c r="EE68"/>
      <c r="EF68"/>
    </row>
    <row r="69" spans="1:136" ht="15" customHeight="1" x14ac:dyDescent="0.25">
      <c r="A69" s="7" t="s">
        <v>53</v>
      </c>
      <c r="B69" s="7" t="s">
        <v>273</v>
      </c>
      <c r="C69" s="8" t="s">
        <v>289</v>
      </c>
      <c r="D69" s="8" t="s">
        <v>372</v>
      </c>
      <c r="E69" s="8" t="s">
        <v>363</v>
      </c>
      <c r="F69" s="8" t="s">
        <v>315</v>
      </c>
      <c r="G69" s="8" t="s">
        <v>341</v>
      </c>
      <c r="H69" s="8" t="s">
        <v>342</v>
      </c>
      <c r="I69" s="8" t="s">
        <v>322</v>
      </c>
      <c r="J69" s="8" t="s">
        <v>319</v>
      </c>
      <c r="K69" s="22" t="s">
        <v>323</v>
      </c>
      <c r="L69" s="23">
        <v>5</v>
      </c>
      <c r="M69" s="23">
        <v>37</v>
      </c>
      <c r="N69" s="23">
        <v>40</v>
      </c>
      <c r="O69" s="24">
        <v>6.5</v>
      </c>
      <c r="P69" s="24">
        <v>7</v>
      </c>
      <c r="Q69" s="24">
        <v>8.5</v>
      </c>
      <c r="R69" s="24">
        <v>3</v>
      </c>
      <c r="S69" s="24">
        <v>13.72</v>
      </c>
      <c r="T69" s="24">
        <v>25</v>
      </c>
      <c r="U69" s="22"/>
      <c r="V69" s="22" t="s">
        <v>547</v>
      </c>
      <c r="W69" s="22" t="s">
        <v>571</v>
      </c>
      <c r="X69" s="25">
        <v>5</v>
      </c>
      <c r="Y69" s="22" t="s">
        <v>569</v>
      </c>
      <c r="Z69" s="25">
        <v>0.05</v>
      </c>
      <c r="AA69" s="9">
        <f t="shared" si="11"/>
        <v>100</v>
      </c>
      <c r="AB69" s="7">
        <v>200</v>
      </c>
      <c r="AC69" s="25">
        <v>0.1</v>
      </c>
      <c r="AD69" s="23">
        <v>50</v>
      </c>
      <c r="AE69" s="24">
        <v>1844</v>
      </c>
      <c r="AF69" s="24">
        <f t="shared" ref="AF69:AF128" si="17">AE69/(AD69/24)</f>
        <v>885.11999999999989</v>
      </c>
      <c r="AG69" s="22">
        <v>2.024</v>
      </c>
      <c r="AH69" s="23">
        <v>1000</v>
      </c>
      <c r="AI69" s="26"/>
      <c r="AJ69" s="7">
        <f t="shared" si="12"/>
        <v>1</v>
      </c>
      <c r="AK69" s="22">
        <v>1</v>
      </c>
      <c r="AL69" s="26"/>
      <c r="AM69" s="25">
        <v>0</v>
      </c>
      <c r="AN69" s="25">
        <v>0</v>
      </c>
      <c r="AO69" s="25">
        <v>0</v>
      </c>
      <c r="AP69" s="25">
        <v>0</v>
      </c>
      <c r="AQ69" s="25">
        <v>0</v>
      </c>
      <c r="AR69" s="25">
        <v>0</v>
      </c>
      <c r="AS69" s="25">
        <v>0</v>
      </c>
      <c r="AT69" s="25">
        <v>0</v>
      </c>
      <c r="AU69" s="25">
        <v>0</v>
      </c>
      <c r="AV69" s="25">
        <v>0</v>
      </c>
      <c r="AW69" s="25">
        <v>0</v>
      </c>
      <c r="AX69" s="25">
        <v>0</v>
      </c>
      <c r="AY69" s="25">
        <v>0</v>
      </c>
      <c r="AZ69" s="25">
        <v>0</v>
      </c>
      <c r="BA69" s="25">
        <v>0</v>
      </c>
      <c r="BB69" s="25">
        <v>0</v>
      </c>
      <c r="BC69" s="25">
        <v>0</v>
      </c>
      <c r="BD69" s="25">
        <v>0</v>
      </c>
      <c r="BE69" s="25">
        <v>0</v>
      </c>
      <c r="BF69" s="25">
        <v>0</v>
      </c>
      <c r="BG69" s="25">
        <v>0</v>
      </c>
      <c r="BH69" s="25">
        <v>0</v>
      </c>
      <c r="BI69" s="25">
        <v>0</v>
      </c>
      <c r="BJ69" s="25">
        <v>0</v>
      </c>
      <c r="BK69" s="25">
        <v>1</v>
      </c>
      <c r="BL69" s="8"/>
      <c r="BM69" s="22"/>
      <c r="BN69" s="22"/>
      <c r="BO69" s="26"/>
      <c r="BP69" s="22" t="s">
        <v>484</v>
      </c>
      <c r="BQ69" s="23">
        <v>0</v>
      </c>
      <c r="BR69" s="23"/>
      <c r="BS69" s="24"/>
      <c r="BT69" s="24"/>
      <c r="BU69" s="24"/>
      <c r="BV69" s="29" t="s">
        <v>666</v>
      </c>
      <c r="BW69" s="29"/>
      <c r="BX69" s="29"/>
      <c r="BY69" s="29" t="s">
        <v>679</v>
      </c>
      <c r="BZ69" t="s">
        <v>696</v>
      </c>
      <c r="CA69">
        <v>92</v>
      </c>
      <c r="CB69">
        <v>2.4</v>
      </c>
      <c r="CC69"/>
      <c r="CD69"/>
      <c r="CE69"/>
      <c r="CF69"/>
      <c r="CG69"/>
      <c r="CH69">
        <v>0.51</v>
      </c>
      <c r="CI69"/>
      <c r="CJ69">
        <v>1.8</v>
      </c>
      <c r="CK69" s="30"/>
      <c r="CL69" s="30"/>
      <c r="CM69" s="30"/>
      <c r="CN69" s="30"/>
      <c r="CO69" s="30">
        <v>253</v>
      </c>
      <c r="CP69"/>
      <c r="CQ69"/>
      <c r="CR69" s="30">
        <f>0.71/2</f>
        <v>0.35499999999999998</v>
      </c>
      <c r="CS69" s="30">
        <v>-117.24</v>
      </c>
      <c r="CT69"/>
      <c r="CU69"/>
      <c r="CV69"/>
      <c r="CW69"/>
      <c r="CX69"/>
      <c r="CY69"/>
      <c r="CZ69" t="s">
        <v>741</v>
      </c>
      <c r="DA69"/>
      <c r="DB69" t="s">
        <v>741</v>
      </c>
      <c r="DC69"/>
      <c r="DD69"/>
      <c r="DE69"/>
      <c r="DF69" t="s">
        <v>741</v>
      </c>
      <c r="DG69"/>
      <c r="DH69"/>
      <c r="DI69"/>
      <c r="DJ69"/>
      <c r="DK69"/>
      <c r="DL69"/>
      <c r="DM69"/>
      <c r="DN69" s="29"/>
      <c r="DO69" s="29"/>
      <c r="DP69" s="29"/>
      <c r="DQ69" s="29"/>
      <c r="DR69" t="str">
        <f t="shared" si="16"/>
        <v>yes</v>
      </c>
      <c r="DS69" t="s">
        <v>742</v>
      </c>
      <c r="DT69"/>
      <c r="DU69" s="38"/>
      <c r="DV69" s="38"/>
      <c r="DW69"/>
      <c r="DX69"/>
      <c r="DY69"/>
      <c r="DZ69"/>
      <c r="EA69"/>
      <c r="EB69"/>
      <c r="EC69"/>
      <c r="ED69"/>
      <c r="EE69"/>
      <c r="EF69"/>
    </row>
    <row r="70" spans="1:136" ht="15" customHeight="1" x14ac:dyDescent="0.25">
      <c r="A70" s="7" t="s">
        <v>54</v>
      </c>
      <c r="B70" s="7" t="s">
        <v>274</v>
      </c>
      <c r="C70" s="8" t="s">
        <v>290</v>
      </c>
      <c r="D70" s="8" t="s">
        <v>373</v>
      </c>
      <c r="E70" s="8" t="s">
        <v>374</v>
      </c>
      <c r="F70" s="8" t="s">
        <v>315</v>
      </c>
      <c r="G70" s="8" t="s">
        <v>341</v>
      </c>
      <c r="H70" s="8" t="s">
        <v>342</v>
      </c>
      <c r="I70" s="8" t="s">
        <v>322</v>
      </c>
      <c r="J70" s="8" t="s">
        <v>319</v>
      </c>
      <c r="K70" s="22" t="s">
        <v>323</v>
      </c>
      <c r="L70" s="23">
        <v>28</v>
      </c>
      <c r="M70" s="23">
        <v>28</v>
      </c>
      <c r="N70" s="23">
        <v>35</v>
      </c>
      <c r="O70" s="24">
        <v>6.5</v>
      </c>
      <c r="P70" s="24">
        <v>7.2</v>
      </c>
      <c r="Q70" s="24">
        <v>7.5</v>
      </c>
      <c r="R70" s="24">
        <v>2</v>
      </c>
      <c r="S70" s="24">
        <v>3</v>
      </c>
      <c r="T70" s="24">
        <v>4</v>
      </c>
      <c r="U70" s="22" t="s">
        <v>563</v>
      </c>
      <c r="V70" s="22" t="s">
        <v>554</v>
      </c>
      <c r="W70" s="22" t="s">
        <v>570</v>
      </c>
      <c r="X70" s="25">
        <v>3</v>
      </c>
      <c r="Y70" s="22" t="s">
        <v>569</v>
      </c>
      <c r="Z70" s="25">
        <v>0.5</v>
      </c>
      <c r="AA70" s="9">
        <f t="shared" si="11"/>
        <v>6</v>
      </c>
      <c r="AB70" s="7">
        <v>200</v>
      </c>
      <c r="AC70" s="25">
        <v>2.5000000000000001E-2</v>
      </c>
      <c r="AD70" s="23">
        <v>52</v>
      </c>
      <c r="AE70" s="24">
        <v>7000</v>
      </c>
      <c r="AF70" s="24">
        <f t="shared" si="17"/>
        <v>3230.7692307692309</v>
      </c>
      <c r="AG70" s="22"/>
      <c r="AH70" s="23">
        <v>1100</v>
      </c>
      <c r="AI70" s="26"/>
      <c r="AJ70" s="7">
        <f t="shared" si="12"/>
        <v>7</v>
      </c>
      <c r="AK70" s="22">
        <v>6</v>
      </c>
      <c r="AL70" s="26"/>
      <c r="AM70" s="25">
        <v>0.44067796610169491</v>
      </c>
      <c r="AN70" s="25">
        <v>0.23728813559322032</v>
      </c>
      <c r="AO70" s="25">
        <v>1</v>
      </c>
      <c r="AP70" s="25">
        <v>0</v>
      </c>
      <c r="AQ70" s="25">
        <v>0</v>
      </c>
      <c r="AR70" s="25">
        <v>0</v>
      </c>
      <c r="AS70" s="25">
        <v>0</v>
      </c>
      <c r="AT70" s="25">
        <v>0</v>
      </c>
      <c r="AU70" s="25">
        <v>0</v>
      </c>
      <c r="AV70" s="25">
        <v>0</v>
      </c>
      <c r="AW70" s="25">
        <v>0</v>
      </c>
      <c r="AX70" s="25">
        <v>0.33898305084745761</v>
      </c>
      <c r="AY70" s="25">
        <v>0.32203389830508472</v>
      </c>
      <c r="AZ70" s="25">
        <v>0.42372881355932202</v>
      </c>
      <c r="BA70" s="25">
        <v>0.16949152542372881</v>
      </c>
      <c r="BB70" s="25">
        <v>0</v>
      </c>
      <c r="BC70" s="25">
        <v>0</v>
      </c>
      <c r="BD70" s="25">
        <v>0</v>
      </c>
      <c r="BE70" s="25">
        <v>0</v>
      </c>
      <c r="BF70" s="25">
        <v>0</v>
      </c>
      <c r="BG70" s="25">
        <v>0</v>
      </c>
      <c r="BH70" s="25">
        <v>0</v>
      </c>
      <c r="BI70" s="25">
        <v>0</v>
      </c>
      <c r="BJ70" s="25">
        <v>0</v>
      </c>
      <c r="BK70" s="25">
        <v>0</v>
      </c>
      <c r="BL70" s="8"/>
      <c r="BM70" s="22" t="s">
        <v>632</v>
      </c>
      <c r="BN70" s="22"/>
      <c r="BO70" s="26"/>
      <c r="BP70" s="22" t="s">
        <v>665</v>
      </c>
      <c r="BQ70" s="23">
        <v>3</v>
      </c>
      <c r="BR70" s="23">
        <v>2</v>
      </c>
      <c r="BS70" s="24">
        <f t="shared" si="13"/>
        <v>60</v>
      </c>
      <c r="BT70" s="24">
        <f t="shared" si="14"/>
        <v>40</v>
      </c>
      <c r="BU70" s="24">
        <f t="shared" si="15"/>
        <v>1.5</v>
      </c>
      <c r="BV70" s="29" t="s">
        <v>669</v>
      </c>
      <c r="BW70" s="29"/>
      <c r="BX70" s="29"/>
      <c r="BY70" s="29" t="s">
        <v>678</v>
      </c>
      <c r="BZ70" t="s">
        <v>697</v>
      </c>
      <c r="CA70"/>
      <c r="CB70"/>
      <c r="CC70"/>
      <c r="CD70"/>
      <c r="CE70"/>
      <c r="CF70">
        <v>7.5</v>
      </c>
      <c r="CG70"/>
      <c r="CH70">
        <v>1</v>
      </c>
      <c r="CI70"/>
      <c r="CJ70"/>
      <c r="CK70" s="30"/>
      <c r="CL70" s="30"/>
      <c r="CM70" s="30"/>
      <c r="CN70" s="30"/>
      <c r="CO70" s="30"/>
      <c r="CP70" t="s">
        <v>730</v>
      </c>
      <c r="CQ70"/>
      <c r="CR70" s="30"/>
      <c r="CS70" s="30"/>
      <c r="CT70"/>
      <c r="CU70"/>
      <c r="CV70"/>
      <c r="CW70"/>
      <c r="CX70"/>
      <c r="CY70"/>
      <c r="CZ70"/>
      <c r="DA70"/>
      <c r="DB70"/>
      <c r="DC70" t="s">
        <v>741</v>
      </c>
      <c r="DD70"/>
      <c r="DE70"/>
      <c r="DF70" t="s">
        <v>741</v>
      </c>
      <c r="DG70"/>
      <c r="DH70"/>
      <c r="DI70"/>
      <c r="DJ70"/>
      <c r="DK70" t="s">
        <v>741</v>
      </c>
      <c r="DL70"/>
      <c r="DM70"/>
      <c r="DN70" s="29"/>
      <c r="DO70" s="29"/>
      <c r="DP70" s="29"/>
      <c r="DQ70" s="29"/>
      <c r="DR70" t="str">
        <f t="shared" si="16"/>
        <v>no</v>
      </c>
      <c r="DS70" t="s">
        <v>742</v>
      </c>
      <c r="DT70"/>
      <c r="DU70" s="38"/>
      <c r="DV70" s="38"/>
      <c r="DW70"/>
      <c r="DX70"/>
      <c r="DY70"/>
      <c r="DZ70"/>
      <c r="EA70"/>
      <c r="EB70"/>
      <c r="EC70"/>
      <c r="ED70"/>
      <c r="EE70"/>
      <c r="EF70"/>
    </row>
    <row r="71" spans="1:136" ht="15" customHeight="1" x14ac:dyDescent="0.25">
      <c r="A71" s="7" t="s">
        <v>55</v>
      </c>
      <c r="B71" s="7" t="s">
        <v>274</v>
      </c>
      <c r="C71" s="8" t="s">
        <v>290</v>
      </c>
      <c r="D71" s="8" t="s">
        <v>375</v>
      </c>
      <c r="E71" s="8" t="s">
        <v>374</v>
      </c>
      <c r="F71" s="8" t="s">
        <v>315</v>
      </c>
      <c r="G71" s="8" t="s">
        <v>341</v>
      </c>
      <c r="H71" s="8" t="s">
        <v>342</v>
      </c>
      <c r="I71" s="8" t="s">
        <v>322</v>
      </c>
      <c r="J71" s="8" t="s">
        <v>319</v>
      </c>
      <c r="K71" s="22" t="s">
        <v>323</v>
      </c>
      <c r="L71" s="23">
        <v>20</v>
      </c>
      <c r="M71" s="23">
        <v>28</v>
      </c>
      <c r="N71" s="23">
        <v>35</v>
      </c>
      <c r="O71" s="24">
        <v>7</v>
      </c>
      <c r="P71" s="24">
        <v>7.2</v>
      </c>
      <c r="Q71" s="24">
        <v>8</v>
      </c>
      <c r="R71" s="24">
        <v>2</v>
      </c>
      <c r="S71" s="24">
        <v>3</v>
      </c>
      <c r="T71" s="24">
        <v>4</v>
      </c>
      <c r="U71" s="22" t="s">
        <v>563</v>
      </c>
      <c r="V71" s="22" t="s">
        <v>547</v>
      </c>
      <c r="W71" s="22" t="s">
        <v>570</v>
      </c>
      <c r="X71" s="25">
        <v>3</v>
      </c>
      <c r="Y71" s="22" t="s">
        <v>569</v>
      </c>
      <c r="Z71" s="25">
        <v>0.5</v>
      </c>
      <c r="AA71" s="9">
        <f t="shared" si="11"/>
        <v>6</v>
      </c>
      <c r="AB71" s="7">
        <v>200</v>
      </c>
      <c r="AC71" s="25">
        <v>2.5000000000000001E-2</v>
      </c>
      <c r="AD71" s="23">
        <v>54</v>
      </c>
      <c r="AE71" s="24">
        <v>5500</v>
      </c>
      <c r="AF71" s="24">
        <f t="shared" si="17"/>
        <v>2444.4444444444443</v>
      </c>
      <c r="AG71" s="22"/>
      <c r="AH71" s="23">
        <v>1000</v>
      </c>
      <c r="AI71" s="26"/>
      <c r="AJ71" s="7">
        <f t="shared" si="12"/>
        <v>5</v>
      </c>
      <c r="AK71" s="22">
        <v>9</v>
      </c>
      <c r="AL71" s="26"/>
      <c r="AM71" s="25">
        <v>1</v>
      </c>
      <c r="AN71" s="25">
        <v>0</v>
      </c>
      <c r="AO71" s="25">
        <v>0.93251533742331283</v>
      </c>
      <c r="AP71" s="25">
        <v>0</v>
      </c>
      <c r="AQ71" s="25">
        <v>0</v>
      </c>
      <c r="AR71" s="25">
        <v>0</v>
      </c>
      <c r="AS71" s="25">
        <v>0</v>
      </c>
      <c r="AT71" s="25">
        <v>0</v>
      </c>
      <c r="AU71" s="25">
        <v>0</v>
      </c>
      <c r="AV71" s="25">
        <v>0</v>
      </c>
      <c r="AW71" s="25">
        <v>0</v>
      </c>
      <c r="AX71" s="25">
        <v>0.66871165644171782</v>
      </c>
      <c r="AY71" s="25">
        <v>0.38650306748466257</v>
      </c>
      <c r="AZ71" s="25">
        <v>1.2269938650306749E-2</v>
      </c>
      <c r="BA71" s="25">
        <v>0</v>
      </c>
      <c r="BB71" s="25">
        <v>0</v>
      </c>
      <c r="BC71" s="25">
        <v>0</v>
      </c>
      <c r="BD71" s="25">
        <v>0</v>
      </c>
      <c r="BE71" s="25">
        <v>0</v>
      </c>
      <c r="BF71" s="25">
        <v>0</v>
      </c>
      <c r="BG71" s="25">
        <v>0</v>
      </c>
      <c r="BH71" s="25">
        <v>0</v>
      </c>
      <c r="BI71" s="25">
        <v>0</v>
      </c>
      <c r="BJ71" s="25">
        <v>0</v>
      </c>
      <c r="BK71" s="25">
        <v>0</v>
      </c>
      <c r="BL71" s="8"/>
      <c r="BM71" s="22" t="s">
        <v>625</v>
      </c>
      <c r="BN71" s="22"/>
      <c r="BO71" s="26"/>
      <c r="BP71" s="22" t="s">
        <v>665</v>
      </c>
      <c r="BQ71" s="23">
        <v>5</v>
      </c>
      <c r="BR71" s="23">
        <v>4</v>
      </c>
      <c r="BS71" s="24">
        <f t="shared" si="13"/>
        <v>55.555555555555557</v>
      </c>
      <c r="BT71" s="24">
        <f t="shared" si="14"/>
        <v>44.444444444444443</v>
      </c>
      <c r="BU71" s="24">
        <f t="shared" si="15"/>
        <v>1.25</v>
      </c>
      <c r="BV71" s="29" t="s">
        <v>669</v>
      </c>
      <c r="BW71" s="29" t="s">
        <v>672</v>
      </c>
      <c r="BX71" s="29"/>
      <c r="BY71" s="29" t="s">
        <v>678</v>
      </c>
      <c r="BZ71" t="s">
        <v>698</v>
      </c>
      <c r="CA71">
        <v>51</v>
      </c>
      <c r="CB71">
        <v>37</v>
      </c>
      <c r="CC71"/>
      <c r="CD71"/>
      <c r="CE71"/>
      <c r="CF71">
        <v>10</v>
      </c>
      <c r="CG71"/>
      <c r="CH71">
        <v>5.5</v>
      </c>
      <c r="CI71"/>
      <c r="CJ71"/>
      <c r="CK71" s="30"/>
      <c r="CL71" s="30"/>
      <c r="CM71" s="30"/>
      <c r="CN71" s="30"/>
      <c r="CO71" s="30"/>
      <c r="CP71"/>
      <c r="CQ71"/>
      <c r="CR71" s="30"/>
      <c r="CS71" s="30"/>
      <c r="CT71"/>
      <c r="CU71"/>
      <c r="CV71"/>
      <c r="CW71"/>
      <c r="CX71"/>
      <c r="CY71"/>
      <c r="CZ71"/>
      <c r="DA71"/>
      <c r="DB71"/>
      <c r="DC71"/>
      <c r="DD71"/>
      <c r="DE71"/>
      <c r="DF71"/>
      <c r="DG71"/>
      <c r="DH71"/>
      <c r="DI71"/>
      <c r="DJ71"/>
      <c r="DK71"/>
      <c r="DL71"/>
      <c r="DM71"/>
      <c r="DN71" s="29"/>
      <c r="DO71" s="29"/>
      <c r="DP71" s="29"/>
      <c r="DQ71" s="29"/>
      <c r="DR71" t="str">
        <f t="shared" si="16"/>
        <v>no</v>
      </c>
      <c r="DS71" t="s">
        <v>742</v>
      </c>
      <c r="DT71"/>
      <c r="DU71" s="38"/>
      <c r="DV71" s="38"/>
      <c r="DW71"/>
      <c r="DX71"/>
      <c r="DY71"/>
      <c r="DZ71"/>
      <c r="EA71"/>
      <c r="EB71"/>
      <c r="EC71"/>
      <c r="ED71"/>
      <c r="EE71"/>
      <c r="EF71"/>
    </row>
    <row r="72" spans="1:136" ht="15" customHeight="1" x14ac:dyDescent="0.25">
      <c r="A72" s="7" t="s">
        <v>56</v>
      </c>
      <c r="B72" s="7" t="s">
        <v>274</v>
      </c>
      <c r="C72" s="8" t="s">
        <v>290</v>
      </c>
      <c r="D72" s="8" t="s">
        <v>373</v>
      </c>
      <c r="E72" s="8" t="s">
        <v>374</v>
      </c>
      <c r="F72" s="8" t="s">
        <v>315</v>
      </c>
      <c r="G72" s="8" t="s">
        <v>341</v>
      </c>
      <c r="H72" s="8" t="s">
        <v>342</v>
      </c>
      <c r="I72" s="8" t="s">
        <v>322</v>
      </c>
      <c r="J72" s="8" t="s">
        <v>319</v>
      </c>
      <c r="K72" s="22" t="s">
        <v>323</v>
      </c>
      <c r="L72" s="23"/>
      <c r="M72" s="23">
        <v>25</v>
      </c>
      <c r="N72" s="23"/>
      <c r="O72" s="24"/>
      <c r="P72" s="24">
        <v>6.6</v>
      </c>
      <c r="Q72" s="24">
        <v>7.2</v>
      </c>
      <c r="R72" s="24"/>
      <c r="S72" s="24">
        <v>3</v>
      </c>
      <c r="T72" s="24"/>
      <c r="U72" s="22" t="s">
        <v>563</v>
      </c>
      <c r="V72" s="22" t="s">
        <v>554</v>
      </c>
      <c r="W72" s="22" t="s">
        <v>570</v>
      </c>
      <c r="X72" s="25">
        <v>3</v>
      </c>
      <c r="Y72" s="22" t="s">
        <v>569</v>
      </c>
      <c r="Z72" s="25">
        <v>0.4</v>
      </c>
      <c r="AA72" s="9">
        <f t="shared" si="11"/>
        <v>7.5</v>
      </c>
      <c r="AB72" s="7">
        <v>1000</v>
      </c>
      <c r="AC72" s="25">
        <f>0.5/1.2</f>
        <v>0.41666666666666669</v>
      </c>
      <c r="AD72" s="23">
        <v>48</v>
      </c>
      <c r="AE72" s="24">
        <v>7500</v>
      </c>
      <c r="AF72" s="24">
        <f t="shared" si="17"/>
        <v>3750</v>
      </c>
      <c r="AG72" s="22"/>
      <c r="AH72" s="23">
        <v>5000</v>
      </c>
      <c r="AI72" s="26"/>
      <c r="AJ72" s="7">
        <f t="shared" si="12"/>
        <v>4</v>
      </c>
      <c r="AK72" s="22">
        <v>8</v>
      </c>
      <c r="AL72" s="26"/>
      <c r="AM72" s="25">
        <v>0.88461538461538458</v>
      </c>
      <c r="AN72" s="25">
        <v>0</v>
      </c>
      <c r="AO72" s="25">
        <v>0.96153846153846145</v>
      </c>
      <c r="AP72" s="25">
        <v>0</v>
      </c>
      <c r="AQ72" s="25">
        <v>0</v>
      </c>
      <c r="AR72" s="25">
        <v>0</v>
      </c>
      <c r="AS72" s="25">
        <v>0</v>
      </c>
      <c r="AT72" s="25">
        <v>0</v>
      </c>
      <c r="AU72" s="25">
        <v>0</v>
      </c>
      <c r="AV72" s="25">
        <v>0</v>
      </c>
      <c r="AW72" s="25">
        <v>0</v>
      </c>
      <c r="AX72" s="25">
        <v>1</v>
      </c>
      <c r="AY72" s="25">
        <v>0.25</v>
      </c>
      <c r="AZ72" s="25">
        <v>0</v>
      </c>
      <c r="BA72" s="25">
        <v>0</v>
      </c>
      <c r="BB72" s="25">
        <v>0</v>
      </c>
      <c r="BC72" s="25">
        <v>0</v>
      </c>
      <c r="BD72" s="25">
        <v>0</v>
      </c>
      <c r="BE72" s="25">
        <v>0</v>
      </c>
      <c r="BF72" s="25">
        <v>0</v>
      </c>
      <c r="BG72" s="25">
        <v>0</v>
      </c>
      <c r="BH72" s="25">
        <v>0</v>
      </c>
      <c r="BI72" s="25">
        <v>0</v>
      </c>
      <c r="BJ72" s="25">
        <v>0</v>
      </c>
      <c r="BK72" s="25">
        <v>0</v>
      </c>
      <c r="BL72" s="8"/>
      <c r="BM72" s="22" t="s">
        <v>633</v>
      </c>
      <c r="BN72" s="22"/>
      <c r="BO72" s="26"/>
      <c r="BP72" s="22" t="s">
        <v>665</v>
      </c>
      <c r="BQ72" s="23">
        <v>3</v>
      </c>
      <c r="BR72" s="23">
        <v>3</v>
      </c>
      <c r="BS72" s="24">
        <f t="shared" si="13"/>
        <v>50</v>
      </c>
      <c r="BT72" s="24">
        <f t="shared" si="14"/>
        <v>50</v>
      </c>
      <c r="BU72" s="24">
        <f t="shared" si="15"/>
        <v>1</v>
      </c>
      <c r="BV72" s="29" t="s">
        <v>669</v>
      </c>
      <c r="BW72" s="29"/>
      <c r="BX72" s="29"/>
      <c r="BY72" s="29" t="s">
        <v>678</v>
      </c>
      <c r="BZ72" t="s">
        <v>699</v>
      </c>
      <c r="CA72">
        <v>52</v>
      </c>
      <c r="CB72">
        <v>42</v>
      </c>
      <c r="CC72"/>
      <c r="CD72"/>
      <c r="CE72"/>
      <c r="CF72">
        <v>0.8</v>
      </c>
      <c r="CG72"/>
      <c r="CH72"/>
      <c r="CI72"/>
      <c r="CJ72"/>
      <c r="CK72" s="30"/>
      <c r="CL72" s="30"/>
      <c r="CM72" s="30"/>
      <c r="CN72" s="30"/>
      <c r="CO72" s="30"/>
      <c r="CP72" t="s">
        <v>730</v>
      </c>
      <c r="CQ72"/>
      <c r="CR72" s="30"/>
      <c r="CS72" s="30"/>
      <c r="CT72"/>
      <c r="CU72"/>
      <c r="CV72"/>
      <c r="CW72"/>
      <c r="CX72"/>
      <c r="CY72"/>
      <c r="CZ72"/>
      <c r="DA72"/>
      <c r="DB72"/>
      <c r="DC72"/>
      <c r="DD72"/>
      <c r="DE72"/>
      <c r="DF72" t="s">
        <v>741</v>
      </c>
      <c r="DG72"/>
      <c r="DH72"/>
      <c r="DI72" t="s">
        <v>741</v>
      </c>
      <c r="DJ72"/>
      <c r="DK72"/>
      <c r="DL72"/>
      <c r="DM72"/>
      <c r="DN72" s="29"/>
      <c r="DO72" s="29"/>
      <c r="DP72" s="29"/>
      <c r="DQ72" s="29"/>
      <c r="DR72" t="str">
        <f t="shared" si="16"/>
        <v>no</v>
      </c>
      <c r="DS72" t="s">
        <v>742</v>
      </c>
      <c r="DT72"/>
      <c r="DU72" s="38"/>
      <c r="DV72" s="38"/>
      <c r="DW72"/>
      <c r="DX72"/>
      <c r="DY72"/>
      <c r="DZ72"/>
      <c r="EA72"/>
      <c r="EB72"/>
      <c r="EC72"/>
      <c r="ED72"/>
      <c r="EE72"/>
      <c r="EF72"/>
    </row>
    <row r="73" spans="1:136" ht="15" customHeight="1" x14ac:dyDescent="0.25">
      <c r="A73" s="7" t="s">
        <v>57</v>
      </c>
      <c r="B73" s="7" t="s">
        <v>274</v>
      </c>
      <c r="C73" s="8" t="s">
        <v>290</v>
      </c>
      <c r="D73" s="8" t="s">
        <v>373</v>
      </c>
      <c r="E73" s="8" t="s">
        <v>374</v>
      </c>
      <c r="F73" s="8" t="s">
        <v>315</v>
      </c>
      <c r="G73" s="8" t="s">
        <v>341</v>
      </c>
      <c r="H73" s="8" t="s">
        <v>342</v>
      </c>
      <c r="I73" s="8" t="s">
        <v>322</v>
      </c>
      <c r="J73" s="8" t="s">
        <v>319</v>
      </c>
      <c r="K73" s="22" t="s">
        <v>323</v>
      </c>
      <c r="L73" s="23">
        <v>16</v>
      </c>
      <c r="M73" s="23">
        <v>25</v>
      </c>
      <c r="N73" s="23">
        <v>39</v>
      </c>
      <c r="O73" s="24">
        <v>6.5</v>
      </c>
      <c r="P73" s="24">
        <v>7.2</v>
      </c>
      <c r="Q73" s="24">
        <v>7.8</v>
      </c>
      <c r="R73" s="24">
        <v>0</v>
      </c>
      <c r="S73" s="24">
        <v>3</v>
      </c>
      <c r="T73" s="24">
        <v>7</v>
      </c>
      <c r="U73" s="22" t="s">
        <v>563</v>
      </c>
      <c r="V73" s="22" t="s">
        <v>554</v>
      </c>
      <c r="W73" s="22" t="s">
        <v>570</v>
      </c>
      <c r="X73" s="25">
        <v>3</v>
      </c>
      <c r="Y73" s="22" t="s">
        <v>569</v>
      </c>
      <c r="Z73" s="25">
        <v>0.5</v>
      </c>
      <c r="AA73" s="9">
        <f t="shared" si="11"/>
        <v>6</v>
      </c>
      <c r="AB73" s="7">
        <v>350</v>
      </c>
      <c r="AC73" s="25">
        <f>40/(1.4*60)</f>
        <v>0.47619047619047616</v>
      </c>
      <c r="AD73" s="23">
        <v>120</v>
      </c>
      <c r="AE73" s="24">
        <v>11000</v>
      </c>
      <c r="AF73" s="24">
        <f t="shared" si="17"/>
        <v>2200</v>
      </c>
      <c r="AG73" s="22"/>
      <c r="AH73" s="23">
        <v>1800</v>
      </c>
      <c r="AI73" s="26"/>
      <c r="AJ73" s="7">
        <f t="shared" si="12"/>
        <v>7</v>
      </c>
      <c r="AK73" s="22">
        <v>4</v>
      </c>
      <c r="AL73" s="26"/>
      <c r="AM73" s="25">
        <v>1</v>
      </c>
      <c r="AN73" s="25">
        <v>7.6923076923076927E-2</v>
      </c>
      <c r="AO73" s="25">
        <v>0.7384615384615385</v>
      </c>
      <c r="AP73" s="25">
        <v>0</v>
      </c>
      <c r="AQ73" s="25">
        <v>2.5059032501258828E-2</v>
      </c>
      <c r="AR73" s="25">
        <v>0</v>
      </c>
      <c r="AS73" s="25">
        <v>0</v>
      </c>
      <c r="AT73" s="25">
        <v>0</v>
      </c>
      <c r="AU73" s="25">
        <v>0</v>
      </c>
      <c r="AV73" s="25">
        <v>0</v>
      </c>
      <c r="AW73" s="25">
        <v>0</v>
      </c>
      <c r="AX73" s="25">
        <v>0.28552980289103924</v>
      </c>
      <c r="AY73" s="25">
        <v>0.17845649449423032</v>
      </c>
      <c r="AZ73" s="25">
        <v>2.5326099460903747E-2</v>
      </c>
      <c r="BA73" s="25">
        <v>0</v>
      </c>
      <c r="BB73" s="25">
        <v>0</v>
      </c>
      <c r="BC73" s="25">
        <v>0</v>
      </c>
      <c r="BD73" s="25">
        <v>0</v>
      </c>
      <c r="BE73" s="25">
        <v>0</v>
      </c>
      <c r="BF73" s="25">
        <v>0</v>
      </c>
      <c r="BG73" s="25">
        <v>0</v>
      </c>
      <c r="BH73" s="25">
        <v>0</v>
      </c>
      <c r="BI73" s="25">
        <v>0</v>
      </c>
      <c r="BJ73" s="25">
        <v>0</v>
      </c>
      <c r="BK73" s="25">
        <v>0</v>
      </c>
      <c r="BL73" s="8"/>
      <c r="BM73" s="22" t="s">
        <v>628</v>
      </c>
      <c r="BN73" s="22"/>
      <c r="BO73" s="26"/>
      <c r="BP73" s="22"/>
      <c r="BQ73" s="23"/>
      <c r="BR73" s="23"/>
      <c r="BS73" s="24"/>
      <c r="BT73" s="24"/>
      <c r="BU73" s="24"/>
      <c r="BV73" s="29"/>
      <c r="BW73" s="29"/>
      <c r="BX73" s="29"/>
      <c r="BY73" s="29" t="s">
        <v>678</v>
      </c>
      <c r="BZ73"/>
      <c r="CA73">
        <v>86.2</v>
      </c>
      <c r="CB73">
        <v>35.75</v>
      </c>
      <c r="CC73">
        <v>2.7</v>
      </c>
      <c r="CD73"/>
      <c r="CE73"/>
      <c r="CF73"/>
      <c r="CG73"/>
      <c r="CH73">
        <v>3</v>
      </c>
      <c r="CI73"/>
      <c r="CJ73"/>
      <c r="CK73" s="30"/>
      <c r="CL73" s="30"/>
      <c r="CM73" s="30"/>
      <c r="CN73" s="30"/>
      <c r="CO73" s="30"/>
      <c r="CP73" t="s">
        <v>730</v>
      </c>
      <c r="CQ73"/>
      <c r="CR73" s="30">
        <f>(116*0.01*10)/7</f>
        <v>1.657142857142857</v>
      </c>
      <c r="CS73" s="30"/>
      <c r="CT73"/>
      <c r="CU73"/>
      <c r="CV73"/>
      <c r="CW73"/>
      <c r="CX73"/>
      <c r="CY73"/>
      <c r="CZ73"/>
      <c r="DA73"/>
      <c r="DB73"/>
      <c r="DC73"/>
      <c r="DD73"/>
      <c r="DE73"/>
      <c r="DF73" t="s">
        <v>741</v>
      </c>
      <c r="DG73"/>
      <c r="DH73"/>
      <c r="DI73"/>
      <c r="DJ73"/>
      <c r="DK73"/>
      <c r="DL73"/>
      <c r="DM73"/>
      <c r="DN73" s="29"/>
      <c r="DO73" s="29"/>
      <c r="DP73" s="29"/>
      <c r="DQ73" s="29"/>
      <c r="DR73" t="str">
        <f t="shared" si="16"/>
        <v>no</v>
      </c>
      <c r="DS73" t="s">
        <v>742</v>
      </c>
      <c r="DT73"/>
      <c r="DU73" s="38"/>
      <c r="DV73" s="38"/>
      <c r="DW73"/>
      <c r="DX73"/>
      <c r="DY73"/>
      <c r="DZ73"/>
      <c r="EA73"/>
      <c r="EB73"/>
      <c r="EC73"/>
      <c r="ED73"/>
      <c r="EE73"/>
      <c r="EF73"/>
    </row>
    <row r="74" spans="1:136" ht="15" customHeight="1" x14ac:dyDescent="0.25">
      <c r="A74" s="7" t="s">
        <v>58</v>
      </c>
      <c r="B74" s="7" t="s">
        <v>274</v>
      </c>
      <c r="C74" s="8" t="s">
        <v>290</v>
      </c>
      <c r="D74" s="8" t="s">
        <v>373</v>
      </c>
      <c r="E74" s="8" t="s">
        <v>374</v>
      </c>
      <c r="F74" s="8" t="s">
        <v>315</v>
      </c>
      <c r="G74" s="8" t="s">
        <v>341</v>
      </c>
      <c r="H74" s="8" t="s">
        <v>342</v>
      </c>
      <c r="I74" s="8" t="s">
        <v>322</v>
      </c>
      <c r="J74" s="8" t="s">
        <v>319</v>
      </c>
      <c r="K74" s="22" t="s">
        <v>323</v>
      </c>
      <c r="L74" s="23"/>
      <c r="M74" s="23">
        <v>25</v>
      </c>
      <c r="N74" s="23"/>
      <c r="O74" s="24"/>
      <c r="P74" s="24">
        <v>6.6</v>
      </c>
      <c r="Q74" s="24">
        <v>7.2</v>
      </c>
      <c r="R74" s="24"/>
      <c r="S74" s="24">
        <v>3</v>
      </c>
      <c r="T74" s="24"/>
      <c r="U74" s="22" t="s">
        <v>563</v>
      </c>
      <c r="V74" s="22" t="s">
        <v>554</v>
      </c>
      <c r="W74" s="22" t="s">
        <v>570</v>
      </c>
      <c r="X74" s="25">
        <v>3</v>
      </c>
      <c r="Y74" s="22" t="s">
        <v>569</v>
      </c>
      <c r="Z74" s="25">
        <v>0.5</v>
      </c>
      <c r="AA74" s="9">
        <f t="shared" si="11"/>
        <v>6</v>
      </c>
      <c r="AB74" s="7">
        <v>1000</v>
      </c>
      <c r="AC74" s="25">
        <v>0.5</v>
      </c>
      <c r="AD74" s="23">
        <v>30</v>
      </c>
      <c r="AE74" s="24">
        <v>5000</v>
      </c>
      <c r="AF74" s="24">
        <f t="shared" si="17"/>
        <v>4000</v>
      </c>
      <c r="AG74" s="22"/>
      <c r="AH74" s="23">
        <v>20</v>
      </c>
      <c r="AI74" s="26"/>
      <c r="AJ74" s="7">
        <f t="shared" si="12"/>
        <v>5</v>
      </c>
      <c r="AK74" s="22">
        <v>8</v>
      </c>
      <c r="AL74" s="26"/>
      <c r="AM74" s="25">
        <v>1</v>
      </c>
      <c r="AN74" s="25">
        <v>1</v>
      </c>
      <c r="AO74" s="25">
        <v>1</v>
      </c>
      <c r="AP74" s="25">
        <v>0</v>
      </c>
      <c r="AQ74" s="25">
        <v>0</v>
      </c>
      <c r="AR74" s="25">
        <v>0</v>
      </c>
      <c r="AS74" s="25">
        <v>0</v>
      </c>
      <c r="AT74" s="25">
        <v>0</v>
      </c>
      <c r="AU74" s="25">
        <v>0</v>
      </c>
      <c r="AV74" s="25">
        <v>0</v>
      </c>
      <c r="AW74" s="25">
        <v>0</v>
      </c>
      <c r="AX74" s="25">
        <v>0.5</v>
      </c>
      <c r="AY74" s="25">
        <v>0</v>
      </c>
      <c r="AZ74" s="25">
        <v>0.4</v>
      </c>
      <c r="BA74" s="25">
        <v>0</v>
      </c>
      <c r="BB74" s="25">
        <v>0</v>
      </c>
      <c r="BC74" s="25">
        <v>0</v>
      </c>
      <c r="BD74" s="25">
        <v>0</v>
      </c>
      <c r="BE74" s="25">
        <v>0</v>
      </c>
      <c r="BF74" s="25">
        <v>0</v>
      </c>
      <c r="BG74" s="25">
        <v>0</v>
      </c>
      <c r="BH74" s="25">
        <v>0</v>
      </c>
      <c r="BI74" s="25">
        <v>0</v>
      </c>
      <c r="BJ74" s="25">
        <v>0</v>
      </c>
      <c r="BK74" s="25">
        <v>0</v>
      </c>
      <c r="BL74" s="8"/>
      <c r="BM74" s="22" t="s">
        <v>625</v>
      </c>
      <c r="BN74" s="22"/>
      <c r="BO74" s="26"/>
      <c r="BP74" s="22" t="s">
        <v>665</v>
      </c>
      <c r="BQ74" s="23">
        <v>2</v>
      </c>
      <c r="BR74" s="23">
        <v>6</v>
      </c>
      <c r="BS74" s="24">
        <f t="shared" si="13"/>
        <v>25</v>
      </c>
      <c r="BT74" s="24">
        <f t="shared" si="14"/>
        <v>75</v>
      </c>
      <c r="BU74" s="24">
        <f t="shared" si="15"/>
        <v>0.33333333333333331</v>
      </c>
      <c r="BV74" s="29" t="s">
        <v>669</v>
      </c>
      <c r="BW74" s="29"/>
      <c r="BX74" s="29"/>
      <c r="BY74" s="29" t="s">
        <v>678</v>
      </c>
      <c r="BZ74" t="s">
        <v>700</v>
      </c>
      <c r="CA74">
        <v>51</v>
      </c>
      <c r="CB74">
        <v>12</v>
      </c>
      <c r="CC74"/>
      <c r="CD74"/>
      <c r="CE74"/>
      <c r="CF74">
        <v>3</v>
      </c>
      <c r="CG74"/>
      <c r="CH74">
        <v>8</v>
      </c>
      <c r="CI74"/>
      <c r="CJ74"/>
      <c r="CK74" s="30"/>
      <c r="CL74" s="30"/>
      <c r="CM74" s="30"/>
      <c r="CN74" s="30"/>
      <c r="CO74" s="30"/>
      <c r="CP74"/>
      <c r="CQ74"/>
      <c r="CR74" s="30"/>
      <c r="CS74" s="30"/>
      <c r="CT74"/>
      <c r="CU74"/>
      <c r="CV74"/>
      <c r="CW74"/>
      <c r="CX74"/>
      <c r="CY74"/>
      <c r="CZ74"/>
      <c r="DA74"/>
      <c r="DB74"/>
      <c r="DC74"/>
      <c r="DD74"/>
      <c r="DE74"/>
      <c r="DF74"/>
      <c r="DG74"/>
      <c r="DH74"/>
      <c r="DI74"/>
      <c r="DJ74"/>
      <c r="DK74"/>
      <c r="DL74"/>
      <c r="DM74"/>
      <c r="DN74" s="29"/>
      <c r="DO74" s="29"/>
      <c r="DP74" s="29"/>
      <c r="DQ74" s="29"/>
      <c r="DR74" t="str">
        <f t="shared" si="16"/>
        <v>no</v>
      </c>
      <c r="DS74" t="s">
        <v>742</v>
      </c>
      <c r="DT74"/>
      <c r="DU74" s="38"/>
      <c r="DV74" s="38"/>
      <c r="DW74"/>
      <c r="DX74"/>
      <c r="DY74"/>
      <c r="DZ74"/>
      <c r="EA74"/>
      <c r="EB74"/>
      <c r="EC74"/>
      <c r="ED74"/>
      <c r="EE74"/>
      <c r="EF74"/>
    </row>
    <row r="75" spans="1:136" ht="15" customHeight="1" x14ac:dyDescent="0.25">
      <c r="A75" s="7" t="s">
        <v>59</v>
      </c>
      <c r="B75" s="7" t="s">
        <v>274</v>
      </c>
      <c r="C75" s="8" t="s">
        <v>290</v>
      </c>
      <c r="D75" s="8" t="s">
        <v>373</v>
      </c>
      <c r="E75" s="8" t="s">
        <v>374</v>
      </c>
      <c r="F75" s="8" t="s">
        <v>315</v>
      </c>
      <c r="G75" s="8" t="s">
        <v>341</v>
      </c>
      <c r="H75" s="8" t="s">
        <v>342</v>
      </c>
      <c r="I75" s="8" t="s">
        <v>322</v>
      </c>
      <c r="J75" s="8" t="s">
        <v>319</v>
      </c>
      <c r="K75" s="22" t="s">
        <v>320</v>
      </c>
      <c r="L75" s="23">
        <v>20</v>
      </c>
      <c r="M75" s="23">
        <v>25</v>
      </c>
      <c r="N75" s="23">
        <v>45</v>
      </c>
      <c r="O75" s="24">
        <v>7</v>
      </c>
      <c r="P75" s="24">
        <v>7.2</v>
      </c>
      <c r="Q75" s="24">
        <v>8</v>
      </c>
      <c r="R75" s="24">
        <v>2</v>
      </c>
      <c r="S75" s="24">
        <v>3</v>
      </c>
      <c r="T75" s="24">
        <v>5</v>
      </c>
      <c r="U75" s="22" t="s">
        <v>563</v>
      </c>
      <c r="V75" s="22" t="s">
        <v>547</v>
      </c>
      <c r="W75" s="22" t="s">
        <v>570</v>
      </c>
      <c r="X75" s="25">
        <v>3</v>
      </c>
      <c r="Y75" s="22" t="s">
        <v>569</v>
      </c>
      <c r="Z75" s="25">
        <v>0.5</v>
      </c>
      <c r="AA75" s="9">
        <f t="shared" si="11"/>
        <v>6</v>
      </c>
      <c r="AB75" s="7">
        <v>1000</v>
      </c>
      <c r="AC75" s="25">
        <v>0.5</v>
      </c>
      <c r="AD75" s="23">
        <v>48</v>
      </c>
      <c r="AE75" s="24">
        <v>2000</v>
      </c>
      <c r="AF75" s="24">
        <f t="shared" si="17"/>
        <v>1000</v>
      </c>
      <c r="AG75" s="22"/>
      <c r="AH75" s="23">
        <v>1100</v>
      </c>
      <c r="AI75" s="26"/>
      <c r="AJ75" s="7">
        <f t="shared" si="12"/>
        <v>3</v>
      </c>
      <c r="AK75" s="22">
        <v>4</v>
      </c>
      <c r="AL75" s="26"/>
      <c r="AM75" s="25">
        <v>0</v>
      </c>
      <c r="AN75" s="25">
        <v>0</v>
      </c>
      <c r="AO75" s="25">
        <v>0</v>
      </c>
      <c r="AP75" s="25">
        <v>0</v>
      </c>
      <c r="AQ75" s="25">
        <v>0.5</v>
      </c>
      <c r="AR75" s="25">
        <v>0</v>
      </c>
      <c r="AS75" s="25">
        <v>0.5</v>
      </c>
      <c r="AT75" s="25">
        <v>0</v>
      </c>
      <c r="AU75" s="25">
        <v>0</v>
      </c>
      <c r="AV75" s="25">
        <v>0</v>
      </c>
      <c r="AW75" s="25">
        <v>0</v>
      </c>
      <c r="AX75" s="25">
        <v>1</v>
      </c>
      <c r="AY75" s="25">
        <v>0</v>
      </c>
      <c r="AZ75" s="25">
        <v>0</v>
      </c>
      <c r="BA75" s="25">
        <v>0</v>
      </c>
      <c r="BB75" s="25">
        <v>0</v>
      </c>
      <c r="BC75" s="25">
        <v>0</v>
      </c>
      <c r="BD75" s="25">
        <v>0</v>
      </c>
      <c r="BE75" s="25">
        <v>0</v>
      </c>
      <c r="BF75" s="25">
        <v>0</v>
      </c>
      <c r="BG75" s="25">
        <v>0</v>
      </c>
      <c r="BH75" s="25">
        <v>0</v>
      </c>
      <c r="BI75" s="25">
        <v>0</v>
      </c>
      <c r="BJ75" s="25">
        <v>0</v>
      </c>
      <c r="BK75" s="25">
        <v>0</v>
      </c>
      <c r="BL75" s="8"/>
      <c r="BM75" s="22"/>
      <c r="BN75" s="22"/>
      <c r="BO75" s="26"/>
      <c r="BP75" s="22" t="s">
        <v>665</v>
      </c>
      <c r="BQ75" s="23">
        <v>1</v>
      </c>
      <c r="BR75" s="23">
        <v>3</v>
      </c>
      <c r="BS75" s="24">
        <f t="shared" si="13"/>
        <v>25</v>
      </c>
      <c r="BT75" s="24">
        <f t="shared" si="14"/>
        <v>75</v>
      </c>
      <c r="BU75" s="24">
        <f t="shared" si="15"/>
        <v>0.33333333333333331</v>
      </c>
      <c r="BV75" s="29" t="s">
        <v>666</v>
      </c>
      <c r="BW75" s="29"/>
      <c r="BX75" s="29"/>
      <c r="BY75" s="29" t="s">
        <v>678</v>
      </c>
      <c r="BZ75" t="s">
        <v>701</v>
      </c>
      <c r="CA75"/>
      <c r="CB75"/>
      <c r="CC75"/>
      <c r="CD75"/>
      <c r="CE75"/>
      <c r="CF75"/>
      <c r="CG75"/>
      <c r="CH75"/>
      <c r="CI75"/>
      <c r="CJ75"/>
      <c r="CK75" s="30"/>
      <c r="CL75" s="30"/>
      <c r="CM75" s="30"/>
      <c r="CN75" s="30"/>
      <c r="CO75" s="30"/>
      <c r="CP75"/>
      <c r="CQ75"/>
      <c r="CR75" s="30"/>
      <c r="CS75" s="30"/>
      <c r="CT75"/>
      <c r="CU75"/>
      <c r="CV75"/>
      <c r="CW75"/>
      <c r="CX75"/>
      <c r="CY75"/>
      <c r="CZ75"/>
      <c r="DA75"/>
      <c r="DB75"/>
      <c r="DC75"/>
      <c r="DD75"/>
      <c r="DE75"/>
      <c r="DF75"/>
      <c r="DG75"/>
      <c r="DH75"/>
      <c r="DI75"/>
      <c r="DJ75"/>
      <c r="DK75"/>
      <c r="DL75"/>
      <c r="DM75"/>
      <c r="DN75" s="29"/>
      <c r="DO75" s="29"/>
      <c r="DP75" s="29"/>
      <c r="DQ75" s="29"/>
      <c r="DR75" t="str">
        <f t="shared" si="16"/>
        <v>no</v>
      </c>
      <c r="DS75" t="s">
        <v>742</v>
      </c>
      <c r="DT75"/>
      <c r="DU75" s="38"/>
      <c r="DV75" s="38"/>
      <c r="DW75"/>
      <c r="DX75"/>
      <c r="DY75"/>
      <c r="DZ75"/>
      <c r="EA75"/>
      <c r="EB75"/>
      <c r="EC75"/>
      <c r="ED75"/>
      <c r="EE75"/>
      <c r="EF75"/>
    </row>
    <row r="76" spans="1:136" ht="15" customHeight="1" x14ac:dyDescent="0.25">
      <c r="A76" s="7" t="s">
        <v>60</v>
      </c>
      <c r="B76" s="7" t="s">
        <v>273</v>
      </c>
      <c r="C76" s="8" t="s">
        <v>291</v>
      </c>
      <c r="D76" s="8" t="s">
        <v>376</v>
      </c>
      <c r="E76" s="8" t="s">
        <v>363</v>
      </c>
      <c r="F76" s="8" t="s">
        <v>315</v>
      </c>
      <c r="G76" s="8" t="s">
        <v>341</v>
      </c>
      <c r="H76" s="8" t="s">
        <v>342</v>
      </c>
      <c r="I76" s="8" t="s">
        <v>322</v>
      </c>
      <c r="J76" s="8" t="s">
        <v>319</v>
      </c>
      <c r="K76" s="22" t="s">
        <v>323</v>
      </c>
      <c r="L76" s="23">
        <v>15</v>
      </c>
      <c r="M76" s="23">
        <v>32</v>
      </c>
      <c r="N76" s="23">
        <v>37</v>
      </c>
      <c r="O76" s="24">
        <v>6</v>
      </c>
      <c r="P76" s="24">
        <v>7</v>
      </c>
      <c r="Q76" s="24">
        <v>10</v>
      </c>
      <c r="R76" s="24">
        <v>5</v>
      </c>
      <c r="S76" s="24">
        <v>7.5</v>
      </c>
      <c r="T76" s="24">
        <v>25</v>
      </c>
      <c r="U76" s="22" t="s">
        <v>555</v>
      </c>
      <c r="V76" s="22" t="s">
        <v>554</v>
      </c>
      <c r="W76" s="22" t="s">
        <v>570</v>
      </c>
      <c r="X76" s="25">
        <v>1</v>
      </c>
      <c r="Y76" s="22" t="s">
        <v>569</v>
      </c>
      <c r="Z76" s="25">
        <v>0.5</v>
      </c>
      <c r="AA76" s="9">
        <f t="shared" si="11"/>
        <v>2</v>
      </c>
      <c r="AB76" s="7">
        <v>100</v>
      </c>
      <c r="AC76" s="25"/>
      <c r="AD76" s="23">
        <v>120</v>
      </c>
      <c r="AE76" s="24">
        <v>1700</v>
      </c>
      <c r="AF76" s="24">
        <f t="shared" si="17"/>
        <v>340</v>
      </c>
      <c r="AG76" s="22">
        <v>0.4</v>
      </c>
      <c r="AH76" s="23">
        <v>6300</v>
      </c>
      <c r="AI76" s="26"/>
      <c r="AJ76" s="7">
        <f t="shared" si="12"/>
        <v>3</v>
      </c>
      <c r="AK76" s="22"/>
      <c r="AL76" s="26"/>
      <c r="AM76" s="25">
        <v>0.38194444444444442</v>
      </c>
      <c r="AN76" s="25">
        <v>1</v>
      </c>
      <c r="AO76" s="25">
        <v>0</v>
      </c>
      <c r="AP76" s="25">
        <v>0</v>
      </c>
      <c r="AQ76" s="25">
        <v>0</v>
      </c>
      <c r="AR76" s="25">
        <v>0</v>
      </c>
      <c r="AS76" s="25">
        <v>0</v>
      </c>
      <c r="AT76" s="25">
        <v>0</v>
      </c>
      <c r="AU76" s="25">
        <v>0</v>
      </c>
      <c r="AV76" s="25">
        <v>0</v>
      </c>
      <c r="AW76" s="25">
        <v>0</v>
      </c>
      <c r="AX76" s="25">
        <v>0</v>
      </c>
      <c r="AY76" s="25">
        <v>0</v>
      </c>
      <c r="AZ76" s="25">
        <v>7.6212799303645535E-3</v>
      </c>
      <c r="BA76" s="25">
        <v>0</v>
      </c>
      <c r="BB76" s="25">
        <v>0</v>
      </c>
      <c r="BC76" s="25">
        <v>0</v>
      </c>
      <c r="BD76" s="25">
        <v>0</v>
      </c>
      <c r="BE76" s="25">
        <v>0</v>
      </c>
      <c r="BF76" s="25">
        <v>0</v>
      </c>
      <c r="BG76" s="25">
        <v>0</v>
      </c>
      <c r="BH76" s="25">
        <v>0</v>
      </c>
      <c r="BI76" s="25">
        <v>0</v>
      </c>
      <c r="BJ76" s="25">
        <v>0</v>
      </c>
      <c r="BK76" s="25">
        <v>0</v>
      </c>
      <c r="BL76" s="8"/>
      <c r="BM76" s="22" t="s">
        <v>626</v>
      </c>
      <c r="BN76" s="22"/>
      <c r="BO76" s="26"/>
      <c r="BP76" s="22"/>
      <c r="BQ76" s="23"/>
      <c r="BR76" s="23"/>
      <c r="BS76" s="24"/>
      <c r="BT76" s="24"/>
      <c r="BU76" s="24"/>
      <c r="BV76" s="29"/>
      <c r="BW76" s="29"/>
      <c r="BX76" s="29"/>
      <c r="BY76" s="29" t="s">
        <v>678</v>
      </c>
      <c r="BZ76"/>
      <c r="CA76">
        <v>30.5</v>
      </c>
      <c r="CB76"/>
      <c r="CC76">
        <v>2.4</v>
      </c>
      <c r="CD76">
        <v>0.8</v>
      </c>
      <c r="CE76">
        <v>0.15</v>
      </c>
      <c r="CF76">
        <v>1.4</v>
      </c>
      <c r="CG76">
        <v>2</v>
      </c>
      <c r="CH76">
        <v>1.1000000000000001</v>
      </c>
      <c r="CI76"/>
      <c r="CJ76"/>
      <c r="CK76" s="30"/>
      <c r="CL76" s="30"/>
      <c r="CM76" s="30"/>
      <c r="CN76" s="30"/>
      <c r="CO76" s="30"/>
      <c r="CP76" t="s">
        <v>730</v>
      </c>
      <c r="CQ76"/>
      <c r="CR76" s="30">
        <v>8</v>
      </c>
      <c r="CS76" s="30"/>
      <c r="CT76"/>
      <c r="CU76"/>
      <c r="CV76"/>
      <c r="CW76"/>
      <c r="CX76"/>
      <c r="CY76"/>
      <c r="CZ76"/>
      <c r="DA76"/>
      <c r="DB76"/>
      <c r="DC76"/>
      <c r="DD76"/>
      <c r="DE76"/>
      <c r="DF76" t="s">
        <v>741</v>
      </c>
      <c r="DG76" t="s">
        <v>741</v>
      </c>
      <c r="DH76"/>
      <c r="DI76"/>
      <c r="DJ76"/>
      <c r="DK76"/>
      <c r="DL76"/>
      <c r="DM76"/>
      <c r="DN76" s="29"/>
      <c r="DO76" s="29"/>
      <c r="DP76" s="29"/>
      <c r="DQ76" s="29"/>
      <c r="DR76" t="str">
        <f t="shared" si="16"/>
        <v>yes</v>
      </c>
      <c r="DS76" t="s">
        <v>742</v>
      </c>
      <c r="DT76"/>
      <c r="DU76" s="38"/>
      <c r="DV76" s="38"/>
      <c r="DW76"/>
      <c r="DX76"/>
      <c r="DY76"/>
      <c r="DZ76"/>
      <c r="EA76"/>
      <c r="EB76"/>
      <c r="EC76"/>
      <c r="ED76"/>
      <c r="EE76"/>
      <c r="EF76"/>
    </row>
    <row r="77" spans="1:136" ht="15" customHeight="1" x14ac:dyDescent="0.25">
      <c r="A77" s="7" t="s">
        <v>60</v>
      </c>
      <c r="B77" s="7" t="s">
        <v>273</v>
      </c>
      <c r="C77" s="8" t="s">
        <v>291</v>
      </c>
      <c r="D77" s="8" t="s">
        <v>376</v>
      </c>
      <c r="E77" s="8" t="s">
        <v>363</v>
      </c>
      <c r="F77" s="8" t="s">
        <v>315</v>
      </c>
      <c r="G77" s="8" t="s">
        <v>341</v>
      </c>
      <c r="H77" s="8" t="s">
        <v>342</v>
      </c>
      <c r="I77" s="8" t="s">
        <v>322</v>
      </c>
      <c r="J77" s="8" t="s">
        <v>319</v>
      </c>
      <c r="K77" s="22" t="s">
        <v>323</v>
      </c>
      <c r="L77" s="23">
        <v>15</v>
      </c>
      <c r="M77" s="23">
        <v>32</v>
      </c>
      <c r="N77" s="23">
        <v>37</v>
      </c>
      <c r="O77" s="24">
        <v>6</v>
      </c>
      <c r="P77" s="24">
        <v>7</v>
      </c>
      <c r="Q77" s="24">
        <v>10</v>
      </c>
      <c r="R77" s="24">
        <v>5</v>
      </c>
      <c r="S77" s="24">
        <v>7.5</v>
      </c>
      <c r="T77" s="24">
        <v>25</v>
      </c>
      <c r="U77" s="22" t="s">
        <v>555</v>
      </c>
      <c r="V77" s="22" t="s">
        <v>554</v>
      </c>
      <c r="W77" s="22" t="s">
        <v>570</v>
      </c>
      <c r="X77" s="25">
        <v>1</v>
      </c>
      <c r="Y77" s="22" t="s">
        <v>569</v>
      </c>
      <c r="Z77" s="25">
        <v>0.5</v>
      </c>
      <c r="AA77" s="9">
        <f t="shared" si="11"/>
        <v>2</v>
      </c>
      <c r="AB77" s="7">
        <v>100</v>
      </c>
      <c r="AC77" s="25"/>
      <c r="AD77" s="23">
        <v>120</v>
      </c>
      <c r="AE77" s="24">
        <v>1700</v>
      </c>
      <c r="AF77" s="24">
        <f t="shared" si="17"/>
        <v>340</v>
      </c>
      <c r="AG77" s="22">
        <v>0.4</v>
      </c>
      <c r="AH77" s="23">
        <v>15</v>
      </c>
      <c r="AI77" s="26"/>
      <c r="AJ77" s="7">
        <f t="shared" si="12"/>
        <v>2</v>
      </c>
      <c r="AK77" s="22"/>
      <c r="AL77" s="26"/>
      <c r="AM77" s="25">
        <v>0.42857142857142855</v>
      </c>
      <c r="AN77" s="25">
        <v>1</v>
      </c>
      <c r="AO77" s="25">
        <v>0</v>
      </c>
      <c r="AP77" s="25">
        <v>0</v>
      </c>
      <c r="AQ77" s="25">
        <v>0</v>
      </c>
      <c r="AR77" s="25">
        <v>0</v>
      </c>
      <c r="AS77" s="25">
        <v>0</v>
      </c>
      <c r="AT77" s="25">
        <v>0</v>
      </c>
      <c r="AU77" s="25">
        <v>0</v>
      </c>
      <c r="AV77" s="25">
        <v>0</v>
      </c>
      <c r="AW77" s="25">
        <v>0</v>
      </c>
      <c r="AX77" s="25">
        <v>0</v>
      </c>
      <c r="AY77" s="25">
        <v>0</v>
      </c>
      <c r="AZ77" s="25">
        <v>0</v>
      </c>
      <c r="BA77" s="25">
        <v>0</v>
      </c>
      <c r="BB77" s="25">
        <v>0</v>
      </c>
      <c r="BC77" s="25">
        <v>0</v>
      </c>
      <c r="BD77" s="25">
        <v>0</v>
      </c>
      <c r="BE77" s="25">
        <v>0</v>
      </c>
      <c r="BF77" s="25">
        <v>0</v>
      </c>
      <c r="BG77" s="25">
        <v>0</v>
      </c>
      <c r="BH77" s="25">
        <v>0</v>
      </c>
      <c r="BI77" s="25">
        <v>0</v>
      </c>
      <c r="BJ77" s="25">
        <v>0</v>
      </c>
      <c r="BK77" s="25">
        <v>0</v>
      </c>
      <c r="BL77" s="8"/>
      <c r="BM77" s="22"/>
      <c r="BN77" s="22"/>
      <c r="BO77" s="26"/>
      <c r="BP77" s="22"/>
      <c r="BQ77" s="23"/>
      <c r="BR77" s="23"/>
      <c r="BS77" s="24"/>
      <c r="BT77" s="24"/>
      <c r="BU77" s="24"/>
      <c r="BV77" s="29"/>
      <c r="BW77" s="29"/>
      <c r="BX77" s="29"/>
      <c r="BY77" s="29" t="s">
        <v>678</v>
      </c>
      <c r="BZ77"/>
      <c r="CA77">
        <v>30.5</v>
      </c>
      <c r="CB77"/>
      <c r="CC77">
        <v>2.4</v>
      </c>
      <c r="CD77">
        <v>0.8</v>
      </c>
      <c r="CE77">
        <v>0.15</v>
      </c>
      <c r="CF77">
        <v>1.4</v>
      </c>
      <c r="CG77">
        <v>2</v>
      </c>
      <c r="CH77">
        <v>1.1000000000000001</v>
      </c>
      <c r="CI77"/>
      <c r="CJ77"/>
      <c r="CK77" s="30"/>
      <c r="CL77" s="30"/>
      <c r="CM77" s="30"/>
      <c r="CN77" s="30"/>
      <c r="CO77" s="30"/>
      <c r="CP77" t="s">
        <v>730</v>
      </c>
      <c r="CQ77"/>
      <c r="CR77" s="30">
        <v>8</v>
      </c>
      <c r="CS77" s="30"/>
      <c r="CT77"/>
      <c r="CU77"/>
      <c r="CV77"/>
      <c r="CW77"/>
      <c r="CX77"/>
      <c r="CY77"/>
      <c r="CZ77"/>
      <c r="DA77"/>
      <c r="DB77"/>
      <c r="DC77"/>
      <c r="DD77"/>
      <c r="DE77"/>
      <c r="DF77" t="s">
        <v>741</v>
      </c>
      <c r="DG77" t="s">
        <v>741</v>
      </c>
      <c r="DH77"/>
      <c r="DI77"/>
      <c r="DJ77"/>
      <c r="DK77"/>
      <c r="DL77"/>
      <c r="DM77"/>
      <c r="DN77" s="29"/>
      <c r="DO77" s="29"/>
      <c r="DP77" s="29"/>
      <c r="DQ77" s="29"/>
      <c r="DR77" t="str">
        <f t="shared" si="16"/>
        <v>yes</v>
      </c>
      <c r="DS77" t="s">
        <v>742</v>
      </c>
      <c r="DT77"/>
      <c r="DU77" s="38"/>
      <c r="DV77" s="38"/>
      <c r="DW77"/>
      <c r="DX77"/>
      <c r="DY77"/>
      <c r="DZ77"/>
      <c r="EA77"/>
      <c r="EB77"/>
      <c r="EC77"/>
      <c r="ED77"/>
      <c r="EE77"/>
      <c r="EF77"/>
    </row>
    <row r="78" spans="1:136" ht="15" customHeight="1" x14ac:dyDescent="0.25">
      <c r="A78" s="7" t="s">
        <v>61</v>
      </c>
      <c r="B78" s="7" t="s">
        <v>273</v>
      </c>
      <c r="C78" s="8" t="s">
        <v>280</v>
      </c>
      <c r="D78" s="8" t="s">
        <v>377</v>
      </c>
      <c r="E78" s="8" t="s">
        <v>353</v>
      </c>
      <c r="F78" s="8" t="s">
        <v>315</v>
      </c>
      <c r="G78" s="8" t="s">
        <v>341</v>
      </c>
      <c r="H78" s="8" t="s">
        <v>342</v>
      </c>
      <c r="I78" s="8" t="s">
        <v>322</v>
      </c>
      <c r="J78" s="8" t="s">
        <v>319</v>
      </c>
      <c r="K78" s="22" t="s">
        <v>323</v>
      </c>
      <c r="L78" s="23"/>
      <c r="M78" s="23">
        <v>25</v>
      </c>
      <c r="N78" s="23"/>
      <c r="O78" s="24"/>
      <c r="P78" s="24">
        <v>7</v>
      </c>
      <c r="Q78" s="24"/>
      <c r="R78" s="24"/>
      <c r="S78" s="24">
        <v>3</v>
      </c>
      <c r="T78" s="24"/>
      <c r="U78" s="22" t="s">
        <v>557</v>
      </c>
      <c r="V78" s="22" t="s">
        <v>547</v>
      </c>
      <c r="W78" s="22" t="s">
        <v>581</v>
      </c>
      <c r="X78" s="25">
        <v>0.5</v>
      </c>
      <c r="Y78" s="22" t="s">
        <v>574</v>
      </c>
      <c r="Z78" s="25">
        <v>0.01</v>
      </c>
      <c r="AA78" s="9">
        <f t="shared" si="11"/>
        <v>50</v>
      </c>
      <c r="AB78" s="7">
        <v>200</v>
      </c>
      <c r="AC78" s="25"/>
      <c r="AD78" s="23">
        <v>96</v>
      </c>
      <c r="AE78" s="24"/>
      <c r="AF78" s="24"/>
      <c r="AG78" s="22"/>
      <c r="AH78" s="23">
        <v>546</v>
      </c>
      <c r="AI78" s="26"/>
      <c r="AJ78" s="7">
        <f t="shared" si="12"/>
        <v>8</v>
      </c>
      <c r="AK78" s="22"/>
      <c r="AL78" s="26"/>
      <c r="AM78" s="25">
        <v>0.27489539748953978</v>
      </c>
      <c r="AN78" s="25">
        <v>9.8744769874476987E-2</v>
      </c>
      <c r="AO78" s="25">
        <v>0.28828451882845191</v>
      </c>
      <c r="AP78" s="25">
        <v>0</v>
      </c>
      <c r="AQ78" s="25">
        <v>0</v>
      </c>
      <c r="AR78" s="25">
        <v>0</v>
      </c>
      <c r="AS78" s="25">
        <v>0</v>
      </c>
      <c r="AT78" s="25">
        <v>0</v>
      </c>
      <c r="AU78" s="25">
        <v>0.50836820083682011</v>
      </c>
      <c r="AV78" s="25">
        <v>0</v>
      </c>
      <c r="AW78" s="25">
        <v>0</v>
      </c>
      <c r="AX78" s="25">
        <v>0.89832635983263598</v>
      </c>
      <c r="AY78" s="25">
        <v>0.96443514644351469</v>
      </c>
      <c r="AZ78" s="25">
        <v>1</v>
      </c>
      <c r="BA78" s="25">
        <v>0.15104602510460252</v>
      </c>
      <c r="BB78" s="25">
        <v>0</v>
      </c>
      <c r="BC78" s="25">
        <v>0</v>
      </c>
      <c r="BD78" s="25">
        <v>0</v>
      </c>
      <c r="BE78" s="25">
        <v>0</v>
      </c>
      <c r="BF78" s="25">
        <v>0</v>
      </c>
      <c r="BG78" s="25">
        <v>0</v>
      </c>
      <c r="BH78" s="25">
        <v>0</v>
      </c>
      <c r="BI78" s="25">
        <v>0</v>
      </c>
      <c r="BJ78" s="25">
        <v>0</v>
      </c>
      <c r="BK78" s="25">
        <v>0</v>
      </c>
      <c r="BL78" s="8"/>
      <c r="BM78" s="22"/>
      <c r="BN78" s="22"/>
      <c r="BO78" s="26"/>
      <c r="BP78" s="22"/>
      <c r="BQ78" s="23"/>
      <c r="BR78" s="23"/>
      <c r="BS78" s="24"/>
      <c r="BT78" s="24"/>
      <c r="BU78" s="24"/>
      <c r="BV78" s="29"/>
      <c r="BW78" s="29"/>
      <c r="BX78" s="29"/>
      <c r="BY78" s="29" t="s">
        <v>678</v>
      </c>
      <c r="BZ78"/>
      <c r="CA78"/>
      <c r="CB78"/>
      <c r="CC78"/>
      <c r="CD78"/>
      <c r="CE78"/>
      <c r="CF78"/>
      <c r="CG78"/>
      <c r="CH78"/>
      <c r="CI78"/>
      <c r="CJ78"/>
      <c r="CK78" s="30"/>
      <c r="CL78" s="30"/>
      <c r="CM78" s="30"/>
      <c r="CN78" s="30"/>
      <c r="CO78" s="30"/>
      <c r="CP78"/>
      <c r="CQ78"/>
      <c r="CR78" s="30"/>
      <c r="CS78" s="30"/>
      <c r="CT78"/>
      <c r="CU78"/>
      <c r="CV78"/>
      <c r="CW78"/>
      <c r="CX78"/>
      <c r="CY78"/>
      <c r="CZ78"/>
      <c r="DA78"/>
      <c r="DB78"/>
      <c r="DC78"/>
      <c r="DD78" t="s">
        <v>741</v>
      </c>
      <c r="DE78"/>
      <c r="DF78"/>
      <c r="DG78"/>
      <c r="DH78"/>
      <c r="DI78"/>
      <c r="DJ78"/>
      <c r="DK78"/>
      <c r="DL78" t="s">
        <v>742</v>
      </c>
      <c r="DM78"/>
      <c r="DN78" s="29"/>
      <c r="DO78" s="29"/>
      <c r="DP78" s="29"/>
      <c r="DQ78" s="29"/>
      <c r="DR78" t="str">
        <f t="shared" si="16"/>
        <v>yes</v>
      </c>
      <c r="DS78" t="s">
        <v>742</v>
      </c>
      <c r="DT78"/>
      <c r="DU78" s="38"/>
      <c r="DV78" s="38"/>
      <c r="DW78"/>
      <c r="DX78"/>
      <c r="DY78"/>
      <c r="DZ78"/>
      <c r="EA78"/>
      <c r="EB78"/>
      <c r="EC78"/>
      <c r="ED78"/>
      <c r="EE78"/>
      <c r="EF78"/>
    </row>
    <row r="79" spans="1:136" ht="15" customHeight="1" x14ac:dyDescent="0.25">
      <c r="A79" s="7" t="s">
        <v>62</v>
      </c>
      <c r="B79" s="7" t="s">
        <v>273</v>
      </c>
      <c r="C79" s="8" t="s">
        <v>291</v>
      </c>
      <c r="D79" s="8" t="s">
        <v>378</v>
      </c>
      <c r="E79" s="8" t="s">
        <v>379</v>
      </c>
      <c r="F79" s="8" t="s">
        <v>315</v>
      </c>
      <c r="G79" s="8" t="s">
        <v>341</v>
      </c>
      <c r="H79" s="8" t="s">
        <v>342</v>
      </c>
      <c r="I79" s="8" t="s">
        <v>322</v>
      </c>
      <c r="J79" s="8" t="s">
        <v>319</v>
      </c>
      <c r="K79" s="22" t="s">
        <v>323</v>
      </c>
      <c r="L79" s="23">
        <v>15</v>
      </c>
      <c r="M79" s="23">
        <v>32</v>
      </c>
      <c r="N79" s="23">
        <v>37</v>
      </c>
      <c r="O79" s="24">
        <v>6</v>
      </c>
      <c r="P79" s="24">
        <v>7.2</v>
      </c>
      <c r="Q79" s="24">
        <v>8</v>
      </c>
      <c r="R79" s="24">
        <v>1</v>
      </c>
      <c r="S79" s="24">
        <v>7.5</v>
      </c>
      <c r="T79" s="24">
        <v>15</v>
      </c>
      <c r="U79" s="22" t="s">
        <v>555</v>
      </c>
      <c r="V79" s="22" t="s">
        <v>554</v>
      </c>
      <c r="W79" s="22" t="s">
        <v>570</v>
      </c>
      <c r="X79" s="25">
        <v>1</v>
      </c>
      <c r="Y79" s="22" t="s">
        <v>575</v>
      </c>
      <c r="Z79" s="25">
        <v>0.4</v>
      </c>
      <c r="AA79" s="9">
        <f t="shared" si="11"/>
        <v>2.5</v>
      </c>
      <c r="AB79" s="7">
        <v>100</v>
      </c>
      <c r="AC79" s="25"/>
      <c r="AD79" s="23">
        <v>120</v>
      </c>
      <c r="AE79" s="24"/>
      <c r="AF79" s="24"/>
      <c r="AG79" s="22"/>
      <c r="AH79" s="23">
        <v>375</v>
      </c>
      <c r="AI79" s="26"/>
      <c r="AJ79" s="7">
        <f t="shared" si="12"/>
        <v>3</v>
      </c>
      <c r="AK79" s="22"/>
      <c r="AL79" s="26"/>
      <c r="AM79" s="25">
        <v>1</v>
      </c>
      <c r="AN79" s="25">
        <v>0.33707865168539325</v>
      </c>
      <c r="AO79" s="25">
        <v>0.9101123595505618</v>
      </c>
      <c r="AP79" s="25">
        <v>0</v>
      </c>
      <c r="AQ79" s="25">
        <v>0</v>
      </c>
      <c r="AR79" s="25">
        <v>0</v>
      </c>
      <c r="AS79" s="25">
        <v>0</v>
      </c>
      <c r="AT79" s="25">
        <v>0</v>
      </c>
      <c r="AU79" s="25">
        <v>0</v>
      </c>
      <c r="AV79" s="25">
        <v>0</v>
      </c>
      <c r="AW79" s="25">
        <v>0</v>
      </c>
      <c r="AX79" s="25">
        <v>0</v>
      </c>
      <c r="AY79" s="25">
        <v>0</v>
      </c>
      <c r="AZ79" s="25">
        <v>0</v>
      </c>
      <c r="BA79" s="25">
        <v>0</v>
      </c>
      <c r="BB79" s="25">
        <v>0</v>
      </c>
      <c r="BC79" s="25">
        <v>0</v>
      </c>
      <c r="BD79" s="25">
        <v>0</v>
      </c>
      <c r="BE79" s="25">
        <v>0</v>
      </c>
      <c r="BF79" s="25">
        <v>0</v>
      </c>
      <c r="BG79" s="25">
        <v>0</v>
      </c>
      <c r="BH79" s="25">
        <v>0</v>
      </c>
      <c r="BI79" s="25">
        <v>0</v>
      </c>
      <c r="BJ79" s="25">
        <v>0</v>
      </c>
      <c r="BK79" s="25">
        <v>0</v>
      </c>
      <c r="BL79" s="8"/>
      <c r="BM79" s="22" t="s">
        <v>634</v>
      </c>
      <c r="BN79" s="22"/>
      <c r="BO79" s="26"/>
      <c r="BP79" s="22"/>
      <c r="BQ79" s="23"/>
      <c r="BR79" s="23"/>
      <c r="BS79" s="24"/>
      <c r="BT79" s="24"/>
      <c r="BU79" s="24"/>
      <c r="BV79" s="29"/>
      <c r="BW79" s="29"/>
      <c r="BX79" s="29"/>
      <c r="BY79" s="29" t="s">
        <v>678</v>
      </c>
      <c r="BZ79"/>
      <c r="CA79">
        <v>33.200000000000003</v>
      </c>
      <c r="CB79">
        <v>4.0999999999999996</v>
      </c>
      <c r="CC79">
        <v>2.4</v>
      </c>
      <c r="CD79">
        <v>0.25</v>
      </c>
      <c r="CE79">
        <v>0.25</v>
      </c>
      <c r="CF79">
        <v>7.9</v>
      </c>
      <c r="CG79">
        <v>2.7</v>
      </c>
      <c r="CH79">
        <v>1.65</v>
      </c>
      <c r="CI79"/>
      <c r="CJ79"/>
      <c r="CK79" s="30"/>
      <c r="CL79" s="30"/>
      <c r="CM79" s="30"/>
      <c r="CN79" s="30"/>
      <c r="CO79" s="30"/>
      <c r="CP79"/>
      <c r="CQ79"/>
      <c r="CR79" s="30"/>
      <c r="CS79" s="30"/>
      <c r="CT79"/>
      <c r="CU79"/>
      <c r="CV79"/>
      <c r="CW79"/>
      <c r="CX79"/>
      <c r="CY79"/>
      <c r="CZ79"/>
      <c r="DA79"/>
      <c r="DB79" t="s">
        <v>741</v>
      </c>
      <c r="DC79"/>
      <c r="DD79"/>
      <c r="DE79"/>
      <c r="DF79"/>
      <c r="DG79"/>
      <c r="DH79"/>
      <c r="DI79"/>
      <c r="DJ79"/>
      <c r="DK79" t="s">
        <v>741</v>
      </c>
      <c r="DL79"/>
      <c r="DM79"/>
      <c r="DN79" s="29"/>
      <c r="DO79" s="29"/>
      <c r="DP79" s="29"/>
      <c r="DQ79" s="29"/>
      <c r="DR79" t="str">
        <f t="shared" si="16"/>
        <v>yes</v>
      </c>
      <c r="DS79" t="s">
        <v>742</v>
      </c>
      <c r="DT79"/>
      <c r="DU79" s="38"/>
      <c r="DV79" s="38"/>
      <c r="DW79"/>
      <c r="DX79"/>
      <c r="DY79"/>
      <c r="DZ79"/>
      <c r="EA79"/>
      <c r="EB79"/>
      <c r="EC79"/>
      <c r="ED79"/>
      <c r="EE79"/>
      <c r="EF79"/>
    </row>
    <row r="80" spans="1:136" ht="15" customHeight="1" x14ac:dyDescent="0.25">
      <c r="A80" s="7" t="s">
        <v>63</v>
      </c>
      <c r="B80" s="7" t="s">
        <v>273</v>
      </c>
      <c r="C80" s="8" t="s">
        <v>291</v>
      </c>
      <c r="D80" s="8" t="s">
        <v>380</v>
      </c>
      <c r="E80" s="8" t="s">
        <v>379</v>
      </c>
      <c r="F80" s="8" t="s">
        <v>315</v>
      </c>
      <c r="G80" s="8" t="s">
        <v>341</v>
      </c>
      <c r="H80" s="8" t="s">
        <v>342</v>
      </c>
      <c r="I80" s="8" t="s">
        <v>322</v>
      </c>
      <c r="J80" s="8" t="s">
        <v>319</v>
      </c>
      <c r="K80" s="22" t="s">
        <v>323</v>
      </c>
      <c r="L80" s="23">
        <v>15</v>
      </c>
      <c r="M80" s="23">
        <v>32</v>
      </c>
      <c r="N80" s="23">
        <v>37</v>
      </c>
      <c r="O80" s="24">
        <v>6</v>
      </c>
      <c r="P80" s="24">
        <v>7.2</v>
      </c>
      <c r="Q80" s="24">
        <v>8</v>
      </c>
      <c r="R80" s="24">
        <v>3</v>
      </c>
      <c r="S80" s="24">
        <v>7.5</v>
      </c>
      <c r="T80" s="24">
        <v>15</v>
      </c>
      <c r="U80" s="22" t="s">
        <v>555</v>
      </c>
      <c r="V80" s="22" t="s">
        <v>554</v>
      </c>
      <c r="W80" s="22" t="s">
        <v>570</v>
      </c>
      <c r="X80" s="25">
        <v>1</v>
      </c>
      <c r="Y80" s="22" t="s">
        <v>575</v>
      </c>
      <c r="Z80" s="25">
        <v>0.4</v>
      </c>
      <c r="AA80" s="9">
        <f t="shared" si="11"/>
        <v>2.5</v>
      </c>
      <c r="AB80" s="7">
        <v>100</v>
      </c>
      <c r="AC80" s="25"/>
      <c r="AD80" s="23">
        <v>120</v>
      </c>
      <c r="AE80" s="24"/>
      <c r="AF80" s="24"/>
      <c r="AG80" s="22"/>
      <c r="AH80" s="23">
        <v>250</v>
      </c>
      <c r="AI80" s="26"/>
      <c r="AJ80" s="7">
        <f t="shared" si="12"/>
        <v>3</v>
      </c>
      <c r="AK80" s="22"/>
      <c r="AL80" s="26"/>
      <c r="AM80" s="25">
        <v>1</v>
      </c>
      <c r="AN80" s="25">
        <v>0.52171241294551418</v>
      </c>
      <c r="AO80" s="25">
        <v>0</v>
      </c>
      <c r="AP80" s="25">
        <v>0</v>
      </c>
      <c r="AQ80" s="25">
        <v>0</v>
      </c>
      <c r="AR80" s="25">
        <v>0</v>
      </c>
      <c r="AS80" s="25">
        <v>0</v>
      </c>
      <c r="AT80" s="25">
        <v>0</v>
      </c>
      <c r="AU80" s="25">
        <v>0</v>
      </c>
      <c r="AV80" s="25">
        <v>0</v>
      </c>
      <c r="AW80" s="25">
        <v>0</v>
      </c>
      <c r="AX80" s="25">
        <v>0</v>
      </c>
      <c r="AY80" s="25">
        <v>0</v>
      </c>
      <c r="AZ80" s="25">
        <v>0</v>
      </c>
      <c r="BA80" s="25">
        <v>0.5775063114132204</v>
      </c>
      <c r="BB80" s="25">
        <v>0</v>
      </c>
      <c r="BC80" s="25">
        <v>0</v>
      </c>
      <c r="BD80" s="25">
        <v>0</v>
      </c>
      <c r="BE80" s="25">
        <v>0</v>
      </c>
      <c r="BF80" s="25">
        <v>0</v>
      </c>
      <c r="BG80" s="25">
        <v>0</v>
      </c>
      <c r="BH80" s="25">
        <v>0</v>
      </c>
      <c r="BI80" s="25">
        <v>0</v>
      </c>
      <c r="BJ80" s="25">
        <v>0</v>
      </c>
      <c r="BK80" s="25">
        <v>0</v>
      </c>
      <c r="BL80" s="8"/>
      <c r="BM80" s="22" t="s">
        <v>634</v>
      </c>
      <c r="BN80" s="22"/>
      <c r="BO80" s="26"/>
      <c r="BP80" s="22"/>
      <c r="BQ80" s="23"/>
      <c r="BR80" s="23"/>
      <c r="BS80" s="24"/>
      <c r="BT80" s="24"/>
      <c r="BU80" s="24"/>
      <c r="BV80" s="29"/>
      <c r="BW80" s="29"/>
      <c r="BX80" s="29"/>
      <c r="BY80" s="29" t="s">
        <v>678</v>
      </c>
      <c r="BZ80"/>
      <c r="CA80">
        <v>30.4</v>
      </c>
      <c r="CB80">
        <v>1.65</v>
      </c>
      <c r="CC80">
        <v>2.8</v>
      </c>
      <c r="CD80">
        <v>1.95</v>
      </c>
      <c r="CE80">
        <v>0.35</v>
      </c>
      <c r="CF80">
        <v>2.4500000000000002</v>
      </c>
      <c r="CG80">
        <v>2.15</v>
      </c>
      <c r="CH80">
        <v>1.05</v>
      </c>
      <c r="CI80"/>
      <c r="CJ80"/>
      <c r="CK80" s="30"/>
      <c r="CL80" s="30"/>
      <c r="CM80" s="30"/>
      <c r="CN80" s="30"/>
      <c r="CO80" s="30"/>
      <c r="CP80"/>
      <c r="CQ80"/>
      <c r="CR80" s="30"/>
      <c r="CS80" s="30"/>
      <c r="CT80"/>
      <c r="CU80"/>
      <c r="CV80"/>
      <c r="CW80"/>
      <c r="CX80"/>
      <c r="CY80"/>
      <c r="CZ80"/>
      <c r="DA80"/>
      <c r="DB80"/>
      <c r="DC80"/>
      <c r="DD80"/>
      <c r="DE80"/>
      <c r="DF80"/>
      <c r="DG80"/>
      <c r="DH80"/>
      <c r="DI80"/>
      <c r="DJ80"/>
      <c r="DK80" t="s">
        <v>741</v>
      </c>
      <c r="DL80"/>
      <c r="DM80"/>
      <c r="DN80" s="29"/>
      <c r="DO80" s="29"/>
      <c r="DP80" s="29"/>
      <c r="DQ80" s="29"/>
      <c r="DR80" t="str">
        <f t="shared" si="16"/>
        <v>yes</v>
      </c>
      <c r="DS80" t="s">
        <v>742</v>
      </c>
      <c r="DT80"/>
      <c r="DU80" s="38"/>
      <c r="DV80" s="38"/>
      <c r="DW80"/>
      <c r="DX80"/>
      <c r="DY80"/>
      <c r="DZ80"/>
      <c r="EA80"/>
      <c r="EB80"/>
      <c r="EC80"/>
      <c r="ED80"/>
      <c r="EE80"/>
      <c r="EF80"/>
    </row>
    <row r="81" spans="1:136" ht="15" customHeight="1" x14ac:dyDescent="0.25">
      <c r="A81" s="7" t="s">
        <v>64</v>
      </c>
      <c r="B81" s="7" t="s">
        <v>273</v>
      </c>
      <c r="C81" s="8" t="s">
        <v>291</v>
      </c>
      <c r="D81" s="8" t="s">
        <v>381</v>
      </c>
      <c r="E81" s="8" t="s">
        <v>363</v>
      </c>
      <c r="F81" s="8" t="s">
        <v>315</v>
      </c>
      <c r="G81" s="8" t="s">
        <v>341</v>
      </c>
      <c r="H81" s="8" t="s">
        <v>382</v>
      </c>
      <c r="I81" s="8" t="s">
        <v>322</v>
      </c>
      <c r="J81" s="8" t="s">
        <v>319</v>
      </c>
      <c r="K81" s="22" t="s">
        <v>323</v>
      </c>
      <c r="L81" s="23">
        <v>20</v>
      </c>
      <c r="M81" s="23">
        <v>32</v>
      </c>
      <c r="N81" s="23">
        <v>40</v>
      </c>
      <c r="O81" s="24">
        <v>6</v>
      </c>
      <c r="P81" s="24">
        <v>7</v>
      </c>
      <c r="Q81" s="24">
        <v>10</v>
      </c>
      <c r="R81" s="24">
        <v>0.5</v>
      </c>
      <c r="S81" s="24">
        <v>2.5</v>
      </c>
      <c r="T81" s="24">
        <v>20</v>
      </c>
      <c r="U81" s="22" t="s">
        <v>555</v>
      </c>
      <c r="V81" s="22" t="s">
        <v>554</v>
      </c>
      <c r="W81" s="22" t="s">
        <v>570</v>
      </c>
      <c r="X81" s="25">
        <v>1</v>
      </c>
      <c r="Y81" s="22" t="s">
        <v>569</v>
      </c>
      <c r="Z81" s="25">
        <v>0.5</v>
      </c>
      <c r="AA81" s="9">
        <f t="shared" si="11"/>
        <v>2</v>
      </c>
      <c r="AB81" s="7">
        <v>100</v>
      </c>
      <c r="AC81" s="25"/>
      <c r="AD81" s="23">
        <v>72</v>
      </c>
      <c r="AE81" s="24">
        <v>1350</v>
      </c>
      <c r="AF81" s="24">
        <f t="shared" si="17"/>
        <v>450</v>
      </c>
      <c r="AG81" s="22">
        <v>0.1</v>
      </c>
      <c r="AH81" s="23">
        <v>250</v>
      </c>
      <c r="AI81" s="26"/>
      <c r="AJ81" s="7">
        <f t="shared" si="12"/>
        <v>4</v>
      </c>
      <c r="AK81" s="22"/>
      <c r="AL81" s="26"/>
      <c r="AM81" s="25">
        <v>0.57941176470588229</v>
      </c>
      <c r="AN81" s="25">
        <v>1</v>
      </c>
      <c r="AO81" s="25">
        <v>0.9676470588235293</v>
      </c>
      <c r="AP81" s="25">
        <v>0</v>
      </c>
      <c r="AQ81" s="25">
        <v>0</v>
      </c>
      <c r="AR81" s="25">
        <v>0</v>
      </c>
      <c r="AS81" s="25">
        <v>0</v>
      </c>
      <c r="AT81" s="25">
        <v>0</v>
      </c>
      <c r="AU81" s="25">
        <v>0</v>
      </c>
      <c r="AV81" s="25">
        <v>0</v>
      </c>
      <c r="AW81" s="25">
        <v>0</v>
      </c>
      <c r="AX81" s="25">
        <v>0</v>
      </c>
      <c r="AY81" s="25">
        <v>0</v>
      </c>
      <c r="AZ81" s="25">
        <v>0</v>
      </c>
      <c r="BA81" s="25">
        <v>0.43253005157739538</v>
      </c>
      <c r="BB81" s="25">
        <v>0</v>
      </c>
      <c r="BC81" s="25">
        <v>0</v>
      </c>
      <c r="BD81" s="25">
        <v>0</v>
      </c>
      <c r="BE81" s="25">
        <v>0</v>
      </c>
      <c r="BF81" s="25">
        <v>0</v>
      </c>
      <c r="BG81" s="25">
        <v>0</v>
      </c>
      <c r="BH81" s="25">
        <v>0</v>
      </c>
      <c r="BI81" s="25">
        <v>0</v>
      </c>
      <c r="BJ81" s="25">
        <v>0</v>
      </c>
      <c r="BK81" s="25">
        <v>0</v>
      </c>
      <c r="BL81" s="8"/>
      <c r="BM81" s="22" t="s">
        <v>625</v>
      </c>
      <c r="BN81" s="22"/>
      <c r="BO81" s="26"/>
      <c r="BP81" s="22"/>
      <c r="BQ81" s="23"/>
      <c r="BR81" s="23"/>
      <c r="BS81" s="24"/>
      <c r="BT81" s="24"/>
      <c r="BU81" s="24"/>
      <c r="BV81" s="29"/>
      <c r="BW81" s="29"/>
      <c r="BX81" s="29"/>
      <c r="BY81" s="29" t="s">
        <v>678</v>
      </c>
      <c r="BZ81"/>
      <c r="CA81">
        <v>53.1</v>
      </c>
      <c r="CB81"/>
      <c r="CC81">
        <v>1.9</v>
      </c>
      <c r="CD81">
        <v>0.9</v>
      </c>
      <c r="CE81">
        <v>0.1</v>
      </c>
      <c r="CF81">
        <v>0.9</v>
      </c>
      <c r="CG81">
        <v>6</v>
      </c>
      <c r="CH81">
        <v>1.6</v>
      </c>
      <c r="CI81"/>
      <c r="CJ81"/>
      <c r="CK81" s="30"/>
      <c r="CL81" s="30"/>
      <c r="CM81" s="30"/>
      <c r="CN81" s="30"/>
      <c r="CO81" s="30"/>
      <c r="CP81" t="s">
        <v>730</v>
      </c>
      <c r="CQ81"/>
      <c r="CR81" s="30">
        <v>16</v>
      </c>
      <c r="CS81" s="30"/>
      <c r="CT81"/>
      <c r="CU81"/>
      <c r="CV81"/>
      <c r="CW81"/>
      <c r="CX81"/>
      <c r="CY81"/>
      <c r="CZ81"/>
      <c r="DA81"/>
      <c r="DB81"/>
      <c r="DC81"/>
      <c r="DD81"/>
      <c r="DE81"/>
      <c r="DF81" t="s">
        <v>741</v>
      </c>
      <c r="DG81" t="s">
        <v>741</v>
      </c>
      <c r="DH81"/>
      <c r="DI81"/>
      <c r="DJ81"/>
      <c r="DK81"/>
      <c r="DL81"/>
      <c r="DM81"/>
      <c r="DN81" s="29"/>
      <c r="DO81" s="29"/>
      <c r="DP81" s="29"/>
      <c r="DQ81" s="29"/>
      <c r="DR81" t="str">
        <f t="shared" si="16"/>
        <v>yes</v>
      </c>
      <c r="DS81" t="s">
        <v>742</v>
      </c>
      <c r="DT81"/>
      <c r="DU81" s="38"/>
      <c r="DV81" s="38"/>
      <c r="DW81"/>
      <c r="DX81"/>
      <c r="DY81"/>
      <c r="DZ81"/>
      <c r="EA81"/>
      <c r="EB81"/>
      <c r="EC81"/>
      <c r="ED81"/>
      <c r="EE81"/>
      <c r="EF81"/>
    </row>
    <row r="82" spans="1:136" ht="15" customHeight="1" x14ac:dyDescent="0.25">
      <c r="A82" s="7" t="s">
        <v>65</v>
      </c>
      <c r="B82" s="7" t="s">
        <v>273</v>
      </c>
      <c r="C82" s="8" t="s">
        <v>291</v>
      </c>
      <c r="D82" s="8" t="s">
        <v>383</v>
      </c>
      <c r="E82" s="8" t="s">
        <v>379</v>
      </c>
      <c r="F82" s="8" t="s">
        <v>315</v>
      </c>
      <c r="G82" s="8" t="s">
        <v>341</v>
      </c>
      <c r="H82" s="8" t="s">
        <v>342</v>
      </c>
      <c r="I82" s="8" t="s">
        <v>322</v>
      </c>
      <c r="J82" s="8" t="s">
        <v>384</v>
      </c>
      <c r="K82" s="22" t="s">
        <v>323</v>
      </c>
      <c r="L82" s="23">
        <v>4</v>
      </c>
      <c r="M82" s="23">
        <v>32</v>
      </c>
      <c r="N82" s="23">
        <v>45</v>
      </c>
      <c r="O82" s="24">
        <v>5</v>
      </c>
      <c r="P82" s="24">
        <v>7.2</v>
      </c>
      <c r="Q82" s="24">
        <v>10</v>
      </c>
      <c r="R82" s="24">
        <v>0.5</v>
      </c>
      <c r="S82" s="24">
        <v>7.5</v>
      </c>
      <c r="T82" s="24">
        <v>20</v>
      </c>
      <c r="U82" s="22" t="s">
        <v>555</v>
      </c>
      <c r="V82" s="22" t="s">
        <v>547</v>
      </c>
      <c r="W82" s="22" t="s">
        <v>570</v>
      </c>
      <c r="X82" s="25">
        <v>1</v>
      </c>
      <c r="Y82" s="22" t="s">
        <v>569</v>
      </c>
      <c r="Z82" s="25">
        <v>0.5</v>
      </c>
      <c r="AA82" s="9">
        <f t="shared" si="11"/>
        <v>2</v>
      </c>
      <c r="AB82" s="7">
        <v>100</v>
      </c>
      <c r="AC82" s="25"/>
      <c r="AD82" s="23">
        <v>72</v>
      </c>
      <c r="AE82" s="24">
        <v>1450</v>
      </c>
      <c r="AF82" s="24">
        <f t="shared" si="17"/>
        <v>483.33333333333331</v>
      </c>
      <c r="AG82" s="22"/>
      <c r="AH82" s="23">
        <v>1500</v>
      </c>
      <c r="AI82" s="26"/>
      <c r="AJ82" s="7">
        <f t="shared" si="12"/>
        <v>3</v>
      </c>
      <c r="AK82" s="22"/>
      <c r="AL82" s="26"/>
      <c r="AM82" s="25">
        <v>0.60949298813376485</v>
      </c>
      <c r="AN82" s="25">
        <v>1</v>
      </c>
      <c r="AO82" s="25">
        <v>0.32038834951456308</v>
      </c>
      <c r="AP82" s="25">
        <v>0</v>
      </c>
      <c r="AQ82" s="25">
        <v>0</v>
      </c>
      <c r="AR82" s="25">
        <v>0</v>
      </c>
      <c r="AS82" s="25">
        <v>0</v>
      </c>
      <c r="AT82" s="25">
        <v>0</v>
      </c>
      <c r="AU82" s="25">
        <v>0</v>
      </c>
      <c r="AV82" s="25">
        <v>0</v>
      </c>
      <c r="AW82" s="25">
        <v>0</v>
      </c>
      <c r="AX82" s="25">
        <v>0</v>
      </c>
      <c r="AY82" s="25">
        <v>0</v>
      </c>
      <c r="AZ82" s="25">
        <v>0</v>
      </c>
      <c r="BA82" s="25">
        <v>0</v>
      </c>
      <c r="BB82" s="25">
        <v>0</v>
      </c>
      <c r="BC82" s="25">
        <v>0</v>
      </c>
      <c r="BD82" s="25">
        <v>0</v>
      </c>
      <c r="BE82" s="25">
        <v>0</v>
      </c>
      <c r="BF82" s="25">
        <v>0</v>
      </c>
      <c r="BG82" s="25">
        <v>0</v>
      </c>
      <c r="BH82" s="25">
        <v>0</v>
      </c>
      <c r="BI82" s="25">
        <v>0</v>
      </c>
      <c r="BJ82" s="25">
        <v>0</v>
      </c>
      <c r="BK82" s="25">
        <v>0</v>
      </c>
      <c r="BL82" s="8"/>
      <c r="BM82" s="22" t="s">
        <v>626</v>
      </c>
      <c r="BN82" s="22" t="s">
        <v>656</v>
      </c>
      <c r="BO82" s="26"/>
      <c r="BP82" s="22"/>
      <c r="BQ82" s="23"/>
      <c r="BR82" s="23"/>
      <c r="BS82" s="24"/>
      <c r="BT82" s="24"/>
      <c r="BU82" s="24"/>
      <c r="BV82" s="29"/>
      <c r="BW82" s="29"/>
      <c r="BX82" s="29"/>
      <c r="BY82" s="29" t="s">
        <v>678</v>
      </c>
      <c r="BZ82"/>
      <c r="CA82">
        <v>50.85</v>
      </c>
      <c r="CB82"/>
      <c r="CC82">
        <v>2</v>
      </c>
      <c r="CD82">
        <v>1.85</v>
      </c>
      <c r="CE82"/>
      <c r="CF82"/>
      <c r="CG82"/>
      <c r="CH82">
        <v>0.8</v>
      </c>
      <c r="CI82"/>
      <c r="CJ82"/>
      <c r="CK82" s="30"/>
      <c r="CL82" s="30"/>
      <c r="CM82" s="30"/>
      <c r="CN82" s="30"/>
      <c r="CO82" s="30"/>
      <c r="CP82" t="s">
        <v>730</v>
      </c>
      <c r="CQ82"/>
      <c r="CR82" s="30">
        <v>6.9</v>
      </c>
      <c r="CS82" s="30"/>
      <c r="CT82"/>
      <c r="CU82"/>
      <c r="CV82"/>
      <c r="CW82"/>
      <c r="CX82"/>
      <c r="CY82"/>
      <c r="CZ82"/>
      <c r="DA82"/>
      <c r="DB82"/>
      <c r="DC82"/>
      <c r="DD82"/>
      <c r="DE82"/>
      <c r="DF82" t="s">
        <v>741</v>
      </c>
      <c r="DG82" t="s">
        <v>741</v>
      </c>
      <c r="DH82"/>
      <c r="DI82"/>
      <c r="DJ82"/>
      <c r="DK82"/>
      <c r="DL82"/>
      <c r="DM82"/>
      <c r="DN82" s="29"/>
      <c r="DO82" s="29"/>
      <c r="DP82" s="29"/>
      <c r="DQ82" s="29"/>
      <c r="DR82" t="str">
        <f t="shared" si="16"/>
        <v>yes</v>
      </c>
      <c r="DS82" t="s">
        <v>742</v>
      </c>
      <c r="DT82"/>
      <c r="DU82" s="38"/>
      <c r="DV82" s="38"/>
      <c r="DW82"/>
      <c r="DX82"/>
      <c r="DY82"/>
      <c r="DZ82"/>
      <c r="EA82"/>
      <c r="EB82"/>
      <c r="EC82"/>
      <c r="ED82"/>
      <c r="EE82"/>
      <c r="EF82"/>
    </row>
    <row r="83" spans="1:136" ht="15" customHeight="1" x14ac:dyDescent="0.25">
      <c r="A83" s="7" t="s">
        <v>65</v>
      </c>
      <c r="B83" s="7" t="s">
        <v>273</v>
      </c>
      <c r="C83" s="8" t="s">
        <v>291</v>
      </c>
      <c r="D83" s="8" t="s">
        <v>383</v>
      </c>
      <c r="E83" s="8" t="s">
        <v>379</v>
      </c>
      <c r="F83" s="8" t="s">
        <v>315</v>
      </c>
      <c r="G83" s="8" t="s">
        <v>341</v>
      </c>
      <c r="H83" s="8" t="s">
        <v>342</v>
      </c>
      <c r="I83" s="8" t="s">
        <v>322</v>
      </c>
      <c r="J83" s="8" t="s">
        <v>384</v>
      </c>
      <c r="K83" s="22" t="s">
        <v>323</v>
      </c>
      <c r="L83" s="23">
        <v>4</v>
      </c>
      <c r="M83" s="23">
        <v>32</v>
      </c>
      <c r="N83" s="23">
        <v>45</v>
      </c>
      <c r="O83" s="24">
        <v>5</v>
      </c>
      <c r="P83" s="24">
        <v>7.2</v>
      </c>
      <c r="Q83" s="24">
        <v>10</v>
      </c>
      <c r="R83" s="24">
        <v>0.5</v>
      </c>
      <c r="S83" s="24">
        <v>7.5</v>
      </c>
      <c r="T83" s="24">
        <v>20</v>
      </c>
      <c r="U83" s="22" t="s">
        <v>555</v>
      </c>
      <c r="V83" s="22" t="s">
        <v>547</v>
      </c>
      <c r="W83" s="22" t="s">
        <v>570</v>
      </c>
      <c r="X83" s="25">
        <v>1</v>
      </c>
      <c r="Y83" s="22" t="s">
        <v>569</v>
      </c>
      <c r="Z83" s="25">
        <v>0.5</v>
      </c>
      <c r="AA83" s="9">
        <f t="shared" si="11"/>
        <v>2</v>
      </c>
      <c r="AB83" s="7">
        <v>100</v>
      </c>
      <c r="AC83" s="25"/>
      <c r="AD83" s="23">
        <v>72</v>
      </c>
      <c r="AE83" s="24">
        <v>1450</v>
      </c>
      <c r="AF83" s="24">
        <f t="shared" si="17"/>
        <v>483.33333333333331</v>
      </c>
      <c r="AG83" s="22"/>
      <c r="AH83" s="23">
        <v>15</v>
      </c>
      <c r="AI83" s="26"/>
      <c r="AJ83" s="7">
        <f t="shared" si="12"/>
        <v>3</v>
      </c>
      <c r="AK83" s="22"/>
      <c r="AL83" s="26"/>
      <c r="AM83" s="25">
        <v>1</v>
      </c>
      <c r="AN83" s="25">
        <v>1</v>
      </c>
      <c r="AO83" s="25">
        <v>0.5</v>
      </c>
      <c r="AP83" s="25">
        <v>0</v>
      </c>
      <c r="AQ83" s="25">
        <v>0</v>
      </c>
      <c r="AR83" s="25">
        <v>0</v>
      </c>
      <c r="AS83" s="25">
        <v>0</v>
      </c>
      <c r="AT83" s="25">
        <v>0</v>
      </c>
      <c r="AU83" s="25">
        <v>0</v>
      </c>
      <c r="AV83" s="25">
        <v>0</v>
      </c>
      <c r="AW83" s="25">
        <v>0</v>
      </c>
      <c r="AX83" s="25">
        <v>0</v>
      </c>
      <c r="AY83" s="25">
        <v>0</v>
      </c>
      <c r="AZ83" s="25">
        <v>0</v>
      </c>
      <c r="BA83" s="25">
        <v>0</v>
      </c>
      <c r="BB83" s="25">
        <v>0</v>
      </c>
      <c r="BC83" s="25">
        <v>0</v>
      </c>
      <c r="BD83" s="25">
        <v>0</v>
      </c>
      <c r="BE83" s="25">
        <v>0</v>
      </c>
      <c r="BF83" s="25">
        <v>0</v>
      </c>
      <c r="BG83" s="25">
        <v>0</v>
      </c>
      <c r="BH83" s="25">
        <v>0</v>
      </c>
      <c r="BI83" s="25">
        <v>0</v>
      </c>
      <c r="BJ83" s="25">
        <v>0</v>
      </c>
      <c r="BK83" s="25">
        <v>0</v>
      </c>
      <c r="BL83" s="8"/>
      <c r="BM83" s="22" t="s">
        <v>626</v>
      </c>
      <c r="BN83" s="22" t="s">
        <v>656</v>
      </c>
      <c r="BO83" s="26"/>
      <c r="BP83" s="22"/>
      <c r="BQ83" s="23"/>
      <c r="BR83" s="23"/>
      <c r="BS83" s="24"/>
      <c r="BT83" s="24"/>
      <c r="BU83" s="24"/>
      <c r="BV83" s="29"/>
      <c r="BW83" s="29"/>
      <c r="BX83" s="29"/>
      <c r="BY83" s="29" t="s">
        <v>678</v>
      </c>
      <c r="BZ83"/>
      <c r="CA83">
        <v>50.85</v>
      </c>
      <c r="CB83"/>
      <c r="CC83">
        <v>2</v>
      </c>
      <c r="CD83">
        <v>1.85</v>
      </c>
      <c r="CE83"/>
      <c r="CF83"/>
      <c r="CG83"/>
      <c r="CH83">
        <v>0.8</v>
      </c>
      <c r="CI83"/>
      <c r="CJ83"/>
      <c r="CK83" s="30"/>
      <c r="CL83" s="30"/>
      <c r="CM83" s="30"/>
      <c r="CN83" s="30"/>
      <c r="CO83" s="30"/>
      <c r="CP83" t="s">
        <v>730</v>
      </c>
      <c r="CQ83"/>
      <c r="CR83" s="30">
        <v>6.9</v>
      </c>
      <c r="CS83" s="30"/>
      <c r="CT83"/>
      <c r="CU83"/>
      <c r="CV83"/>
      <c r="CW83"/>
      <c r="CX83"/>
      <c r="CY83"/>
      <c r="CZ83"/>
      <c r="DA83"/>
      <c r="DB83"/>
      <c r="DC83"/>
      <c r="DD83"/>
      <c r="DE83"/>
      <c r="DF83" t="s">
        <v>741</v>
      </c>
      <c r="DG83" t="s">
        <v>741</v>
      </c>
      <c r="DH83"/>
      <c r="DI83"/>
      <c r="DJ83"/>
      <c r="DK83"/>
      <c r="DL83"/>
      <c r="DM83"/>
      <c r="DN83" s="29"/>
      <c r="DO83" s="29"/>
      <c r="DP83" s="29"/>
      <c r="DQ83" s="29"/>
      <c r="DR83" t="str">
        <f t="shared" si="16"/>
        <v>yes</v>
      </c>
      <c r="DS83" t="s">
        <v>742</v>
      </c>
      <c r="DT83"/>
      <c r="DU83" s="38"/>
      <c r="DV83" s="38"/>
      <c r="DW83"/>
      <c r="DX83"/>
      <c r="DY83"/>
      <c r="DZ83"/>
      <c r="EA83"/>
      <c r="EB83"/>
      <c r="EC83"/>
      <c r="ED83"/>
      <c r="EE83"/>
      <c r="EF83"/>
    </row>
    <row r="84" spans="1:136" ht="15" customHeight="1" x14ac:dyDescent="0.25">
      <c r="A84" s="7" t="s">
        <v>66</v>
      </c>
      <c r="B84" s="7" t="s">
        <v>273</v>
      </c>
      <c r="C84" s="8" t="s">
        <v>291</v>
      </c>
      <c r="D84" s="8" t="s">
        <v>385</v>
      </c>
      <c r="E84" s="8" t="s">
        <v>386</v>
      </c>
      <c r="F84" s="8" t="s">
        <v>315</v>
      </c>
      <c r="G84" s="8" t="s">
        <v>341</v>
      </c>
      <c r="H84" s="8" t="s">
        <v>342</v>
      </c>
      <c r="I84" s="8" t="s">
        <v>322</v>
      </c>
      <c r="J84" s="8" t="s">
        <v>319</v>
      </c>
      <c r="K84" s="22" t="s">
        <v>323</v>
      </c>
      <c r="L84" s="23">
        <v>15</v>
      </c>
      <c r="M84" s="23">
        <v>32</v>
      </c>
      <c r="N84" s="23">
        <v>40</v>
      </c>
      <c r="O84" s="24">
        <v>5</v>
      </c>
      <c r="P84" s="24">
        <v>7.2</v>
      </c>
      <c r="Q84" s="24">
        <v>10</v>
      </c>
      <c r="R84" s="24">
        <v>0.5</v>
      </c>
      <c r="S84" s="24">
        <v>7.5</v>
      </c>
      <c r="T84" s="24">
        <v>15</v>
      </c>
      <c r="U84" s="22" t="s">
        <v>555</v>
      </c>
      <c r="V84" s="22" t="s">
        <v>547</v>
      </c>
      <c r="W84" s="22" t="s">
        <v>570</v>
      </c>
      <c r="X84" s="25">
        <v>1</v>
      </c>
      <c r="Y84" s="22" t="s">
        <v>569</v>
      </c>
      <c r="Z84" s="25">
        <v>0.5</v>
      </c>
      <c r="AA84" s="9">
        <f t="shared" si="11"/>
        <v>2</v>
      </c>
      <c r="AB84" s="7">
        <v>100</v>
      </c>
      <c r="AC84" s="25"/>
      <c r="AD84" s="23">
        <v>72</v>
      </c>
      <c r="AE84" s="24">
        <v>1500</v>
      </c>
      <c r="AF84" s="24">
        <f t="shared" si="17"/>
        <v>500</v>
      </c>
      <c r="AG84" s="22"/>
      <c r="AH84" s="23">
        <v>550</v>
      </c>
      <c r="AI84" s="26"/>
      <c r="AJ84" s="7">
        <f t="shared" si="12"/>
        <v>3</v>
      </c>
      <c r="AK84" s="22"/>
      <c r="AL84" s="26"/>
      <c r="AM84" s="25">
        <v>0.36656891495601168</v>
      </c>
      <c r="AN84" s="25">
        <v>1</v>
      </c>
      <c r="AO84" s="25">
        <v>0</v>
      </c>
      <c r="AP84" s="25">
        <v>0</v>
      </c>
      <c r="AQ84" s="25">
        <v>0</v>
      </c>
      <c r="AR84" s="25">
        <v>0</v>
      </c>
      <c r="AS84" s="25">
        <v>0</v>
      </c>
      <c r="AT84" s="25">
        <v>0</v>
      </c>
      <c r="AU84" s="25">
        <v>0</v>
      </c>
      <c r="AV84" s="25">
        <v>0</v>
      </c>
      <c r="AW84" s="25">
        <v>0</v>
      </c>
      <c r="AX84" s="25">
        <v>0</v>
      </c>
      <c r="AY84" s="25">
        <v>0</v>
      </c>
      <c r="AZ84" s="25">
        <v>0.10942459395620192</v>
      </c>
      <c r="BA84" s="25">
        <v>0</v>
      </c>
      <c r="BB84" s="25">
        <v>0</v>
      </c>
      <c r="BC84" s="25">
        <v>0</v>
      </c>
      <c r="BD84" s="25">
        <v>0</v>
      </c>
      <c r="BE84" s="25">
        <v>0</v>
      </c>
      <c r="BF84" s="25">
        <v>0</v>
      </c>
      <c r="BG84" s="25">
        <v>0</v>
      </c>
      <c r="BH84" s="25">
        <v>0</v>
      </c>
      <c r="BI84" s="25">
        <v>0</v>
      </c>
      <c r="BJ84" s="25">
        <v>0</v>
      </c>
      <c r="BK84" s="25">
        <v>0</v>
      </c>
      <c r="BL84" s="8"/>
      <c r="BM84" s="22" t="s">
        <v>626</v>
      </c>
      <c r="BN84" s="22"/>
      <c r="BO84" s="26"/>
      <c r="BP84" s="22"/>
      <c r="BQ84" s="23"/>
      <c r="BR84" s="23"/>
      <c r="BS84" s="24"/>
      <c r="BT84" s="24"/>
      <c r="BU84" s="24"/>
      <c r="BV84" s="29"/>
      <c r="BW84" s="29"/>
      <c r="BX84" s="29"/>
      <c r="BY84" s="29" t="s">
        <v>678</v>
      </c>
      <c r="BZ84"/>
      <c r="CA84">
        <v>56.5</v>
      </c>
      <c r="CB84"/>
      <c r="CC84">
        <v>1.9</v>
      </c>
      <c r="CD84">
        <v>1.1499999999999999</v>
      </c>
      <c r="CE84"/>
      <c r="CF84"/>
      <c r="CG84"/>
      <c r="CH84">
        <v>0.8</v>
      </c>
      <c r="CI84"/>
      <c r="CJ84"/>
      <c r="CK84" s="30"/>
      <c r="CL84" s="30"/>
      <c r="CM84" s="30"/>
      <c r="CN84" s="30"/>
      <c r="CO84" s="30"/>
      <c r="CP84" t="s">
        <v>730</v>
      </c>
      <c r="CQ84"/>
      <c r="CR84" s="30">
        <v>7.1</v>
      </c>
      <c r="CS84" s="30"/>
      <c r="CT84"/>
      <c r="CU84"/>
      <c r="CV84"/>
      <c r="CW84"/>
      <c r="CX84"/>
      <c r="CY84"/>
      <c r="CZ84"/>
      <c r="DA84"/>
      <c r="DB84"/>
      <c r="DC84"/>
      <c r="DD84"/>
      <c r="DE84"/>
      <c r="DF84" t="s">
        <v>741</v>
      </c>
      <c r="DG84" t="s">
        <v>741</v>
      </c>
      <c r="DH84"/>
      <c r="DI84"/>
      <c r="DJ84"/>
      <c r="DK84"/>
      <c r="DL84"/>
      <c r="DM84"/>
      <c r="DN84" s="29"/>
      <c r="DO84" s="29"/>
      <c r="DP84" s="29"/>
      <c r="DQ84" s="29"/>
      <c r="DR84" t="str">
        <f t="shared" si="16"/>
        <v>yes</v>
      </c>
      <c r="DS84" t="s">
        <v>742</v>
      </c>
      <c r="DT84"/>
      <c r="DU84" s="38"/>
      <c r="DV84" s="38"/>
      <c r="DW84"/>
      <c r="DX84"/>
      <c r="DY84"/>
      <c r="DZ84"/>
      <c r="EA84"/>
      <c r="EB84"/>
      <c r="EC84"/>
      <c r="ED84"/>
      <c r="EE84"/>
      <c r="EF84"/>
    </row>
    <row r="85" spans="1:136" ht="15" customHeight="1" x14ac:dyDescent="0.25">
      <c r="A85" s="7" t="s">
        <v>66</v>
      </c>
      <c r="B85" s="7" t="s">
        <v>273</v>
      </c>
      <c r="C85" s="8" t="s">
        <v>291</v>
      </c>
      <c r="D85" s="8" t="s">
        <v>385</v>
      </c>
      <c r="E85" s="8" t="s">
        <v>386</v>
      </c>
      <c r="F85" s="8" t="s">
        <v>315</v>
      </c>
      <c r="G85" s="8" t="s">
        <v>341</v>
      </c>
      <c r="H85" s="8" t="s">
        <v>342</v>
      </c>
      <c r="I85" s="8" t="s">
        <v>322</v>
      </c>
      <c r="J85" s="8" t="s">
        <v>319</v>
      </c>
      <c r="K85" s="22" t="s">
        <v>323</v>
      </c>
      <c r="L85" s="23">
        <v>15</v>
      </c>
      <c r="M85" s="23">
        <v>32</v>
      </c>
      <c r="N85" s="23">
        <v>40</v>
      </c>
      <c r="O85" s="24">
        <v>5</v>
      </c>
      <c r="P85" s="24">
        <v>7.2</v>
      </c>
      <c r="Q85" s="24">
        <v>10</v>
      </c>
      <c r="R85" s="24">
        <v>0.5</v>
      </c>
      <c r="S85" s="24">
        <v>7.5</v>
      </c>
      <c r="T85" s="24">
        <v>15</v>
      </c>
      <c r="U85" s="22" t="s">
        <v>555</v>
      </c>
      <c r="V85" s="22" t="s">
        <v>547</v>
      </c>
      <c r="W85" s="22" t="s">
        <v>570</v>
      </c>
      <c r="X85" s="25">
        <v>1</v>
      </c>
      <c r="Y85" s="22" t="s">
        <v>569</v>
      </c>
      <c r="Z85" s="25">
        <v>0.5</v>
      </c>
      <c r="AA85" s="9">
        <f t="shared" si="11"/>
        <v>2</v>
      </c>
      <c r="AB85" s="7">
        <v>100</v>
      </c>
      <c r="AC85" s="25"/>
      <c r="AD85" s="23">
        <v>72</v>
      </c>
      <c r="AE85" s="24">
        <v>1500</v>
      </c>
      <c r="AF85" s="24">
        <f t="shared" si="17"/>
        <v>500</v>
      </c>
      <c r="AG85" s="22"/>
      <c r="AH85" s="23">
        <v>20</v>
      </c>
      <c r="AI85" s="26"/>
      <c r="AJ85" s="7">
        <f t="shared" si="12"/>
        <v>3</v>
      </c>
      <c r="AK85" s="22"/>
      <c r="AL85" s="26"/>
      <c r="AM85" s="25">
        <v>0.3526119402985074</v>
      </c>
      <c r="AN85" s="25">
        <v>1</v>
      </c>
      <c r="AO85" s="25">
        <v>0</v>
      </c>
      <c r="AP85" s="25">
        <v>0</v>
      </c>
      <c r="AQ85" s="25">
        <v>0</v>
      </c>
      <c r="AR85" s="25">
        <v>0</v>
      </c>
      <c r="AS85" s="25">
        <v>0</v>
      </c>
      <c r="AT85" s="25">
        <v>0</v>
      </c>
      <c r="AU85" s="25">
        <v>0</v>
      </c>
      <c r="AV85" s="25">
        <v>0</v>
      </c>
      <c r="AW85" s="25">
        <v>0</v>
      </c>
      <c r="AX85" s="25">
        <v>0</v>
      </c>
      <c r="AY85" s="25">
        <v>0.4378443410064784</v>
      </c>
      <c r="AZ85" s="25">
        <v>0</v>
      </c>
      <c r="BA85" s="25">
        <v>0</v>
      </c>
      <c r="BB85" s="25">
        <v>0</v>
      </c>
      <c r="BC85" s="25">
        <v>0</v>
      </c>
      <c r="BD85" s="25">
        <v>0</v>
      </c>
      <c r="BE85" s="25">
        <v>0</v>
      </c>
      <c r="BF85" s="25">
        <v>0</v>
      </c>
      <c r="BG85" s="25">
        <v>0</v>
      </c>
      <c r="BH85" s="25">
        <v>0</v>
      </c>
      <c r="BI85" s="25">
        <v>0</v>
      </c>
      <c r="BJ85" s="25">
        <v>0</v>
      </c>
      <c r="BK85" s="25">
        <v>0</v>
      </c>
      <c r="BL85" s="8"/>
      <c r="BM85" s="22" t="s">
        <v>626</v>
      </c>
      <c r="BN85" s="22" t="s">
        <v>659</v>
      </c>
      <c r="BO85" s="26"/>
      <c r="BP85" s="22"/>
      <c r="BQ85" s="23"/>
      <c r="BR85" s="23"/>
      <c r="BS85" s="24"/>
      <c r="BT85" s="24"/>
      <c r="BU85" s="24"/>
      <c r="BV85" s="29"/>
      <c r="BW85" s="29"/>
      <c r="BX85" s="29"/>
      <c r="BY85" s="29" t="s">
        <v>678</v>
      </c>
      <c r="BZ85"/>
      <c r="CA85">
        <v>56.5</v>
      </c>
      <c r="CB85"/>
      <c r="CC85">
        <v>1.9</v>
      </c>
      <c r="CD85">
        <v>1.1499999999999999</v>
      </c>
      <c r="CE85"/>
      <c r="CF85"/>
      <c r="CG85"/>
      <c r="CH85">
        <v>0.8</v>
      </c>
      <c r="CI85"/>
      <c r="CJ85"/>
      <c r="CK85" s="30"/>
      <c r="CL85" s="30"/>
      <c r="CM85" s="30"/>
      <c r="CN85" s="30"/>
      <c r="CO85" s="30"/>
      <c r="CP85" t="s">
        <v>730</v>
      </c>
      <c r="CQ85"/>
      <c r="CR85" s="30">
        <v>7.1</v>
      </c>
      <c r="CS85" s="30"/>
      <c r="CT85"/>
      <c r="CU85"/>
      <c r="CV85"/>
      <c r="CW85"/>
      <c r="CX85"/>
      <c r="CY85"/>
      <c r="CZ85"/>
      <c r="DA85"/>
      <c r="DB85"/>
      <c r="DC85"/>
      <c r="DD85"/>
      <c r="DE85"/>
      <c r="DF85" t="s">
        <v>741</v>
      </c>
      <c r="DG85" t="s">
        <v>741</v>
      </c>
      <c r="DH85"/>
      <c r="DI85"/>
      <c r="DJ85"/>
      <c r="DK85"/>
      <c r="DL85"/>
      <c r="DM85"/>
      <c r="DN85" s="29"/>
      <c r="DO85" s="29"/>
      <c r="DP85" s="29"/>
      <c r="DQ85" s="29"/>
      <c r="DR85" t="str">
        <f t="shared" si="16"/>
        <v>yes</v>
      </c>
      <c r="DS85" t="s">
        <v>742</v>
      </c>
      <c r="DT85"/>
      <c r="DU85" s="38"/>
      <c r="DV85" s="38"/>
      <c r="DW85"/>
      <c r="DX85"/>
      <c r="DY85"/>
      <c r="DZ85"/>
      <c r="EA85"/>
      <c r="EB85"/>
      <c r="EC85"/>
      <c r="ED85"/>
      <c r="EE85"/>
      <c r="EF85"/>
    </row>
    <row r="86" spans="1:136" ht="15" customHeight="1" x14ac:dyDescent="0.25">
      <c r="A86" s="7" t="s">
        <v>67</v>
      </c>
      <c r="B86" s="7" t="s">
        <v>273</v>
      </c>
      <c r="C86" s="8" t="s">
        <v>291</v>
      </c>
      <c r="D86" s="8" t="s">
        <v>383</v>
      </c>
      <c r="E86" s="8" t="s">
        <v>387</v>
      </c>
      <c r="F86" s="8" t="s">
        <v>315</v>
      </c>
      <c r="G86" s="8" t="s">
        <v>341</v>
      </c>
      <c r="H86" s="8" t="s">
        <v>342</v>
      </c>
      <c r="I86" s="8" t="s">
        <v>322</v>
      </c>
      <c r="J86" s="8" t="s">
        <v>319</v>
      </c>
      <c r="K86" s="22" t="s">
        <v>323</v>
      </c>
      <c r="L86" s="23">
        <v>4</v>
      </c>
      <c r="M86" s="23">
        <v>32</v>
      </c>
      <c r="N86" s="23">
        <v>42</v>
      </c>
      <c r="O86" s="24">
        <v>5</v>
      </c>
      <c r="P86" s="24">
        <v>7.2</v>
      </c>
      <c r="Q86" s="24">
        <v>10</v>
      </c>
      <c r="R86" s="24">
        <v>7.5</v>
      </c>
      <c r="S86" s="24">
        <v>7.5</v>
      </c>
      <c r="T86" s="24">
        <v>15</v>
      </c>
      <c r="U86" s="22" t="s">
        <v>555</v>
      </c>
      <c r="V86" s="22" t="s">
        <v>547</v>
      </c>
      <c r="W86" s="22" t="s">
        <v>582</v>
      </c>
      <c r="X86" s="25">
        <v>1</v>
      </c>
      <c r="Y86" s="22" t="s">
        <v>569</v>
      </c>
      <c r="Z86" s="25">
        <v>0.5</v>
      </c>
      <c r="AA86" s="9">
        <f t="shared" si="11"/>
        <v>2</v>
      </c>
      <c r="AB86" s="7">
        <v>100</v>
      </c>
      <c r="AC86" s="25"/>
      <c r="AD86" s="23">
        <v>120</v>
      </c>
      <c r="AE86" s="24">
        <v>1250</v>
      </c>
      <c r="AF86" s="24">
        <f t="shared" si="17"/>
        <v>250</v>
      </c>
      <c r="AG86" s="22"/>
      <c r="AH86" s="23">
        <v>19000</v>
      </c>
      <c r="AI86" s="26"/>
      <c r="AJ86" s="7">
        <f t="shared" si="12"/>
        <v>4</v>
      </c>
      <c r="AK86" s="22"/>
      <c r="AL86" s="26"/>
      <c r="AM86" s="25">
        <v>0.28924302788844619</v>
      </c>
      <c r="AN86" s="25">
        <v>1</v>
      </c>
      <c r="AO86" s="25">
        <v>0</v>
      </c>
      <c r="AP86" s="25">
        <v>0</v>
      </c>
      <c r="AQ86" s="25">
        <v>0</v>
      </c>
      <c r="AR86" s="25">
        <v>0</v>
      </c>
      <c r="AS86" s="25">
        <v>0</v>
      </c>
      <c r="AT86" s="25">
        <v>0</v>
      </c>
      <c r="AU86" s="25">
        <v>0</v>
      </c>
      <c r="AV86" s="25">
        <v>0</v>
      </c>
      <c r="AW86" s="25">
        <v>0</v>
      </c>
      <c r="AX86" s="25">
        <v>0</v>
      </c>
      <c r="AY86" s="25">
        <v>0</v>
      </c>
      <c r="AZ86" s="25">
        <v>0.11980287686552343</v>
      </c>
      <c r="BA86" s="25">
        <v>0</v>
      </c>
      <c r="BB86" s="25">
        <v>0</v>
      </c>
      <c r="BC86" s="25">
        <v>0</v>
      </c>
      <c r="BD86" s="25">
        <v>0</v>
      </c>
      <c r="BE86" s="25">
        <v>0.23426297421386597</v>
      </c>
      <c r="BF86" s="25">
        <v>0</v>
      </c>
      <c r="BG86" s="25">
        <v>0</v>
      </c>
      <c r="BH86" s="25">
        <v>0</v>
      </c>
      <c r="BI86" s="25">
        <v>0</v>
      </c>
      <c r="BJ86" s="25">
        <v>0</v>
      </c>
      <c r="BK86" s="25">
        <v>0</v>
      </c>
      <c r="BL86" s="8"/>
      <c r="BM86" s="22" t="s">
        <v>626</v>
      </c>
      <c r="BN86" s="22"/>
      <c r="BO86" s="26"/>
      <c r="BP86" s="22"/>
      <c r="BQ86" s="23"/>
      <c r="BR86" s="23"/>
      <c r="BS86" s="24"/>
      <c r="BT86" s="24"/>
      <c r="BU86" s="24"/>
      <c r="BV86" s="29"/>
      <c r="BW86" s="29"/>
      <c r="BX86" s="29"/>
      <c r="BY86" s="29" t="s">
        <v>678</v>
      </c>
      <c r="BZ86"/>
      <c r="CA86">
        <v>76.5</v>
      </c>
      <c r="CB86"/>
      <c r="CC86">
        <v>2</v>
      </c>
      <c r="CD86">
        <v>3.3</v>
      </c>
      <c r="CE86"/>
      <c r="CF86"/>
      <c r="CG86"/>
      <c r="CH86">
        <v>0.25</v>
      </c>
      <c r="CI86"/>
      <c r="CJ86"/>
      <c r="CK86" s="30"/>
      <c r="CL86" s="30"/>
      <c r="CM86" s="30"/>
      <c r="CN86" s="30"/>
      <c r="CO86" s="30"/>
      <c r="CP86" t="s">
        <v>730</v>
      </c>
      <c r="CQ86"/>
      <c r="CR86" s="30">
        <v>7.94</v>
      </c>
      <c r="CS86" s="30"/>
      <c r="CT86"/>
      <c r="CU86"/>
      <c r="CV86"/>
      <c r="CW86"/>
      <c r="CX86"/>
      <c r="CY86"/>
      <c r="CZ86"/>
      <c r="DA86"/>
      <c r="DB86"/>
      <c r="DC86"/>
      <c r="DD86"/>
      <c r="DE86"/>
      <c r="DF86" t="s">
        <v>741</v>
      </c>
      <c r="DG86" t="s">
        <v>741</v>
      </c>
      <c r="DH86"/>
      <c r="DI86"/>
      <c r="DJ86"/>
      <c r="DK86"/>
      <c r="DL86"/>
      <c r="DM86"/>
      <c r="DN86" s="29"/>
      <c r="DO86" s="29"/>
      <c r="DP86" s="29"/>
      <c r="DQ86" s="29"/>
      <c r="DR86" t="str">
        <f t="shared" si="16"/>
        <v>yes</v>
      </c>
      <c r="DS86" t="s">
        <v>742</v>
      </c>
      <c r="DT86"/>
      <c r="DU86" s="38"/>
      <c r="DV86" s="38"/>
      <c r="DW86"/>
      <c r="DX86"/>
      <c r="DY86"/>
      <c r="DZ86"/>
      <c r="EA86"/>
      <c r="EB86"/>
      <c r="EC86"/>
      <c r="ED86"/>
      <c r="EE86"/>
      <c r="EF86"/>
    </row>
    <row r="87" spans="1:136" ht="15" customHeight="1" x14ac:dyDescent="0.25">
      <c r="A87" s="7" t="s">
        <v>68</v>
      </c>
      <c r="B87" s="7" t="s">
        <v>273</v>
      </c>
      <c r="C87" s="8" t="s">
        <v>291</v>
      </c>
      <c r="D87" s="8" t="s">
        <v>388</v>
      </c>
      <c r="E87" s="8" t="s">
        <v>363</v>
      </c>
      <c r="F87" s="8" t="s">
        <v>315</v>
      </c>
      <c r="G87" s="8" t="s">
        <v>341</v>
      </c>
      <c r="H87" s="8" t="s">
        <v>342</v>
      </c>
      <c r="I87" s="8" t="s">
        <v>322</v>
      </c>
      <c r="J87" s="8" t="s">
        <v>319</v>
      </c>
      <c r="K87" s="22" t="s">
        <v>323</v>
      </c>
      <c r="L87" s="23">
        <v>5</v>
      </c>
      <c r="M87" s="23">
        <v>32</v>
      </c>
      <c r="N87" s="23">
        <v>45</v>
      </c>
      <c r="O87" s="24">
        <v>5</v>
      </c>
      <c r="P87" s="24">
        <v>7.2</v>
      </c>
      <c r="Q87" s="24">
        <v>10</v>
      </c>
      <c r="R87" s="24">
        <v>0.5</v>
      </c>
      <c r="S87" s="24">
        <v>7.5</v>
      </c>
      <c r="T87" s="24">
        <v>30</v>
      </c>
      <c r="U87" s="22" t="s">
        <v>555</v>
      </c>
      <c r="V87" s="22" t="s">
        <v>547</v>
      </c>
      <c r="W87" s="22" t="s">
        <v>570</v>
      </c>
      <c r="X87" s="25">
        <v>1</v>
      </c>
      <c r="Y87" s="22" t="s">
        <v>569</v>
      </c>
      <c r="Z87" s="25">
        <v>0.5</v>
      </c>
      <c r="AA87" s="9">
        <f t="shared" si="11"/>
        <v>2</v>
      </c>
      <c r="AB87" s="7">
        <v>100</v>
      </c>
      <c r="AC87" s="25"/>
      <c r="AD87" s="23">
        <v>120</v>
      </c>
      <c r="AE87" s="24">
        <v>1300</v>
      </c>
      <c r="AF87" s="24">
        <f t="shared" si="17"/>
        <v>260</v>
      </c>
      <c r="AG87" s="22">
        <v>0.25</v>
      </c>
      <c r="AH87" s="23"/>
      <c r="AI87" s="26"/>
      <c r="AJ87" s="7">
        <f t="shared" si="12"/>
        <v>3</v>
      </c>
      <c r="AK87" s="22"/>
      <c r="AL87" s="26"/>
      <c r="AM87" s="25">
        <v>1</v>
      </c>
      <c r="AN87" s="25">
        <v>0.51724137931034486</v>
      </c>
      <c r="AO87" s="25">
        <v>0</v>
      </c>
      <c r="AP87" s="25">
        <v>0</v>
      </c>
      <c r="AQ87" s="25">
        <v>0</v>
      </c>
      <c r="AR87" s="25">
        <v>0</v>
      </c>
      <c r="AS87" s="25">
        <v>0</v>
      </c>
      <c r="AT87" s="25">
        <v>0</v>
      </c>
      <c r="AU87" s="25">
        <v>0</v>
      </c>
      <c r="AV87" s="25">
        <v>0</v>
      </c>
      <c r="AW87" s="25">
        <v>0</v>
      </c>
      <c r="AX87" s="25">
        <v>0</v>
      </c>
      <c r="AY87" s="25">
        <v>0</v>
      </c>
      <c r="AZ87" s="25">
        <v>0.34482758620689657</v>
      </c>
      <c r="BA87" s="25">
        <v>0</v>
      </c>
      <c r="BB87" s="25">
        <v>0</v>
      </c>
      <c r="BC87" s="25">
        <v>0</v>
      </c>
      <c r="BD87" s="25">
        <v>0</v>
      </c>
      <c r="BE87" s="25">
        <v>0</v>
      </c>
      <c r="BF87" s="25">
        <v>0</v>
      </c>
      <c r="BG87" s="25">
        <v>0</v>
      </c>
      <c r="BH87" s="25">
        <v>0</v>
      </c>
      <c r="BI87" s="25">
        <v>0</v>
      </c>
      <c r="BJ87" s="25">
        <v>0</v>
      </c>
      <c r="BK87" s="25">
        <v>0</v>
      </c>
      <c r="BL87" s="8"/>
      <c r="BM87" s="22" t="s">
        <v>625</v>
      </c>
      <c r="BN87" s="22"/>
      <c r="BO87" s="26"/>
      <c r="BP87" s="22"/>
      <c r="BQ87" s="23"/>
      <c r="BR87" s="23"/>
      <c r="BS87" s="24"/>
      <c r="BT87" s="24"/>
      <c r="BU87" s="24"/>
      <c r="BV87" s="29"/>
      <c r="BW87" s="29"/>
      <c r="BX87" s="29"/>
      <c r="BY87" s="29" t="s">
        <v>678</v>
      </c>
      <c r="BZ87"/>
      <c r="CA87">
        <v>36.89</v>
      </c>
      <c r="CB87">
        <v>1.32</v>
      </c>
      <c r="CC87">
        <v>2.4</v>
      </c>
      <c r="CD87">
        <v>0.43</v>
      </c>
      <c r="CE87"/>
      <c r="CF87">
        <v>7.15</v>
      </c>
      <c r="CG87"/>
      <c r="CH87">
        <v>7.27</v>
      </c>
      <c r="CI87"/>
      <c r="CJ87"/>
      <c r="CK87" s="30"/>
      <c r="CL87" s="30"/>
      <c r="CM87" s="30"/>
      <c r="CN87" s="30"/>
      <c r="CO87" s="30"/>
      <c r="CP87" t="s">
        <v>730</v>
      </c>
      <c r="CQ87"/>
      <c r="CR87" s="30">
        <v>200</v>
      </c>
      <c r="CS87" s="30"/>
      <c r="CT87"/>
      <c r="CU87"/>
      <c r="CV87"/>
      <c r="CW87"/>
      <c r="CX87"/>
      <c r="CY87"/>
      <c r="CZ87"/>
      <c r="DA87"/>
      <c r="DB87"/>
      <c r="DC87"/>
      <c r="DD87"/>
      <c r="DE87"/>
      <c r="DF87" t="s">
        <v>741</v>
      </c>
      <c r="DG87" t="s">
        <v>741</v>
      </c>
      <c r="DH87"/>
      <c r="DI87" t="s">
        <v>741</v>
      </c>
      <c r="DJ87"/>
      <c r="DK87"/>
      <c r="DL87"/>
      <c r="DM87"/>
      <c r="DN87" s="29"/>
      <c r="DO87" s="29"/>
      <c r="DP87" s="29"/>
      <c r="DQ87" s="29"/>
      <c r="DR87" t="str">
        <f t="shared" si="16"/>
        <v>yes</v>
      </c>
      <c r="DS87" t="s">
        <v>742</v>
      </c>
      <c r="DT87"/>
      <c r="DU87" s="38"/>
      <c r="DV87" s="38"/>
      <c r="DW87"/>
      <c r="DX87"/>
      <c r="DY87"/>
      <c r="DZ87"/>
      <c r="EA87"/>
      <c r="EB87"/>
      <c r="EC87"/>
      <c r="ED87"/>
      <c r="EE87"/>
      <c r="EF87"/>
    </row>
    <row r="88" spans="1:136" ht="15" customHeight="1" x14ac:dyDescent="0.25">
      <c r="A88" s="7" t="s">
        <v>69</v>
      </c>
      <c r="B88" s="7" t="s">
        <v>273</v>
      </c>
      <c r="C88" s="8" t="s">
        <v>291</v>
      </c>
      <c r="D88" s="8" t="s">
        <v>389</v>
      </c>
      <c r="E88" s="8" t="s">
        <v>390</v>
      </c>
      <c r="F88" s="8" t="s">
        <v>315</v>
      </c>
      <c r="G88" s="8" t="s">
        <v>341</v>
      </c>
      <c r="H88" s="8" t="s">
        <v>342</v>
      </c>
      <c r="I88" s="8" t="s">
        <v>322</v>
      </c>
      <c r="J88" s="8" t="s">
        <v>319</v>
      </c>
      <c r="K88" s="22" t="s">
        <v>320</v>
      </c>
      <c r="L88" s="23">
        <v>15</v>
      </c>
      <c r="M88" s="23">
        <v>32</v>
      </c>
      <c r="N88" s="23">
        <v>50</v>
      </c>
      <c r="O88" s="24">
        <v>6</v>
      </c>
      <c r="P88" s="24">
        <v>7.2</v>
      </c>
      <c r="Q88" s="24">
        <v>10</v>
      </c>
      <c r="R88" s="24">
        <v>3</v>
      </c>
      <c r="S88" s="24">
        <v>7.5</v>
      </c>
      <c r="T88" s="24">
        <v>15</v>
      </c>
      <c r="U88" s="22" t="s">
        <v>555</v>
      </c>
      <c r="V88" s="22" t="s">
        <v>554</v>
      </c>
      <c r="W88" s="22" t="s">
        <v>570</v>
      </c>
      <c r="X88" s="25">
        <v>1</v>
      </c>
      <c r="Y88" s="22" t="s">
        <v>569</v>
      </c>
      <c r="Z88" s="25">
        <v>0.5</v>
      </c>
      <c r="AA88" s="9">
        <f t="shared" si="11"/>
        <v>2</v>
      </c>
      <c r="AB88" s="7">
        <v>100</v>
      </c>
      <c r="AC88" s="25"/>
      <c r="AD88" s="23">
        <v>120</v>
      </c>
      <c r="AE88" s="24">
        <v>283.5</v>
      </c>
      <c r="AF88" s="24">
        <f t="shared" si="17"/>
        <v>56.7</v>
      </c>
      <c r="AG88" s="22">
        <v>3.4549999999999997E-2</v>
      </c>
      <c r="AH88" s="23">
        <v>53</v>
      </c>
      <c r="AI88" s="26"/>
      <c r="AJ88" s="7">
        <f t="shared" si="12"/>
        <v>3</v>
      </c>
      <c r="AK88" s="22"/>
      <c r="AL88" s="26"/>
      <c r="AM88" s="25">
        <v>0.42576028622540252</v>
      </c>
      <c r="AN88" s="25">
        <v>1</v>
      </c>
      <c r="AO88" s="25">
        <v>0.24686940966010737</v>
      </c>
      <c r="AP88" s="25">
        <v>0</v>
      </c>
      <c r="AQ88" s="25">
        <v>0</v>
      </c>
      <c r="AR88" s="25">
        <v>0</v>
      </c>
      <c r="AS88" s="25">
        <v>0</v>
      </c>
      <c r="AT88" s="25">
        <v>0</v>
      </c>
      <c r="AU88" s="25">
        <v>0</v>
      </c>
      <c r="AV88" s="25">
        <v>0</v>
      </c>
      <c r="AW88" s="25">
        <v>0</v>
      </c>
      <c r="AX88" s="25">
        <v>0</v>
      </c>
      <c r="AY88" s="25">
        <v>0</v>
      </c>
      <c r="AZ88" s="25">
        <v>0</v>
      </c>
      <c r="BA88" s="25">
        <v>0</v>
      </c>
      <c r="BB88" s="25">
        <v>0</v>
      </c>
      <c r="BC88" s="25">
        <v>0</v>
      </c>
      <c r="BD88" s="25">
        <v>0</v>
      </c>
      <c r="BE88" s="25">
        <v>0</v>
      </c>
      <c r="BF88" s="25">
        <v>0</v>
      </c>
      <c r="BG88" s="25">
        <v>0</v>
      </c>
      <c r="BH88" s="25">
        <v>0</v>
      </c>
      <c r="BI88" s="25">
        <v>0</v>
      </c>
      <c r="BJ88" s="25">
        <v>0</v>
      </c>
      <c r="BK88" s="25">
        <v>0</v>
      </c>
      <c r="BL88" s="8"/>
      <c r="BM88" s="22" t="s">
        <v>625</v>
      </c>
      <c r="BN88" s="22"/>
      <c r="BO88" s="26"/>
      <c r="BP88" s="22"/>
      <c r="BQ88" s="23"/>
      <c r="BR88" s="23"/>
      <c r="BS88" s="24"/>
      <c r="BT88" s="24"/>
      <c r="BU88" s="24"/>
      <c r="BV88" s="29"/>
      <c r="BW88" s="29"/>
      <c r="BX88" s="29"/>
      <c r="BY88" s="29" t="s">
        <v>678</v>
      </c>
      <c r="BZ88"/>
      <c r="CA88">
        <v>30.91</v>
      </c>
      <c r="CB88"/>
      <c r="CC88">
        <v>2.8</v>
      </c>
      <c r="CD88">
        <v>1.38</v>
      </c>
      <c r="CE88">
        <v>0</v>
      </c>
      <c r="CF88">
        <v>1.0900000000000001</v>
      </c>
      <c r="CG88">
        <v>1.8</v>
      </c>
      <c r="CH88">
        <v>2.0699999999999998</v>
      </c>
      <c r="CI88"/>
      <c r="CJ88"/>
      <c r="CK88" s="30"/>
      <c r="CL88" s="30"/>
      <c r="CM88" s="30"/>
      <c r="CN88" s="30"/>
      <c r="CO88" s="30"/>
      <c r="CP88" t="s">
        <v>730</v>
      </c>
      <c r="CQ88"/>
      <c r="CR88" s="30">
        <v>6.26</v>
      </c>
      <c r="CS88" s="30"/>
      <c r="CT88"/>
      <c r="CU88"/>
      <c r="CV88"/>
      <c r="CW88"/>
      <c r="CX88"/>
      <c r="CY88"/>
      <c r="CZ88"/>
      <c r="DA88"/>
      <c r="DB88"/>
      <c r="DC88"/>
      <c r="DD88"/>
      <c r="DE88"/>
      <c r="DF88" t="s">
        <v>741</v>
      </c>
      <c r="DG88" t="s">
        <v>741</v>
      </c>
      <c r="DH88"/>
      <c r="DI88"/>
      <c r="DJ88"/>
      <c r="DK88"/>
      <c r="DL88"/>
      <c r="DM88"/>
      <c r="DN88" s="29"/>
      <c r="DO88" s="29"/>
      <c r="DP88" s="29"/>
      <c r="DQ88" s="29"/>
      <c r="DR88" t="str">
        <f t="shared" si="16"/>
        <v>yes</v>
      </c>
      <c r="DS88" t="s">
        <v>742</v>
      </c>
      <c r="DT88"/>
      <c r="DU88" s="38"/>
      <c r="DV88" s="38"/>
      <c r="DW88"/>
      <c r="DX88"/>
      <c r="DY88"/>
      <c r="DZ88"/>
      <c r="EA88"/>
      <c r="EB88"/>
      <c r="EC88"/>
      <c r="ED88"/>
      <c r="EE88"/>
      <c r="EF88"/>
    </row>
    <row r="89" spans="1:136" ht="15" customHeight="1" x14ac:dyDescent="0.25">
      <c r="A89" s="7" t="s">
        <v>70</v>
      </c>
      <c r="B89" s="7" t="s">
        <v>273</v>
      </c>
      <c r="C89" s="8" t="s">
        <v>291</v>
      </c>
      <c r="D89" s="8" t="s">
        <v>389</v>
      </c>
      <c r="E89" s="8" t="s">
        <v>390</v>
      </c>
      <c r="F89" s="8" t="s">
        <v>315</v>
      </c>
      <c r="G89" s="8" t="s">
        <v>341</v>
      </c>
      <c r="H89" s="8" t="s">
        <v>342</v>
      </c>
      <c r="I89" s="8" t="s">
        <v>322</v>
      </c>
      <c r="J89" s="8" t="s">
        <v>319</v>
      </c>
      <c r="K89" s="22" t="s">
        <v>320</v>
      </c>
      <c r="L89" s="23">
        <v>15</v>
      </c>
      <c r="M89" s="23">
        <v>32</v>
      </c>
      <c r="N89" s="23">
        <v>50</v>
      </c>
      <c r="O89" s="24">
        <v>6</v>
      </c>
      <c r="P89" s="24">
        <v>7.2</v>
      </c>
      <c r="Q89" s="24">
        <v>10</v>
      </c>
      <c r="R89" s="24">
        <v>3</v>
      </c>
      <c r="S89" s="24">
        <v>7.5</v>
      </c>
      <c r="T89" s="24">
        <v>15</v>
      </c>
      <c r="U89" s="22" t="s">
        <v>555</v>
      </c>
      <c r="V89" s="22" t="s">
        <v>554</v>
      </c>
      <c r="W89" s="22" t="s">
        <v>570</v>
      </c>
      <c r="X89" s="25">
        <v>1</v>
      </c>
      <c r="Y89" s="22" t="s">
        <v>569</v>
      </c>
      <c r="Z89" s="25">
        <v>0.5</v>
      </c>
      <c r="AA89" s="9">
        <f t="shared" si="11"/>
        <v>2</v>
      </c>
      <c r="AB89" s="7">
        <v>100</v>
      </c>
      <c r="AC89" s="25"/>
      <c r="AD89" s="23">
        <v>120</v>
      </c>
      <c r="AE89" s="24">
        <v>289.5</v>
      </c>
      <c r="AF89" s="24">
        <f t="shared" si="17"/>
        <v>57.9</v>
      </c>
      <c r="AG89" s="22">
        <v>3.8600000000000002E-2</v>
      </c>
      <c r="AH89" s="23">
        <v>52</v>
      </c>
      <c r="AI89" s="26"/>
      <c r="AJ89" s="7">
        <f t="shared" si="12"/>
        <v>3</v>
      </c>
      <c r="AK89" s="22"/>
      <c r="AL89" s="26"/>
      <c r="AM89" s="25">
        <v>0.41798941798941797</v>
      </c>
      <c r="AN89" s="25">
        <v>1</v>
      </c>
      <c r="AO89" s="25">
        <v>0.22222222222222224</v>
      </c>
      <c r="AP89" s="25">
        <v>0</v>
      </c>
      <c r="AQ89" s="25">
        <v>0</v>
      </c>
      <c r="AR89" s="25">
        <v>0</v>
      </c>
      <c r="AS89" s="25">
        <v>0</v>
      </c>
      <c r="AT89" s="25">
        <v>0</v>
      </c>
      <c r="AU89" s="25">
        <v>0</v>
      </c>
      <c r="AV89" s="25">
        <v>0</v>
      </c>
      <c r="AW89" s="25">
        <v>0</v>
      </c>
      <c r="AX89" s="25">
        <v>0</v>
      </c>
      <c r="AY89" s="25">
        <v>0</v>
      </c>
      <c r="AZ89" s="25">
        <v>0</v>
      </c>
      <c r="BA89" s="25">
        <v>0</v>
      </c>
      <c r="BB89" s="25">
        <v>0</v>
      </c>
      <c r="BC89" s="25">
        <v>0</v>
      </c>
      <c r="BD89" s="25">
        <v>0</v>
      </c>
      <c r="BE89" s="25">
        <v>0</v>
      </c>
      <c r="BF89" s="25">
        <v>0</v>
      </c>
      <c r="BG89" s="25">
        <v>0</v>
      </c>
      <c r="BH89" s="25">
        <v>0</v>
      </c>
      <c r="BI89" s="25">
        <v>0</v>
      </c>
      <c r="BJ89" s="25">
        <v>0</v>
      </c>
      <c r="BK89" s="25">
        <v>0</v>
      </c>
      <c r="BL89" s="8"/>
      <c r="BM89" s="22" t="s">
        <v>625</v>
      </c>
      <c r="BN89" s="22"/>
      <c r="BO89" s="26"/>
      <c r="BP89" s="22"/>
      <c r="BQ89" s="23"/>
      <c r="BR89" s="23"/>
      <c r="BS89" s="24"/>
      <c r="BT89" s="24"/>
      <c r="BU89" s="24"/>
      <c r="BV89" s="29"/>
      <c r="BW89" s="29"/>
      <c r="BX89" s="29"/>
      <c r="BY89" s="29" t="s">
        <v>678</v>
      </c>
      <c r="BZ89"/>
      <c r="CA89">
        <v>30.78</v>
      </c>
      <c r="CB89"/>
      <c r="CC89">
        <v>2.8</v>
      </c>
      <c r="CD89">
        <v>1.51</v>
      </c>
      <c r="CE89">
        <v>0</v>
      </c>
      <c r="CF89">
        <v>0.71</v>
      </c>
      <c r="CG89">
        <v>2.2999999999999998</v>
      </c>
      <c r="CH89">
        <v>3.55</v>
      </c>
      <c r="CI89"/>
      <c r="CJ89"/>
      <c r="CK89" s="30"/>
      <c r="CL89" s="30"/>
      <c r="CM89" s="30"/>
      <c r="CN89" s="30"/>
      <c r="CO89" s="30"/>
      <c r="CP89" t="s">
        <v>730</v>
      </c>
      <c r="CQ89"/>
      <c r="CR89" s="30">
        <v>5.58</v>
      </c>
      <c r="CS89" s="30"/>
      <c r="CT89"/>
      <c r="CU89"/>
      <c r="CV89"/>
      <c r="CW89"/>
      <c r="CX89"/>
      <c r="CY89"/>
      <c r="CZ89"/>
      <c r="DA89"/>
      <c r="DB89"/>
      <c r="DC89"/>
      <c r="DD89"/>
      <c r="DE89"/>
      <c r="DF89" t="s">
        <v>741</v>
      </c>
      <c r="DG89" t="s">
        <v>741</v>
      </c>
      <c r="DH89"/>
      <c r="DI89"/>
      <c r="DJ89"/>
      <c r="DK89"/>
      <c r="DL89"/>
      <c r="DM89"/>
      <c r="DN89" s="29"/>
      <c r="DO89" s="29"/>
      <c r="DP89" s="29"/>
      <c r="DQ89" s="29"/>
      <c r="DR89" t="str">
        <f t="shared" si="16"/>
        <v>yes</v>
      </c>
      <c r="DS89" t="s">
        <v>742</v>
      </c>
      <c r="DT89"/>
      <c r="DU89" s="38"/>
      <c r="DV89" s="38"/>
      <c r="DW89"/>
      <c r="DX89"/>
      <c r="DY89"/>
      <c r="DZ89"/>
      <c r="EA89"/>
      <c r="EB89"/>
      <c r="EC89"/>
      <c r="ED89"/>
      <c r="EE89"/>
      <c r="EF89"/>
    </row>
    <row r="90" spans="1:136" ht="15" customHeight="1" x14ac:dyDescent="0.25">
      <c r="A90" s="7" t="s">
        <v>71</v>
      </c>
      <c r="B90" s="7" t="s">
        <v>273</v>
      </c>
      <c r="C90" s="8" t="s">
        <v>291</v>
      </c>
      <c r="D90" s="8" t="s">
        <v>383</v>
      </c>
      <c r="E90" s="8" t="s">
        <v>391</v>
      </c>
      <c r="F90" s="8" t="s">
        <v>315</v>
      </c>
      <c r="G90" s="8" t="s">
        <v>341</v>
      </c>
      <c r="H90" s="8" t="s">
        <v>342</v>
      </c>
      <c r="I90" s="8" t="s">
        <v>322</v>
      </c>
      <c r="J90" s="8" t="s">
        <v>319</v>
      </c>
      <c r="K90" s="22" t="s">
        <v>323</v>
      </c>
      <c r="L90" s="23">
        <v>20</v>
      </c>
      <c r="M90" s="23">
        <v>32</v>
      </c>
      <c r="N90" s="23">
        <v>45</v>
      </c>
      <c r="O90" s="24">
        <v>6</v>
      </c>
      <c r="P90" s="24">
        <v>7.2</v>
      </c>
      <c r="Q90" s="24">
        <v>9</v>
      </c>
      <c r="R90" s="24">
        <v>0.5</v>
      </c>
      <c r="S90" s="24">
        <v>7.5</v>
      </c>
      <c r="T90" s="24">
        <v>15</v>
      </c>
      <c r="U90" s="22" t="s">
        <v>555</v>
      </c>
      <c r="V90" s="22" t="s">
        <v>547</v>
      </c>
      <c r="W90" s="22" t="s">
        <v>570</v>
      </c>
      <c r="X90" s="25">
        <v>1</v>
      </c>
      <c r="Y90" s="22" t="s">
        <v>569</v>
      </c>
      <c r="Z90" s="25">
        <v>0.5</v>
      </c>
      <c r="AA90" s="9">
        <f t="shared" si="11"/>
        <v>2</v>
      </c>
      <c r="AB90" s="7">
        <v>100</v>
      </c>
      <c r="AC90" s="25"/>
      <c r="AD90" s="23">
        <v>120</v>
      </c>
      <c r="AE90" s="24">
        <v>296.5</v>
      </c>
      <c r="AF90" s="24">
        <f t="shared" si="17"/>
        <v>59.3</v>
      </c>
      <c r="AG90" s="22">
        <v>4.36E-2</v>
      </c>
      <c r="AH90" s="23">
        <v>20</v>
      </c>
      <c r="AI90" s="26"/>
      <c r="AJ90" s="7">
        <f t="shared" si="12"/>
        <v>3</v>
      </c>
      <c r="AK90" s="22"/>
      <c r="AL90" s="26"/>
      <c r="AM90" s="25">
        <v>0.33333333333333331</v>
      </c>
      <c r="AN90" s="25">
        <v>1</v>
      </c>
      <c r="AO90" s="25">
        <v>0</v>
      </c>
      <c r="AP90" s="25">
        <v>0</v>
      </c>
      <c r="AQ90" s="25">
        <v>0</v>
      </c>
      <c r="AR90" s="25">
        <v>0</v>
      </c>
      <c r="AS90" s="25">
        <v>0</v>
      </c>
      <c r="AT90" s="25">
        <v>0</v>
      </c>
      <c r="AU90" s="25">
        <v>0</v>
      </c>
      <c r="AV90" s="25">
        <v>0</v>
      </c>
      <c r="AW90" s="25">
        <v>0</v>
      </c>
      <c r="AX90" s="25">
        <v>0</v>
      </c>
      <c r="AY90" s="25">
        <v>0.82222222222222219</v>
      </c>
      <c r="AZ90" s="25">
        <v>0</v>
      </c>
      <c r="BA90" s="25">
        <v>0</v>
      </c>
      <c r="BB90" s="25">
        <v>0</v>
      </c>
      <c r="BC90" s="25">
        <v>0</v>
      </c>
      <c r="BD90" s="25">
        <v>0</v>
      </c>
      <c r="BE90" s="25">
        <v>0</v>
      </c>
      <c r="BF90" s="25">
        <v>0</v>
      </c>
      <c r="BG90" s="25">
        <v>0</v>
      </c>
      <c r="BH90" s="25">
        <v>0</v>
      </c>
      <c r="BI90" s="25">
        <v>0</v>
      </c>
      <c r="BJ90" s="25">
        <v>0</v>
      </c>
      <c r="BK90" s="25">
        <v>0</v>
      </c>
      <c r="BL90" s="8"/>
      <c r="BM90" s="22" t="s">
        <v>635</v>
      </c>
      <c r="BN90" s="22"/>
      <c r="BO90" s="26"/>
      <c r="BP90" s="22"/>
      <c r="BQ90" s="23"/>
      <c r="BR90" s="23"/>
      <c r="BS90" s="24"/>
      <c r="BT90" s="24"/>
      <c r="BU90" s="24"/>
      <c r="BV90" s="29"/>
      <c r="BW90" s="29"/>
      <c r="BX90" s="29"/>
      <c r="BY90" s="29" t="s">
        <v>678</v>
      </c>
      <c r="BZ90"/>
      <c r="CA90">
        <v>35.299999999999997</v>
      </c>
      <c r="CB90"/>
      <c r="CC90">
        <v>2.4</v>
      </c>
      <c r="CD90">
        <v>1.53</v>
      </c>
      <c r="CE90">
        <v>0.2</v>
      </c>
      <c r="CF90">
        <v>0.73</v>
      </c>
      <c r="CG90">
        <v>2.7</v>
      </c>
      <c r="CH90">
        <v>0.28000000000000003</v>
      </c>
      <c r="CI90"/>
      <c r="CJ90"/>
      <c r="CK90" s="30"/>
      <c r="CL90" s="30"/>
      <c r="CM90" s="30"/>
      <c r="CN90" s="30"/>
      <c r="CO90" s="30"/>
      <c r="CP90" t="s">
        <v>730</v>
      </c>
      <c r="CQ90"/>
      <c r="CR90" s="30">
        <v>7.84</v>
      </c>
      <c r="CS90" s="30"/>
      <c r="CT90"/>
      <c r="CU90"/>
      <c r="CV90"/>
      <c r="CW90"/>
      <c r="CX90"/>
      <c r="CY90"/>
      <c r="CZ90"/>
      <c r="DA90"/>
      <c r="DB90"/>
      <c r="DC90"/>
      <c r="DD90"/>
      <c r="DE90"/>
      <c r="DF90" t="s">
        <v>741</v>
      </c>
      <c r="DG90" t="s">
        <v>741</v>
      </c>
      <c r="DH90"/>
      <c r="DI90"/>
      <c r="DJ90"/>
      <c r="DK90"/>
      <c r="DL90"/>
      <c r="DM90"/>
      <c r="DN90" s="29"/>
      <c r="DO90" s="29"/>
      <c r="DP90" s="29"/>
      <c r="DQ90" s="29"/>
      <c r="DR90" t="str">
        <f t="shared" si="16"/>
        <v>yes</v>
      </c>
      <c r="DS90" t="s">
        <v>742</v>
      </c>
      <c r="DT90"/>
      <c r="DU90" s="38"/>
      <c r="DV90" s="38"/>
      <c r="DW90"/>
      <c r="DX90"/>
      <c r="DY90"/>
      <c r="DZ90"/>
      <c r="EA90"/>
      <c r="EB90"/>
      <c r="EC90"/>
      <c r="ED90"/>
      <c r="EE90"/>
      <c r="EF90"/>
    </row>
    <row r="91" spans="1:136" ht="15" customHeight="1" x14ac:dyDescent="0.25">
      <c r="A91" s="7" t="s">
        <v>72</v>
      </c>
      <c r="B91" s="7" t="s">
        <v>273</v>
      </c>
      <c r="C91" s="8" t="s">
        <v>291</v>
      </c>
      <c r="D91" s="8" t="s">
        <v>383</v>
      </c>
      <c r="E91" s="8" t="s">
        <v>391</v>
      </c>
      <c r="F91" s="8" t="s">
        <v>315</v>
      </c>
      <c r="G91" s="8" t="s">
        <v>341</v>
      </c>
      <c r="H91" s="8" t="s">
        <v>342</v>
      </c>
      <c r="I91" s="8" t="s">
        <v>322</v>
      </c>
      <c r="J91" s="8" t="s">
        <v>319</v>
      </c>
      <c r="K91" s="22" t="s">
        <v>323</v>
      </c>
      <c r="L91" s="23">
        <v>20</v>
      </c>
      <c r="M91" s="23">
        <v>32</v>
      </c>
      <c r="N91" s="23">
        <v>45</v>
      </c>
      <c r="O91" s="24">
        <v>6</v>
      </c>
      <c r="P91" s="24">
        <v>7.2</v>
      </c>
      <c r="Q91" s="24">
        <v>9</v>
      </c>
      <c r="R91" s="24">
        <v>0.5</v>
      </c>
      <c r="S91" s="24">
        <v>7.5</v>
      </c>
      <c r="T91" s="24">
        <v>15</v>
      </c>
      <c r="U91" s="22" t="s">
        <v>555</v>
      </c>
      <c r="V91" s="22" t="s">
        <v>547</v>
      </c>
      <c r="W91" s="22" t="s">
        <v>570</v>
      </c>
      <c r="X91" s="25">
        <v>1</v>
      </c>
      <c r="Y91" s="22" t="s">
        <v>569</v>
      </c>
      <c r="Z91" s="25">
        <v>0.5</v>
      </c>
      <c r="AA91" s="9">
        <f t="shared" si="11"/>
        <v>2</v>
      </c>
      <c r="AB91" s="7">
        <v>100</v>
      </c>
      <c r="AC91" s="25"/>
      <c r="AD91" s="23">
        <v>120</v>
      </c>
      <c r="AE91" s="24">
        <v>499.5</v>
      </c>
      <c r="AF91" s="24">
        <f t="shared" si="17"/>
        <v>99.9</v>
      </c>
      <c r="AG91" s="22">
        <v>5.0950000000000002E-2</v>
      </c>
      <c r="AH91" s="23">
        <v>46</v>
      </c>
      <c r="AI91" s="26"/>
      <c r="AJ91" s="7">
        <f t="shared" si="12"/>
        <v>3</v>
      </c>
      <c r="AK91" s="22"/>
      <c r="AL91" s="26"/>
      <c r="AM91" s="25">
        <v>0.39627039627039634</v>
      </c>
      <c r="AN91" s="25">
        <v>1</v>
      </c>
      <c r="AO91" s="25">
        <v>0</v>
      </c>
      <c r="AP91" s="25">
        <v>0</v>
      </c>
      <c r="AQ91" s="25">
        <v>0</v>
      </c>
      <c r="AR91" s="25">
        <v>0</v>
      </c>
      <c r="AS91" s="25">
        <v>0</v>
      </c>
      <c r="AT91" s="25">
        <v>0</v>
      </c>
      <c r="AU91" s="25">
        <v>0</v>
      </c>
      <c r="AV91" s="25">
        <v>0</v>
      </c>
      <c r="AW91" s="25">
        <v>0</v>
      </c>
      <c r="AX91" s="25">
        <v>0</v>
      </c>
      <c r="AY91" s="25">
        <v>0.86946386946386944</v>
      </c>
      <c r="AZ91" s="25">
        <v>0</v>
      </c>
      <c r="BA91" s="25">
        <v>0</v>
      </c>
      <c r="BB91" s="25">
        <v>0</v>
      </c>
      <c r="BC91" s="25">
        <v>0</v>
      </c>
      <c r="BD91" s="25">
        <v>0</v>
      </c>
      <c r="BE91" s="25">
        <v>0</v>
      </c>
      <c r="BF91" s="25">
        <v>0</v>
      </c>
      <c r="BG91" s="25">
        <v>0</v>
      </c>
      <c r="BH91" s="25">
        <v>0</v>
      </c>
      <c r="BI91" s="25">
        <v>0</v>
      </c>
      <c r="BJ91" s="25">
        <v>0</v>
      </c>
      <c r="BK91" s="25">
        <v>0</v>
      </c>
      <c r="BL91" s="8"/>
      <c r="BM91" s="22" t="s">
        <v>635</v>
      </c>
      <c r="BN91" s="22"/>
      <c r="BO91" s="26"/>
      <c r="BP91" s="22"/>
      <c r="BQ91" s="23"/>
      <c r="BR91" s="23"/>
      <c r="BS91" s="24"/>
      <c r="BT91" s="24"/>
      <c r="BU91" s="24"/>
      <c r="BV91" s="29"/>
      <c r="BW91" s="29"/>
      <c r="BX91" s="29"/>
      <c r="BY91" s="29" t="s">
        <v>678</v>
      </c>
      <c r="BZ91"/>
      <c r="CA91">
        <v>33.71</v>
      </c>
      <c r="CB91"/>
      <c r="CC91">
        <v>2.4</v>
      </c>
      <c r="CD91">
        <v>2.06</v>
      </c>
      <c r="CE91">
        <v>0.15</v>
      </c>
      <c r="CF91">
        <v>1.1599999999999999</v>
      </c>
      <c r="CG91">
        <v>2</v>
      </c>
      <c r="CH91">
        <v>0.4</v>
      </c>
      <c r="CI91"/>
      <c r="CJ91"/>
      <c r="CK91" s="30"/>
      <c r="CL91" s="30"/>
      <c r="CM91" s="30"/>
      <c r="CN91" s="30"/>
      <c r="CO91" s="30"/>
      <c r="CP91" t="s">
        <v>730</v>
      </c>
      <c r="CQ91"/>
      <c r="CR91" s="30">
        <v>5.7</v>
      </c>
      <c r="CS91" s="30"/>
      <c r="CT91"/>
      <c r="CU91"/>
      <c r="CV91"/>
      <c r="CW91"/>
      <c r="CX91"/>
      <c r="CY91"/>
      <c r="CZ91"/>
      <c r="DA91"/>
      <c r="DB91"/>
      <c r="DC91"/>
      <c r="DD91"/>
      <c r="DE91"/>
      <c r="DF91" t="s">
        <v>741</v>
      </c>
      <c r="DG91" t="s">
        <v>741</v>
      </c>
      <c r="DH91"/>
      <c r="DI91"/>
      <c r="DJ91"/>
      <c r="DK91"/>
      <c r="DL91"/>
      <c r="DM91"/>
      <c r="DN91" s="29"/>
      <c r="DO91" s="29"/>
      <c r="DP91" s="29"/>
      <c r="DQ91" s="29"/>
      <c r="DR91" t="str">
        <f t="shared" si="16"/>
        <v>yes</v>
      </c>
      <c r="DS91" t="s">
        <v>742</v>
      </c>
      <c r="DT91"/>
      <c r="DU91" s="38"/>
      <c r="DV91" s="38"/>
      <c r="DW91"/>
      <c r="DX91"/>
      <c r="DY91"/>
      <c r="DZ91"/>
      <c r="EA91"/>
      <c r="EB91"/>
      <c r="EC91"/>
      <c r="ED91"/>
      <c r="EE91"/>
      <c r="EF91"/>
    </row>
    <row r="92" spans="1:136" ht="15" customHeight="1" x14ac:dyDescent="0.25">
      <c r="A92" s="7" t="s">
        <v>73</v>
      </c>
      <c r="B92" s="7" t="s">
        <v>273</v>
      </c>
      <c r="C92" s="8" t="s">
        <v>292</v>
      </c>
      <c r="D92" s="8" t="s">
        <v>392</v>
      </c>
      <c r="E92" s="8" t="s">
        <v>390</v>
      </c>
      <c r="F92" s="8" t="s">
        <v>315</v>
      </c>
      <c r="G92" s="8" t="s">
        <v>341</v>
      </c>
      <c r="H92" s="8" t="s">
        <v>342</v>
      </c>
      <c r="I92" s="8" t="s">
        <v>322</v>
      </c>
      <c r="J92" s="8" t="s">
        <v>357</v>
      </c>
      <c r="K92" s="22" t="s">
        <v>323</v>
      </c>
      <c r="L92" s="23">
        <v>10</v>
      </c>
      <c r="M92" s="23">
        <v>32</v>
      </c>
      <c r="N92" s="23">
        <v>40</v>
      </c>
      <c r="O92" s="24">
        <v>6</v>
      </c>
      <c r="P92" s="24">
        <v>7</v>
      </c>
      <c r="Q92" s="24">
        <v>9</v>
      </c>
      <c r="R92" s="24">
        <v>1</v>
      </c>
      <c r="S92" s="24">
        <v>2.5</v>
      </c>
      <c r="T92" s="24">
        <v>15</v>
      </c>
      <c r="U92" s="22" t="s">
        <v>555</v>
      </c>
      <c r="V92" s="22" t="s">
        <v>547</v>
      </c>
      <c r="W92" s="22" t="s">
        <v>570</v>
      </c>
      <c r="X92" s="25">
        <v>1</v>
      </c>
      <c r="Y92" s="22" t="s">
        <v>569</v>
      </c>
      <c r="Z92" s="25">
        <v>0.5</v>
      </c>
      <c r="AA92" s="9">
        <f t="shared" si="11"/>
        <v>2</v>
      </c>
      <c r="AB92" s="7">
        <v>100</v>
      </c>
      <c r="AC92" s="25"/>
      <c r="AD92" s="23">
        <v>120</v>
      </c>
      <c r="AE92" s="24">
        <v>3800</v>
      </c>
      <c r="AF92" s="24">
        <f t="shared" si="17"/>
        <v>760</v>
      </c>
      <c r="AG92" s="22">
        <v>0.39</v>
      </c>
      <c r="AH92" s="23">
        <v>4700</v>
      </c>
      <c r="AI92" s="26"/>
      <c r="AJ92" s="7">
        <f t="shared" si="12"/>
        <v>4</v>
      </c>
      <c r="AK92" s="22"/>
      <c r="AL92" s="26"/>
      <c r="AM92" s="25">
        <v>0.84195402298850586</v>
      </c>
      <c r="AN92" s="25">
        <v>1</v>
      </c>
      <c r="AO92" s="25">
        <v>0.40229885057471265</v>
      </c>
      <c r="AP92" s="25">
        <v>0</v>
      </c>
      <c r="AQ92" s="25">
        <v>0</v>
      </c>
      <c r="AR92" s="25">
        <v>0</v>
      </c>
      <c r="AS92" s="25">
        <v>0</v>
      </c>
      <c r="AT92" s="25">
        <v>0</v>
      </c>
      <c r="AU92" s="25">
        <v>0</v>
      </c>
      <c r="AV92" s="25">
        <v>0</v>
      </c>
      <c r="AW92" s="25">
        <v>0</v>
      </c>
      <c r="AX92" s="25">
        <v>0.58398229082671593</v>
      </c>
      <c r="AY92" s="25">
        <v>0</v>
      </c>
      <c r="AZ92" s="25">
        <v>0</v>
      </c>
      <c r="BA92" s="25">
        <v>0</v>
      </c>
      <c r="BB92" s="25">
        <v>0</v>
      </c>
      <c r="BC92" s="25">
        <v>0</v>
      </c>
      <c r="BD92" s="25">
        <v>0</v>
      </c>
      <c r="BE92" s="25">
        <v>0</v>
      </c>
      <c r="BF92" s="25">
        <v>0</v>
      </c>
      <c r="BG92" s="25">
        <v>0</v>
      </c>
      <c r="BH92" s="25">
        <v>0</v>
      </c>
      <c r="BI92" s="25">
        <v>0</v>
      </c>
      <c r="BJ92" s="25">
        <v>0</v>
      </c>
      <c r="BK92" s="25">
        <v>0</v>
      </c>
      <c r="BL92" s="8"/>
      <c r="BM92" s="22" t="s">
        <v>625</v>
      </c>
      <c r="BN92" s="22"/>
      <c r="BO92" s="26"/>
      <c r="BP92" s="22"/>
      <c r="BQ92" s="23"/>
      <c r="BR92" s="23"/>
      <c r="BS92" s="24"/>
      <c r="BT92" s="24"/>
      <c r="BU92" s="24"/>
      <c r="BV92" s="29" t="s">
        <v>666</v>
      </c>
      <c r="BW92" s="29" t="s">
        <v>667</v>
      </c>
      <c r="BX92" s="29"/>
      <c r="BY92" s="29" t="s">
        <v>678</v>
      </c>
      <c r="BZ92"/>
      <c r="CA92">
        <v>65.34</v>
      </c>
      <c r="CB92">
        <v>8.14</v>
      </c>
      <c r="CC92"/>
      <c r="CD92">
        <v>0.18</v>
      </c>
      <c r="CE92">
        <v>1.3</v>
      </c>
      <c r="CF92">
        <v>6.5</v>
      </c>
      <c r="CG92"/>
      <c r="CH92">
        <v>0</v>
      </c>
      <c r="CI92"/>
      <c r="CJ92"/>
      <c r="CK92" s="30"/>
      <c r="CL92" s="30"/>
      <c r="CM92" s="30"/>
      <c r="CN92" s="30"/>
      <c r="CO92" s="30"/>
      <c r="CP92" t="s">
        <v>730</v>
      </c>
      <c r="CQ92" t="s">
        <v>733</v>
      </c>
      <c r="CR92" s="30">
        <v>200</v>
      </c>
      <c r="CS92" s="30"/>
      <c r="CT92"/>
      <c r="CU92"/>
      <c r="CV92"/>
      <c r="CW92"/>
      <c r="CX92"/>
      <c r="CY92"/>
      <c r="CZ92"/>
      <c r="DA92"/>
      <c r="DB92"/>
      <c r="DC92"/>
      <c r="DD92"/>
      <c r="DE92"/>
      <c r="DF92" t="s">
        <v>741</v>
      </c>
      <c r="DG92"/>
      <c r="DH92"/>
      <c r="DI92"/>
      <c r="DJ92"/>
      <c r="DK92"/>
      <c r="DL92"/>
      <c r="DM92"/>
      <c r="DN92" s="29"/>
      <c r="DO92" s="29"/>
      <c r="DP92" s="29"/>
      <c r="DQ92" s="29"/>
      <c r="DR92" t="str">
        <f t="shared" si="16"/>
        <v>yes</v>
      </c>
      <c r="DS92" t="s">
        <v>742</v>
      </c>
      <c r="DT92"/>
      <c r="DU92" s="38"/>
      <c r="DV92" s="38"/>
      <c r="DW92"/>
      <c r="DX92"/>
      <c r="DY92"/>
      <c r="DZ92"/>
      <c r="EA92"/>
      <c r="EB92"/>
      <c r="EC92"/>
      <c r="ED92"/>
      <c r="EE92"/>
      <c r="EF92"/>
    </row>
    <row r="93" spans="1:136" ht="15" customHeight="1" x14ac:dyDescent="0.25">
      <c r="A93" s="7" t="s">
        <v>74</v>
      </c>
      <c r="B93" s="7" t="s">
        <v>273</v>
      </c>
      <c r="C93" s="8" t="s">
        <v>280</v>
      </c>
      <c r="D93" s="8" t="s">
        <v>393</v>
      </c>
      <c r="E93" s="8" t="s">
        <v>363</v>
      </c>
      <c r="F93" s="8" t="s">
        <v>315</v>
      </c>
      <c r="G93" s="8" t="s">
        <v>394</v>
      </c>
      <c r="H93" s="8" t="s">
        <v>395</v>
      </c>
      <c r="I93" s="8" t="s">
        <v>322</v>
      </c>
      <c r="J93" s="8" t="s">
        <v>319</v>
      </c>
      <c r="K93" s="22" t="s">
        <v>323</v>
      </c>
      <c r="L93" s="23">
        <v>25</v>
      </c>
      <c r="M93" s="23">
        <v>30</v>
      </c>
      <c r="N93" s="23">
        <v>48</v>
      </c>
      <c r="O93" s="24">
        <v>5.9</v>
      </c>
      <c r="P93" s="24">
        <v>7</v>
      </c>
      <c r="Q93" s="24">
        <v>11</v>
      </c>
      <c r="R93" s="24">
        <v>1.4610000000000001</v>
      </c>
      <c r="S93" s="24">
        <v>5.8440000000000003</v>
      </c>
      <c r="T93" s="24">
        <v>17.532</v>
      </c>
      <c r="U93" s="22"/>
      <c r="V93" s="22" t="s">
        <v>547</v>
      </c>
      <c r="W93" s="22" t="s">
        <v>583</v>
      </c>
      <c r="X93" s="25"/>
      <c r="Y93" s="22"/>
      <c r="Z93" s="25"/>
      <c r="AA93" s="9"/>
      <c r="AB93" s="7">
        <v>0</v>
      </c>
      <c r="AC93" s="25"/>
      <c r="AD93" s="23">
        <v>480</v>
      </c>
      <c r="AE93" s="24">
        <v>120</v>
      </c>
      <c r="AF93" s="24">
        <f t="shared" si="17"/>
        <v>6</v>
      </c>
      <c r="AG93" s="22"/>
      <c r="AH93" s="23">
        <v>221.47651006711408</v>
      </c>
      <c r="AI93" s="26"/>
      <c r="AJ93" s="7">
        <f t="shared" si="12"/>
        <v>6</v>
      </c>
      <c r="AK93" s="22"/>
      <c r="AL93" s="26"/>
      <c r="AM93" s="25">
        <v>1</v>
      </c>
      <c r="AN93" s="25">
        <v>8.0000000000000016E-2</v>
      </c>
      <c r="AO93" s="25">
        <v>0.75</v>
      </c>
      <c r="AP93" s="25">
        <v>0</v>
      </c>
      <c r="AQ93" s="25">
        <v>0</v>
      </c>
      <c r="AR93" s="25">
        <v>0</v>
      </c>
      <c r="AS93" s="25">
        <v>0</v>
      </c>
      <c r="AT93" s="25">
        <v>0</v>
      </c>
      <c r="AU93" s="25">
        <v>0</v>
      </c>
      <c r="AV93" s="25">
        <v>0</v>
      </c>
      <c r="AW93" s="25">
        <v>0</v>
      </c>
      <c r="AX93" s="25">
        <v>6.4449501578762489E-2</v>
      </c>
      <c r="AY93" s="25">
        <v>0</v>
      </c>
      <c r="AZ93" s="25">
        <v>0.06</v>
      </c>
      <c r="BA93" s="25">
        <v>5.4873215498624797E-2</v>
      </c>
      <c r="BB93" s="25">
        <v>0</v>
      </c>
      <c r="BC93" s="25">
        <v>0</v>
      </c>
      <c r="BD93" s="25">
        <v>0</v>
      </c>
      <c r="BE93" s="25">
        <v>0</v>
      </c>
      <c r="BF93" s="25">
        <v>0</v>
      </c>
      <c r="BG93" s="25">
        <v>0</v>
      </c>
      <c r="BH93" s="25">
        <v>0</v>
      </c>
      <c r="BI93" s="25">
        <v>0</v>
      </c>
      <c r="BJ93" s="25">
        <v>0</v>
      </c>
      <c r="BK93" s="25">
        <v>0</v>
      </c>
      <c r="BL93" s="8"/>
      <c r="BM93" s="22"/>
      <c r="BN93" s="22" t="s">
        <v>660</v>
      </c>
      <c r="BO93" s="26"/>
      <c r="BP93" s="22"/>
      <c r="BQ93" s="23"/>
      <c r="BR93" s="23"/>
      <c r="BS93" s="24"/>
      <c r="BT93" s="24"/>
      <c r="BU93" s="24"/>
      <c r="BV93" s="29"/>
      <c r="BW93" s="29"/>
      <c r="BX93" s="29"/>
      <c r="BY93" s="29" t="s">
        <v>678</v>
      </c>
      <c r="BZ93"/>
      <c r="CA93"/>
      <c r="CB93"/>
      <c r="CC93"/>
      <c r="CD93"/>
      <c r="CE93"/>
      <c r="CF93"/>
      <c r="CG93"/>
      <c r="CH93">
        <v>0</v>
      </c>
      <c r="CI93"/>
      <c r="CJ93">
        <v>0</v>
      </c>
      <c r="CK93" s="30"/>
      <c r="CL93" s="30"/>
      <c r="CM93" s="30"/>
      <c r="CN93" s="30"/>
      <c r="CO93" s="30"/>
      <c r="CP93" t="s">
        <v>730</v>
      </c>
      <c r="CQ93"/>
      <c r="CR93" s="30"/>
      <c r="CS93" s="30"/>
      <c r="CT93"/>
      <c r="CU93"/>
      <c r="CV93"/>
      <c r="CW93"/>
      <c r="CX93"/>
      <c r="CY93"/>
      <c r="CZ93"/>
      <c r="DA93"/>
      <c r="DB93"/>
      <c r="DC93"/>
      <c r="DD93"/>
      <c r="DE93"/>
      <c r="DF93" t="s">
        <v>741</v>
      </c>
      <c r="DG93"/>
      <c r="DH93"/>
      <c r="DI93" t="s">
        <v>741</v>
      </c>
      <c r="DJ93"/>
      <c r="DK93"/>
      <c r="DL93"/>
      <c r="DM93"/>
      <c r="DN93" s="29"/>
      <c r="DO93" s="29"/>
      <c r="DP93" s="29"/>
      <c r="DQ93" s="29"/>
      <c r="DR93" t="str">
        <f t="shared" si="16"/>
        <v>yes</v>
      </c>
      <c r="DS93" t="s">
        <v>742</v>
      </c>
      <c r="DT93"/>
      <c r="DU93" s="38"/>
      <c r="DV93" s="38"/>
      <c r="DW93"/>
      <c r="DX93"/>
      <c r="DY93"/>
      <c r="DZ93"/>
      <c r="EA93"/>
      <c r="EB93"/>
      <c r="EC93"/>
      <c r="ED93"/>
      <c r="EE93"/>
      <c r="EF93"/>
    </row>
    <row r="94" spans="1:136" ht="15" customHeight="1" x14ac:dyDescent="0.25">
      <c r="A94" s="7" t="s">
        <v>74</v>
      </c>
      <c r="B94" s="7" t="s">
        <v>273</v>
      </c>
      <c r="C94" s="8" t="s">
        <v>280</v>
      </c>
      <c r="D94" s="8" t="s">
        <v>393</v>
      </c>
      <c r="E94" s="8" t="s">
        <v>363</v>
      </c>
      <c r="F94" s="8" t="s">
        <v>315</v>
      </c>
      <c r="G94" s="8" t="s">
        <v>394</v>
      </c>
      <c r="H94" s="8" t="s">
        <v>395</v>
      </c>
      <c r="I94" s="8" t="s">
        <v>322</v>
      </c>
      <c r="J94" s="8" t="s">
        <v>319</v>
      </c>
      <c r="K94" s="22" t="s">
        <v>323</v>
      </c>
      <c r="L94" s="23">
        <v>25</v>
      </c>
      <c r="M94" s="23">
        <v>30</v>
      </c>
      <c r="N94" s="23">
        <v>48</v>
      </c>
      <c r="O94" s="24">
        <v>5.9</v>
      </c>
      <c r="P94" s="24">
        <v>7</v>
      </c>
      <c r="Q94" s="24">
        <v>11</v>
      </c>
      <c r="R94" s="24">
        <v>1.4610000000000001</v>
      </c>
      <c r="S94" s="24">
        <v>5.8440000000000003</v>
      </c>
      <c r="T94" s="24">
        <v>17.532</v>
      </c>
      <c r="U94" s="22"/>
      <c r="V94" s="22" t="s">
        <v>547</v>
      </c>
      <c r="W94" s="22" t="s">
        <v>583</v>
      </c>
      <c r="X94" s="25"/>
      <c r="Y94" s="22"/>
      <c r="Z94" s="25"/>
      <c r="AA94" s="9"/>
      <c r="AB94" s="7">
        <v>0</v>
      </c>
      <c r="AC94" s="25"/>
      <c r="AD94" s="23">
        <v>480</v>
      </c>
      <c r="AE94" s="24">
        <v>120</v>
      </c>
      <c r="AF94" s="24">
        <f t="shared" si="17"/>
        <v>6</v>
      </c>
      <c r="AG94" s="22"/>
      <c r="AH94" s="23">
        <v>2000</v>
      </c>
      <c r="AI94" s="26"/>
      <c r="AJ94" s="7">
        <f t="shared" si="12"/>
        <v>5</v>
      </c>
      <c r="AK94" s="22"/>
      <c r="AL94" s="26"/>
      <c r="AM94" s="25">
        <v>1</v>
      </c>
      <c r="AN94" s="25">
        <v>0.54703832752613235</v>
      </c>
      <c r="AO94" s="25">
        <v>0</v>
      </c>
      <c r="AP94" s="25">
        <v>0</v>
      </c>
      <c r="AQ94" s="25">
        <v>0</v>
      </c>
      <c r="AR94" s="25">
        <v>0</v>
      </c>
      <c r="AS94" s="25">
        <v>0</v>
      </c>
      <c r="AT94" s="25">
        <v>0</v>
      </c>
      <c r="AU94" s="25">
        <v>0</v>
      </c>
      <c r="AV94" s="25">
        <v>0</v>
      </c>
      <c r="AW94" s="25">
        <v>0</v>
      </c>
      <c r="AX94" s="25">
        <v>0.38368758703249972</v>
      </c>
      <c r="AY94" s="25">
        <v>0</v>
      </c>
      <c r="AZ94" s="25">
        <v>0</v>
      </c>
      <c r="BA94" s="25">
        <v>0.72473867595818819</v>
      </c>
      <c r="BB94" s="25">
        <v>0</v>
      </c>
      <c r="BC94" s="25">
        <v>0</v>
      </c>
      <c r="BD94" s="25">
        <v>0.34843205574912889</v>
      </c>
      <c r="BE94" s="25">
        <v>0</v>
      </c>
      <c r="BF94" s="25">
        <v>0</v>
      </c>
      <c r="BG94" s="25">
        <v>0</v>
      </c>
      <c r="BH94" s="25">
        <v>0</v>
      </c>
      <c r="BI94" s="25">
        <v>0</v>
      </c>
      <c r="BJ94" s="25">
        <v>0</v>
      </c>
      <c r="BK94" s="25">
        <v>0</v>
      </c>
      <c r="BL94" s="8"/>
      <c r="BM94" s="22"/>
      <c r="BN94" s="22"/>
      <c r="BO94" s="26"/>
      <c r="BP94" s="22"/>
      <c r="BQ94" s="23"/>
      <c r="BR94" s="23"/>
      <c r="BS94" s="24"/>
      <c r="BT94" s="24"/>
      <c r="BU94" s="24"/>
      <c r="BV94" s="29" t="s">
        <v>673</v>
      </c>
      <c r="BW94" s="29" t="s">
        <v>674</v>
      </c>
      <c r="BX94" s="29" t="s">
        <v>668</v>
      </c>
      <c r="BY94" s="29" t="s">
        <v>678</v>
      </c>
      <c r="BZ94" t="s">
        <v>691</v>
      </c>
      <c r="CA94"/>
      <c r="CB94"/>
      <c r="CC94"/>
      <c r="CD94"/>
      <c r="CE94"/>
      <c r="CF94"/>
      <c r="CG94"/>
      <c r="CH94">
        <v>0</v>
      </c>
      <c r="CI94"/>
      <c r="CJ94">
        <v>0</v>
      </c>
      <c r="CK94" s="30"/>
      <c r="CL94" s="30"/>
      <c r="CM94" s="30"/>
      <c r="CN94" s="30"/>
      <c r="CO94" s="30"/>
      <c r="CP94" t="s">
        <v>730</v>
      </c>
      <c r="CQ94"/>
      <c r="CR94" s="30"/>
      <c r="CS94" s="30"/>
      <c r="CT94"/>
      <c r="CU94"/>
      <c r="CV94"/>
      <c r="CW94"/>
      <c r="CX94"/>
      <c r="CY94"/>
      <c r="CZ94"/>
      <c r="DA94"/>
      <c r="DB94"/>
      <c r="DC94"/>
      <c r="DD94"/>
      <c r="DE94"/>
      <c r="DF94" t="s">
        <v>741</v>
      </c>
      <c r="DG94"/>
      <c r="DH94"/>
      <c r="DI94" t="s">
        <v>741</v>
      </c>
      <c r="DJ94"/>
      <c r="DK94"/>
      <c r="DL94"/>
      <c r="DM94"/>
      <c r="DN94" s="29"/>
      <c r="DO94" s="29"/>
      <c r="DP94" s="29"/>
      <c r="DQ94" s="29"/>
      <c r="DR94" t="str">
        <f t="shared" si="16"/>
        <v>yes</v>
      </c>
      <c r="DS94" t="s">
        <v>742</v>
      </c>
      <c r="DT94"/>
      <c r="DU94" s="38"/>
      <c r="DV94" s="38"/>
      <c r="DW94"/>
      <c r="DX94"/>
      <c r="DY94"/>
      <c r="DZ94"/>
      <c r="EA94"/>
      <c r="EB94"/>
      <c r="EC94"/>
      <c r="ED94"/>
      <c r="EE94"/>
      <c r="EF94"/>
    </row>
    <row r="95" spans="1:136" ht="15" customHeight="1" x14ac:dyDescent="0.25">
      <c r="A95" s="7" t="s">
        <v>74</v>
      </c>
      <c r="B95" s="7" t="s">
        <v>273</v>
      </c>
      <c r="C95" s="8" t="s">
        <v>280</v>
      </c>
      <c r="D95" s="8" t="s">
        <v>393</v>
      </c>
      <c r="E95" s="8" t="s">
        <v>363</v>
      </c>
      <c r="F95" s="8" t="s">
        <v>315</v>
      </c>
      <c r="G95" s="8" t="s">
        <v>394</v>
      </c>
      <c r="H95" s="8" t="s">
        <v>395</v>
      </c>
      <c r="I95" s="8" t="s">
        <v>322</v>
      </c>
      <c r="J95" s="8" t="s">
        <v>319</v>
      </c>
      <c r="K95" s="22" t="s">
        <v>323</v>
      </c>
      <c r="L95" s="23">
        <v>25</v>
      </c>
      <c r="M95" s="23">
        <v>30</v>
      </c>
      <c r="N95" s="23">
        <v>48</v>
      </c>
      <c r="O95" s="24">
        <v>5.9</v>
      </c>
      <c r="P95" s="24">
        <v>7</v>
      </c>
      <c r="Q95" s="24">
        <v>11</v>
      </c>
      <c r="R95" s="24">
        <v>1.4610000000000001</v>
      </c>
      <c r="S95" s="24">
        <v>2.9220000000000002</v>
      </c>
      <c r="T95" s="24">
        <v>17.532</v>
      </c>
      <c r="U95" s="22"/>
      <c r="V95" s="22" t="s">
        <v>547</v>
      </c>
      <c r="W95" s="22" t="s">
        <v>583</v>
      </c>
      <c r="X95" s="25"/>
      <c r="Y95" s="22"/>
      <c r="Z95" s="25"/>
      <c r="AA95" s="9"/>
      <c r="AB95" s="7">
        <v>0</v>
      </c>
      <c r="AC95" s="25"/>
      <c r="AD95" s="23">
        <v>480</v>
      </c>
      <c r="AE95" s="24">
        <v>120</v>
      </c>
      <c r="AF95" s="24">
        <f t="shared" si="17"/>
        <v>6</v>
      </c>
      <c r="AG95" s="22"/>
      <c r="AH95" s="23">
        <v>2221.4765100671138</v>
      </c>
      <c r="AI95" s="26"/>
      <c r="AJ95" s="7">
        <f t="shared" si="12"/>
        <v>7</v>
      </c>
      <c r="AK95" s="22"/>
      <c r="AL95" s="26"/>
      <c r="AM95" s="25">
        <v>1</v>
      </c>
      <c r="AN95" s="25">
        <v>0.55823863636363624</v>
      </c>
      <c r="AO95" s="25">
        <v>0.18636363636363631</v>
      </c>
      <c r="AP95" s="25">
        <v>0</v>
      </c>
      <c r="AQ95" s="25">
        <v>0</v>
      </c>
      <c r="AR95" s="25">
        <v>0</v>
      </c>
      <c r="AS95" s="25">
        <v>0</v>
      </c>
      <c r="AT95" s="25">
        <v>0</v>
      </c>
      <c r="AU95" s="25">
        <v>0</v>
      </c>
      <c r="AV95" s="25">
        <v>0</v>
      </c>
      <c r="AW95" s="25">
        <v>0</v>
      </c>
      <c r="AX95" s="25">
        <v>0.37228048156066068</v>
      </c>
      <c r="AY95" s="25">
        <v>0</v>
      </c>
      <c r="AZ95" s="25">
        <v>8.7921856651205624E-2</v>
      </c>
      <c r="BA95" s="25">
        <v>0.81312128420689445</v>
      </c>
      <c r="BB95" s="25">
        <v>0</v>
      </c>
      <c r="BC95" s="25">
        <v>0</v>
      </c>
      <c r="BD95" s="25">
        <v>0.33068185489245094</v>
      </c>
      <c r="BE95" s="25">
        <v>0</v>
      </c>
      <c r="BF95" s="25">
        <v>0</v>
      </c>
      <c r="BG95" s="25">
        <v>0</v>
      </c>
      <c r="BH95" s="25">
        <v>0</v>
      </c>
      <c r="BI95" s="25">
        <v>0</v>
      </c>
      <c r="BJ95" s="25">
        <v>0</v>
      </c>
      <c r="BK95" s="25">
        <v>0</v>
      </c>
      <c r="BL95" s="8"/>
      <c r="BM95" s="22"/>
      <c r="BN95" s="22"/>
      <c r="BO95" s="26"/>
      <c r="BP95" s="22"/>
      <c r="BQ95" s="23"/>
      <c r="BR95" s="23"/>
      <c r="BS95" s="24"/>
      <c r="BT95" s="24"/>
      <c r="BU95" s="24"/>
      <c r="BV95" s="29" t="s">
        <v>673</v>
      </c>
      <c r="BW95" s="29" t="s">
        <v>674</v>
      </c>
      <c r="BX95" s="29" t="s">
        <v>668</v>
      </c>
      <c r="BY95" s="29" t="s">
        <v>678</v>
      </c>
      <c r="BZ95" t="s">
        <v>691</v>
      </c>
      <c r="CA95"/>
      <c r="CB95"/>
      <c r="CC95"/>
      <c r="CD95"/>
      <c r="CE95"/>
      <c r="CF95"/>
      <c r="CG95"/>
      <c r="CH95">
        <v>0</v>
      </c>
      <c r="CI95"/>
      <c r="CJ95">
        <v>0</v>
      </c>
      <c r="CK95" s="30"/>
      <c r="CL95" s="30"/>
      <c r="CM95" s="30"/>
      <c r="CN95" s="30"/>
      <c r="CO95" s="30"/>
      <c r="CP95" t="s">
        <v>730</v>
      </c>
      <c r="CQ95"/>
      <c r="CR95" s="30"/>
      <c r="CS95" s="30"/>
      <c r="CT95"/>
      <c r="CU95"/>
      <c r="CV95"/>
      <c r="CW95"/>
      <c r="CX95"/>
      <c r="CY95"/>
      <c r="CZ95"/>
      <c r="DA95"/>
      <c r="DB95"/>
      <c r="DC95"/>
      <c r="DD95"/>
      <c r="DE95"/>
      <c r="DF95" t="s">
        <v>741</v>
      </c>
      <c r="DG95"/>
      <c r="DH95"/>
      <c r="DI95" t="s">
        <v>741</v>
      </c>
      <c r="DJ95"/>
      <c r="DK95"/>
      <c r="DL95"/>
      <c r="DM95"/>
      <c r="DN95" s="29"/>
      <c r="DO95" s="29"/>
      <c r="DP95" s="29"/>
      <c r="DQ95" s="29"/>
      <c r="DR95" t="str">
        <f t="shared" si="16"/>
        <v>yes</v>
      </c>
      <c r="DS95" t="s">
        <v>742</v>
      </c>
      <c r="DT95"/>
      <c r="DU95" s="38"/>
      <c r="DV95" s="38"/>
      <c r="DW95"/>
      <c r="DX95"/>
      <c r="DY95"/>
      <c r="DZ95"/>
      <c r="EA95"/>
      <c r="EB95"/>
      <c r="EC95"/>
      <c r="ED95"/>
      <c r="EE95"/>
      <c r="EF95"/>
    </row>
    <row r="96" spans="1:136" ht="15" customHeight="1" x14ac:dyDescent="0.25">
      <c r="A96" s="7" t="s">
        <v>74</v>
      </c>
      <c r="B96" s="7" t="s">
        <v>273</v>
      </c>
      <c r="C96" s="8" t="s">
        <v>280</v>
      </c>
      <c r="D96" s="8" t="s">
        <v>393</v>
      </c>
      <c r="E96" s="8" t="s">
        <v>363</v>
      </c>
      <c r="F96" s="8" t="s">
        <v>315</v>
      </c>
      <c r="G96" s="8" t="s">
        <v>394</v>
      </c>
      <c r="H96" s="8" t="s">
        <v>395</v>
      </c>
      <c r="I96" s="8" t="s">
        <v>322</v>
      </c>
      <c r="J96" s="8" t="s">
        <v>319</v>
      </c>
      <c r="K96" s="22" t="s">
        <v>323</v>
      </c>
      <c r="L96" s="23">
        <v>25</v>
      </c>
      <c r="M96" s="23">
        <v>30</v>
      </c>
      <c r="N96" s="23">
        <v>48</v>
      </c>
      <c r="O96" s="24">
        <v>5.9</v>
      </c>
      <c r="P96" s="24">
        <v>7</v>
      </c>
      <c r="Q96" s="24">
        <v>11</v>
      </c>
      <c r="R96" s="24">
        <v>1.4610000000000001</v>
      </c>
      <c r="S96" s="24">
        <v>5.8440000000000003</v>
      </c>
      <c r="T96" s="24">
        <v>17.532</v>
      </c>
      <c r="U96" s="22"/>
      <c r="V96" s="22" t="s">
        <v>547</v>
      </c>
      <c r="W96" s="22" t="s">
        <v>583</v>
      </c>
      <c r="X96" s="25"/>
      <c r="Y96" s="22"/>
      <c r="Z96" s="25"/>
      <c r="AA96" s="9"/>
      <c r="AB96" s="7">
        <v>0</v>
      </c>
      <c r="AC96" s="25"/>
      <c r="AD96" s="23">
        <v>480</v>
      </c>
      <c r="AE96" s="24">
        <v>120</v>
      </c>
      <c r="AF96" s="24">
        <f t="shared" si="17"/>
        <v>6</v>
      </c>
      <c r="AG96" s="22"/>
      <c r="AH96" s="23">
        <v>2221.4765100671138</v>
      </c>
      <c r="AI96" s="26"/>
      <c r="AJ96" s="7">
        <f t="shared" si="12"/>
        <v>7</v>
      </c>
      <c r="AK96" s="22"/>
      <c r="AL96" s="26"/>
      <c r="AM96" s="25">
        <v>1</v>
      </c>
      <c r="AN96" s="25">
        <v>0.57285873192436043</v>
      </c>
      <c r="AO96" s="25">
        <v>8.2869855394883188E-2</v>
      </c>
      <c r="AP96" s="25">
        <v>0</v>
      </c>
      <c r="AQ96" s="25">
        <v>0</v>
      </c>
      <c r="AR96" s="25">
        <v>0</v>
      </c>
      <c r="AS96" s="25">
        <v>0</v>
      </c>
      <c r="AT96" s="25">
        <v>0</v>
      </c>
      <c r="AU96" s="25">
        <v>0</v>
      </c>
      <c r="AV96" s="25">
        <v>0</v>
      </c>
      <c r="AW96" s="25">
        <v>0</v>
      </c>
      <c r="AX96" s="25">
        <v>0.36433960952181083</v>
      </c>
      <c r="AY96" s="25">
        <v>0</v>
      </c>
      <c r="AZ96" s="25">
        <v>5.8596537128676067E-2</v>
      </c>
      <c r="BA96" s="25">
        <v>0.82553975485973319</v>
      </c>
      <c r="BB96" s="25">
        <v>0</v>
      </c>
      <c r="BC96" s="25">
        <v>0</v>
      </c>
      <c r="BD96" s="25">
        <v>0.383092367334323</v>
      </c>
      <c r="BE96" s="25">
        <v>0</v>
      </c>
      <c r="BF96" s="25">
        <v>0</v>
      </c>
      <c r="BG96" s="25">
        <v>0</v>
      </c>
      <c r="BH96" s="25">
        <v>0</v>
      </c>
      <c r="BI96" s="25">
        <v>0</v>
      </c>
      <c r="BJ96" s="25">
        <v>0</v>
      </c>
      <c r="BK96" s="25">
        <v>0</v>
      </c>
      <c r="BL96" s="8"/>
      <c r="BM96" s="22"/>
      <c r="BN96" s="22"/>
      <c r="BO96" s="26"/>
      <c r="BP96" s="22"/>
      <c r="BQ96" s="23"/>
      <c r="BR96" s="23"/>
      <c r="BS96" s="24"/>
      <c r="BT96" s="24"/>
      <c r="BU96" s="24"/>
      <c r="BV96" s="29" t="s">
        <v>673</v>
      </c>
      <c r="BW96" s="29" t="s">
        <v>674</v>
      </c>
      <c r="BX96" s="29" t="s">
        <v>668</v>
      </c>
      <c r="BY96" s="29" t="s">
        <v>678</v>
      </c>
      <c r="BZ96" t="s">
        <v>691</v>
      </c>
      <c r="CA96"/>
      <c r="CB96"/>
      <c r="CC96"/>
      <c r="CD96"/>
      <c r="CE96"/>
      <c r="CF96"/>
      <c r="CG96"/>
      <c r="CH96">
        <v>0</v>
      </c>
      <c r="CI96"/>
      <c r="CJ96">
        <v>0</v>
      </c>
      <c r="CK96" s="30"/>
      <c r="CL96" s="30"/>
      <c r="CM96" s="30"/>
      <c r="CN96" s="30"/>
      <c r="CO96" s="30"/>
      <c r="CP96" t="s">
        <v>730</v>
      </c>
      <c r="CQ96"/>
      <c r="CR96" s="30"/>
      <c r="CS96" s="30"/>
      <c r="CT96"/>
      <c r="CU96"/>
      <c r="CV96"/>
      <c r="CW96"/>
      <c r="CX96"/>
      <c r="CY96"/>
      <c r="CZ96"/>
      <c r="DA96"/>
      <c r="DB96"/>
      <c r="DC96"/>
      <c r="DD96"/>
      <c r="DE96"/>
      <c r="DF96" t="s">
        <v>741</v>
      </c>
      <c r="DG96"/>
      <c r="DH96"/>
      <c r="DI96" t="s">
        <v>741</v>
      </c>
      <c r="DJ96"/>
      <c r="DK96"/>
      <c r="DL96"/>
      <c r="DM96"/>
      <c r="DN96" s="29"/>
      <c r="DO96" s="29"/>
      <c r="DP96" s="29"/>
      <c r="DQ96" s="29"/>
      <c r="DR96" t="str">
        <f t="shared" si="16"/>
        <v>yes</v>
      </c>
      <c r="DS96" t="s">
        <v>742</v>
      </c>
      <c r="DT96"/>
      <c r="DU96" s="38"/>
      <c r="DV96" s="38"/>
      <c r="DW96"/>
      <c r="DX96"/>
      <c r="DY96"/>
      <c r="DZ96"/>
      <c r="EA96"/>
      <c r="EB96"/>
      <c r="EC96"/>
      <c r="ED96"/>
      <c r="EE96"/>
      <c r="EF96"/>
    </row>
    <row r="97" spans="1:136" ht="15" customHeight="1" x14ac:dyDescent="0.25">
      <c r="A97" s="7" t="s">
        <v>74</v>
      </c>
      <c r="B97" s="7" t="s">
        <v>273</v>
      </c>
      <c r="C97" s="8" t="s">
        <v>280</v>
      </c>
      <c r="D97" s="8" t="s">
        <v>393</v>
      </c>
      <c r="E97" s="8" t="s">
        <v>363</v>
      </c>
      <c r="F97" s="8" t="s">
        <v>315</v>
      </c>
      <c r="G97" s="8" t="s">
        <v>394</v>
      </c>
      <c r="H97" s="8" t="s">
        <v>395</v>
      </c>
      <c r="I97" s="8" t="s">
        <v>322</v>
      </c>
      <c r="J97" s="8" t="s">
        <v>319</v>
      </c>
      <c r="K97" s="22" t="s">
        <v>323</v>
      </c>
      <c r="L97" s="23">
        <v>25</v>
      </c>
      <c r="M97" s="23">
        <v>30</v>
      </c>
      <c r="N97" s="23">
        <v>48</v>
      </c>
      <c r="O97" s="24">
        <v>5.9</v>
      </c>
      <c r="P97" s="24">
        <v>7</v>
      </c>
      <c r="Q97" s="24">
        <v>11</v>
      </c>
      <c r="R97" s="24">
        <v>1.4610000000000001</v>
      </c>
      <c r="S97" s="24">
        <v>5.8440000000000003</v>
      </c>
      <c r="T97" s="24">
        <v>17.532</v>
      </c>
      <c r="U97" s="22"/>
      <c r="V97" s="22" t="s">
        <v>547</v>
      </c>
      <c r="W97" s="22" t="s">
        <v>583</v>
      </c>
      <c r="X97" s="25"/>
      <c r="Y97" s="22"/>
      <c r="Z97" s="25"/>
      <c r="AA97" s="9"/>
      <c r="AB97" s="7">
        <v>0</v>
      </c>
      <c r="AC97" s="25"/>
      <c r="AD97" s="23">
        <v>840</v>
      </c>
      <c r="AE97" s="24">
        <v>120</v>
      </c>
      <c r="AF97" s="24">
        <f t="shared" si="17"/>
        <v>3.4285714285714284</v>
      </c>
      <c r="AG97" s="22"/>
      <c r="AH97" s="23">
        <v>2221.4765100671138</v>
      </c>
      <c r="AI97" s="26"/>
      <c r="AJ97" s="7">
        <f t="shared" si="12"/>
        <v>7</v>
      </c>
      <c r="AK97" s="22"/>
      <c r="AL97" s="26"/>
      <c r="AM97" s="25">
        <v>1</v>
      </c>
      <c r="AN97" s="25">
        <v>0.62070844686648508</v>
      </c>
      <c r="AO97" s="25">
        <v>7.5476839237057211E-2</v>
      </c>
      <c r="AP97" s="25">
        <v>0</v>
      </c>
      <c r="AQ97" s="25">
        <v>0</v>
      </c>
      <c r="AR97" s="25">
        <v>0</v>
      </c>
      <c r="AS97" s="25">
        <v>0</v>
      </c>
      <c r="AT97" s="25">
        <v>0</v>
      </c>
      <c r="AU97" s="25">
        <v>0</v>
      </c>
      <c r="AV97" s="25">
        <v>0</v>
      </c>
      <c r="AW97" s="25">
        <v>0</v>
      </c>
      <c r="AX97" s="25">
        <v>0.37476616377500083</v>
      </c>
      <c r="AY97" s="25">
        <v>0</v>
      </c>
      <c r="AZ97" s="25">
        <v>7.1469746616737481E-2</v>
      </c>
      <c r="BA97" s="25">
        <v>0.74071365008225387</v>
      </c>
      <c r="BB97" s="25">
        <v>0</v>
      </c>
      <c r="BC97" s="25">
        <v>0</v>
      </c>
      <c r="BD97" s="25">
        <v>0.34659404392671517</v>
      </c>
      <c r="BE97" s="25">
        <v>0</v>
      </c>
      <c r="BF97" s="25">
        <v>0</v>
      </c>
      <c r="BG97" s="25">
        <v>0</v>
      </c>
      <c r="BH97" s="25">
        <v>0</v>
      </c>
      <c r="BI97" s="25">
        <v>0</v>
      </c>
      <c r="BJ97" s="25">
        <v>0</v>
      </c>
      <c r="BK97" s="25">
        <v>0</v>
      </c>
      <c r="BL97" s="8"/>
      <c r="BM97" s="22"/>
      <c r="BN97" s="22"/>
      <c r="BO97" s="26"/>
      <c r="BP97" s="22"/>
      <c r="BQ97" s="23"/>
      <c r="BR97" s="23"/>
      <c r="BS97" s="24"/>
      <c r="BT97" s="24"/>
      <c r="BU97" s="24"/>
      <c r="BV97" s="29" t="s">
        <v>673</v>
      </c>
      <c r="BW97" s="29" t="s">
        <v>674</v>
      </c>
      <c r="BX97" s="29" t="s">
        <v>668</v>
      </c>
      <c r="BY97" s="29" t="s">
        <v>678</v>
      </c>
      <c r="BZ97" t="s">
        <v>691</v>
      </c>
      <c r="CA97"/>
      <c r="CB97"/>
      <c r="CC97"/>
      <c r="CD97"/>
      <c r="CE97"/>
      <c r="CF97"/>
      <c r="CG97"/>
      <c r="CH97">
        <v>0</v>
      </c>
      <c r="CI97"/>
      <c r="CJ97">
        <v>0</v>
      </c>
      <c r="CK97" s="30"/>
      <c r="CL97" s="30"/>
      <c r="CM97" s="30"/>
      <c r="CN97" s="30"/>
      <c r="CO97" s="30"/>
      <c r="CP97" t="s">
        <v>730</v>
      </c>
      <c r="CQ97"/>
      <c r="CR97" s="30"/>
      <c r="CS97" s="30"/>
      <c r="CT97"/>
      <c r="CU97"/>
      <c r="CV97"/>
      <c r="CW97"/>
      <c r="CX97"/>
      <c r="CY97"/>
      <c r="CZ97"/>
      <c r="DA97"/>
      <c r="DB97"/>
      <c r="DC97"/>
      <c r="DD97"/>
      <c r="DE97"/>
      <c r="DF97" t="s">
        <v>741</v>
      </c>
      <c r="DG97"/>
      <c r="DH97"/>
      <c r="DI97" t="s">
        <v>741</v>
      </c>
      <c r="DJ97"/>
      <c r="DK97"/>
      <c r="DL97"/>
      <c r="DM97"/>
      <c r="DN97" s="29"/>
      <c r="DO97" s="29"/>
      <c r="DP97" s="29"/>
      <c r="DQ97" s="29"/>
      <c r="DR97" t="str">
        <f t="shared" si="16"/>
        <v>yes</v>
      </c>
      <c r="DS97" t="s">
        <v>742</v>
      </c>
      <c r="DT97"/>
      <c r="DU97" s="38"/>
      <c r="DV97" s="38"/>
      <c r="DW97"/>
      <c r="DX97"/>
      <c r="DY97"/>
      <c r="DZ97"/>
      <c r="EA97"/>
      <c r="EB97"/>
      <c r="EC97"/>
      <c r="ED97"/>
      <c r="EE97"/>
      <c r="EF97"/>
    </row>
    <row r="98" spans="1:136" ht="15" customHeight="1" x14ac:dyDescent="0.25">
      <c r="A98" s="7" t="s">
        <v>74</v>
      </c>
      <c r="B98" s="7" t="s">
        <v>273</v>
      </c>
      <c r="C98" s="8" t="s">
        <v>280</v>
      </c>
      <c r="D98" s="8" t="s">
        <v>393</v>
      </c>
      <c r="E98" s="8" t="s">
        <v>363</v>
      </c>
      <c r="F98" s="8" t="s">
        <v>315</v>
      </c>
      <c r="G98" s="8" t="s">
        <v>394</v>
      </c>
      <c r="H98" s="8" t="s">
        <v>395</v>
      </c>
      <c r="I98" s="8" t="s">
        <v>322</v>
      </c>
      <c r="J98" s="8" t="s">
        <v>319</v>
      </c>
      <c r="K98" s="22" t="s">
        <v>323</v>
      </c>
      <c r="L98" s="23">
        <v>25</v>
      </c>
      <c r="M98" s="23">
        <v>30</v>
      </c>
      <c r="N98" s="23">
        <v>48</v>
      </c>
      <c r="O98" s="24">
        <v>5.9</v>
      </c>
      <c r="P98" s="24">
        <v>7</v>
      </c>
      <c r="Q98" s="24">
        <v>11</v>
      </c>
      <c r="R98" s="24">
        <v>1.4610000000000001</v>
      </c>
      <c r="S98" s="24">
        <v>11.688000000000001</v>
      </c>
      <c r="T98" s="24">
        <v>17.532</v>
      </c>
      <c r="U98" s="22"/>
      <c r="V98" s="22" t="s">
        <v>547</v>
      </c>
      <c r="W98" s="22" t="s">
        <v>583</v>
      </c>
      <c r="X98" s="25"/>
      <c r="Y98" s="22"/>
      <c r="Z98" s="25"/>
      <c r="AA98" s="9"/>
      <c r="AB98" s="7">
        <v>0</v>
      </c>
      <c r="AC98" s="25"/>
      <c r="AD98" s="23">
        <v>480</v>
      </c>
      <c r="AE98" s="24">
        <v>120</v>
      </c>
      <c r="AF98" s="24">
        <f t="shared" si="17"/>
        <v>6</v>
      </c>
      <c r="AG98" s="22"/>
      <c r="AH98" s="23">
        <v>2221.4765100671138</v>
      </c>
      <c r="AI98" s="26"/>
      <c r="AJ98" s="7">
        <f t="shared" si="12"/>
        <v>6</v>
      </c>
      <c r="AK98" s="22"/>
      <c r="AL98" s="26"/>
      <c r="AM98" s="25">
        <v>1</v>
      </c>
      <c r="AN98" s="25">
        <v>0.44608567208271788</v>
      </c>
      <c r="AO98" s="25">
        <v>0.1614967996061053</v>
      </c>
      <c r="AP98" s="25">
        <v>0</v>
      </c>
      <c r="AQ98" s="25">
        <v>0</v>
      </c>
      <c r="AR98" s="25">
        <v>0</v>
      </c>
      <c r="AS98" s="25">
        <v>0</v>
      </c>
      <c r="AT98" s="25">
        <v>0</v>
      </c>
      <c r="AU98" s="25">
        <v>0</v>
      </c>
      <c r="AV98" s="25">
        <v>0</v>
      </c>
      <c r="AW98" s="25">
        <v>0</v>
      </c>
      <c r="AX98" s="25">
        <v>0.33728354878687178</v>
      </c>
      <c r="AY98" s="25">
        <v>0</v>
      </c>
      <c r="AZ98" s="25">
        <v>0</v>
      </c>
      <c r="BA98" s="25">
        <v>0.72407788053330602</v>
      </c>
      <c r="BB98" s="25">
        <v>0</v>
      </c>
      <c r="BC98" s="25">
        <v>0</v>
      </c>
      <c r="BD98" s="25">
        <v>0.36809457557596909</v>
      </c>
      <c r="BE98" s="25">
        <v>0</v>
      </c>
      <c r="BF98" s="25">
        <v>0</v>
      </c>
      <c r="BG98" s="25">
        <v>0</v>
      </c>
      <c r="BH98" s="25">
        <v>0</v>
      </c>
      <c r="BI98" s="25">
        <v>0</v>
      </c>
      <c r="BJ98" s="25">
        <v>0</v>
      </c>
      <c r="BK98" s="25">
        <v>0</v>
      </c>
      <c r="BL98" s="8"/>
      <c r="BM98" s="22"/>
      <c r="BN98" s="22" t="s">
        <v>661</v>
      </c>
      <c r="BO98" s="26"/>
      <c r="BP98" s="22"/>
      <c r="BQ98" s="23"/>
      <c r="BR98" s="23"/>
      <c r="BS98" s="24"/>
      <c r="BT98" s="24"/>
      <c r="BU98" s="24"/>
      <c r="BV98" s="29" t="s">
        <v>673</v>
      </c>
      <c r="BW98" s="29" t="s">
        <v>674</v>
      </c>
      <c r="BX98" s="29" t="s">
        <v>668</v>
      </c>
      <c r="BY98" s="29" t="s">
        <v>678</v>
      </c>
      <c r="BZ98" t="s">
        <v>691</v>
      </c>
      <c r="CA98"/>
      <c r="CB98"/>
      <c r="CC98"/>
      <c r="CD98"/>
      <c r="CE98"/>
      <c r="CF98"/>
      <c r="CG98"/>
      <c r="CH98">
        <v>0</v>
      </c>
      <c r="CI98"/>
      <c r="CJ98">
        <v>0</v>
      </c>
      <c r="CK98" s="30"/>
      <c r="CL98" s="30"/>
      <c r="CM98" s="30"/>
      <c r="CN98" s="30"/>
      <c r="CO98" s="30"/>
      <c r="CP98" t="s">
        <v>730</v>
      </c>
      <c r="CQ98"/>
      <c r="CR98" s="30"/>
      <c r="CS98" s="30"/>
      <c r="CT98"/>
      <c r="CU98"/>
      <c r="CV98"/>
      <c r="CW98"/>
      <c r="CX98"/>
      <c r="CY98"/>
      <c r="CZ98"/>
      <c r="DA98"/>
      <c r="DB98"/>
      <c r="DC98"/>
      <c r="DD98"/>
      <c r="DE98"/>
      <c r="DF98" t="s">
        <v>741</v>
      </c>
      <c r="DG98"/>
      <c r="DH98"/>
      <c r="DI98" t="s">
        <v>741</v>
      </c>
      <c r="DJ98"/>
      <c r="DK98"/>
      <c r="DL98"/>
      <c r="DM98"/>
      <c r="DN98" s="29"/>
      <c r="DO98" s="29"/>
      <c r="DP98" s="29"/>
      <c r="DQ98" s="29"/>
      <c r="DR98" t="str">
        <f t="shared" si="16"/>
        <v>yes</v>
      </c>
      <c r="DS98" t="s">
        <v>742</v>
      </c>
      <c r="DT98"/>
      <c r="DU98" s="38"/>
      <c r="DV98" s="38"/>
      <c r="DW98"/>
      <c r="DX98"/>
      <c r="DY98"/>
      <c r="DZ98"/>
      <c r="EA98"/>
      <c r="EB98"/>
      <c r="EC98"/>
      <c r="ED98"/>
      <c r="EE98"/>
      <c r="EF98"/>
    </row>
    <row r="99" spans="1:136" ht="15" customHeight="1" x14ac:dyDescent="0.25">
      <c r="A99" s="7" t="s">
        <v>75</v>
      </c>
      <c r="B99" s="7" t="s">
        <v>275</v>
      </c>
      <c r="C99" s="8" t="s">
        <v>284</v>
      </c>
      <c r="D99" s="8" t="s">
        <v>396</v>
      </c>
      <c r="E99" s="8" t="s">
        <v>367</v>
      </c>
      <c r="F99" s="8" t="s">
        <v>315</v>
      </c>
      <c r="G99" s="8" t="s">
        <v>341</v>
      </c>
      <c r="H99" s="8" t="s">
        <v>342</v>
      </c>
      <c r="I99" s="8" t="s">
        <v>322</v>
      </c>
      <c r="J99" s="8" t="s">
        <v>319</v>
      </c>
      <c r="K99" s="22" t="s">
        <v>323</v>
      </c>
      <c r="L99" s="23">
        <v>10</v>
      </c>
      <c r="M99" s="23">
        <v>30</v>
      </c>
      <c r="N99" s="23">
        <v>37</v>
      </c>
      <c r="O99" s="24">
        <v>7.4</v>
      </c>
      <c r="P99" s="24">
        <v>8</v>
      </c>
      <c r="Q99" s="24">
        <v>9.6</v>
      </c>
      <c r="R99" s="24">
        <v>2.2000000000000002</v>
      </c>
      <c r="S99" s="24">
        <v>0.5</v>
      </c>
      <c r="T99" s="24">
        <v>22.2</v>
      </c>
      <c r="U99" s="22"/>
      <c r="V99" s="22" t="s">
        <v>547</v>
      </c>
      <c r="W99" s="22" t="s">
        <v>572</v>
      </c>
      <c r="X99" s="25">
        <v>2</v>
      </c>
      <c r="Y99" s="22"/>
      <c r="Z99" s="25"/>
      <c r="AA99" s="9"/>
      <c r="AB99" s="7"/>
      <c r="AC99" s="25"/>
      <c r="AD99" s="23">
        <v>48</v>
      </c>
      <c r="AE99" s="24"/>
      <c r="AF99" s="24"/>
      <c r="AG99" s="22">
        <v>2.9</v>
      </c>
      <c r="AH99" s="23"/>
      <c r="AI99" s="26"/>
      <c r="AJ99" s="7">
        <f t="shared" si="12"/>
        <v>4</v>
      </c>
      <c r="AK99" s="22">
        <v>6</v>
      </c>
      <c r="AL99" s="26"/>
      <c r="AM99" s="25">
        <v>0.3</v>
      </c>
      <c r="AN99" s="25">
        <v>1</v>
      </c>
      <c r="AO99" s="25">
        <v>0</v>
      </c>
      <c r="AP99" s="25">
        <v>0</v>
      </c>
      <c r="AQ99" s="25">
        <v>0</v>
      </c>
      <c r="AR99" s="25">
        <v>0</v>
      </c>
      <c r="AS99" s="25">
        <v>0</v>
      </c>
      <c r="AT99" s="25">
        <v>0</v>
      </c>
      <c r="AU99" s="25">
        <v>0</v>
      </c>
      <c r="AV99" s="25">
        <v>0</v>
      </c>
      <c r="AW99" s="25">
        <v>0.2</v>
      </c>
      <c r="AX99" s="25">
        <v>0</v>
      </c>
      <c r="AY99" s="25">
        <v>0</v>
      </c>
      <c r="AZ99" s="25">
        <v>0</v>
      </c>
      <c r="BA99" s="25">
        <v>0</v>
      </c>
      <c r="BB99" s="25">
        <v>0</v>
      </c>
      <c r="BC99" s="25">
        <v>0</v>
      </c>
      <c r="BD99" s="25">
        <v>0</v>
      </c>
      <c r="BE99" s="25">
        <v>0.7</v>
      </c>
      <c r="BF99" s="25">
        <v>0</v>
      </c>
      <c r="BG99" s="25">
        <v>0</v>
      </c>
      <c r="BH99" s="25">
        <v>0</v>
      </c>
      <c r="BI99" s="25">
        <v>0</v>
      </c>
      <c r="BJ99" s="25">
        <v>0</v>
      </c>
      <c r="BK99" s="25">
        <v>0</v>
      </c>
      <c r="BL99" s="8"/>
      <c r="BM99" s="22"/>
      <c r="BN99" s="22" t="s">
        <v>662</v>
      </c>
      <c r="BO99" s="26"/>
      <c r="BP99" s="22" t="s">
        <v>665</v>
      </c>
      <c r="BQ99" s="23">
        <v>5</v>
      </c>
      <c r="BR99" s="23">
        <v>1</v>
      </c>
      <c r="BS99" s="24">
        <f t="shared" si="13"/>
        <v>83.333333333333343</v>
      </c>
      <c r="BT99" s="24">
        <f t="shared" si="14"/>
        <v>16.666666666666664</v>
      </c>
      <c r="BU99" s="24">
        <f t="shared" si="15"/>
        <v>5</v>
      </c>
      <c r="BV99" s="29"/>
      <c r="BW99" s="29"/>
      <c r="BX99" s="29"/>
      <c r="BY99" s="29"/>
      <c r="BZ99"/>
      <c r="CA99">
        <v>50</v>
      </c>
      <c r="CB99"/>
      <c r="CC99"/>
      <c r="CD99"/>
      <c r="CE99"/>
      <c r="CF99"/>
      <c r="CG99"/>
      <c r="CH99">
        <v>3</v>
      </c>
      <c r="CI99"/>
      <c r="CJ99">
        <v>5</v>
      </c>
      <c r="CK99" s="30"/>
      <c r="CL99" s="30"/>
      <c r="CM99" s="30"/>
      <c r="CN99" s="30"/>
      <c r="CO99" s="30"/>
      <c r="CP99"/>
      <c r="CQ99"/>
      <c r="CR99" s="30">
        <v>0.6</v>
      </c>
      <c r="CS99" s="30"/>
      <c r="CT99"/>
      <c r="CU99"/>
      <c r="CV99"/>
      <c r="CW99"/>
      <c r="CX99"/>
      <c r="CY99"/>
      <c r="CZ99"/>
      <c r="DA99"/>
      <c r="DB99"/>
      <c r="DC99"/>
      <c r="DD99"/>
      <c r="DE99"/>
      <c r="DF99"/>
      <c r="DG99"/>
      <c r="DH99"/>
      <c r="DI99"/>
      <c r="DJ99"/>
      <c r="DK99"/>
      <c r="DL99"/>
      <c r="DM99"/>
      <c r="DN99" s="29"/>
      <c r="DO99" s="29"/>
      <c r="DP99" s="29"/>
      <c r="DQ99" s="29"/>
      <c r="DR99" t="str">
        <f t="shared" si="16"/>
        <v>no</v>
      </c>
      <c r="DS99" t="s">
        <v>742</v>
      </c>
      <c r="DT99"/>
      <c r="DU99" s="38"/>
      <c r="DV99" s="38"/>
      <c r="DW99"/>
      <c r="DX99"/>
      <c r="DY99"/>
      <c r="DZ99"/>
      <c r="EA99"/>
      <c r="EB99"/>
      <c r="EC99"/>
      <c r="ED99"/>
      <c r="EE99"/>
      <c r="EF99"/>
    </row>
    <row r="100" spans="1:136" ht="15" customHeight="1" x14ac:dyDescent="0.25">
      <c r="A100" s="7" t="s">
        <v>75</v>
      </c>
      <c r="B100" s="7" t="s">
        <v>275</v>
      </c>
      <c r="C100" s="8" t="s">
        <v>284</v>
      </c>
      <c r="D100" s="8" t="s">
        <v>396</v>
      </c>
      <c r="E100" s="8" t="s">
        <v>367</v>
      </c>
      <c r="F100" s="8" t="s">
        <v>315</v>
      </c>
      <c r="G100" s="8" t="s">
        <v>341</v>
      </c>
      <c r="H100" s="8" t="s">
        <v>342</v>
      </c>
      <c r="I100" s="8" t="s">
        <v>322</v>
      </c>
      <c r="J100" s="8" t="s">
        <v>319</v>
      </c>
      <c r="K100" s="22" t="s">
        <v>323</v>
      </c>
      <c r="L100" s="23">
        <v>10</v>
      </c>
      <c r="M100" s="23">
        <v>30</v>
      </c>
      <c r="N100" s="23">
        <v>37</v>
      </c>
      <c r="O100" s="24">
        <v>7.4</v>
      </c>
      <c r="P100" s="24">
        <v>9</v>
      </c>
      <c r="Q100" s="24">
        <v>9.6</v>
      </c>
      <c r="R100" s="24">
        <v>2.2000000000000002</v>
      </c>
      <c r="S100" s="24">
        <v>10</v>
      </c>
      <c r="T100" s="24">
        <v>22.2</v>
      </c>
      <c r="U100" s="22"/>
      <c r="V100" s="22" t="s">
        <v>547</v>
      </c>
      <c r="W100" s="22" t="s">
        <v>584</v>
      </c>
      <c r="X100" s="25">
        <v>1</v>
      </c>
      <c r="Y100" s="22" t="s">
        <v>574</v>
      </c>
      <c r="Z100" s="25">
        <v>0.1</v>
      </c>
      <c r="AA100" s="9">
        <f t="shared" si="11"/>
        <v>10</v>
      </c>
      <c r="AB100" s="7"/>
      <c r="AC100" s="25"/>
      <c r="AD100" s="23">
        <v>48</v>
      </c>
      <c r="AE100" s="24"/>
      <c r="AF100" s="24"/>
      <c r="AG100" s="22">
        <v>1.23</v>
      </c>
      <c r="AH100" s="23"/>
      <c r="AI100" s="26"/>
      <c r="AJ100" s="7">
        <f t="shared" si="12"/>
        <v>3</v>
      </c>
      <c r="AK100" s="22"/>
      <c r="AL100" s="26"/>
      <c r="AM100" s="25">
        <v>1</v>
      </c>
      <c r="AN100" s="25">
        <v>0</v>
      </c>
      <c r="AO100" s="25">
        <v>0</v>
      </c>
      <c r="AP100" s="25">
        <v>0</v>
      </c>
      <c r="AQ100" s="25">
        <v>0</v>
      </c>
      <c r="AR100" s="25">
        <v>0</v>
      </c>
      <c r="AS100" s="25">
        <v>0</v>
      </c>
      <c r="AT100" s="25">
        <v>0</v>
      </c>
      <c r="AU100" s="25">
        <v>0.3</v>
      </c>
      <c r="AV100" s="25">
        <v>0</v>
      </c>
      <c r="AW100" s="25">
        <v>0</v>
      </c>
      <c r="AX100" s="25">
        <v>0</v>
      </c>
      <c r="AY100" s="25">
        <v>0</v>
      </c>
      <c r="AZ100" s="25">
        <v>0</v>
      </c>
      <c r="BA100" s="25">
        <v>0</v>
      </c>
      <c r="BB100" s="25">
        <v>0</v>
      </c>
      <c r="BC100" s="25">
        <v>0</v>
      </c>
      <c r="BD100" s="25">
        <v>0</v>
      </c>
      <c r="BE100" s="25">
        <v>0</v>
      </c>
      <c r="BF100" s="25">
        <v>0</v>
      </c>
      <c r="BG100" s="25">
        <v>0</v>
      </c>
      <c r="BH100" s="25">
        <v>0</v>
      </c>
      <c r="BI100" s="25">
        <v>0</v>
      </c>
      <c r="BJ100" s="25">
        <v>0</v>
      </c>
      <c r="BK100" s="25">
        <v>0.70000000000000007</v>
      </c>
      <c r="BL100" s="8"/>
      <c r="BM100" s="22"/>
      <c r="BN100" s="22" t="s">
        <v>663</v>
      </c>
      <c r="BO100" s="26"/>
      <c r="BP100" s="22"/>
      <c r="BQ100" s="23"/>
      <c r="BR100" s="23"/>
      <c r="BS100" s="24"/>
      <c r="BT100" s="24"/>
      <c r="BU100" s="24"/>
      <c r="BV100" s="29"/>
      <c r="BW100" s="29"/>
      <c r="BX100" s="29"/>
      <c r="BY100" s="29"/>
      <c r="BZ100"/>
      <c r="CA100">
        <v>50</v>
      </c>
      <c r="CB100"/>
      <c r="CC100"/>
      <c r="CD100"/>
      <c r="CE100"/>
      <c r="CF100"/>
      <c r="CG100"/>
      <c r="CH100">
        <v>3</v>
      </c>
      <c r="CI100"/>
      <c r="CJ100">
        <v>5</v>
      </c>
      <c r="CK100" s="30"/>
      <c r="CL100" s="30"/>
      <c r="CM100" s="30"/>
      <c r="CN100" s="30"/>
      <c r="CO100" s="30"/>
      <c r="CP100"/>
      <c r="CQ100"/>
      <c r="CR100" s="30">
        <v>0.5</v>
      </c>
      <c r="CS100" s="30"/>
      <c r="CT100"/>
      <c r="CU100"/>
      <c r="CV100"/>
      <c r="CW100"/>
      <c r="CX100"/>
      <c r="CY100"/>
      <c r="CZ100"/>
      <c r="DA100"/>
      <c r="DB100"/>
      <c r="DC100"/>
      <c r="DD100"/>
      <c r="DE100"/>
      <c r="DF100"/>
      <c r="DG100"/>
      <c r="DH100"/>
      <c r="DI100"/>
      <c r="DJ100"/>
      <c r="DK100"/>
      <c r="DL100"/>
      <c r="DM100"/>
      <c r="DN100" s="29"/>
      <c r="DO100" s="29"/>
      <c r="DP100" s="29"/>
      <c r="DQ100" s="29"/>
      <c r="DR100" t="str">
        <f t="shared" si="16"/>
        <v>no</v>
      </c>
      <c r="DS100" t="s">
        <v>742</v>
      </c>
      <c r="DT100"/>
      <c r="DU100" s="38"/>
      <c r="DV100" s="38"/>
      <c r="DW100"/>
      <c r="DX100"/>
      <c r="DY100"/>
      <c r="DZ100"/>
      <c r="EA100"/>
      <c r="EB100"/>
      <c r="EC100"/>
      <c r="ED100"/>
      <c r="EE100"/>
      <c r="EF100"/>
    </row>
    <row r="101" spans="1:136" ht="15" customHeight="1" x14ac:dyDescent="0.25">
      <c r="A101" s="7" t="s">
        <v>76</v>
      </c>
      <c r="B101" s="7" t="s">
        <v>275</v>
      </c>
      <c r="C101" s="8" t="s">
        <v>293</v>
      </c>
      <c r="D101" s="8" t="s">
        <v>397</v>
      </c>
      <c r="E101" s="8" t="s">
        <v>398</v>
      </c>
      <c r="F101" s="8" t="s">
        <v>315</v>
      </c>
      <c r="G101" s="8" t="s">
        <v>316</v>
      </c>
      <c r="H101" s="8" t="s">
        <v>317</v>
      </c>
      <c r="I101" s="8" t="s">
        <v>318</v>
      </c>
      <c r="J101" s="8" t="s">
        <v>319</v>
      </c>
      <c r="K101" s="22" t="s">
        <v>323</v>
      </c>
      <c r="L101" s="23">
        <v>12</v>
      </c>
      <c r="M101" s="23">
        <v>37</v>
      </c>
      <c r="N101" s="23">
        <v>43</v>
      </c>
      <c r="O101" s="24">
        <v>8</v>
      </c>
      <c r="P101" s="24">
        <v>10.5</v>
      </c>
      <c r="Q101" s="24">
        <v>12</v>
      </c>
      <c r="R101" s="24">
        <v>0.5</v>
      </c>
      <c r="S101" s="24">
        <v>4</v>
      </c>
      <c r="T101" s="24">
        <v>15</v>
      </c>
      <c r="U101" s="22"/>
      <c r="V101" s="22" t="s">
        <v>547</v>
      </c>
      <c r="W101" s="22" t="s">
        <v>570</v>
      </c>
      <c r="X101" s="25">
        <v>1</v>
      </c>
      <c r="Y101" s="22" t="s">
        <v>569</v>
      </c>
      <c r="Z101" s="25">
        <v>0.5</v>
      </c>
      <c r="AA101" s="9">
        <f t="shared" si="11"/>
        <v>2</v>
      </c>
      <c r="AB101" s="7">
        <v>150</v>
      </c>
      <c r="AC101" s="25"/>
      <c r="AD101" s="23">
        <v>168</v>
      </c>
      <c r="AE101" s="24"/>
      <c r="AF101" s="24"/>
      <c r="AG101" s="22"/>
      <c r="AH101" s="23"/>
      <c r="AI101" s="26"/>
      <c r="AJ101" s="7">
        <f t="shared" si="12"/>
        <v>3</v>
      </c>
      <c r="AK101" s="22">
        <v>4</v>
      </c>
      <c r="AL101" s="26"/>
      <c r="AM101" s="25">
        <v>0</v>
      </c>
      <c r="AN101" s="25">
        <v>0</v>
      </c>
      <c r="AO101" s="25">
        <v>1</v>
      </c>
      <c r="AP101" s="25">
        <v>0</v>
      </c>
      <c r="AQ101" s="25">
        <v>0</v>
      </c>
      <c r="AR101" s="25">
        <v>0</v>
      </c>
      <c r="AS101" s="25">
        <v>0</v>
      </c>
      <c r="AT101" s="25">
        <v>0</v>
      </c>
      <c r="AU101" s="25">
        <v>0</v>
      </c>
      <c r="AV101" s="25">
        <v>0.5</v>
      </c>
      <c r="AW101" s="25">
        <v>0</v>
      </c>
      <c r="AX101" s="25">
        <v>0</v>
      </c>
      <c r="AY101" s="25">
        <v>0</v>
      </c>
      <c r="AZ101" s="25">
        <v>0</v>
      </c>
      <c r="BA101" s="25">
        <v>0</v>
      </c>
      <c r="BB101" s="25">
        <v>0.5</v>
      </c>
      <c r="BC101" s="25">
        <v>0</v>
      </c>
      <c r="BD101" s="25">
        <v>0</v>
      </c>
      <c r="BE101" s="25">
        <v>0</v>
      </c>
      <c r="BF101" s="25">
        <v>0</v>
      </c>
      <c r="BG101" s="25">
        <v>0</v>
      </c>
      <c r="BH101" s="25">
        <v>0</v>
      </c>
      <c r="BI101" s="25">
        <v>0</v>
      </c>
      <c r="BJ101" s="25">
        <v>0</v>
      </c>
      <c r="BK101" s="25">
        <v>0</v>
      </c>
      <c r="BL101" s="8" t="s">
        <v>616</v>
      </c>
      <c r="BM101" s="22" t="s">
        <v>636</v>
      </c>
      <c r="BN101" s="22"/>
      <c r="BO101" s="26"/>
      <c r="BP101" s="22" t="s">
        <v>665</v>
      </c>
      <c r="BQ101" s="23">
        <v>3</v>
      </c>
      <c r="BR101" s="23">
        <v>1</v>
      </c>
      <c r="BS101" s="24">
        <f t="shared" si="13"/>
        <v>75</v>
      </c>
      <c r="BT101" s="24">
        <f t="shared" si="14"/>
        <v>25</v>
      </c>
      <c r="BU101" s="24">
        <f t="shared" si="15"/>
        <v>3</v>
      </c>
      <c r="BV101" s="29" t="s">
        <v>666</v>
      </c>
      <c r="BW101" s="29"/>
      <c r="BX101" s="29"/>
      <c r="BY101" s="29"/>
      <c r="BZ101" t="s">
        <v>687</v>
      </c>
      <c r="CA101"/>
      <c r="CB101"/>
      <c r="CC101"/>
      <c r="CD101"/>
      <c r="CE101"/>
      <c r="CF101"/>
      <c r="CG101"/>
      <c r="CH101"/>
      <c r="CI101"/>
      <c r="CJ101"/>
      <c r="CK101" s="30"/>
      <c r="CL101" s="30"/>
      <c r="CM101" s="30"/>
      <c r="CN101" s="30"/>
      <c r="CO101" s="30"/>
      <c r="CP101"/>
      <c r="CQ101"/>
      <c r="CR101" s="30"/>
      <c r="CS101" s="30"/>
      <c r="CT101"/>
      <c r="CU101"/>
      <c r="CV101"/>
      <c r="CW101"/>
      <c r="CX101"/>
      <c r="CY101"/>
      <c r="CZ101"/>
      <c r="DA101"/>
      <c r="DB101"/>
      <c r="DC101"/>
      <c r="DD101"/>
      <c r="DE101"/>
      <c r="DF101"/>
      <c r="DG101"/>
      <c r="DH101"/>
      <c r="DI101"/>
      <c r="DJ101"/>
      <c r="DK101"/>
      <c r="DL101"/>
      <c r="DM101"/>
      <c r="DN101" s="29"/>
      <c r="DO101" s="29"/>
      <c r="DP101" s="29"/>
      <c r="DQ101" s="29"/>
      <c r="DR101" t="str">
        <f t="shared" si="16"/>
        <v>no</v>
      </c>
      <c r="DS101" t="s">
        <v>742</v>
      </c>
      <c r="DT101"/>
      <c r="DU101" s="38"/>
      <c r="DV101" s="38"/>
      <c r="DW101"/>
      <c r="DX101"/>
      <c r="DY101"/>
      <c r="DZ101"/>
      <c r="EA101"/>
      <c r="EB101"/>
      <c r="EC101"/>
      <c r="ED101"/>
      <c r="EE101"/>
      <c r="EF101"/>
    </row>
    <row r="102" spans="1:136" ht="15" customHeight="1" x14ac:dyDescent="0.25">
      <c r="A102" s="7" t="s">
        <v>77</v>
      </c>
      <c r="B102" s="7" t="s">
        <v>276</v>
      </c>
      <c r="C102" s="8" t="s">
        <v>287</v>
      </c>
      <c r="D102" s="8" t="s">
        <v>399</v>
      </c>
      <c r="E102" s="8" t="s">
        <v>329</v>
      </c>
      <c r="F102" s="8" t="s">
        <v>315</v>
      </c>
      <c r="G102" s="8" t="s">
        <v>341</v>
      </c>
      <c r="H102" s="8" t="s">
        <v>342</v>
      </c>
      <c r="I102" s="8" t="s">
        <v>322</v>
      </c>
      <c r="J102" s="8" t="s">
        <v>319</v>
      </c>
      <c r="K102" s="22" t="s">
        <v>323</v>
      </c>
      <c r="L102" s="23">
        <v>25</v>
      </c>
      <c r="M102" s="23">
        <v>30</v>
      </c>
      <c r="N102" s="23">
        <v>44</v>
      </c>
      <c r="O102" s="24"/>
      <c r="P102" s="24">
        <v>10</v>
      </c>
      <c r="Q102" s="24"/>
      <c r="R102" s="24"/>
      <c r="S102" s="24">
        <v>1</v>
      </c>
      <c r="T102" s="24"/>
      <c r="U102" s="22" t="s">
        <v>558</v>
      </c>
      <c r="V102" s="22" t="s">
        <v>559</v>
      </c>
      <c r="W102" s="22" t="s">
        <v>571</v>
      </c>
      <c r="X102" s="25">
        <v>3</v>
      </c>
      <c r="Y102" s="22" t="s">
        <v>569</v>
      </c>
      <c r="Z102" s="25">
        <v>0.5</v>
      </c>
      <c r="AA102" s="9">
        <f t="shared" si="11"/>
        <v>6</v>
      </c>
      <c r="AB102" s="7">
        <v>120</v>
      </c>
      <c r="AC102" s="25"/>
      <c r="AD102" s="23">
        <v>168</v>
      </c>
      <c r="AE102" s="24"/>
      <c r="AF102" s="24"/>
      <c r="AG102" s="22"/>
      <c r="AH102" s="23">
        <v>3760</v>
      </c>
      <c r="AI102" s="26"/>
      <c r="AJ102" s="7">
        <f t="shared" si="12"/>
        <v>5</v>
      </c>
      <c r="AK102" s="22"/>
      <c r="AL102" s="26"/>
      <c r="AM102" s="25">
        <v>0.58333326857460677</v>
      </c>
      <c r="AN102" s="25">
        <v>0.99999988898504011</v>
      </c>
      <c r="AO102" s="25">
        <v>0.58333326857460677</v>
      </c>
      <c r="AP102" s="25">
        <v>0</v>
      </c>
      <c r="AQ102" s="25">
        <v>0</v>
      </c>
      <c r="AR102" s="25">
        <v>0</v>
      </c>
      <c r="AS102" s="25">
        <v>0</v>
      </c>
      <c r="AT102" s="25">
        <v>0</v>
      </c>
      <c r="AU102" s="25">
        <v>0</v>
      </c>
      <c r="AV102" s="25">
        <v>0</v>
      </c>
      <c r="AW102" s="25">
        <v>0</v>
      </c>
      <c r="AX102" s="25">
        <v>0</v>
      </c>
      <c r="AY102" s="25">
        <v>0</v>
      </c>
      <c r="AZ102" s="25">
        <v>0</v>
      </c>
      <c r="BA102" s="25">
        <v>0</v>
      </c>
      <c r="BB102" s="25">
        <v>0</v>
      </c>
      <c r="BC102" s="25">
        <v>0</v>
      </c>
      <c r="BD102" s="25">
        <v>9.4999999999999987E-2</v>
      </c>
      <c r="BE102" s="25">
        <v>1</v>
      </c>
      <c r="BF102" s="25">
        <v>0</v>
      </c>
      <c r="BG102" s="25">
        <v>0</v>
      </c>
      <c r="BH102" s="25">
        <v>0</v>
      </c>
      <c r="BI102" s="25">
        <v>0</v>
      </c>
      <c r="BJ102" s="25">
        <v>0</v>
      </c>
      <c r="BK102" s="25">
        <v>0</v>
      </c>
      <c r="BL102" s="8"/>
      <c r="BM102" s="22" t="s">
        <v>625</v>
      </c>
      <c r="BN102" s="22"/>
      <c r="BO102" s="26"/>
      <c r="BP102" s="22" t="s">
        <v>483</v>
      </c>
      <c r="BQ102" s="23"/>
      <c r="BR102" s="23">
        <v>0</v>
      </c>
      <c r="BS102" s="24"/>
      <c r="BT102" s="24"/>
      <c r="BU102" s="24"/>
      <c r="BV102" s="29"/>
      <c r="BW102" s="29"/>
      <c r="BX102" s="29"/>
      <c r="BY102" s="29" t="s">
        <v>678</v>
      </c>
      <c r="BZ102"/>
      <c r="CA102">
        <v>74.763999999999996</v>
      </c>
      <c r="CB102">
        <v>15.98</v>
      </c>
      <c r="CC102"/>
      <c r="CD102"/>
      <c r="CE102"/>
      <c r="CF102">
        <v>6.0149999999999997</v>
      </c>
      <c r="CG102"/>
      <c r="CH102">
        <v>11.9</v>
      </c>
      <c r="CI102"/>
      <c r="CJ102"/>
      <c r="CK102" s="30">
        <v>117.11</v>
      </c>
      <c r="CL102" s="30">
        <v>178.77</v>
      </c>
      <c r="CM102" s="30">
        <v>242.77</v>
      </c>
      <c r="CN102" s="30"/>
      <c r="CO102" s="30">
        <v>300</v>
      </c>
      <c r="CP102" t="s">
        <v>730</v>
      </c>
      <c r="CQ102"/>
      <c r="CR102" s="30"/>
      <c r="CS102" s="30"/>
      <c r="CT102"/>
      <c r="CU102"/>
      <c r="CV102"/>
      <c r="CW102"/>
      <c r="CX102"/>
      <c r="CY102"/>
      <c r="CZ102"/>
      <c r="DA102"/>
      <c r="DB102"/>
      <c r="DC102"/>
      <c r="DD102"/>
      <c r="DE102"/>
      <c r="DF102" t="s">
        <v>741</v>
      </c>
      <c r="DG102" t="s">
        <v>741</v>
      </c>
      <c r="DH102"/>
      <c r="DI102"/>
      <c r="DJ102"/>
      <c r="DK102"/>
      <c r="DL102"/>
      <c r="DM102"/>
      <c r="DN102" s="29"/>
      <c r="DO102" s="29"/>
      <c r="DP102" s="29"/>
      <c r="DQ102" s="29"/>
      <c r="DR102" t="str">
        <f t="shared" si="16"/>
        <v>no</v>
      </c>
      <c r="DS102" t="s">
        <v>742</v>
      </c>
      <c r="DT102"/>
      <c r="DU102" s="38"/>
      <c r="DV102" s="38"/>
      <c r="DW102"/>
      <c r="DX102"/>
      <c r="DY102"/>
      <c r="DZ102"/>
      <c r="EA102"/>
      <c r="EB102"/>
      <c r="EC102"/>
      <c r="ED102"/>
      <c r="EE102"/>
      <c r="EF102"/>
    </row>
    <row r="103" spans="1:136" ht="15" customHeight="1" x14ac:dyDescent="0.25">
      <c r="A103" s="7" t="s">
        <v>78</v>
      </c>
      <c r="B103" s="7" t="s">
        <v>276</v>
      </c>
      <c r="C103" s="8" t="s">
        <v>294</v>
      </c>
      <c r="D103" s="8" t="s">
        <v>400</v>
      </c>
      <c r="E103" s="8" t="s">
        <v>401</v>
      </c>
      <c r="F103" s="8" t="s">
        <v>315</v>
      </c>
      <c r="G103" s="8" t="s">
        <v>316</v>
      </c>
      <c r="H103" s="8" t="s">
        <v>317</v>
      </c>
      <c r="I103" s="8" t="s">
        <v>318</v>
      </c>
      <c r="J103" s="8" t="s">
        <v>319</v>
      </c>
      <c r="K103" s="22" t="s">
        <v>320</v>
      </c>
      <c r="L103" s="23">
        <v>10</v>
      </c>
      <c r="M103" s="23">
        <v>23</v>
      </c>
      <c r="N103" s="23">
        <v>50</v>
      </c>
      <c r="O103" s="24">
        <v>10</v>
      </c>
      <c r="P103" s="24">
        <v>10.5</v>
      </c>
      <c r="Q103" s="24">
        <v>12</v>
      </c>
      <c r="R103" s="24">
        <v>0</v>
      </c>
      <c r="S103" s="24">
        <v>0.7</v>
      </c>
      <c r="T103" s="24">
        <v>5</v>
      </c>
      <c r="U103" s="22"/>
      <c r="V103" s="22" t="s">
        <v>560</v>
      </c>
      <c r="W103" s="22" t="s">
        <v>570</v>
      </c>
      <c r="X103" s="25">
        <v>1</v>
      </c>
      <c r="Y103" s="22" t="s">
        <v>569</v>
      </c>
      <c r="Z103" s="25">
        <v>1</v>
      </c>
      <c r="AA103" s="9">
        <f t="shared" si="11"/>
        <v>1</v>
      </c>
      <c r="AB103" s="7"/>
      <c r="AC103" s="25"/>
      <c r="AD103" s="23">
        <v>96</v>
      </c>
      <c r="AE103" s="24"/>
      <c r="AF103" s="24"/>
      <c r="AG103" s="22"/>
      <c r="AH103" s="23">
        <v>167</v>
      </c>
      <c r="AI103" s="26"/>
      <c r="AJ103" s="7">
        <f t="shared" si="12"/>
        <v>6</v>
      </c>
      <c r="AK103" s="22"/>
      <c r="AL103" s="26"/>
      <c r="AM103" s="25">
        <v>6.6856330014224752E-2</v>
      </c>
      <c r="AN103" s="25">
        <v>1</v>
      </c>
      <c r="AO103" s="25">
        <v>0.17211948790896159</v>
      </c>
      <c r="AP103" s="25">
        <v>0</v>
      </c>
      <c r="AQ103" s="25">
        <v>5.6899004267425321E-2</v>
      </c>
      <c r="AR103" s="25">
        <v>0</v>
      </c>
      <c r="AS103" s="25">
        <v>0</v>
      </c>
      <c r="AT103" s="25">
        <v>0</v>
      </c>
      <c r="AU103" s="25">
        <v>0</v>
      </c>
      <c r="AV103" s="25">
        <v>0</v>
      </c>
      <c r="AW103" s="25">
        <v>0</v>
      </c>
      <c r="AX103" s="25">
        <v>0</v>
      </c>
      <c r="AY103" s="25">
        <v>0</v>
      </c>
      <c r="AZ103" s="25">
        <v>0</v>
      </c>
      <c r="BA103" s="25">
        <v>0</v>
      </c>
      <c r="BB103" s="25">
        <v>0</v>
      </c>
      <c r="BC103" s="25">
        <v>0</v>
      </c>
      <c r="BD103" s="25">
        <v>7.1123755334281655E-2</v>
      </c>
      <c r="BE103" s="25">
        <v>4.8364153627311522E-2</v>
      </c>
      <c r="BF103" s="25">
        <v>0</v>
      </c>
      <c r="BG103" s="25">
        <v>0</v>
      </c>
      <c r="BH103" s="25">
        <v>0</v>
      </c>
      <c r="BI103" s="25">
        <v>0</v>
      </c>
      <c r="BJ103" s="25">
        <v>0</v>
      </c>
      <c r="BK103" s="25">
        <v>0</v>
      </c>
      <c r="BL103" s="8"/>
      <c r="BM103" s="22"/>
      <c r="BN103" s="22"/>
      <c r="BO103" s="26"/>
      <c r="BP103" s="22"/>
      <c r="BQ103" s="23"/>
      <c r="BR103" s="23"/>
      <c r="BS103" s="24"/>
      <c r="BT103" s="24"/>
      <c r="BU103" s="24"/>
      <c r="BV103" s="29" t="s">
        <v>673</v>
      </c>
      <c r="BW103" s="29" t="s">
        <v>674</v>
      </c>
      <c r="BX103" s="29"/>
      <c r="BY103" s="29"/>
      <c r="BZ103" t="s">
        <v>691</v>
      </c>
      <c r="CA103"/>
      <c r="CB103"/>
      <c r="CC103"/>
      <c r="CD103"/>
      <c r="CE103"/>
      <c r="CF103"/>
      <c r="CG103"/>
      <c r="CH103"/>
      <c r="CI103"/>
      <c r="CJ103"/>
      <c r="CK103" s="30"/>
      <c r="CL103" s="30"/>
      <c r="CM103" s="30"/>
      <c r="CN103" s="30"/>
      <c r="CO103" s="30"/>
      <c r="CP103"/>
      <c r="CQ103"/>
      <c r="CR103" s="30"/>
      <c r="CS103" s="30"/>
      <c r="CT103"/>
      <c r="CU103"/>
      <c r="CV103"/>
      <c r="CW103"/>
      <c r="CX103"/>
      <c r="CY103"/>
      <c r="CZ103"/>
      <c r="DA103"/>
      <c r="DB103"/>
      <c r="DC103"/>
      <c r="DD103"/>
      <c r="DE103"/>
      <c r="DF103" t="s">
        <v>741</v>
      </c>
      <c r="DG103"/>
      <c r="DH103"/>
      <c r="DI103"/>
      <c r="DJ103"/>
      <c r="DK103"/>
      <c r="DL103"/>
      <c r="DM103"/>
      <c r="DN103" s="29"/>
      <c r="DO103" s="29"/>
      <c r="DP103" s="29"/>
      <c r="DQ103" s="29"/>
      <c r="DR103" t="str">
        <f t="shared" si="16"/>
        <v>no</v>
      </c>
      <c r="DS103" t="s">
        <v>742</v>
      </c>
      <c r="DT103"/>
      <c r="DU103" s="38"/>
      <c r="DV103" s="38"/>
      <c r="DW103"/>
      <c r="DX103"/>
      <c r="DY103"/>
      <c r="DZ103"/>
      <c r="EA103"/>
      <c r="EB103"/>
      <c r="EC103"/>
      <c r="ED103"/>
      <c r="EE103"/>
      <c r="EF103"/>
    </row>
    <row r="104" spans="1:136" ht="15" customHeight="1" x14ac:dyDescent="0.25">
      <c r="A104" s="7" t="s">
        <v>79</v>
      </c>
      <c r="B104" s="7" t="s">
        <v>276</v>
      </c>
      <c r="C104" s="8" t="s">
        <v>295</v>
      </c>
      <c r="D104" s="8" t="s">
        <v>402</v>
      </c>
      <c r="E104" s="8" t="s">
        <v>401</v>
      </c>
      <c r="F104" s="8" t="s">
        <v>315</v>
      </c>
      <c r="G104" s="8" t="s">
        <v>316</v>
      </c>
      <c r="H104" s="8" t="s">
        <v>317</v>
      </c>
      <c r="I104" s="8" t="s">
        <v>318</v>
      </c>
      <c r="J104" s="8" t="s">
        <v>357</v>
      </c>
      <c r="K104" s="22" t="s">
        <v>320</v>
      </c>
      <c r="L104" s="23">
        <v>10</v>
      </c>
      <c r="M104" s="23">
        <v>23</v>
      </c>
      <c r="N104" s="23">
        <v>45</v>
      </c>
      <c r="O104" s="24">
        <v>10</v>
      </c>
      <c r="P104" s="24">
        <v>10.5</v>
      </c>
      <c r="Q104" s="24">
        <v>12</v>
      </c>
      <c r="R104" s="24">
        <v>0</v>
      </c>
      <c r="S104" s="24">
        <v>0.7</v>
      </c>
      <c r="T104" s="24">
        <v>7</v>
      </c>
      <c r="U104" s="22"/>
      <c r="V104" s="22" t="s">
        <v>560</v>
      </c>
      <c r="W104" s="22" t="s">
        <v>570</v>
      </c>
      <c r="X104" s="25">
        <v>1</v>
      </c>
      <c r="Y104" s="22" t="s">
        <v>569</v>
      </c>
      <c r="Z104" s="25">
        <v>1</v>
      </c>
      <c r="AA104" s="9">
        <f t="shared" si="11"/>
        <v>1</v>
      </c>
      <c r="AB104" s="7"/>
      <c r="AC104" s="25"/>
      <c r="AD104" s="23">
        <v>96</v>
      </c>
      <c r="AE104" s="24"/>
      <c r="AF104" s="24"/>
      <c r="AG104" s="22"/>
      <c r="AH104" s="23">
        <v>167</v>
      </c>
      <c r="AI104" s="26"/>
      <c r="AJ104" s="7">
        <f t="shared" si="12"/>
        <v>7</v>
      </c>
      <c r="AK104" s="22"/>
      <c r="AL104" s="26"/>
      <c r="AM104" s="25">
        <v>9.9616858237547887E-2</v>
      </c>
      <c r="AN104" s="25">
        <v>1</v>
      </c>
      <c r="AO104" s="25">
        <v>0.32375478927203061</v>
      </c>
      <c r="AP104" s="25">
        <v>0</v>
      </c>
      <c r="AQ104" s="25">
        <v>0</v>
      </c>
      <c r="AR104" s="25">
        <v>0</v>
      </c>
      <c r="AS104" s="25">
        <v>0</v>
      </c>
      <c r="AT104" s="25">
        <v>0</v>
      </c>
      <c r="AU104" s="25">
        <v>0</v>
      </c>
      <c r="AV104" s="25">
        <v>0</v>
      </c>
      <c r="AW104" s="25">
        <v>0</v>
      </c>
      <c r="AX104" s="25">
        <v>0</v>
      </c>
      <c r="AY104" s="25">
        <v>0.14367816091954022</v>
      </c>
      <c r="AZ104" s="25">
        <v>6.1302681992337162E-2</v>
      </c>
      <c r="BA104" s="25">
        <v>0</v>
      </c>
      <c r="BB104" s="25">
        <v>0</v>
      </c>
      <c r="BC104" s="25">
        <v>0</v>
      </c>
      <c r="BD104" s="25">
        <v>0.18007662835249041</v>
      </c>
      <c r="BE104" s="25">
        <v>0.10727969348659003</v>
      </c>
      <c r="BF104" s="25">
        <v>0</v>
      </c>
      <c r="BG104" s="25">
        <v>0</v>
      </c>
      <c r="BH104" s="25">
        <v>0</v>
      </c>
      <c r="BI104" s="25">
        <v>0</v>
      </c>
      <c r="BJ104" s="25">
        <v>0</v>
      </c>
      <c r="BK104" s="25">
        <v>0</v>
      </c>
      <c r="BL104" s="8"/>
      <c r="BM104" s="22"/>
      <c r="BN104" s="22"/>
      <c r="BO104" s="26"/>
      <c r="BP104" s="22"/>
      <c r="BQ104" s="23"/>
      <c r="BR104" s="23"/>
      <c r="BS104" s="24"/>
      <c r="BT104" s="24"/>
      <c r="BU104" s="24"/>
      <c r="BV104" s="29" t="s">
        <v>673</v>
      </c>
      <c r="BW104" s="29" t="s">
        <v>674</v>
      </c>
      <c r="BX104" s="29"/>
      <c r="BY104" s="29"/>
      <c r="BZ104" t="s">
        <v>702</v>
      </c>
      <c r="CA104"/>
      <c r="CB104"/>
      <c r="CC104"/>
      <c r="CD104"/>
      <c r="CE104"/>
      <c r="CF104"/>
      <c r="CG104"/>
      <c r="CH104"/>
      <c r="CI104"/>
      <c r="CJ104"/>
      <c r="CK104" s="30"/>
      <c r="CL104" s="30"/>
      <c r="CM104" s="30"/>
      <c r="CN104" s="30"/>
      <c r="CO104" s="30"/>
      <c r="CP104"/>
      <c r="CQ104"/>
      <c r="CR104" s="30"/>
      <c r="CS104" s="30"/>
      <c r="CT104"/>
      <c r="CU104"/>
      <c r="CV104"/>
      <c r="CW104"/>
      <c r="CX104"/>
      <c r="CY104"/>
      <c r="CZ104"/>
      <c r="DA104"/>
      <c r="DB104"/>
      <c r="DC104"/>
      <c r="DD104"/>
      <c r="DE104"/>
      <c r="DF104" t="s">
        <v>741</v>
      </c>
      <c r="DG104"/>
      <c r="DH104"/>
      <c r="DI104"/>
      <c r="DJ104"/>
      <c r="DK104"/>
      <c r="DL104"/>
      <c r="DM104"/>
      <c r="DN104" s="29"/>
      <c r="DO104" s="29"/>
      <c r="DP104" s="29"/>
      <c r="DQ104" s="29"/>
      <c r="DR104" t="str">
        <f t="shared" si="16"/>
        <v>no</v>
      </c>
      <c r="DS104" t="s">
        <v>742</v>
      </c>
      <c r="DT104"/>
      <c r="DU104" s="38"/>
      <c r="DV104" s="38"/>
      <c r="DW104"/>
      <c r="DX104"/>
      <c r="DY104"/>
      <c r="DZ104"/>
      <c r="EA104"/>
      <c r="EB104"/>
      <c r="EC104"/>
      <c r="ED104"/>
      <c r="EE104"/>
      <c r="EF104"/>
    </row>
    <row r="105" spans="1:136" ht="15" customHeight="1" x14ac:dyDescent="0.25">
      <c r="A105" s="7" t="s">
        <v>80</v>
      </c>
      <c r="B105" s="7" t="s">
        <v>276</v>
      </c>
      <c r="C105" s="8" t="s">
        <v>294</v>
      </c>
      <c r="D105" s="8" t="s">
        <v>400</v>
      </c>
      <c r="E105" s="8" t="s">
        <v>401</v>
      </c>
      <c r="F105" s="8" t="s">
        <v>315</v>
      </c>
      <c r="G105" s="8" t="s">
        <v>341</v>
      </c>
      <c r="H105" s="8" t="s">
        <v>342</v>
      </c>
      <c r="I105" s="8" t="s">
        <v>322</v>
      </c>
      <c r="J105" s="8" t="s">
        <v>319</v>
      </c>
      <c r="K105" s="22" t="s">
        <v>320</v>
      </c>
      <c r="L105" s="23">
        <v>10</v>
      </c>
      <c r="M105" s="23">
        <v>23</v>
      </c>
      <c r="N105" s="23">
        <v>45</v>
      </c>
      <c r="O105" s="24">
        <v>10</v>
      </c>
      <c r="P105" s="24">
        <v>10.5</v>
      </c>
      <c r="Q105" s="24">
        <v>12</v>
      </c>
      <c r="R105" s="24">
        <v>0</v>
      </c>
      <c r="S105" s="24">
        <v>0.7</v>
      </c>
      <c r="T105" s="24">
        <v>15</v>
      </c>
      <c r="U105" s="22"/>
      <c r="V105" s="22" t="s">
        <v>560</v>
      </c>
      <c r="W105" s="22" t="s">
        <v>570</v>
      </c>
      <c r="X105" s="25">
        <v>1</v>
      </c>
      <c r="Y105" s="22" t="s">
        <v>569</v>
      </c>
      <c r="Z105" s="25">
        <v>1</v>
      </c>
      <c r="AA105" s="9">
        <f t="shared" si="11"/>
        <v>1</v>
      </c>
      <c r="AB105" s="7"/>
      <c r="AC105" s="25"/>
      <c r="AD105" s="23">
        <v>96</v>
      </c>
      <c r="AE105" s="24"/>
      <c r="AF105" s="24"/>
      <c r="AG105" s="22"/>
      <c r="AH105" s="23">
        <v>167</v>
      </c>
      <c r="AI105" s="26"/>
      <c r="AJ105" s="7">
        <f t="shared" si="12"/>
        <v>7</v>
      </c>
      <c r="AK105" s="22"/>
      <c r="AL105" s="26"/>
      <c r="AM105" s="25">
        <v>0.43790849673202614</v>
      </c>
      <c r="AN105" s="25">
        <v>1</v>
      </c>
      <c r="AO105" s="25">
        <v>0.75163398692810457</v>
      </c>
      <c r="AP105" s="25">
        <v>0</v>
      </c>
      <c r="AQ105" s="25">
        <v>0</v>
      </c>
      <c r="AR105" s="25">
        <v>0</v>
      </c>
      <c r="AS105" s="25">
        <v>0</v>
      </c>
      <c r="AT105" s="25">
        <v>0</v>
      </c>
      <c r="AU105" s="25">
        <v>0</v>
      </c>
      <c r="AV105" s="25">
        <v>0</v>
      </c>
      <c r="AW105" s="25">
        <v>0</v>
      </c>
      <c r="AX105" s="25">
        <v>0</v>
      </c>
      <c r="AY105" s="25">
        <v>0.27124183006535951</v>
      </c>
      <c r="AZ105" s="25">
        <v>0.10784313725490195</v>
      </c>
      <c r="BA105" s="25">
        <v>0</v>
      </c>
      <c r="BB105" s="25">
        <v>0</v>
      </c>
      <c r="BC105" s="25">
        <v>0</v>
      </c>
      <c r="BD105" s="25">
        <v>0.5326797385620915</v>
      </c>
      <c r="BE105" s="25">
        <v>0.16666666666666666</v>
      </c>
      <c r="BF105" s="25">
        <v>0</v>
      </c>
      <c r="BG105" s="25">
        <v>0</v>
      </c>
      <c r="BH105" s="25">
        <v>0</v>
      </c>
      <c r="BI105" s="25">
        <v>0</v>
      </c>
      <c r="BJ105" s="25">
        <v>0</v>
      </c>
      <c r="BK105" s="25">
        <v>0</v>
      </c>
      <c r="BL105" s="8"/>
      <c r="BM105" s="22"/>
      <c r="BN105" s="22"/>
      <c r="BO105" s="26"/>
      <c r="BP105" s="22"/>
      <c r="BQ105" s="23"/>
      <c r="BR105" s="23"/>
      <c r="BS105" s="24"/>
      <c r="BT105" s="24"/>
      <c r="BU105" s="24"/>
      <c r="BV105" s="29" t="s">
        <v>673</v>
      </c>
      <c r="BW105" s="29" t="s">
        <v>674</v>
      </c>
      <c r="BX105" s="29"/>
      <c r="BY105" s="29"/>
      <c r="BZ105" t="s">
        <v>702</v>
      </c>
      <c r="CA105"/>
      <c r="CB105"/>
      <c r="CC105"/>
      <c r="CD105"/>
      <c r="CE105"/>
      <c r="CF105"/>
      <c r="CG105"/>
      <c r="CH105"/>
      <c r="CI105"/>
      <c r="CJ105"/>
      <c r="CK105" s="30"/>
      <c r="CL105" s="30"/>
      <c r="CM105" s="30"/>
      <c r="CN105" s="30"/>
      <c r="CO105" s="30"/>
      <c r="CP105"/>
      <c r="CQ105"/>
      <c r="CR105" s="30"/>
      <c r="CS105" s="30"/>
      <c r="CT105"/>
      <c r="CU105"/>
      <c r="CV105"/>
      <c r="CW105"/>
      <c r="CX105"/>
      <c r="CY105"/>
      <c r="CZ105"/>
      <c r="DA105"/>
      <c r="DB105"/>
      <c r="DC105"/>
      <c r="DD105"/>
      <c r="DE105"/>
      <c r="DF105" t="s">
        <v>741</v>
      </c>
      <c r="DG105"/>
      <c r="DH105"/>
      <c r="DI105"/>
      <c r="DJ105"/>
      <c r="DK105"/>
      <c r="DL105"/>
      <c r="DM105"/>
      <c r="DN105" s="29"/>
      <c r="DO105" s="29"/>
      <c r="DP105" s="29"/>
      <c r="DQ105" s="29"/>
      <c r="DR105" t="str">
        <f t="shared" si="16"/>
        <v>no</v>
      </c>
      <c r="DS105" t="s">
        <v>742</v>
      </c>
      <c r="DT105"/>
      <c r="DU105" s="38"/>
      <c r="DV105" s="38"/>
      <c r="DW105"/>
      <c r="DX105"/>
      <c r="DY105"/>
      <c r="DZ105"/>
      <c r="EA105"/>
      <c r="EB105"/>
      <c r="EC105"/>
      <c r="ED105"/>
      <c r="EE105"/>
      <c r="EF105"/>
    </row>
    <row r="106" spans="1:136" ht="15" customHeight="1" x14ac:dyDescent="0.25">
      <c r="A106" s="7" t="s">
        <v>81</v>
      </c>
      <c r="B106" s="7" t="s">
        <v>274</v>
      </c>
      <c r="C106" s="8" t="s">
        <v>296</v>
      </c>
      <c r="D106" s="8"/>
      <c r="E106" s="8" t="s">
        <v>403</v>
      </c>
      <c r="F106" s="8" t="s">
        <v>315</v>
      </c>
      <c r="G106" s="8" t="s">
        <v>341</v>
      </c>
      <c r="H106" s="8" t="s">
        <v>342</v>
      </c>
      <c r="I106" s="8" t="s">
        <v>322</v>
      </c>
      <c r="J106" s="8" t="s">
        <v>319</v>
      </c>
      <c r="K106" s="22" t="s">
        <v>320</v>
      </c>
      <c r="L106" s="23">
        <v>25</v>
      </c>
      <c r="M106" s="23">
        <v>30</v>
      </c>
      <c r="N106" s="23">
        <v>35</v>
      </c>
      <c r="O106" s="24">
        <v>6</v>
      </c>
      <c r="P106" s="24">
        <v>7</v>
      </c>
      <c r="Q106" s="24">
        <v>8</v>
      </c>
      <c r="R106" s="24">
        <v>0.8</v>
      </c>
      <c r="S106" s="24"/>
      <c r="T106" s="24">
        <v>3</v>
      </c>
      <c r="U106" s="22"/>
      <c r="V106" s="22" t="s">
        <v>547</v>
      </c>
      <c r="W106" s="22" t="s">
        <v>585</v>
      </c>
      <c r="X106" s="25">
        <v>4</v>
      </c>
      <c r="Y106" s="22" t="s">
        <v>577</v>
      </c>
      <c r="Z106" s="25">
        <v>0.33</v>
      </c>
      <c r="AA106" s="9">
        <f t="shared" si="11"/>
        <v>12.121212121212121</v>
      </c>
      <c r="AB106" s="7">
        <v>200</v>
      </c>
      <c r="AC106" s="25">
        <v>0.125</v>
      </c>
      <c r="AD106" s="23">
        <v>72</v>
      </c>
      <c r="AE106" s="24">
        <v>7000</v>
      </c>
      <c r="AF106" s="24">
        <f t="shared" si="17"/>
        <v>2333.3333333333335</v>
      </c>
      <c r="AG106" s="22">
        <v>0.49</v>
      </c>
      <c r="AH106" s="23">
        <v>3750</v>
      </c>
      <c r="AI106" s="26"/>
      <c r="AJ106" s="7">
        <f t="shared" si="12"/>
        <v>4</v>
      </c>
      <c r="AK106" s="22">
        <v>6</v>
      </c>
      <c r="AL106" s="26"/>
      <c r="AM106" s="25">
        <v>0.45</v>
      </c>
      <c r="AN106" s="25">
        <v>0</v>
      </c>
      <c r="AO106" s="25">
        <v>0.95</v>
      </c>
      <c r="AP106" s="25">
        <v>0</v>
      </c>
      <c r="AQ106" s="25">
        <v>0</v>
      </c>
      <c r="AR106" s="25">
        <v>0</v>
      </c>
      <c r="AS106" s="25">
        <v>0</v>
      </c>
      <c r="AT106" s="25">
        <v>0</v>
      </c>
      <c r="AU106" s="25">
        <v>0</v>
      </c>
      <c r="AV106" s="25">
        <v>0</v>
      </c>
      <c r="AW106" s="25">
        <v>0</v>
      </c>
      <c r="AX106" s="25">
        <v>0.25</v>
      </c>
      <c r="AY106" s="25">
        <v>0</v>
      </c>
      <c r="AZ106" s="25">
        <v>0</v>
      </c>
      <c r="BA106" s="25">
        <v>1</v>
      </c>
      <c r="BB106" s="25">
        <v>0</v>
      </c>
      <c r="BC106" s="25">
        <v>0</v>
      </c>
      <c r="BD106" s="25">
        <v>0</v>
      </c>
      <c r="BE106" s="25">
        <v>0</v>
      </c>
      <c r="BF106" s="25">
        <v>0</v>
      </c>
      <c r="BG106" s="25">
        <v>0</v>
      </c>
      <c r="BH106" s="25">
        <v>0</v>
      </c>
      <c r="BI106" s="25">
        <v>0</v>
      </c>
      <c r="BJ106" s="25">
        <v>0</v>
      </c>
      <c r="BK106" s="25">
        <v>0</v>
      </c>
      <c r="BL106" s="8"/>
      <c r="BM106" s="22" t="s">
        <v>637</v>
      </c>
      <c r="BN106" s="22"/>
      <c r="BO106" s="26"/>
      <c r="BP106" s="22" t="s">
        <v>665</v>
      </c>
      <c r="BQ106" s="23">
        <v>4</v>
      </c>
      <c r="BR106" s="23">
        <v>2</v>
      </c>
      <c r="BS106" s="24">
        <f t="shared" si="13"/>
        <v>66.666666666666657</v>
      </c>
      <c r="BT106" s="24">
        <f t="shared" si="14"/>
        <v>33.333333333333329</v>
      </c>
      <c r="BU106" s="24">
        <f t="shared" si="15"/>
        <v>2</v>
      </c>
      <c r="BV106" s="29" t="s">
        <v>673</v>
      </c>
      <c r="BW106" s="29" t="s">
        <v>670</v>
      </c>
      <c r="BX106" s="29"/>
      <c r="BY106" s="29" t="s">
        <v>678</v>
      </c>
      <c r="BZ106" t="s">
        <v>703</v>
      </c>
      <c r="CA106"/>
      <c r="CB106"/>
      <c r="CC106"/>
      <c r="CD106">
        <v>4</v>
      </c>
      <c r="CE106"/>
      <c r="CF106"/>
      <c r="CG106">
        <v>13.5</v>
      </c>
      <c r="CH106">
        <v>12.38</v>
      </c>
      <c r="CI106"/>
      <c r="CJ106"/>
      <c r="CK106" s="30">
        <v>-13.1</v>
      </c>
      <c r="CL106" s="30">
        <v>-2.6</v>
      </c>
      <c r="CM106" s="30"/>
      <c r="CN106" s="30"/>
      <c r="CO106" s="30"/>
      <c r="CP106" t="s">
        <v>730</v>
      </c>
      <c r="CQ106"/>
      <c r="CR106" s="30">
        <f>37/0.25</f>
        <v>148</v>
      </c>
      <c r="CS106" s="30"/>
      <c r="CT106"/>
      <c r="CU106"/>
      <c r="CV106"/>
      <c r="CW106"/>
      <c r="CX106"/>
      <c r="CY106"/>
      <c r="CZ106"/>
      <c r="DA106" t="s">
        <v>741</v>
      </c>
      <c r="DB106"/>
      <c r="DC106" t="s">
        <v>741</v>
      </c>
      <c r="DD106"/>
      <c r="DE106" t="s">
        <v>741</v>
      </c>
      <c r="DF106" t="s">
        <v>741</v>
      </c>
      <c r="DG106" t="s">
        <v>741</v>
      </c>
      <c r="DH106" t="s">
        <v>741</v>
      </c>
      <c r="DI106" t="s">
        <v>741</v>
      </c>
      <c r="DJ106"/>
      <c r="DK106"/>
      <c r="DL106" t="s">
        <v>742</v>
      </c>
      <c r="DM106"/>
      <c r="DN106" s="29"/>
      <c r="DO106" s="29"/>
      <c r="DP106" s="29"/>
      <c r="DQ106" s="29"/>
      <c r="DR106" t="str">
        <f t="shared" si="16"/>
        <v>no</v>
      </c>
      <c r="DS106" t="s">
        <v>741</v>
      </c>
      <c r="DT106">
        <v>0.26</v>
      </c>
      <c r="DU106" s="39"/>
      <c r="DV106" s="38" t="s">
        <v>767</v>
      </c>
      <c r="DW106" s="29"/>
      <c r="DX106" s="29"/>
      <c r="DY106" s="29"/>
      <c r="DZ106" s="29"/>
      <c r="EA106" s="29"/>
      <c r="EB106" s="29"/>
      <c r="EC106" s="29"/>
      <c r="ED106" s="29"/>
      <c r="EE106" t="s">
        <v>796</v>
      </c>
      <c r="EF106"/>
    </row>
    <row r="107" spans="1:136" ht="15" customHeight="1" x14ac:dyDescent="0.25">
      <c r="A107" s="7" t="s">
        <v>82</v>
      </c>
      <c r="B107" s="7" t="s">
        <v>272</v>
      </c>
      <c r="C107" s="8" t="s">
        <v>284</v>
      </c>
      <c r="D107" s="8" t="s">
        <v>339</v>
      </c>
      <c r="E107" s="8" t="s">
        <v>340</v>
      </c>
      <c r="F107" s="8" t="s">
        <v>315</v>
      </c>
      <c r="G107" s="8" t="s">
        <v>341</v>
      </c>
      <c r="H107" s="8" t="s">
        <v>342</v>
      </c>
      <c r="I107" s="8" t="s">
        <v>322</v>
      </c>
      <c r="J107" s="8" t="s">
        <v>319</v>
      </c>
      <c r="K107" s="22" t="s">
        <v>323</v>
      </c>
      <c r="L107" s="23">
        <v>4</v>
      </c>
      <c r="M107" s="23">
        <v>15</v>
      </c>
      <c r="N107" s="23">
        <v>20</v>
      </c>
      <c r="O107" s="24">
        <v>4</v>
      </c>
      <c r="P107" s="24">
        <v>8</v>
      </c>
      <c r="Q107" s="24">
        <v>9</v>
      </c>
      <c r="R107" s="24">
        <v>1</v>
      </c>
      <c r="S107" s="24">
        <v>3</v>
      </c>
      <c r="T107" s="24">
        <v>5</v>
      </c>
      <c r="U107" s="22"/>
      <c r="V107" s="22" t="s">
        <v>547</v>
      </c>
      <c r="W107" s="22" t="s">
        <v>570</v>
      </c>
      <c r="X107" s="25">
        <v>2</v>
      </c>
      <c r="Y107" s="22"/>
      <c r="Z107" s="25"/>
      <c r="AA107" s="9"/>
      <c r="AB107" s="7"/>
      <c r="AC107" s="25"/>
      <c r="AD107" s="23">
        <v>192</v>
      </c>
      <c r="AE107" s="24">
        <v>139</v>
      </c>
      <c r="AF107" s="24">
        <f t="shared" si="17"/>
        <v>17.375</v>
      </c>
      <c r="AG107" s="22"/>
      <c r="AH107" s="23">
        <v>260</v>
      </c>
      <c r="AI107" s="26"/>
      <c r="AJ107" s="7">
        <f t="shared" si="12"/>
        <v>6</v>
      </c>
      <c r="AK107" s="22"/>
      <c r="AL107" s="22" t="s">
        <v>597</v>
      </c>
      <c r="AM107" s="25">
        <v>1</v>
      </c>
      <c r="AN107" s="25">
        <v>0.9</v>
      </c>
      <c r="AO107" s="25">
        <v>0.2</v>
      </c>
      <c r="AP107" s="25">
        <v>0</v>
      </c>
      <c r="AQ107" s="25">
        <v>0</v>
      </c>
      <c r="AR107" s="25">
        <v>0</v>
      </c>
      <c r="AS107" s="25">
        <v>0</v>
      </c>
      <c r="AT107" s="25">
        <v>0</v>
      </c>
      <c r="AU107" s="25">
        <v>0</v>
      </c>
      <c r="AV107" s="25">
        <v>0</v>
      </c>
      <c r="AW107" s="25">
        <v>0.1</v>
      </c>
      <c r="AX107" s="25">
        <v>0.01</v>
      </c>
      <c r="AY107" s="25">
        <v>0.1</v>
      </c>
      <c r="AZ107" s="25">
        <v>0</v>
      </c>
      <c r="BA107" s="25">
        <v>0</v>
      </c>
      <c r="BB107" s="25">
        <v>0</v>
      </c>
      <c r="BC107" s="25">
        <v>0</v>
      </c>
      <c r="BD107" s="25">
        <v>0</v>
      </c>
      <c r="BE107" s="25">
        <v>0</v>
      </c>
      <c r="BF107" s="25">
        <v>0</v>
      </c>
      <c r="BG107" s="25">
        <v>0</v>
      </c>
      <c r="BH107" s="25">
        <v>0</v>
      </c>
      <c r="BI107" s="25">
        <v>0</v>
      </c>
      <c r="BJ107" s="25">
        <v>0</v>
      </c>
      <c r="BK107" s="25">
        <v>0</v>
      </c>
      <c r="BL107" s="8"/>
      <c r="BM107" s="22" t="s">
        <v>625</v>
      </c>
      <c r="BN107" s="22"/>
      <c r="BO107" s="26"/>
      <c r="BP107" s="22" t="s">
        <v>483</v>
      </c>
      <c r="BQ107" s="23">
        <v>6</v>
      </c>
      <c r="BR107" s="23">
        <v>0</v>
      </c>
      <c r="BS107" s="24">
        <f t="shared" si="13"/>
        <v>100</v>
      </c>
      <c r="BT107" s="24">
        <f t="shared" si="14"/>
        <v>0</v>
      </c>
      <c r="BU107" s="24"/>
      <c r="BV107" s="29"/>
      <c r="BW107" s="29"/>
      <c r="BX107" s="29"/>
      <c r="BY107" s="29" t="s">
        <v>678</v>
      </c>
      <c r="BZ107"/>
      <c r="CA107">
        <v>38</v>
      </c>
      <c r="CB107">
        <v>7</v>
      </c>
      <c r="CC107"/>
      <c r="CD107"/>
      <c r="CE107"/>
      <c r="CF107"/>
      <c r="CG107"/>
      <c r="CH107">
        <v>2.7</v>
      </c>
      <c r="CI107"/>
      <c r="CJ107"/>
      <c r="CK107" s="30"/>
      <c r="CL107" s="30"/>
      <c r="CM107" s="30"/>
      <c r="CN107" s="30"/>
      <c r="CO107" s="30"/>
      <c r="CP107"/>
      <c r="CQ107"/>
      <c r="CR107" s="30"/>
      <c r="CS107" s="30"/>
      <c r="CT107"/>
      <c r="CU107"/>
      <c r="CV107"/>
      <c r="CW107"/>
      <c r="CX107"/>
      <c r="CY107"/>
      <c r="CZ107"/>
      <c r="DA107"/>
      <c r="DB107"/>
      <c r="DC107"/>
      <c r="DD107"/>
      <c r="DE107"/>
      <c r="DF107" t="s">
        <v>741</v>
      </c>
      <c r="DG107" t="s">
        <v>741</v>
      </c>
      <c r="DH107"/>
      <c r="DI107"/>
      <c r="DJ107"/>
      <c r="DK107"/>
      <c r="DL107"/>
      <c r="DM107"/>
      <c r="DN107" s="29"/>
      <c r="DO107" s="29"/>
      <c r="DP107" s="29"/>
      <c r="DQ107" s="29"/>
      <c r="DR107" t="str">
        <f t="shared" si="16"/>
        <v>yes</v>
      </c>
      <c r="DS107" t="s">
        <v>741</v>
      </c>
      <c r="DT107" t="s">
        <v>745</v>
      </c>
      <c r="DU107" s="39"/>
      <c r="DV107" s="38" t="s">
        <v>768</v>
      </c>
      <c r="DW107" t="s">
        <v>741</v>
      </c>
      <c r="DX107" t="s">
        <v>782</v>
      </c>
      <c r="DY107"/>
      <c r="DZ107"/>
      <c r="EA107"/>
      <c r="EB107"/>
      <c r="EC107"/>
      <c r="ED107"/>
      <c r="EE107"/>
      <c r="EF107" t="s">
        <v>791</v>
      </c>
    </row>
    <row r="108" spans="1:136" ht="15" customHeight="1" x14ac:dyDescent="0.25">
      <c r="A108" s="7" t="s">
        <v>83</v>
      </c>
      <c r="B108" s="7" t="s">
        <v>272</v>
      </c>
      <c r="C108" s="8" t="s">
        <v>284</v>
      </c>
      <c r="D108" s="8" t="s">
        <v>404</v>
      </c>
      <c r="E108" s="8" t="s">
        <v>355</v>
      </c>
      <c r="F108" s="8" t="s">
        <v>315</v>
      </c>
      <c r="G108" s="8" t="s">
        <v>341</v>
      </c>
      <c r="H108" s="8" t="s">
        <v>342</v>
      </c>
      <c r="I108" s="8" t="s">
        <v>322</v>
      </c>
      <c r="J108" s="8" t="s">
        <v>319</v>
      </c>
      <c r="K108" s="22" t="s">
        <v>323</v>
      </c>
      <c r="L108" s="23">
        <v>-50</v>
      </c>
      <c r="M108" s="23">
        <v>20</v>
      </c>
      <c r="N108" s="23">
        <v>34</v>
      </c>
      <c r="O108" s="24"/>
      <c r="P108" s="24">
        <v>7.2</v>
      </c>
      <c r="Q108" s="24"/>
      <c r="R108" s="24">
        <v>0</v>
      </c>
      <c r="S108" s="24">
        <v>0</v>
      </c>
      <c r="T108" s="24">
        <v>3</v>
      </c>
      <c r="U108" s="22"/>
      <c r="V108" s="22" t="s">
        <v>547</v>
      </c>
      <c r="W108" s="22" t="s">
        <v>580</v>
      </c>
      <c r="X108" s="25">
        <f>0.4*0.2</f>
        <v>8.0000000000000016E-2</v>
      </c>
      <c r="Y108" s="22" t="s">
        <v>576</v>
      </c>
      <c r="Z108" s="25">
        <v>0.3</v>
      </c>
      <c r="AA108" s="9">
        <f t="shared" si="11"/>
        <v>0.26666666666666672</v>
      </c>
      <c r="AB108" s="7"/>
      <c r="AC108" s="25"/>
      <c r="AD108" s="23">
        <v>48</v>
      </c>
      <c r="AE108" s="24"/>
      <c r="AF108" s="24"/>
      <c r="AG108" s="22"/>
      <c r="AH108" s="23"/>
      <c r="AI108" s="26"/>
      <c r="AJ108" s="7"/>
      <c r="AK108" s="22"/>
      <c r="AL108" s="22" t="s">
        <v>597</v>
      </c>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8"/>
      <c r="BM108" s="22"/>
      <c r="BN108" s="22"/>
      <c r="BO108" s="26"/>
      <c r="BP108" s="22"/>
      <c r="BQ108" s="23"/>
      <c r="BR108" s="23"/>
      <c r="BS108" s="24"/>
      <c r="BT108" s="24"/>
      <c r="BU108" s="24"/>
      <c r="BV108" s="29"/>
      <c r="BW108" s="29"/>
      <c r="BX108" s="29"/>
      <c r="BY108" s="29"/>
      <c r="BZ108"/>
      <c r="CA108"/>
      <c r="CB108"/>
      <c r="CC108"/>
      <c r="CD108"/>
      <c r="CE108"/>
      <c r="CF108"/>
      <c r="CG108"/>
      <c r="CH108"/>
      <c r="CI108"/>
      <c r="CJ108"/>
      <c r="CK108" s="30"/>
      <c r="CL108" s="30"/>
      <c r="CM108" s="30"/>
      <c r="CN108" s="30"/>
      <c r="CO108" s="30"/>
      <c r="CP108"/>
      <c r="CQ108"/>
      <c r="CR108" s="30"/>
      <c r="CS108" s="30"/>
      <c r="CT108"/>
      <c r="CU108"/>
      <c r="CV108"/>
      <c r="CW108"/>
      <c r="CX108"/>
      <c r="CY108"/>
      <c r="CZ108"/>
      <c r="DA108"/>
      <c r="DB108"/>
      <c r="DC108"/>
      <c r="DD108"/>
      <c r="DE108"/>
      <c r="DF108"/>
      <c r="DG108"/>
      <c r="DH108"/>
      <c r="DI108"/>
      <c r="DJ108"/>
      <c r="DK108"/>
      <c r="DL108"/>
      <c r="DM108"/>
      <c r="DN108" s="29"/>
      <c r="DO108" s="29"/>
      <c r="DP108" s="29"/>
      <c r="DQ108" s="29"/>
      <c r="DR108" t="str">
        <f t="shared" si="16"/>
        <v>yes</v>
      </c>
      <c r="DS108" t="s">
        <v>741</v>
      </c>
      <c r="DT108"/>
      <c r="DU108" s="38"/>
      <c r="DV108" s="38" t="s">
        <v>769</v>
      </c>
      <c r="DW108" t="s">
        <v>741</v>
      </c>
      <c r="DX108" t="s">
        <v>782</v>
      </c>
      <c r="DY108"/>
      <c r="DZ108"/>
      <c r="EA108"/>
      <c r="EB108"/>
      <c r="EC108"/>
      <c r="ED108"/>
      <c r="EE108"/>
      <c r="EF108" t="s">
        <v>791</v>
      </c>
    </row>
    <row r="109" spans="1:136" ht="15" customHeight="1" x14ac:dyDescent="0.25">
      <c r="A109" s="7" t="s">
        <v>84</v>
      </c>
      <c r="B109" s="7" t="s">
        <v>272</v>
      </c>
      <c r="C109" s="8" t="s">
        <v>284</v>
      </c>
      <c r="D109" s="8"/>
      <c r="E109" s="8" t="s">
        <v>355</v>
      </c>
      <c r="F109" s="8" t="s">
        <v>315</v>
      </c>
      <c r="G109" s="8" t="s">
        <v>341</v>
      </c>
      <c r="H109" s="8" t="s">
        <v>342</v>
      </c>
      <c r="I109" s="8" t="s">
        <v>322</v>
      </c>
      <c r="J109" s="8" t="s">
        <v>319</v>
      </c>
      <c r="K109" s="22"/>
      <c r="L109" s="23">
        <v>4</v>
      </c>
      <c r="M109" s="23">
        <v>8</v>
      </c>
      <c r="N109" s="23">
        <v>25</v>
      </c>
      <c r="O109" s="24">
        <v>6</v>
      </c>
      <c r="P109" s="24">
        <v>6.5</v>
      </c>
      <c r="Q109" s="24">
        <v>7</v>
      </c>
      <c r="R109" s="24">
        <v>1</v>
      </c>
      <c r="S109" s="24">
        <v>3</v>
      </c>
      <c r="T109" s="24">
        <v>4</v>
      </c>
      <c r="U109" s="22" t="s">
        <v>563</v>
      </c>
      <c r="V109" s="22" t="s">
        <v>547</v>
      </c>
      <c r="W109" s="22" t="s">
        <v>570</v>
      </c>
      <c r="X109" s="25">
        <v>1</v>
      </c>
      <c r="Y109" s="22" t="s">
        <v>569</v>
      </c>
      <c r="Z109" s="25">
        <v>5</v>
      </c>
      <c r="AA109" s="9">
        <f t="shared" si="11"/>
        <v>0.2</v>
      </c>
      <c r="AB109" s="7">
        <v>160</v>
      </c>
      <c r="AC109" s="25"/>
      <c r="AD109" s="23">
        <v>56</v>
      </c>
      <c r="AE109" s="24">
        <v>1250</v>
      </c>
      <c r="AF109" s="24">
        <f t="shared" si="17"/>
        <v>535.71428571428567</v>
      </c>
      <c r="AG109" s="22"/>
      <c r="AH109" s="23">
        <v>62</v>
      </c>
      <c r="AI109" s="26"/>
      <c r="AJ109" s="7">
        <f t="shared" si="12"/>
        <v>1</v>
      </c>
      <c r="AK109" s="22">
        <v>1</v>
      </c>
      <c r="AL109" s="22" t="s">
        <v>597</v>
      </c>
      <c r="AM109" s="25">
        <v>0</v>
      </c>
      <c r="AN109" s="25">
        <v>1</v>
      </c>
      <c r="AO109" s="25">
        <v>0</v>
      </c>
      <c r="AP109" s="25">
        <v>0</v>
      </c>
      <c r="AQ109" s="25">
        <v>0</v>
      </c>
      <c r="AR109" s="25">
        <v>0</v>
      </c>
      <c r="AS109" s="25">
        <v>0</v>
      </c>
      <c r="AT109" s="25">
        <v>0</v>
      </c>
      <c r="AU109" s="25">
        <v>0</v>
      </c>
      <c r="AV109" s="25">
        <v>0</v>
      </c>
      <c r="AW109" s="25">
        <v>0</v>
      </c>
      <c r="AX109" s="25">
        <v>0</v>
      </c>
      <c r="AY109" s="25">
        <v>0</v>
      </c>
      <c r="AZ109" s="25">
        <v>0</v>
      </c>
      <c r="BA109" s="25">
        <v>0</v>
      </c>
      <c r="BB109" s="25">
        <v>0</v>
      </c>
      <c r="BC109" s="25">
        <v>0</v>
      </c>
      <c r="BD109" s="25">
        <v>0</v>
      </c>
      <c r="BE109" s="25">
        <v>0</v>
      </c>
      <c r="BF109" s="25">
        <v>0</v>
      </c>
      <c r="BG109" s="25">
        <v>0</v>
      </c>
      <c r="BH109" s="25">
        <v>0</v>
      </c>
      <c r="BI109" s="25">
        <v>0</v>
      </c>
      <c r="BJ109" s="25">
        <v>0</v>
      </c>
      <c r="BK109" s="25">
        <v>0</v>
      </c>
      <c r="BL109" s="8"/>
      <c r="BM109" s="22"/>
      <c r="BN109" s="22"/>
      <c r="BO109" s="26"/>
      <c r="BP109" s="22"/>
      <c r="BQ109" s="23"/>
      <c r="BR109" s="23"/>
      <c r="BS109" s="24"/>
      <c r="BT109" s="24"/>
      <c r="BU109" s="24"/>
      <c r="BV109" s="29"/>
      <c r="BW109" s="29"/>
      <c r="BX109" s="29"/>
      <c r="BY109" s="29"/>
      <c r="BZ109"/>
      <c r="CA109"/>
      <c r="CB109"/>
      <c r="CC109"/>
      <c r="CD109"/>
      <c r="CE109"/>
      <c r="CF109"/>
      <c r="CG109"/>
      <c r="CH109"/>
      <c r="CI109"/>
      <c r="CJ109"/>
      <c r="CK109" s="30"/>
      <c r="CL109" s="30"/>
      <c r="CM109" s="30"/>
      <c r="CN109" s="30"/>
      <c r="CO109" s="30"/>
      <c r="CP109"/>
      <c r="CQ109"/>
      <c r="CR109" s="30"/>
      <c r="CS109" s="30"/>
      <c r="CT109"/>
      <c r="CU109"/>
      <c r="CV109"/>
      <c r="CW109"/>
      <c r="CX109"/>
      <c r="CY109"/>
      <c r="CZ109"/>
      <c r="DA109"/>
      <c r="DB109" t="s">
        <v>741</v>
      </c>
      <c r="DC109"/>
      <c r="DD109"/>
      <c r="DE109"/>
      <c r="DF109"/>
      <c r="DG109"/>
      <c r="DH109"/>
      <c r="DI109"/>
      <c r="DJ109"/>
      <c r="DK109"/>
      <c r="DL109"/>
      <c r="DM109"/>
      <c r="DN109" s="29"/>
      <c r="DO109" s="29"/>
      <c r="DP109" s="29"/>
      <c r="DQ109" s="29"/>
      <c r="DR109" t="str">
        <f t="shared" si="16"/>
        <v>yes</v>
      </c>
      <c r="DS109" t="s">
        <v>741</v>
      </c>
      <c r="DT109" t="s">
        <v>746</v>
      </c>
      <c r="DU109" s="39"/>
      <c r="DV109" s="38" t="s">
        <v>768</v>
      </c>
      <c r="DW109" t="s">
        <v>741</v>
      </c>
      <c r="DX109" t="s">
        <v>782</v>
      </c>
      <c r="DY109"/>
      <c r="DZ109"/>
      <c r="EA109"/>
      <c r="EB109"/>
      <c r="EC109"/>
      <c r="ED109"/>
      <c r="EE109"/>
      <c r="EF109" t="s">
        <v>791</v>
      </c>
    </row>
    <row r="110" spans="1:136" ht="15" customHeight="1" x14ac:dyDescent="0.25">
      <c r="A110" s="7" t="s">
        <v>85</v>
      </c>
      <c r="B110" s="7" t="s">
        <v>272</v>
      </c>
      <c r="C110" s="8" t="s">
        <v>284</v>
      </c>
      <c r="D110" s="8" t="s">
        <v>405</v>
      </c>
      <c r="E110" s="8" t="s">
        <v>347</v>
      </c>
      <c r="F110" s="8" t="s">
        <v>315</v>
      </c>
      <c r="G110" s="8" t="s">
        <v>341</v>
      </c>
      <c r="H110" s="8" t="s">
        <v>342</v>
      </c>
      <c r="I110" s="8" t="s">
        <v>322</v>
      </c>
      <c r="J110" s="8" t="s">
        <v>319</v>
      </c>
      <c r="K110" s="22"/>
      <c r="L110" s="23"/>
      <c r="M110" s="23">
        <v>25</v>
      </c>
      <c r="N110" s="23"/>
      <c r="O110" s="24"/>
      <c r="P110" s="24"/>
      <c r="Q110" s="24"/>
      <c r="R110" s="24"/>
      <c r="S110" s="24">
        <v>0.85</v>
      </c>
      <c r="T110" s="24"/>
      <c r="U110" s="22" t="s">
        <v>563</v>
      </c>
      <c r="V110" s="22" t="s">
        <v>547</v>
      </c>
      <c r="W110" s="22"/>
      <c r="X110" s="25"/>
      <c r="Y110" s="22"/>
      <c r="Z110" s="25"/>
      <c r="AA110" s="9"/>
      <c r="AB110" s="7">
        <v>120</v>
      </c>
      <c r="AC110" s="25"/>
      <c r="AD110" s="23">
        <v>72</v>
      </c>
      <c r="AE110" s="24"/>
      <c r="AF110" s="24"/>
      <c r="AG110" s="22"/>
      <c r="AH110" s="23"/>
      <c r="AI110" s="26"/>
      <c r="AJ110" s="7">
        <f t="shared" si="12"/>
        <v>2</v>
      </c>
      <c r="AK110" s="22"/>
      <c r="AL110" s="22" t="s">
        <v>597</v>
      </c>
      <c r="AM110" s="25">
        <v>1</v>
      </c>
      <c r="AN110" s="25">
        <v>0</v>
      </c>
      <c r="AO110" s="25">
        <v>0.66666666666666674</v>
      </c>
      <c r="AP110" s="25">
        <v>0</v>
      </c>
      <c r="AQ110" s="25">
        <v>0</v>
      </c>
      <c r="AR110" s="25">
        <v>0</v>
      </c>
      <c r="AS110" s="25">
        <v>0</v>
      </c>
      <c r="AT110" s="25">
        <v>0</v>
      </c>
      <c r="AU110" s="25">
        <v>0</v>
      </c>
      <c r="AV110" s="25">
        <v>0</v>
      </c>
      <c r="AW110" s="25">
        <v>0</v>
      </c>
      <c r="AX110" s="25">
        <v>0</v>
      </c>
      <c r="AY110" s="25">
        <v>0</v>
      </c>
      <c r="AZ110" s="25">
        <v>0</v>
      </c>
      <c r="BA110" s="25">
        <v>0</v>
      </c>
      <c r="BB110" s="25">
        <v>0</v>
      </c>
      <c r="BC110" s="25">
        <v>0</v>
      </c>
      <c r="BD110" s="25">
        <v>0</v>
      </c>
      <c r="BE110" s="25">
        <v>0</v>
      </c>
      <c r="BF110" s="25">
        <v>0</v>
      </c>
      <c r="BG110" s="25">
        <v>0</v>
      </c>
      <c r="BH110" s="25">
        <v>0</v>
      </c>
      <c r="BI110" s="25">
        <v>0</v>
      </c>
      <c r="BJ110" s="25">
        <v>0</v>
      </c>
      <c r="BK110" s="25">
        <v>0</v>
      </c>
      <c r="BL110" s="8"/>
      <c r="BM110" s="22"/>
      <c r="BN110" s="22"/>
      <c r="BO110" s="26"/>
      <c r="BP110" s="22"/>
      <c r="BQ110" s="23"/>
      <c r="BR110" s="23"/>
      <c r="BS110" s="24"/>
      <c r="BT110" s="24"/>
      <c r="BU110" s="24"/>
      <c r="BV110" s="29"/>
      <c r="BW110" s="29"/>
      <c r="BX110" s="29"/>
      <c r="BY110" s="29"/>
      <c r="BZ110"/>
      <c r="CA110"/>
      <c r="CB110"/>
      <c r="CC110"/>
      <c r="CD110"/>
      <c r="CE110"/>
      <c r="CF110"/>
      <c r="CG110"/>
      <c r="CH110"/>
      <c r="CI110"/>
      <c r="CJ110"/>
      <c r="CK110" s="30"/>
      <c r="CL110" s="30"/>
      <c r="CM110" s="30"/>
      <c r="CN110" s="30"/>
      <c r="CO110" s="30"/>
      <c r="CP110"/>
      <c r="CQ110"/>
      <c r="CR110" s="30"/>
      <c r="CS110" s="30"/>
      <c r="CT110"/>
      <c r="CU110"/>
      <c r="CV110"/>
      <c r="CW110"/>
      <c r="CX110"/>
      <c r="CY110"/>
      <c r="CZ110"/>
      <c r="DA110"/>
      <c r="DB110"/>
      <c r="DC110"/>
      <c r="DD110"/>
      <c r="DE110"/>
      <c r="DF110"/>
      <c r="DG110"/>
      <c r="DH110"/>
      <c r="DI110"/>
      <c r="DJ110"/>
      <c r="DK110"/>
      <c r="DL110"/>
      <c r="DM110"/>
      <c r="DN110" s="29"/>
      <c r="DO110" s="29"/>
      <c r="DP110" s="29"/>
      <c r="DQ110" s="29"/>
      <c r="DR110" t="str">
        <f t="shared" si="16"/>
        <v>yes</v>
      </c>
      <c r="DS110" t="s">
        <v>741</v>
      </c>
      <c r="DT110" t="s">
        <v>747</v>
      </c>
      <c r="DU110" s="39"/>
      <c r="DV110" s="38" t="s">
        <v>768</v>
      </c>
      <c r="DW110" t="s">
        <v>741</v>
      </c>
      <c r="DX110" t="s">
        <v>783</v>
      </c>
      <c r="DY110"/>
      <c r="DZ110"/>
      <c r="EA110"/>
      <c r="EB110"/>
      <c r="EC110"/>
      <c r="ED110"/>
      <c r="EE110"/>
      <c r="EF110" t="s">
        <v>791</v>
      </c>
    </row>
    <row r="111" spans="1:136" ht="15" customHeight="1" x14ac:dyDescent="0.25">
      <c r="A111" s="7" t="s">
        <v>86</v>
      </c>
      <c r="B111" s="7" t="s">
        <v>272</v>
      </c>
      <c r="C111" s="8" t="s">
        <v>297</v>
      </c>
      <c r="D111" s="8" t="s">
        <v>406</v>
      </c>
      <c r="E111" s="8" t="s">
        <v>407</v>
      </c>
      <c r="F111" s="8" t="s">
        <v>315</v>
      </c>
      <c r="G111" s="8" t="s">
        <v>341</v>
      </c>
      <c r="H111" s="8" t="s">
        <v>342</v>
      </c>
      <c r="I111" s="8" t="s">
        <v>322</v>
      </c>
      <c r="J111" s="8" t="s">
        <v>319</v>
      </c>
      <c r="K111" s="22"/>
      <c r="L111" s="23">
        <v>-10</v>
      </c>
      <c r="M111" s="23">
        <v>4</v>
      </c>
      <c r="N111" s="23">
        <v>28</v>
      </c>
      <c r="O111" s="24"/>
      <c r="P111" s="24"/>
      <c r="Q111" s="24"/>
      <c r="R111" s="24"/>
      <c r="S111" s="24">
        <v>5</v>
      </c>
      <c r="T111" s="24"/>
      <c r="U111" s="22" t="s">
        <v>554</v>
      </c>
      <c r="V111" s="22" t="s">
        <v>554</v>
      </c>
      <c r="W111" s="22" t="s">
        <v>584</v>
      </c>
      <c r="X111" s="25">
        <v>0.12</v>
      </c>
      <c r="Y111" s="22"/>
      <c r="Z111" s="25"/>
      <c r="AA111" s="9"/>
      <c r="AB111" s="7"/>
      <c r="AC111" s="25"/>
      <c r="AD111" s="23">
        <v>90</v>
      </c>
      <c r="AE111" s="24"/>
      <c r="AF111" s="24"/>
      <c r="AG111" s="22">
        <v>3.1</v>
      </c>
      <c r="AH111" s="23"/>
      <c r="AI111" s="26"/>
      <c r="AJ111" s="7">
        <f t="shared" si="12"/>
        <v>5</v>
      </c>
      <c r="AK111" s="22">
        <v>8</v>
      </c>
      <c r="AL111" s="22" t="s">
        <v>599</v>
      </c>
      <c r="AM111" s="25">
        <v>1</v>
      </c>
      <c r="AN111" s="25">
        <v>0</v>
      </c>
      <c r="AO111" s="25">
        <v>0.25</v>
      </c>
      <c r="AP111" s="25">
        <v>0</v>
      </c>
      <c r="AQ111" s="25">
        <v>0.15</v>
      </c>
      <c r="AR111" s="25">
        <v>0</v>
      </c>
      <c r="AS111" s="25">
        <v>0</v>
      </c>
      <c r="AT111" s="25">
        <v>0</v>
      </c>
      <c r="AU111" s="25">
        <v>0</v>
      </c>
      <c r="AV111" s="25">
        <v>0</v>
      </c>
      <c r="AW111" s="25">
        <v>0</v>
      </c>
      <c r="AX111" s="25">
        <v>0</v>
      </c>
      <c r="AY111" s="25">
        <v>0</v>
      </c>
      <c r="AZ111" s="25">
        <v>1</v>
      </c>
      <c r="BA111" s="25">
        <v>0</v>
      </c>
      <c r="BB111" s="25">
        <v>0</v>
      </c>
      <c r="BC111" s="25">
        <v>0</v>
      </c>
      <c r="BD111" s="25">
        <v>0</v>
      </c>
      <c r="BE111" s="25">
        <v>0</v>
      </c>
      <c r="BF111" s="25">
        <v>0</v>
      </c>
      <c r="BG111" s="25">
        <v>0</v>
      </c>
      <c r="BH111" s="25">
        <v>0.19</v>
      </c>
      <c r="BI111" s="25">
        <v>0</v>
      </c>
      <c r="BJ111" s="25">
        <v>0</v>
      </c>
      <c r="BK111" s="25">
        <v>0</v>
      </c>
      <c r="BL111" s="8"/>
      <c r="BM111" s="26" t="s">
        <v>638</v>
      </c>
      <c r="BN111" s="22"/>
      <c r="BO111" s="26"/>
      <c r="BP111" s="22" t="s">
        <v>665</v>
      </c>
      <c r="BQ111" s="23">
        <v>3</v>
      </c>
      <c r="BR111" s="23">
        <v>4</v>
      </c>
      <c r="BS111" s="24">
        <f t="shared" si="13"/>
        <v>42.857142857142854</v>
      </c>
      <c r="BT111" s="24">
        <f t="shared" si="14"/>
        <v>57.142857142857139</v>
      </c>
      <c r="BU111" s="24">
        <f t="shared" si="15"/>
        <v>0.75</v>
      </c>
      <c r="BV111" s="29" t="s">
        <v>673</v>
      </c>
      <c r="BW111" s="29"/>
      <c r="BX111" s="29"/>
      <c r="BY111" s="29"/>
      <c r="BZ111" t="s">
        <v>704</v>
      </c>
      <c r="CA111"/>
      <c r="CB111"/>
      <c r="CC111"/>
      <c r="CD111"/>
      <c r="CE111"/>
      <c r="CF111"/>
      <c r="CG111"/>
      <c r="CH111"/>
      <c r="CI111"/>
      <c r="CJ111"/>
      <c r="CK111" s="30"/>
      <c r="CL111" s="30"/>
      <c r="CM111" s="30"/>
      <c r="CN111" s="30"/>
      <c r="CO111" s="30"/>
      <c r="CP111"/>
      <c r="CQ111"/>
      <c r="CR111" s="30"/>
      <c r="CS111" s="30"/>
      <c r="CT111"/>
      <c r="CU111"/>
      <c r="CV111"/>
      <c r="CW111"/>
      <c r="CX111"/>
      <c r="CY111"/>
      <c r="CZ111"/>
      <c r="DA111"/>
      <c r="DB111"/>
      <c r="DC111"/>
      <c r="DD111"/>
      <c r="DE111"/>
      <c r="DF111"/>
      <c r="DG111"/>
      <c r="DH111"/>
      <c r="DI111"/>
      <c r="DJ111"/>
      <c r="DK111" t="s">
        <v>741</v>
      </c>
      <c r="DL111"/>
      <c r="DM111"/>
      <c r="DN111" s="29"/>
      <c r="DO111" s="29"/>
      <c r="DP111" s="29"/>
      <c r="DQ111" s="29"/>
      <c r="DR111" t="str">
        <f t="shared" si="16"/>
        <v>yes</v>
      </c>
      <c r="DS111" t="s">
        <v>742</v>
      </c>
      <c r="DT111"/>
      <c r="DU111" s="38"/>
      <c r="DV111" s="38"/>
      <c r="DW111"/>
      <c r="DX111"/>
      <c r="DY111"/>
      <c r="DZ111"/>
      <c r="EA111"/>
      <c r="EB111"/>
      <c r="EC111"/>
      <c r="ED111"/>
      <c r="EE111"/>
      <c r="EF111"/>
    </row>
    <row r="112" spans="1:136" ht="15" customHeight="1" x14ac:dyDescent="0.25">
      <c r="A112" s="7" t="s">
        <v>87</v>
      </c>
      <c r="B112" s="7" t="s">
        <v>272</v>
      </c>
      <c r="C112" s="8" t="s">
        <v>297</v>
      </c>
      <c r="D112" s="8" t="s">
        <v>406</v>
      </c>
      <c r="E112" s="8" t="s">
        <v>407</v>
      </c>
      <c r="F112" s="8" t="s">
        <v>315</v>
      </c>
      <c r="G112" s="8" t="s">
        <v>341</v>
      </c>
      <c r="H112" s="8" t="s">
        <v>342</v>
      </c>
      <c r="I112" s="8" t="s">
        <v>322</v>
      </c>
      <c r="J112" s="8" t="s">
        <v>319</v>
      </c>
      <c r="K112" s="22"/>
      <c r="L112" s="23">
        <v>-10</v>
      </c>
      <c r="M112" s="23">
        <v>4</v>
      </c>
      <c r="N112" s="23">
        <v>28</v>
      </c>
      <c r="O112" s="24"/>
      <c r="P112" s="24"/>
      <c r="Q112" s="24"/>
      <c r="R112" s="24"/>
      <c r="S112" s="24">
        <v>5</v>
      </c>
      <c r="T112" s="24"/>
      <c r="U112" s="22" t="s">
        <v>554</v>
      </c>
      <c r="V112" s="22" t="s">
        <v>554</v>
      </c>
      <c r="W112" s="22" t="s">
        <v>584</v>
      </c>
      <c r="X112" s="25">
        <v>0.12</v>
      </c>
      <c r="Y112" s="22"/>
      <c r="Z112" s="25"/>
      <c r="AA112" s="9"/>
      <c r="AB112" s="7"/>
      <c r="AC112" s="25"/>
      <c r="AD112" s="23">
        <v>72</v>
      </c>
      <c r="AE112" s="24"/>
      <c r="AF112" s="24"/>
      <c r="AG112" s="22"/>
      <c r="AH112" s="23">
        <v>130</v>
      </c>
      <c r="AI112" s="26"/>
      <c r="AJ112" s="7">
        <f t="shared" si="12"/>
        <v>2</v>
      </c>
      <c r="AK112" s="22">
        <v>11</v>
      </c>
      <c r="AL112" s="22" t="s">
        <v>597</v>
      </c>
      <c r="AM112" s="25">
        <v>0.125</v>
      </c>
      <c r="AN112" s="25">
        <v>1</v>
      </c>
      <c r="AO112" s="25">
        <v>0</v>
      </c>
      <c r="AP112" s="25">
        <v>0</v>
      </c>
      <c r="AQ112" s="25">
        <v>0</v>
      </c>
      <c r="AR112" s="25">
        <v>0</v>
      </c>
      <c r="AS112" s="25">
        <v>0</v>
      </c>
      <c r="AT112" s="25">
        <v>0</v>
      </c>
      <c r="AU112" s="25">
        <v>0</v>
      </c>
      <c r="AV112" s="25">
        <v>0</v>
      </c>
      <c r="AW112" s="25">
        <v>0</v>
      </c>
      <c r="AX112" s="25">
        <v>0</v>
      </c>
      <c r="AY112" s="25">
        <v>0</v>
      </c>
      <c r="AZ112" s="25">
        <v>0</v>
      </c>
      <c r="BA112" s="25">
        <v>0</v>
      </c>
      <c r="BB112" s="25">
        <v>0</v>
      </c>
      <c r="BC112" s="25">
        <v>0</v>
      </c>
      <c r="BD112" s="25">
        <v>0</v>
      </c>
      <c r="BE112" s="25">
        <v>0</v>
      </c>
      <c r="BF112" s="25">
        <v>0</v>
      </c>
      <c r="BG112" s="25">
        <v>0</v>
      </c>
      <c r="BH112" s="25">
        <v>0</v>
      </c>
      <c r="BI112" s="25">
        <v>0</v>
      </c>
      <c r="BJ112" s="25">
        <v>0</v>
      </c>
      <c r="BK112" s="25">
        <v>0</v>
      </c>
      <c r="BL112" s="8"/>
      <c r="BM112" s="22" t="s">
        <v>629</v>
      </c>
      <c r="BN112" s="22"/>
      <c r="BO112" s="26"/>
      <c r="BP112" s="22" t="s">
        <v>483</v>
      </c>
      <c r="BQ112" s="23">
        <v>9</v>
      </c>
      <c r="BR112" s="23">
        <v>0</v>
      </c>
      <c r="BS112" s="24">
        <f t="shared" si="13"/>
        <v>100</v>
      </c>
      <c r="BT112" s="24">
        <f t="shared" si="14"/>
        <v>0</v>
      </c>
      <c r="BU112" s="24"/>
      <c r="BV112" s="29" t="s">
        <v>673</v>
      </c>
      <c r="BW112" s="29" t="s">
        <v>674</v>
      </c>
      <c r="BX112" s="29" t="s">
        <v>677</v>
      </c>
      <c r="BY112" s="29"/>
      <c r="BZ112" t="s">
        <v>705</v>
      </c>
      <c r="CA112"/>
      <c r="CB112"/>
      <c r="CC112"/>
      <c r="CD112"/>
      <c r="CE112"/>
      <c r="CF112"/>
      <c r="CG112"/>
      <c r="CH112"/>
      <c r="CI112"/>
      <c r="CJ112"/>
      <c r="CK112" s="30"/>
      <c r="CL112" s="30"/>
      <c r="CM112" s="30"/>
      <c r="CN112" s="30"/>
      <c r="CO112" s="30"/>
      <c r="CP112"/>
      <c r="CQ112"/>
      <c r="CR112" s="30"/>
      <c r="CS112" s="30"/>
      <c r="CT112"/>
      <c r="CU112">
        <v>10.199999999999999</v>
      </c>
      <c r="CV112"/>
      <c r="CW112"/>
      <c r="CX112">
        <v>1.02</v>
      </c>
      <c r="CY112"/>
      <c r="CZ112"/>
      <c r="DA112"/>
      <c r="DB112"/>
      <c r="DC112"/>
      <c r="DD112"/>
      <c r="DE112"/>
      <c r="DF112"/>
      <c r="DG112"/>
      <c r="DH112"/>
      <c r="DI112"/>
      <c r="DJ112"/>
      <c r="DK112"/>
      <c r="DL112"/>
      <c r="DM112"/>
      <c r="DN112" s="29"/>
      <c r="DO112" s="29"/>
      <c r="DP112" s="29"/>
      <c r="DQ112" s="29"/>
      <c r="DR112" t="str">
        <f t="shared" si="16"/>
        <v>yes</v>
      </c>
      <c r="DS112" t="s">
        <v>742</v>
      </c>
      <c r="DT112"/>
      <c r="DU112" s="38"/>
      <c r="DV112" s="38"/>
      <c r="DW112"/>
      <c r="DX112"/>
      <c r="DY112"/>
      <c r="DZ112" t="s">
        <v>741</v>
      </c>
      <c r="EA112"/>
      <c r="EB112"/>
      <c r="EC112"/>
      <c r="ED112" t="s">
        <v>741</v>
      </c>
      <c r="EE112"/>
      <c r="EF112"/>
    </row>
    <row r="113" spans="1:136" ht="15" customHeight="1" x14ac:dyDescent="0.25">
      <c r="A113" s="7" t="s">
        <v>88</v>
      </c>
      <c r="B113" s="7" t="s">
        <v>274</v>
      </c>
      <c r="C113" s="8" t="s">
        <v>298</v>
      </c>
      <c r="D113" s="8" t="s">
        <v>408</v>
      </c>
      <c r="E113" s="8" t="s">
        <v>409</v>
      </c>
      <c r="F113" s="8" t="s">
        <v>315</v>
      </c>
      <c r="G113" s="8" t="s">
        <v>316</v>
      </c>
      <c r="H113" s="8" t="s">
        <v>317</v>
      </c>
      <c r="I113" s="8" t="s">
        <v>318</v>
      </c>
      <c r="J113" s="8" t="s">
        <v>319</v>
      </c>
      <c r="K113" s="22"/>
      <c r="L113" s="23">
        <v>20</v>
      </c>
      <c r="M113" s="23">
        <v>30</v>
      </c>
      <c r="N113" s="23">
        <v>37</v>
      </c>
      <c r="O113" s="24">
        <v>5</v>
      </c>
      <c r="P113" s="24">
        <v>7</v>
      </c>
      <c r="Q113" s="24">
        <v>10</v>
      </c>
      <c r="R113" s="24"/>
      <c r="S113" s="24">
        <v>0.5</v>
      </c>
      <c r="T113" s="24"/>
      <c r="U113" s="22" t="s">
        <v>561</v>
      </c>
      <c r="V113" s="22" t="s">
        <v>547</v>
      </c>
      <c r="W113" s="22" t="s">
        <v>580</v>
      </c>
      <c r="X113" s="25">
        <f>0.4*(5+6)/30</f>
        <v>0.14666666666666667</v>
      </c>
      <c r="Y113" s="22" t="s">
        <v>580</v>
      </c>
      <c r="Z113" s="25">
        <v>0.5</v>
      </c>
      <c r="AA113" s="9">
        <f t="shared" si="11"/>
        <v>0.29333333333333333</v>
      </c>
      <c r="AB113" s="7">
        <v>120</v>
      </c>
      <c r="AC113" s="25"/>
      <c r="AD113" s="23">
        <v>18</v>
      </c>
      <c r="AE113" s="24"/>
      <c r="AF113" s="24"/>
      <c r="AG113" s="22"/>
      <c r="AH113" s="23">
        <v>130</v>
      </c>
      <c r="AI113" s="26"/>
      <c r="AJ113" s="7">
        <f t="shared" si="12"/>
        <v>2</v>
      </c>
      <c r="AK113" s="22"/>
      <c r="AL113" s="22" t="s">
        <v>597</v>
      </c>
      <c r="AM113" s="25">
        <v>0</v>
      </c>
      <c r="AN113" s="25">
        <v>1</v>
      </c>
      <c r="AO113" s="25">
        <v>0</v>
      </c>
      <c r="AP113" s="25">
        <v>0</v>
      </c>
      <c r="AQ113" s="25">
        <v>0.81</v>
      </c>
      <c r="AR113" s="25">
        <v>0</v>
      </c>
      <c r="AS113" s="25">
        <v>0</v>
      </c>
      <c r="AT113" s="25">
        <v>0</v>
      </c>
      <c r="AU113" s="25">
        <v>0</v>
      </c>
      <c r="AV113" s="25">
        <v>0</v>
      </c>
      <c r="AW113" s="25">
        <v>0</v>
      </c>
      <c r="AX113" s="25">
        <v>0</v>
      </c>
      <c r="AY113" s="25">
        <v>0</v>
      </c>
      <c r="AZ113" s="25">
        <v>0</v>
      </c>
      <c r="BA113" s="25">
        <v>0</v>
      </c>
      <c r="BB113" s="25">
        <v>0</v>
      </c>
      <c r="BC113" s="25">
        <v>0</v>
      </c>
      <c r="BD113" s="25">
        <v>0</v>
      </c>
      <c r="BE113" s="25">
        <v>0</v>
      </c>
      <c r="BF113" s="25">
        <v>0</v>
      </c>
      <c r="BG113" s="25">
        <v>0</v>
      </c>
      <c r="BH113" s="25">
        <v>0</v>
      </c>
      <c r="BI113" s="25">
        <v>0</v>
      </c>
      <c r="BJ113" s="25">
        <v>0</v>
      </c>
      <c r="BK113" s="25">
        <v>0</v>
      </c>
      <c r="BL113" s="8"/>
      <c r="BM113" s="26" t="s">
        <v>639</v>
      </c>
      <c r="BN113" s="22"/>
      <c r="BO113" s="26"/>
      <c r="BP113" s="22"/>
      <c r="BQ113" s="23"/>
      <c r="BR113" s="23"/>
      <c r="BS113" s="24"/>
      <c r="BT113" s="24"/>
      <c r="BU113" s="24"/>
      <c r="BV113" s="29"/>
      <c r="BW113" s="29"/>
      <c r="BX113" s="29"/>
      <c r="BY113" s="29" t="s">
        <v>678</v>
      </c>
      <c r="BZ113"/>
      <c r="CA113"/>
      <c r="CB113"/>
      <c r="CC113"/>
      <c r="CD113"/>
      <c r="CE113"/>
      <c r="CF113"/>
      <c r="CG113"/>
      <c r="CH113"/>
      <c r="CI113"/>
      <c r="CJ113"/>
      <c r="CK113" s="30">
        <v>-21.5</v>
      </c>
      <c r="CL113" s="30"/>
      <c r="CM113" s="30"/>
      <c r="CN113" s="30"/>
      <c r="CO113" s="30"/>
      <c r="CP113"/>
      <c r="CQ113"/>
      <c r="CR113" s="30"/>
      <c r="CS113" s="30"/>
      <c r="CT113"/>
      <c r="CU113"/>
      <c r="CV113"/>
      <c r="CW113"/>
      <c r="CX113"/>
      <c r="CY113"/>
      <c r="CZ113"/>
      <c r="DA113"/>
      <c r="DB113"/>
      <c r="DC113"/>
      <c r="DD113"/>
      <c r="DE113"/>
      <c r="DF113"/>
      <c r="DG113"/>
      <c r="DH113"/>
      <c r="DI113"/>
      <c r="DJ113"/>
      <c r="DK113"/>
      <c r="DL113"/>
      <c r="DM113"/>
      <c r="DN113" s="29"/>
      <c r="DO113" s="29"/>
      <c r="DP113" s="29"/>
      <c r="DQ113" s="29"/>
      <c r="DR113" t="str">
        <f t="shared" si="16"/>
        <v>no</v>
      </c>
      <c r="DS113" t="s">
        <v>742</v>
      </c>
      <c r="DT113"/>
      <c r="DU113" s="38"/>
      <c r="DV113" s="38"/>
      <c r="DW113"/>
      <c r="DX113"/>
      <c r="DY113"/>
      <c r="DZ113"/>
      <c r="EA113"/>
      <c r="EB113" t="s">
        <v>742</v>
      </c>
      <c r="EC113" t="s">
        <v>742</v>
      </c>
      <c r="ED113" t="s">
        <v>742</v>
      </c>
      <c r="EE113"/>
      <c r="EF113" t="s">
        <v>797</v>
      </c>
    </row>
    <row r="114" spans="1:136" ht="15" customHeight="1" x14ac:dyDescent="0.25">
      <c r="A114" s="7" t="s">
        <v>89</v>
      </c>
      <c r="B114" s="7" t="s">
        <v>272</v>
      </c>
      <c r="C114" s="8" t="s">
        <v>299</v>
      </c>
      <c r="D114" s="8" t="s">
        <v>410</v>
      </c>
      <c r="E114" s="8" t="s">
        <v>411</v>
      </c>
      <c r="F114" s="8" t="s">
        <v>412</v>
      </c>
      <c r="G114" s="8" t="s">
        <v>413</v>
      </c>
      <c r="H114" s="8" t="s">
        <v>414</v>
      </c>
      <c r="I114" s="8"/>
      <c r="J114" s="8"/>
      <c r="K114" s="22"/>
      <c r="L114" s="23">
        <v>-60</v>
      </c>
      <c r="M114" s="23">
        <v>-8</v>
      </c>
      <c r="N114" s="23">
        <v>0</v>
      </c>
      <c r="O114" s="24"/>
      <c r="P114" s="24"/>
      <c r="Q114" s="24"/>
      <c r="R114" s="24"/>
      <c r="S114" s="24"/>
      <c r="T114" s="24"/>
      <c r="U114" s="22"/>
      <c r="V114" s="22"/>
      <c r="W114" s="22"/>
      <c r="X114" s="25"/>
      <c r="Y114" s="22"/>
      <c r="Z114" s="25"/>
      <c r="AA114" s="9"/>
      <c r="AB114" s="7"/>
      <c r="AC114" s="25"/>
      <c r="AD114" s="23"/>
      <c r="AE114" s="24"/>
      <c r="AF114" s="24"/>
      <c r="AG114" s="22"/>
      <c r="AH114" s="23">
        <v>30</v>
      </c>
      <c r="AI114" s="26"/>
      <c r="AJ114" s="7">
        <f t="shared" si="12"/>
        <v>2</v>
      </c>
      <c r="AK114" s="22">
        <v>2</v>
      </c>
      <c r="AL114" s="22" t="s">
        <v>597</v>
      </c>
      <c r="AM114" s="25">
        <v>0</v>
      </c>
      <c r="AN114" s="25">
        <v>1</v>
      </c>
      <c r="AO114" s="25">
        <v>0</v>
      </c>
      <c r="AP114" s="25">
        <v>0</v>
      </c>
      <c r="AQ114" s="25">
        <v>0</v>
      </c>
      <c r="AR114" s="25">
        <v>0</v>
      </c>
      <c r="AS114" s="25">
        <v>0</v>
      </c>
      <c r="AT114" s="25">
        <v>0</v>
      </c>
      <c r="AU114" s="25">
        <v>0</v>
      </c>
      <c r="AV114" s="25">
        <v>0</v>
      </c>
      <c r="AW114" s="25">
        <v>0</v>
      </c>
      <c r="AX114" s="25">
        <v>0</v>
      </c>
      <c r="AY114" s="25">
        <v>0</v>
      </c>
      <c r="AZ114" s="25">
        <v>0</v>
      </c>
      <c r="BA114" s="25">
        <v>0</v>
      </c>
      <c r="BB114" s="25">
        <v>0</v>
      </c>
      <c r="BC114" s="25">
        <v>0</v>
      </c>
      <c r="BD114" s="25">
        <v>0</v>
      </c>
      <c r="BE114" s="25">
        <v>0.76923076923076916</v>
      </c>
      <c r="BF114" s="25">
        <v>0</v>
      </c>
      <c r="BG114" s="25">
        <v>0</v>
      </c>
      <c r="BH114" s="25">
        <v>0</v>
      </c>
      <c r="BI114" s="25">
        <v>0</v>
      </c>
      <c r="BJ114" s="25">
        <v>0</v>
      </c>
      <c r="BK114" s="25">
        <v>0</v>
      </c>
      <c r="BL114" s="8"/>
      <c r="BM114" s="22"/>
      <c r="BN114" s="22"/>
      <c r="BO114" s="26"/>
      <c r="BP114" s="22" t="s">
        <v>484</v>
      </c>
      <c r="BQ114" s="23">
        <v>0</v>
      </c>
      <c r="BR114" s="23">
        <v>1</v>
      </c>
      <c r="BS114" s="24">
        <f t="shared" si="13"/>
        <v>0</v>
      </c>
      <c r="BT114" s="24">
        <f t="shared" si="14"/>
        <v>100</v>
      </c>
      <c r="BU114" s="24">
        <f t="shared" si="15"/>
        <v>0</v>
      </c>
      <c r="BV114" s="29" t="s">
        <v>666</v>
      </c>
      <c r="BW114" s="29"/>
      <c r="BX114" s="29"/>
      <c r="BY114" s="29"/>
      <c r="BZ114" t="s">
        <v>694</v>
      </c>
      <c r="CA114"/>
      <c r="CB114"/>
      <c r="CC114"/>
      <c r="CD114"/>
      <c r="CE114"/>
      <c r="CF114"/>
      <c r="CG114"/>
      <c r="CH114">
        <v>0</v>
      </c>
      <c r="CI114"/>
      <c r="CJ114"/>
      <c r="CK114" s="30"/>
      <c r="CL114" s="30"/>
      <c r="CM114" s="30"/>
      <c r="CN114" s="30"/>
      <c r="CO114" s="30"/>
      <c r="CP114"/>
      <c r="CQ114"/>
      <c r="CR114" s="30"/>
      <c r="CS114" s="30"/>
      <c r="CT114"/>
      <c r="CU114"/>
      <c r="CV114"/>
      <c r="CW114"/>
      <c r="CX114"/>
      <c r="CY114"/>
      <c r="CZ114"/>
      <c r="DA114"/>
      <c r="DB114"/>
      <c r="DC114"/>
      <c r="DD114"/>
      <c r="DE114"/>
      <c r="DF114"/>
      <c r="DG114"/>
      <c r="DH114"/>
      <c r="DI114"/>
      <c r="DJ114"/>
      <c r="DK114"/>
      <c r="DL114"/>
      <c r="DM114"/>
      <c r="DN114" s="29"/>
      <c r="DO114" s="29"/>
      <c r="DP114" s="29"/>
      <c r="DQ114" s="29"/>
      <c r="DR114" t="str">
        <f t="shared" si="16"/>
        <v>yes</v>
      </c>
      <c r="DS114" t="s">
        <v>742</v>
      </c>
      <c r="DT114"/>
      <c r="DU114" s="38"/>
      <c r="DV114" s="38"/>
      <c r="DW114"/>
      <c r="DX114"/>
      <c r="DY114"/>
      <c r="DZ114" t="s">
        <v>741</v>
      </c>
      <c r="EA114"/>
      <c r="EB114"/>
      <c r="EC114"/>
      <c r="ED114" t="s">
        <v>741</v>
      </c>
      <c r="EE114"/>
      <c r="EF114"/>
    </row>
    <row r="115" spans="1:136" ht="15" customHeight="1" x14ac:dyDescent="0.25">
      <c r="A115" s="7" t="s">
        <v>90</v>
      </c>
      <c r="B115" s="7" t="s">
        <v>272</v>
      </c>
      <c r="C115" s="8" t="s">
        <v>300</v>
      </c>
      <c r="D115" s="8" t="s">
        <v>415</v>
      </c>
      <c r="E115" s="8" t="s">
        <v>416</v>
      </c>
      <c r="F115" s="8" t="s">
        <v>417</v>
      </c>
      <c r="G115" s="8" t="s">
        <v>418</v>
      </c>
      <c r="H115" s="8" t="s">
        <v>419</v>
      </c>
      <c r="I115" s="8"/>
      <c r="J115" s="8"/>
      <c r="K115" s="22" t="s">
        <v>323</v>
      </c>
      <c r="L115" s="23"/>
      <c r="M115" s="23">
        <v>18</v>
      </c>
      <c r="N115" s="23"/>
      <c r="O115" s="24"/>
      <c r="P115" s="24">
        <v>5.7</v>
      </c>
      <c r="Q115" s="24"/>
      <c r="R115" s="24"/>
      <c r="S115" s="24"/>
      <c r="T115" s="24"/>
      <c r="U115" s="22"/>
      <c r="V115" s="22"/>
      <c r="W115" s="22" t="s">
        <v>570</v>
      </c>
      <c r="X115" s="25">
        <v>1.25</v>
      </c>
      <c r="Y115" s="22"/>
      <c r="Z115" s="25"/>
      <c r="AA115" s="9"/>
      <c r="AB115" s="7"/>
      <c r="AC115" s="25"/>
      <c r="AD115" s="23">
        <f>7*24</f>
        <v>168</v>
      </c>
      <c r="AE115" s="24"/>
      <c r="AF115" s="24"/>
      <c r="AG115" s="22">
        <v>0.8</v>
      </c>
      <c r="AH115" s="23">
        <v>320</v>
      </c>
      <c r="AI115" s="26"/>
      <c r="AJ115" s="7">
        <f t="shared" si="12"/>
        <v>2</v>
      </c>
      <c r="AK115" s="22">
        <v>10</v>
      </c>
      <c r="AL115" s="22" t="s">
        <v>597</v>
      </c>
      <c r="AM115" s="25">
        <v>0</v>
      </c>
      <c r="AN115" s="25">
        <v>1</v>
      </c>
      <c r="AO115" s="25">
        <v>0</v>
      </c>
      <c r="AP115" s="25">
        <v>0</v>
      </c>
      <c r="AQ115" s="25">
        <v>0</v>
      </c>
      <c r="AR115" s="25">
        <v>0</v>
      </c>
      <c r="AS115" s="25">
        <v>0</v>
      </c>
      <c r="AT115" s="25">
        <v>0</v>
      </c>
      <c r="AU115" s="25">
        <v>0</v>
      </c>
      <c r="AV115" s="25">
        <v>0</v>
      </c>
      <c r="AW115" s="25">
        <v>0</v>
      </c>
      <c r="AX115" s="25">
        <v>0</v>
      </c>
      <c r="AY115" s="25">
        <v>0</v>
      </c>
      <c r="AZ115" s="25">
        <v>0</v>
      </c>
      <c r="BA115" s="25">
        <v>0</v>
      </c>
      <c r="BB115" s="25">
        <v>0</v>
      </c>
      <c r="BC115" s="25">
        <v>0</v>
      </c>
      <c r="BD115" s="25">
        <v>0</v>
      </c>
      <c r="BE115" s="25">
        <v>0.60000006660898331</v>
      </c>
      <c r="BF115" s="25">
        <v>0</v>
      </c>
      <c r="BG115" s="25">
        <v>0</v>
      </c>
      <c r="BH115" s="25">
        <v>0</v>
      </c>
      <c r="BI115" s="25">
        <v>0</v>
      </c>
      <c r="BJ115" s="25">
        <v>0</v>
      </c>
      <c r="BK115" s="25">
        <v>0</v>
      </c>
      <c r="BL115" s="8"/>
      <c r="BM115" s="22"/>
      <c r="BN115" s="22"/>
      <c r="BO115" s="26"/>
      <c r="BP115" s="22" t="s">
        <v>665</v>
      </c>
      <c r="BQ115" s="23">
        <v>1</v>
      </c>
      <c r="BR115" s="23">
        <v>1</v>
      </c>
      <c r="BS115" s="24">
        <f t="shared" si="13"/>
        <v>50</v>
      </c>
      <c r="BT115" s="24">
        <f t="shared" si="14"/>
        <v>50</v>
      </c>
      <c r="BU115" s="24">
        <f t="shared" si="15"/>
        <v>1</v>
      </c>
      <c r="BV115" s="29" t="s">
        <v>673</v>
      </c>
      <c r="BW115" s="29" t="s">
        <v>674</v>
      </c>
      <c r="BX115" s="29"/>
      <c r="BY115" s="29"/>
      <c r="BZ115" t="s">
        <v>706</v>
      </c>
      <c r="CA115"/>
      <c r="CB115"/>
      <c r="CC115"/>
      <c r="CD115"/>
      <c r="CE115"/>
      <c r="CF115"/>
      <c r="CG115"/>
      <c r="CH115"/>
      <c r="CI115"/>
      <c r="CJ115"/>
      <c r="CK115" s="30"/>
      <c r="CL115" s="30"/>
      <c r="CM115" s="30"/>
      <c r="CN115" s="30"/>
      <c r="CO115" s="30"/>
      <c r="CP115"/>
      <c r="CQ115"/>
      <c r="CR115" s="30"/>
      <c r="CS115" s="30"/>
      <c r="CT115"/>
      <c r="CU115"/>
      <c r="CV115"/>
      <c r="CW115"/>
      <c r="CX115"/>
      <c r="CY115"/>
      <c r="CZ115"/>
      <c r="DA115"/>
      <c r="DB115" t="s">
        <v>741</v>
      </c>
      <c r="DC115"/>
      <c r="DD115"/>
      <c r="DE115"/>
      <c r="DF115"/>
      <c r="DG115"/>
      <c r="DH115"/>
      <c r="DI115"/>
      <c r="DJ115"/>
      <c r="DK115" t="s">
        <v>741</v>
      </c>
      <c r="DL115"/>
      <c r="DM115"/>
      <c r="DN115" s="29"/>
      <c r="DO115" s="29"/>
      <c r="DP115" s="29"/>
      <c r="DQ115" s="29"/>
      <c r="DR115" t="str">
        <f t="shared" si="16"/>
        <v>yes</v>
      </c>
      <c r="DS115" t="s">
        <v>741</v>
      </c>
      <c r="DT115" t="s">
        <v>748</v>
      </c>
      <c r="DU115" s="39"/>
      <c r="DV115" s="38" t="s">
        <v>770</v>
      </c>
      <c r="DW115" t="s">
        <v>741</v>
      </c>
      <c r="DX115" t="s">
        <v>784</v>
      </c>
      <c r="DY115"/>
      <c r="DZ115" t="s">
        <v>741</v>
      </c>
      <c r="EA115"/>
      <c r="EB115"/>
      <c r="EC115"/>
      <c r="ED115" t="s">
        <v>741</v>
      </c>
      <c r="EE115"/>
      <c r="EF115" t="s">
        <v>798</v>
      </c>
    </row>
    <row r="116" spans="1:136" ht="15" customHeight="1" x14ac:dyDescent="0.25">
      <c r="A116" s="7" t="s">
        <v>91</v>
      </c>
      <c r="B116" s="7" t="s">
        <v>272</v>
      </c>
      <c r="C116" s="8" t="s">
        <v>300</v>
      </c>
      <c r="D116" s="8" t="s">
        <v>415</v>
      </c>
      <c r="E116" s="8" t="s">
        <v>416</v>
      </c>
      <c r="F116" s="8" t="s">
        <v>417</v>
      </c>
      <c r="G116" s="8" t="s">
        <v>418</v>
      </c>
      <c r="H116" s="8" t="s">
        <v>419</v>
      </c>
      <c r="I116" s="8"/>
      <c r="J116" s="8"/>
      <c r="K116" s="22" t="s">
        <v>323</v>
      </c>
      <c r="L116" s="23"/>
      <c r="M116" s="23"/>
      <c r="N116" s="23"/>
      <c r="O116" s="24"/>
      <c r="P116" s="24"/>
      <c r="Q116" s="24"/>
      <c r="R116" s="24"/>
      <c r="S116" s="24"/>
      <c r="T116" s="24"/>
      <c r="U116" s="22"/>
      <c r="V116" s="22"/>
      <c r="W116" s="22"/>
      <c r="X116" s="25"/>
      <c r="Y116" s="22"/>
      <c r="Z116" s="25"/>
      <c r="AA116" s="9"/>
      <c r="AB116" s="7"/>
      <c r="AC116" s="25"/>
      <c r="AD116" s="23"/>
      <c r="AE116" s="24"/>
      <c r="AF116" s="24"/>
      <c r="AG116" s="22">
        <v>0.7</v>
      </c>
      <c r="AH116" s="23">
        <v>240</v>
      </c>
      <c r="AI116" s="26"/>
      <c r="AJ116" s="7">
        <f t="shared" si="12"/>
        <v>2</v>
      </c>
      <c r="AK116" s="22">
        <v>5</v>
      </c>
      <c r="AL116" s="22" t="s">
        <v>597</v>
      </c>
      <c r="AM116" s="25">
        <v>0</v>
      </c>
      <c r="AN116" s="25">
        <v>1</v>
      </c>
      <c r="AO116" s="25">
        <v>0</v>
      </c>
      <c r="AP116" s="25">
        <v>0</v>
      </c>
      <c r="AQ116" s="25">
        <v>0</v>
      </c>
      <c r="AR116" s="25">
        <v>0</v>
      </c>
      <c r="AS116" s="25">
        <v>0</v>
      </c>
      <c r="AT116" s="25">
        <v>0</v>
      </c>
      <c r="AU116" s="25">
        <v>0</v>
      </c>
      <c r="AV116" s="25">
        <v>0</v>
      </c>
      <c r="AW116" s="25">
        <v>0</v>
      </c>
      <c r="AX116" s="25">
        <v>0</v>
      </c>
      <c r="AY116" s="25">
        <v>0</v>
      </c>
      <c r="AZ116" s="25">
        <v>0</v>
      </c>
      <c r="BA116" s="25">
        <v>0</v>
      </c>
      <c r="BB116" s="25">
        <v>0</v>
      </c>
      <c r="BC116" s="25">
        <v>0</v>
      </c>
      <c r="BD116" s="25">
        <v>0</v>
      </c>
      <c r="BE116" s="25">
        <v>0.80000008881197771</v>
      </c>
      <c r="BF116" s="25">
        <v>0</v>
      </c>
      <c r="BG116" s="25">
        <v>0</v>
      </c>
      <c r="BH116" s="25">
        <v>0</v>
      </c>
      <c r="BI116" s="25">
        <v>0</v>
      </c>
      <c r="BJ116" s="25">
        <v>0</v>
      </c>
      <c r="BK116" s="25">
        <v>0</v>
      </c>
      <c r="BL116" s="8"/>
      <c r="BM116" s="22"/>
      <c r="BN116" s="22"/>
      <c r="BO116" s="27" t="s">
        <v>606</v>
      </c>
      <c r="BP116" s="22" t="s">
        <v>665</v>
      </c>
      <c r="BQ116" s="23">
        <v>1</v>
      </c>
      <c r="BR116" s="23">
        <v>2</v>
      </c>
      <c r="BS116" s="24">
        <f t="shared" si="13"/>
        <v>33.333333333333329</v>
      </c>
      <c r="BT116" s="24">
        <f t="shared" si="14"/>
        <v>66.666666666666657</v>
      </c>
      <c r="BU116" s="24">
        <f t="shared" si="15"/>
        <v>0.5</v>
      </c>
      <c r="BV116" s="29" t="s">
        <v>673</v>
      </c>
      <c r="BW116" s="29"/>
      <c r="BX116" s="29"/>
      <c r="BY116" s="29"/>
      <c r="BZ116" t="s">
        <v>706</v>
      </c>
      <c r="CA116"/>
      <c r="CB116"/>
      <c r="CC116"/>
      <c r="CD116"/>
      <c r="CE116"/>
      <c r="CF116"/>
      <c r="CG116"/>
      <c r="CH116"/>
      <c r="CI116"/>
      <c r="CJ116"/>
      <c r="CK116" s="30"/>
      <c r="CL116" s="30"/>
      <c r="CM116" s="30"/>
      <c r="CN116" s="30"/>
      <c r="CO116" s="30"/>
      <c r="CP116"/>
      <c r="CQ116"/>
      <c r="CR116" s="30"/>
      <c r="CS116" s="30"/>
      <c r="CT116"/>
      <c r="CU116"/>
      <c r="CV116"/>
      <c r="CW116"/>
      <c r="CX116"/>
      <c r="CY116"/>
      <c r="CZ116"/>
      <c r="DA116"/>
      <c r="DB116"/>
      <c r="DC116"/>
      <c r="DD116"/>
      <c r="DE116"/>
      <c r="DF116"/>
      <c r="DG116"/>
      <c r="DH116"/>
      <c r="DI116"/>
      <c r="DJ116"/>
      <c r="DK116"/>
      <c r="DL116"/>
      <c r="DM116"/>
      <c r="DN116" s="29"/>
      <c r="DO116" s="29"/>
      <c r="DP116" s="29"/>
      <c r="DQ116" s="29"/>
      <c r="DR116" t="str">
        <f t="shared" si="16"/>
        <v>yes</v>
      </c>
      <c r="DS116" t="s">
        <v>742</v>
      </c>
      <c r="DT116"/>
      <c r="DU116" s="38"/>
      <c r="DV116" s="38"/>
      <c r="DW116"/>
      <c r="DX116"/>
      <c r="DY116"/>
      <c r="DZ116" t="s">
        <v>741</v>
      </c>
      <c r="EA116"/>
      <c r="EB116"/>
      <c r="EC116"/>
      <c r="ED116" t="s">
        <v>741</v>
      </c>
      <c r="EE116"/>
      <c r="EF116"/>
    </row>
    <row r="117" spans="1:136" ht="15" customHeight="1" x14ac:dyDescent="0.25">
      <c r="A117" s="7" t="s">
        <v>92</v>
      </c>
      <c r="B117" s="7" t="s">
        <v>274</v>
      </c>
      <c r="C117" s="8" t="s">
        <v>280</v>
      </c>
      <c r="D117" s="8" t="s">
        <v>420</v>
      </c>
      <c r="E117" s="8"/>
      <c r="F117" s="8" t="s">
        <v>421</v>
      </c>
      <c r="G117" s="8"/>
      <c r="H117" s="8"/>
      <c r="I117" s="8"/>
      <c r="J117" s="8"/>
      <c r="K117" s="22" t="s">
        <v>323</v>
      </c>
      <c r="L117" s="23"/>
      <c r="M117" s="23"/>
      <c r="N117" s="23"/>
      <c r="O117" s="24"/>
      <c r="P117" s="24"/>
      <c r="Q117" s="24"/>
      <c r="R117" s="24"/>
      <c r="S117" s="24"/>
      <c r="T117" s="24"/>
      <c r="U117" s="22"/>
      <c r="V117" s="22"/>
      <c r="W117" s="22"/>
      <c r="X117" s="25"/>
      <c r="Y117" s="22"/>
      <c r="Z117" s="25"/>
      <c r="AA117" s="9"/>
      <c r="AB117" s="7"/>
      <c r="AC117" s="25"/>
      <c r="AD117" s="23"/>
      <c r="AE117" s="24"/>
      <c r="AF117" s="24"/>
      <c r="AG117" s="22"/>
      <c r="AH117" s="23">
        <v>64</v>
      </c>
      <c r="AI117" s="26"/>
      <c r="AJ117" s="7">
        <f t="shared" si="12"/>
        <v>6</v>
      </c>
      <c r="AK117" s="22">
        <v>5</v>
      </c>
      <c r="AL117" s="22" t="s">
        <v>597</v>
      </c>
      <c r="AM117" s="25">
        <v>0</v>
      </c>
      <c r="AN117" s="25">
        <v>0.31953287323195023</v>
      </c>
      <c r="AO117" s="25">
        <v>6.9002115481982623E-2</v>
      </c>
      <c r="AP117" s="25">
        <v>0</v>
      </c>
      <c r="AQ117" s="25">
        <v>0</v>
      </c>
      <c r="AR117" s="25">
        <v>0</v>
      </c>
      <c r="AS117" s="25">
        <v>0</v>
      </c>
      <c r="AT117" s="25">
        <v>0</v>
      </c>
      <c r="AU117" s="25">
        <v>0</v>
      </c>
      <c r="AV117" s="25">
        <v>0</v>
      </c>
      <c r="AW117" s="25">
        <v>0</v>
      </c>
      <c r="AX117" s="25">
        <v>0</v>
      </c>
      <c r="AY117" s="25">
        <v>0.80384980188369215</v>
      </c>
      <c r="AZ117" s="25">
        <v>0.11650362931396387</v>
      </c>
      <c r="BA117" s="25">
        <v>0</v>
      </c>
      <c r="BB117" s="25">
        <v>0</v>
      </c>
      <c r="BC117" s="25">
        <v>0</v>
      </c>
      <c r="BD117" s="25">
        <v>1</v>
      </c>
      <c r="BE117" s="25">
        <v>4.7133757961783457E-2</v>
      </c>
      <c r="BF117" s="25">
        <v>0</v>
      </c>
      <c r="BG117" s="25">
        <v>0</v>
      </c>
      <c r="BH117" s="25">
        <v>0</v>
      </c>
      <c r="BI117" s="25">
        <v>0</v>
      </c>
      <c r="BJ117" s="25">
        <v>0</v>
      </c>
      <c r="BK117" s="25">
        <v>0</v>
      </c>
      <c r="BL117" s="8"/>
      <c r="BM117" s="22"/>
      <c r="BN117" s="22"/>
      <c r="BO117" s="26" t="s">
        <v>605</v>
      </c>
      <c r="BP117" s="22" t="s">
        <v>665</v>
      </c>
      <c r="BQ117" s="23">
        <v>4</v>
      </c>
      <c r="BR117" s="23">
        <v>1</v>
      </c>
      <c r="BS117" s="24">
        <f t="shared" si="13"/>
        <v>80</v>
      </c>
      <c r="BT117" s="24">
        <f t="shared" si="14"/>
        <v>20</v>
      </c>
      <c r="BU117" s="24">
        <f t="shared" si="15"/>
        <v>4</v>
      </c>
      <c r="BV117" s="29" t="s">
        <v>673</v>
      </c>
      <c r="BW117" s="29" t="s">
        <v>674</v>
      </c>
      <c r="BX117" s="29"/>
      <c r="BY117" s="29" t="s">
        <v>678</v>
      </c>
      <c r="BZ117" t="s">
        <v>707</v>
      </c>
      <c r="CA117"/>
      <c r="CB117"/>
      <c r="CC117"/>
      <c r="CD117"/>
      <c r="CE117"/>
      <c r="CF117"/>
      <c r="CG117"/>
      <c r="CH117">
        <v>3.75</v>
      </c>
      <c r="CI117"/>
      <c r="CJ117"/>
      <c r="CK117" s="30"/>
      <c r="CL117" s="30"/>
      <c r="CM117" s="30"/>
      <c r="CN117" s="30"/>
      <c r="CO117" s="30"/>
      <c r="CP117"/>
      <c r="CQ117"/>
      <c r="CR117" s="30"/>
      <c r="CS117" s="30"/>
      <c r="CT117"/>
      <c r="CU117">
        <v>87</v>
      </c>
      <c r="CV117"/>
      <c r="CW117"/>
      <c r="CX117"/>
      <c r="CY117"/>
      <c r="CZ117"/>
      <c r="DA117" t="s">
        <v>741</v>
      </c>
      <c r="DB117"/>
      <c r="DC117" t="s">
        <v>741</v>
      </c>
      <c r="DD117"/>
      <c r="DE117"/>
      <c r="DF117"/>
      <c r="DG117"/>
      <c r="DH117"/>
      <c r="DI117"/>
      <c r="DJ117"/>
      <c r="DK117"/>
      <c r="DL117"/>
      <c r="DM117"/>
      <c r="DN117" t="s">
        <v>741</v>
      </c>
      <c r="DO117"/>
      <c r="DP117"/>
      <c r="DQ117"/>
      <c r="DR117" t="str">
        <f t="shared" si="16"/>
        <v>no</v>
      </c>
      <c r="DS117" t="s">
        <v>742</v>
      </c>
      <c r="DT117"/>
      <c r="DU117" s="38"/>
      <c r="DV117" s="38" t="s">
        <v>771</v>
      </c>
      <c r="DW117" t="s">
        <v>741</v>
      </c>
      <c r="DX117" t="s">
        <v>785</v>
      </c>
      <c r="DY117"/>
      <c r="DZ117"/>
      <c r="EA117"/>
      <c r="EB117"/>
      <c r="EC117"/>
      <c r="ED117"/>
      <c r="EE117"/>
      <c r="EF117" t="s">
        <v>799</v>
      </c>
    </row>
    <row r="118" spans="1:136" ht="15" customHeight="1" x14ac:dyDescent="0.25">
      <c r="A118" s="7" t="s">
        <v>93</v>
      </c>
      <c r="B118" s="7" t="s">
        <v>274</v>
      </c>
      <c r="C118" s="8" t="s">
        <v>280</v>
      </c>
      <c r="D118" s="8"/>
      <c r="E118" s="8"/>
      <c r="F118" s="8" t="s">
        <v>421</v>
      </c>
      <c r="G118" s="8"/>
      <c r="H118" s="8"/>
      <c r="I118" s="8"/>
      <c r="J118" s="8"/>
      <c r="K118" s="22" t="s">
        <v>323</v>
      </c>
      <c r="L118" s="23"/>
      <c r="M118" s="23"/>
      <c r="N118" s="23"/>
      <c r="O118" s="24"/>
      <c r="P118" s="24"/>
      <c r="Q118" s="24"/>
      <c r="R118" s="24"/>
      <c r="S118" s="24"/>
      <c r="T118" s="24"/>
      <c r="U118" s="22"/>
      <c r="V118" s="22"/>
      <c r="W118" s="22"/>
      <c r="X118" s="25"/>
      <c r="Y118" s="22"/>
      <c r="Z118" s="25"/>
      <c r="AA118" s="9"/>
      <c r="AB118" s="7"/>
      <c r="AC118" s="25"/>
      <c r="AD118" s="23"/>
      <c r="AE118" s="24"/>
      <c r="AF118" s="24"/>
      <c r="AG118" s="22"/>
      <c r="AH118" s="23">
        <v>76</v>
      </c>
      <c r="AI118" s="26"/>
      <c r="AJ118" s="7">
        <f t="shared" si="12"/>
        <v>4</v>
      </c>
      <c r="AK118" s="22"/>
      <c r="AL118" s="22" t="s">
        <v>597</v>
      </c>
      <c r="AM118" s="25">
        <v>0</v>
      </c>
      <c r="AN118" s="25">
        <v>0</v>
      </c>
      <c r="AO118" s="25">
        <v>0.83333324082086679</v>
      </c>
      <c r="AP118" s="25">
        <v>0</v>
      </c>
      <c r="AQ118" s="25">
        <v>0</v>
      </c>
      <c r="AR118" s="25">
        <v>0</v>
      </c>
      <c r="AS118" s="25">
        <v>0</v>
      </c>
      <c r="AT118" s="25">
        <v>0</v>
      </c>
      <c r="AU118" s="25">
        <v>0</v>
      </c>
      <c r="AV118" s="25">
        <v>0</v>
      </c>
      <c r="AW118" s="25">
        <v>0</v>
      </c>
      <c r="AX118" s="25">
        <v>4.2961655387829568E-2</v>
      </c>
      <c r="AY118" s="25">
        <v>4.2961743905140133E-2</v>
      </c>
      <c r="AZ118" s="25">
        <v>0</v>
      </c>
      <c r="BA118" s="25">
        <v>0</v>
      </c>
      <c r="BB118" s="25">
        <v>0</v>
      </c>
      <c r="BC118" s="25">
        <v>0</v>
      </c>
      <c r="BD118" s="25">
        <v>1</v>
      </c>
      <c r="BE118" s="25">
        <v>0</v>
      </c>
      <c r="BF118" s="25">
        <v>0</v>
      </c>
      <c r="BG118" s="25">
        <v>0</v>
      </c>
      <c r="BH118" s="25">
        <v>0</v>
      </c>
      <c r="BI118" s="25">
        <v>0</v>
      </c>
      <c r="BJ118" s="25">
        <v>0</v>
      </c>
      <c r="BK118" s="25">
        <v>0</v>
      </c>
      <c r="BL118" s="8"/>
      <c r="BM118" s="22"/>
      <c r="BN118" s="22"/>
      <c r="BO118" s="26"/>
      <c r="BP118" s="22" t="s">
        <v>484</v>
      </c>
      <c r="BQ118" s="23">
        <v>0</v>
      </c>
      <c r="BR118" s="23">
        <v>2</v>
      </c>
      <c r="BS118" s="24">
        <f t="shared" si="13"/>
        <v>0</v>
      </c>
      <c r="BT118" s="24">
        <f t="shared" si="14"/>
        <v>100</v>
      </c>
      <c r="BU118" s="24">
        <f t="shared" si="15"/>
        <v>0</v>
      </c>
      <c r="BV118" s="29" t="s">
        <v>673</v>
      </c>
      <c r="BW118" s="29"/>
      <c r="BX118" s="29"/>
      <c r="BY118" s="29" t="s">
        <v>678</v>
      </c>
      <c r="BZ118" t="s">
        <v>708</v>
      </c>
      <c r="CA118"/>
      <c r="CB118"/>
      <c r="CC118"/>
      <c r="CD118"/>
      <c r="CE118"/>
      <c r="CF118"/>
      <c r="CG118"/>
      <c r="CH118"/>
      <c r="CI118"/>
      <c r="CJ118"/>
      <c r="CK118" s="30"/>
      <c r="CL118" s="30"/>
      <c r="CM118" s="30"/>
      <c r="CN118" s="30"/>
      <c r="CO118" s="30"/>
      <c r="CP118"/>
      <c r="CQ118"/>
      <c r="CR118" s="30"/>
      <c r="CS118" s="30"/>
      <c r="CT118"/>
      <c r="CU118"/>
      <c r="CV118"/>
      <c r="CW118"/>
      <c r="CX118"/>
      <c r="CY118"/>
      <c r="CZ118"/>
      <c r="DA118" t="s">
        <v>741</v>
      </c>
      <c r="DB118" t="s">
        <v>741</v>
      </c>
      <c r="DC118"/>
      <c r="DD118"/>
      <c r="DE118"/>
      <c r="DF118"/>
      <c r="DG118"/>
      <c r="DH118"/>
      <c r="DI118"/>
      <c r="DJ118"/>
      <c r="DK118" t="s">
        <v>741</v>
      </c>
      <c r="DL118" t="s">
        <v>741</v>
      </c>
      <c r="DM118" t="s">
        <v>741</v>
      </c>
      <c r="DN118" t="s">
        <v>741</v>
      </c>
      <c r="DO118"/>
      <c r="DP118"/>
      <c r="DQ118"/>
      <c r="DR118" t="str">
        <f t="shared" si="16"/>
        <v>no</v>
      </c>
      <c r="DS118" t="s">
        <v>742</v>
      </c>
      <c r="DT118" t="s">
        <v>749</v>
      </c>
      <c r="DU118" s="39"/>
      <c r="DV118" s="38"/>
      <c r="DW118" t="s">
        <v>742</v>
      </c>
      <c r="DX118" t="s">
        <v>786</v>
      </c>
      <c r="DY118"/>
      <c r="DZ118"/>
      <c r="EA118"/>
      <c r="EB118"/>
      <c r="EC118"/>
      <c r="ED118"/>
      <c r="EE118"/>
      <c r="EF118" t="s">
        <v>800</v>
      </c>
    </row>
    <row r="119" spans="1:136" ht="15" customHeight="1" x14ac:dyDescent="0.25">
      <c r="A119" s="7" t="s">
        <v>94</v>
      </c>
      <c r="B119" s="7" t="s">
        <v>272</v>
      </c>
      <c r="C119" s="8" t="s">
        <v>301</v>
      </c>
      <c r="D119" s="8" t="s">
        <v>297</v>
      </c>
      <c r="E119" s="8" t="s">
        <v>407</v>
      </c>
      <c r="F119" s="8" t="s">
        <v>315</v>
      </c>
      <c r="G119" s="8" t="s">
        <v>341</v>
      </c>
      <c r="H119" s="8" t="s">
        <v>342</v>
      </c>
      <c r="I119" s="8" t="s">
        <v>322</v>
      </c>
      <c r="J119" s="8" t="s">
        <v>319</v>
      </c>
      <c r="K119" s="22" t="s">
        <v>320</v>
      </c>
      <c r="L119" s="23"/>
      <c r="M119" s="23">
        <v>25</v>
      </c>
      <c r="N119" s="23"/>
      <c r="O119" s="24"/>
      <c r="P119" s="24">
        <v>7.3</v>
      </c>
      <c r="Q119" s="24"/>
      <c r="R119" s="24"/>
      <c r="S119" s="24">
        <v>0.1</v>
      </c>
      <c r="T119" s="24"/>
      <c r="U119" s="22"/>
      <c r="V119" s="22" t="s">
        <v>547</v>
      </c>
      <c r="W119" s="22" t="s">
        <v>580</v>
      </c>
      <c r="X119" s="25">
        <f>0.4*0.05</f>
        <v>2.0000000000000004E-2</v>
      </c>
      <c r="Y119" s="22" t="s">
        <v>576</v>
      </c>
      <c r="Z119" s="25">
        <v>0.1</v>
      </c>
      <c r="AA119" s="9"/>
      <c r="AB119" s="7"/>
      <c r="AC119" s="25"/>
      <c r="AD119" s="23"/>
      <c r="AE119" s="24"/>
      <c r="AF119" s="24"/>
      <c r="AG119" s="22">
        <v>8</v>
      </c>
      <c r="AH119" s="23"/>
      <c r="AI119" s="26"/>
      <c r="AJ119" s="7">
        <f t="shared" si="12"/>
        <v>4</v>
      </c>
      <c r="AK119" s="22">
        <v>4</v>
      </c>
      <c r="AL119" s="22" t="s">
        <v>600</v>
      </c>
      <c r="AM119" s="25">
        <v>0</v>
      </c>
      <c r="AN119" s="25">
        <v>0</v>
      </c>
      <c r="AO119" s="25">
        <v>0</v>
      </c>
      <c r="AP119" s="25">
        <v>0</v>
      </c>
      <c r="AQ119" s="25">
        <v>0</v>
      </c>
      <c r="AR119" s="25">
        <v>0</v>
      </c>
      <c r="AS119" s="25">
        <v>0.73763155039600725</v>
      </c>
      <c r="AT119" s="25">
        <v>0</v>
      </c>
      <c r="AU119" s="25">
        <v>0</v>
      </c>
      <c r="AV119" s="25">
        <v>0</v>
      </c>
      <c r="AW119" s="25">
        <v>0.9106937446943173</v>
      </c>
      <c r="AX119" s="25">
        <v>0</v>
      </c>
      <c r="AY119" s="25">
        <v>0</v>
      </c>
      <c r="AZ119" s="25">
        <v>0</v>
      </c>
      <c r="BA119" s="25">
        <v>0</v>
      </c>
      <c r="BB119" s="25">
        <v>0.79513668924516334</v>
      </c>
      <c r="BC119" s="25">
        <v>1</v>
      </c>
      <c r="BD119" s="25">
        <v>0</v>
      </c>
      <c r="BE119" s="25">
        <v>0</v>
      </c>
      <c r="BF119" s="25">
        <v>0</v>
      </c>
      <c r="BG119" s="25">
        <v>0</v>
      </c>
      <c r="BH119" s="25">
        <v>0</v>
      </c>
      <c r="BI119" s="25">
        <v>0</v>
      </c>
      <c r="BJ119" s="25">
        <v>0</v>
      </c>
      <c r="BK119" s="25">
        <v>0</v>
      </c>
      <c r="BL119" s="8" t="s">
        <v>617</v>
      </c>
      <c r="BM119" s="22" t="s">
        <v>640</v>
      </c>
      <c r="BN119" s="22"/>
      <c r="BO119" s="28" t="s">
        <v>602</v>
      </c>
      <c r="BP119" s="22" t="s">
        <v>665</v>
      </c>
      <c r="BQ119" s="23">
        <v>3</v>
      </c>
      <c r="BR119" s="23">
        <v>1</v>
      </c>
      <c r="BS119" s="24">
        <f t="shared" si="13"/>
        <v>75</v>
      </c>
      <c r="BT119" s="24">
        <f t="shared" si="14"/>
        <v>25</v>
      </c>
      <c r="BU119" s="24">
        <f t="shared" si="15"/>
        <v>3</v>
      </c>
      <c r="BV119" s="29" t="s">
        <v>666</v>
      </c>
      <c r="BW119" s="29"/>
      <c r="BX119" s="29"/>
      <c r="BY119" s="29" t="s">
        <v>681</v>
      </c>
      <c r="BZ119" t="s">
        <v>709</v>
      </c>
      <c r="CA119"/>
      <c r="CB119"/>
      <c r="CC119"/>
      <c r="CD119"/>
      <c r="CE119"/>
      <c r="CF119"/>
      <c r="CG119"/>
      <c r="CH119"/>
      <c r="CI119"/>
      <c r="CJ119"/>
      <c r="CK119" s="30"/>
      <c r="CL119" s="30"/>
      <c r="CM119" s="30"/>
      <c r="CN119" s="30"/>
      <c r="CO119" s="30"/>
      <c r="CP119"/>
      <c r="CQ119"/>
      <c r="CR119" s="30"/>
      <c r="CS119" s="30"/>
      <c r="CT119"/>
      <c r="CU119"/>
      <c r="CV119"/>
      <c r="CW119"/>
      <c r="CX119"/>
      <c r="CY119"/>
      <c r="CZ119"/>
      <c r="DA119"/>
      <c r="DB119"/>
      <c r="DC119"/>
      <c r="DD119"/>
      <c r="DE119"/>
      <c r="DF119"/>
      <c r="DG119"/>
      <c r="DH119"/>
      <c r="DI119"/>
      <c r="DJ119"/>
      <c r="DK119"/>
      <c r="DL119"/>
      <c r="DM119"/>
      <c r="DN119"/>
      <c r="DO119"/>
      <c r="DP119"/>
      <c r="DQ119"/>
      <c r="DR119" t="str">
        <f t="shared" si="16"/>
        <v>yes</v>
      </c>
      <c r="DS119" t="s">
        <v>742</v>
      </c>
      <c r="DT119"/>
      <c r="DU119" s="38"/>
      <c r="DV119" s="38"/>
      <c r="DW119"/>
      <c r="DX119"/>
      <c r="DY119"/>
      <c r="DZ119"/>
      <c r="EA119"/>
      <c r="EB119"/>
      <c r="EC119"/>
      <c r="ED119"/>
      <c r="EE119"/>
      <c r="EF119"/>
    </row>
    <row r="120" spans="1:136" ht="15" customHeight="1" x14ac:dyDescent="0.25">
      <c r="A120" s="7" t="s">
        <v>95</v>
      </c>
      <c r="B120" s="7" t="s">
        <v>272</v>
      </c>
      <c r="C120" s="8" t="s">
        <v>301</v>
      </c>
      <c r="D120" s="8" t="s">
        <v>297</v>
      </c>
      <c r="E120" s="8" t="s">
        <v>407</v>
      </c>
      <c r="F120" s="8" t="s">
        <v>315</v>
      </c>
      <c r="G120" s="8" t="s">
        <v>341</v>
      </c>
      <c r="H120" s="8" t="s">
        <v>342</v>
      </c>
      <c r="I120" s="8" t="s">
        <v>322</v>
      </c>
      <c r="J120" s="8" t="s">
        <v>319</v>
      </c>
      <c r="K120" s="22" t="s">
        <v>320</v>
      </c>
      <c r="L120" s="23"/>
      <c r="M120" s="23"/>
      <c r="N120" s="23"/>
      <c r="O120" s="24"/>
      <c r="P120" s="24"/>
      <c r="Q120" s="24"/>
      <c r="R120" s="24"/>
      <c r="S120" s="24"/>
      <c r="T120" s="24"/>
      <c r="U120" s="22"/>
      <c r="V120" s="22"/>
      <c r="W120" s="22"/>
      <c r="X120" s="25"/>
      <c r="Y120" s="22"/>
      <c r="Z120" s="25"/>
      <c r="AA120" s="9"/>
      <c r="AB120" s="7"/>
      <c r="AC120" s="25"/>
      <c r="AD120" s="23"/>
      <c r="AE120" s="24"/>
      <c r="AF120" s="24"/>
      <c r="AG120" s="22"/>
      <c r="AH120" s="23"/>
      <c r="AI120" s="26"/>
      <c r="AJ120" s="7">
        <f t="shared" si="12"/>
        <v>5</v>
      </c>
      <c r="AK120" s="22">
        <v>5</v>
      </c>
      <c r="AL120" s="22" t="s">
        <v>600</v>
      </c>
      <c r="AM120" s="25">
        <v>0</v>
      </c>
      <c r="AN120" s="25">
        <v>0</v>
      </c>
      <c r="AO120" s="25">
        <v>0.91119136259206612</v>
      </c>
      <c r="AP120" s="25">
        <v>0</v>
      </c>
      <c r="AQ120" s="25">
        <v>0.74209115402697912</v>
      </c>
      <c r="AR120" s="25">
        <v>0</v>
      </c>
      <c r="AS120" s="25">
        <v>0.74209115402697912</v>
      </c>
      <c r="AT120" s="25">
        <v>0</v>
      </c>
      <c r="AU120" s="25">
        <v>0</v>
      </c>
      <c r="AV120" s="25">
        <v>0</v>
      </c>
      <c r="AW120" s="25">
        <v>0</v>
      </c>
      <c r="AX120" s="25">
        <v>0</v>
      </c>
      <c r="AY120" s="25">
        <v>0</v>
      </c>
      <c r="AZ120" s="25">
        <v>1</v>
      </c>
      <c r="BA120" s="25">
        <v>0</v>
      </c>
      <c r="BB120" s="25">
        <v>0.7999439598460113</v>
      </c>
      <c r="BC120" s="25">
        <v>0</v>
      </c>
      <c r="BD120" s="25">
        <v>0</v>
      </c>
      <c r="BE120" s="25">
        <v>0</v>
      </c>
      <c r="BF120" s="25">
        <v>0</v>
      </c>
      <c r="BG120" s="25">
        <v>0</v>
      </c>
      <c r="BH120" s="25">
        <v>0</v>
      </c>
      <c r="BI120" s="25">
        <v>0</v>
      </c>
      <c r="BJ120" s="25">
        <v>0</v>
      </c>
      <c r="BK120" s="25">
        <v>0</v>
      </c>
      <c r="BL120" s="8"/>
      <c r="BM120" s="22"/>
      <c r="BN120" s="22"/>
      <c r="BO120" s="26"/>
      <c r="BP120" s="22" t="s">
        <v>665</v>
      </c>
      <c r="BQ120" s="23">
        <v>4</v>
      </c>
      <c r="BR120" s="23">
        <v>1</v>
      </c>
      <c r="BS120" s="24">
        <f t="shared" si="13"/>
        <v>80</v>
      </c>
      <c r="BT120" s="24">
        <f t="shared" si="14"/>
        <v>20</v>
      </c>
      <c r="BU120" s="24">
        <f t="shared" si="15"/>
        <v>4</v>
      </c>
      <c r="BV120" s="29" t="s">
        <v>673</v>
      </c>
      <c r="BW120" s="29"/>
      <c r="BX120" s="29"/>
      <c r="BY120" s="29" t="s">
        <v>679</v>
      </c>
      <c r="BZ120" t="s">
        <v>710</v>
      </c>
      <c r="CA120"/>
      <c r="CB120"/>
      <c r="CC120"/>
      <c r="CD120"/>
      <c r="CE120"/>
      <c r="CF120"/>
      <c r="CG120"/>
      <c r="CH120"/>
      <c r="CI120"/>
      <c r="CJ120"/>
      <c r="CK120" s="30"/>
      <c r="CL120" s="30"/>
      <c r="CM120" s="30"/>
      <c r="CN120" s="30"/>
      <c r="CO120" s="30"/>
      <c r="CP120"/>
      <c r="CQ120"/>
      <c r="CR120" s="30"/>
      <c r="CS120" s="30"/>
      <c r="CT120"/>
      <c r="CU120"/>
      <c r="CV120"/>
      <c r="CW120"/>
      <c r="CX120"/>
      <c r="CY120"/>
      <c r="CZ120"/>
      <c r="DA120"/>
      <c r="DB120"/>
      <c r="DC120"/>
      <c r="DD120"/>
      <c r="DE120"/>
      <c r="DF120"/>
      <c r="DG120"/>
      <c r="DH120"/>
      <c r="DI120"/>
      <c r="DJ120"/>
      <c r="DK120"/>
      <c r="DL120"/>
      <c r="DM120"/>
      <c r="DN120"/>
      <c r="DO120"/>
      <c r="DP120"/>
      <c r="DQ120"/>
      <c r="DR120" t="str">
        <f t="shared" si="16"/>
        <v>yes</v>
      </c>
      <c r="DS120" t="s">
        <v>742</v>
      </c>
      <c r="DT120"/>
      <c r="DU120" s="38"/>
      <c r="DV120" s="38"/>
      <c r="DW120"/>
      <c r="DX120"/>
      <c r="DY120"/>
      <c r="DZ120"/>
      <c r="EA120"/>
      <c r="EB120"/>
      <c r="EC120"/>
      <c r="ED120"/>
      <c r="EE120"/>
      <c r="EF120"/>
    </row>
    <row r="121" spans="1:136" ht="15" customHeight="1" x14ac:dyDescent="0.25">
      <c r="A121" s="7" t="s">
        <v>96</v>
      </c>
      <c r="B121" s="7" t="s">
        <v>272</v>
      </c>
      <c r="C121" s="8" t="s">
        <v>301</v>
      </c>
      <c r="D121" s="8" t="s">
        <v>297</v>
      </c>
      <c r="E121" s="8" t="s">
        <v>407</v>
      </c>
      <c r="F121" s="8" t="s">
        <v>315</v>
      </c>
      <c r="G121" s="8" t="s">
        <v>341</v>
      </c>
      <c r="H121" s="8" t="s">
        <v>342</v>
      </c>
      <c r="I121" s="8" t="s">
        <v>322</v>
      </c>
      <c r="J121" s="8" t="s">
        <v>319</v>
      </c>
      <c r="K121" s="22" t="s">
        <v>320</v>
      </c>
      <c r="L121" s="23"/>
      <c r="M121" s="23"/>
      <c r="N121" s="23"/>
      <c r="O121" s="24"/>
      <c r="P121" s="24"/>
      <c r="Q121" s="24"/>
      <c r="R121" s="24"/>
      <c r="S121" s="24"/>
      <c r="T121" s="24"/>
      <c r="U121" s="22"/>
      <c r="V121" s="22"/>
      <c r="W121" s="22"/>
      <c r="X121" s="25"/>
      <c r="Y121" s="22"/>
      <c r="Z121" s="25"/>
      <c r="AA121" s="9"/>
      <c r="AB121" s="7"/>
      <c r="AC121" s="25"/>
      <c r="AD121" s="23"/>
      <c r="AE121" s="24"/>
      <c r="AF121" s="24"/>
      <c r="AG121" s="22"/>
      <c r="AH121" s="23"/>
      <c r="AI121" s="26"/>
      <c r="AJ121" s="7">
        <f t="shared" si="12"/>
        <v>5</v>
      </c>
      <c r="AK121" s="22">
        <v>5</v>
      </c>
      <c r="AL121" s="22" t="s">
        <v>600</v>
      </c>
      <c r="AM121" s="25">
        <v>0</v>
      </c>
      <c r="AN121" s="25">
        <v>0</v>
      </c>
      <c r="AO121" s="25">
        <v>0.91119136259206612</v>
      </c>
      <c r="AP121" s="25">
        <v>0</v>
      </c>
      <c r="AQ121" s="25">
        <v>0.74209115402697912</v>
      </c>
      <c r="AR121" s="25">
        <v>0</v>
      </c>
      <c r="AS121" s="25">
        <v>0.74209115402697912</v>
      </c>
      <c r="AT121" s="25">
        <v>0</v>
      </c>
      <c r="AU121" s="25">
        <v>0</v>
      </c>
      <c r="AV121" s="25">
        <v>0</v>
      </c>
      <c r="AW121" s="25">
        <v>0</v>
      </c>
      <c r="AX121" s="25">
        <v>0</v>
      </c>
      <c r="AY121" s="25">
        <v>0</v>
      </c>
      <c r="AZ121" s="25">
        <v>1</v>
      </c>
      <c r="BA121" s="25">
        <v>0</v>
      </c>
      <c r="BB121" s="25">
        <v>0.7999439598460113</v>
      </c>
      <c r="BC121" s="25">
        <v>0</v>
      </c>
      <c r="BD121" s="25">
        <v>0</v>
      </c>
      <c r="BE121" s="25">
        <v>0</v>
      </c>
      <c r="BF121" s="25">
        <v>0</v>
      </c>
      <c r="BG121" s="25">
        <v>0</v>
      </c>
      <c r="BH121" s="25">
        <v>0</v>
      </c>
      <c r="BI121" s="25">
        <v>0</v>
      </c>
      <c r="BJ121" s="25">
        <v>0</v>
      </c>
      <c r="BK121" s="25">
        <v>0</v>
      </c>
      <c r="BL121" s="8"/>
      <c r="BM121" s="22"/>
      <c r="BN121" s="22"/>
      <c r="BO121" s="26"/>
      <c r="BP121" s="22" t="s">
        <v>665</v>
      </c>
      <c r="BQ121" s="23">
        <v>4</v>
      </c>
      <c r="BR121" s="23">
        <v>1</v>
      </c>
      <c r="BS121" s="24">
        <f t="shared" si="13"/>
        <v>80</v>
      </c>
      <c r="BT121" s="24">
        <f t="shared" si="14"/>
        <v>20</v>
      </c>
      <c r="BU121" s="24">
        <f t="shared" si="15"/>
        <v>4</v>
      </c>
      <c r="BV121" s="29" t="s">
        <v>673</v>
      </c>
      <c r="BW121" s="29"/>
      <c r="BX121" s="29"/>
      <c r="BY121" s="29" t="s">
        <v>679</v>
      </c>
      <c r="BZ121" t="s">
        <v>710</v>
      </c>
      <c r="CA121"/>
      <c r="CB121"/>
      <c r="CC121"/>
      <c r="CD121"/>
      <c r="CE121"/>
      <c r="CF121"/>
      <c r="CG121"/>
      <c r="CH121"/>
      <c r="CI121"/>
      <c r="CJ121"/>
      <c r="CK121" s="30"/>
      <c r="CL121" s="30"/>
      <c r="CM121" s="30"/>
      <c r="CN121" s="30"/>
      <c r="CO121" s="30"/>
      <c r="CP121"/>
      <c r="CQ121"/>
      <c r="CR121" s="30"/>
      <c r="CS121" s="30"/>
      <c r="CT121"/>
      <c r="CU121"/>
      <c r="CV121"/>
      <c r="CW121"/>
      <c r="CX121"/>
      <c r="CY121"/>
      <c r="CZ121"/>
      <c r="DA121"/>
      <c r="DB121"/>
      <c r="DC121"/>
      <c r="DD121"/>
      <c r="DE121"/>
      <c r="DF121"/>
      <c r="DG121"/>
      <c r="DH121"/>
      <c r="DI121"/>
      <c r="DJ121"/>
      <c r="DK121"/>
      <c r="DL121"/>
      <c r="DM121"/>
      <c r="DN121"/>
      <c r="DO121"/>
      <c r="DP121"/>
      <c r="DQ121"/>
      <c r="DR121" t="str">
        <f t="shared" si="16"/>
        <v>yes</v>
      </c>
      <c r="DS121" t="s">
        <v>742</v>
      </c>
      <c r="DT121"/>
      <c r="DU121" s="38"/>
      <c r="DV121" s="38"/>
      <c r="DW121"/>
      <c r="DX121"/>
      <c r="DY121"/>
      <c r="DZ121"/>
      <c r="EA121"/>
      <c r="EB121"/>
      <c r="EC121"/>
      <c r="ED121"/>
      <c r="EE121"/>
      <c r="EF121"/>
    </row>
    <row r="122" spans="1:136" ht="15" customHeight="1" x14ac:dyDescent="0.25">
      <c r="A122" s="7" t="s">
        <v>97</v>
      </c>
      <c r="B122" s="7" t="s">
        <v>272</v>
      </c>
      <c r="C122" s="8" t="s">
        <v>301</v>
      </c>
      <c r="D122" s="8" t="s">
        <v>406</v>
      </c>
      <c r="E122" s="8" t="s">
        <v>407</v>
      </c>
      <c r="F122" s="8" t="s">
        <v>315</v>
      </c>
      <c r="G122" s="8" t="s">
        <v>341</v>
      </c>
      <c r="H122" s="8" t="s">
        <v>342</v>
      </c>
      <c r="I122" s="8" t="s">
        <v>322</v>
      </c>
      <c r="J122" s="8" t="s">
        <v>319</v>
      </c>
      <c r="K122" s="22" t="s">
        <v>323</v>
      </c>
      <c r="L122" s="23">
        <v>-10</v>
      </c>
      <c r="M122" s="23">
        <v>24</v>
      </c>
      <c r="N122" s="23">
        <v>40</v>
      </c>
      <c r="O122" s="24"/>
      <c r="P122" s="24">
        <v>7.6</v>
      </c>
      <c r="Q122" s="24"/>
      <c r="R122" s="24"/>
      <c r="S122" s="24">
        <v>1.95</v>
      </c>
      <c r="T122" s="24">
        <v>13</v>
      </c>
      <c r="U122" s="22"/>
      <c r="V122" s="22" t="s">
        <v>547</v>
      </c>
      <c r="W122" s="22" t="s">
        <v>580</v>
      </c>
      <c r="X122" s="25">
        <f>0.4*0.4</f>
        <v>0.16000000000000003</v>
      </c>
      <c r="Y122" s="22" t="s">
        <v>580</v>
      </c>
      <c r="Z122" s="25">
        <v>0.4</v>
      </c>
      <c r="AA122" s="9">
        <f t="shared" si="11"/>
        <v>0.40000000000000008</v>
      </c>
      <c r="AB122" s="7"/>
      <c r="AC122" s="25"/>
      <c r="AD122" s="23"/>
      <c r="AE122" s="24"/>
      <c r="AF122" s="24"/>
      <c r="AG122" s="22"/>
      <c r="AH122" s="23"/>
      <c r="AI122" s="26"/>
      <c r="AJ122" s="7">
        <f t="shared" si="12"/>
        <v>5</v>
      </c>
      <c r="AK122" s="22">
        <v>6</v>
      </c>
      <c r="AL122" s="22" t="s">
        <v>600</v>
      </c>
      <c r="AM122" s="25">
        <v>0.45559568129603301</v>
      </c>
      <c r="AN122" s="25">
        <v>0</v>
      </c>
      <c r="AO122" s="25">
        <v>0.45559568129603301</v>
      </c>
      <c r="AP122" s="25">
        <v>0</v>
      </c>
      <c r="AQ122" s="25">
        <v>0</v>
      </c>
      <c r="AR122" s="25">
        <v>0</v>
      </c>
      <c r="AS122" s="25">
        <v>0</v>
      </c>
      <c r="AT122" s="25">
        <v>0</v>
      </c>
      <c r="AU122" s="25">
        <v>0</v>
      </c>
      <c r="AV122" s="25">
        <v>0</v>
      </c>
      <c r="AW122" s="25">
        <v>0</v>
      </c>
      <c r="AX122" s="25">
        <v>0</v>
      </c>
      <c r="AY122" s="25">
        <v>0</v>
      </c>
      <c r="AZ122" s="25">
        <v>1</v>
      </c>
      <c r="BA122" s="25">
        <v>0</v>
      </c>
      <c r="BB122" s="25">
        <v>0.39997197992300565</v>
      </c>
      <c r="BC122" s="25">
        <v>0</v>
      </c>
      <c r="BD122" s="25">
        <v>0.54671487824876985</v>
      </c>
      <c r="BE122" s="25">
        <v>0</v>
      </c>
      <c r="BF122" s="25">
        <v>0</v>
      </c>
      <c r="BG122" s="25">
        <v>0</v>
      </c>
      <c r="BH122" s="25">
        <v>0</v>
      </c>
      <c r="BI122" s="25">
        <v>0</v>
      </c>
      <c r="BJ122" s="25">
        <v>0</v>
      </c>
      <c r="BK122" s="25">
        <v>0</v>
      </c>
      <c r="BL122" s="8"/>
      <c r="BM122" s="22" t="s">
        <v>636</v>
      </c>
      <c r="BN122" s="22"/>
      <c r="BO122" s="26"/>
      <c r="BP122" s="22" t="s">
        <v>665</v>
      </c>
      <c r="BQ122" s="23">
        <v>3</v>
      </c>
      <c r="BR122" s="23">
        <v>3</v>
      </c>
      <c r="BS122" s="24">
        <f t="shared" si="13"/>
        <v>50</v>
      </c>
      <c r="BT122" s="24">
        <f t="shared" si="14"/>
        <v>50</v>
      </c>
      <c r="BU122" s="24">
        <f t="shared" si="15"/>
        <v>1</v>
      </c>
      <c r="BV122" s="29" t="s">
        <v>673</v>
      </c>
      <c r="BW122" s="29"/>
      <c r="BX122" s="29"/>
      <c r="BY122" s="29" t="s">
        <v>679</v>
      </c>
      <c r="BZ122" t="s">
        <v>711</v>
      </c>
      <c r="CA122"/>
      <c r="CB122"/>
      <c r="CC122"/>
      <c r="CD122"/>
      <c r="CE122"/>
      <c r="CF122"/>
      <c r="CG122"/>
      <c r="CH122"/>
      <c r="CI122"/>
      <c r="CJ122"/>
      <c r="CK122" s="30"/>
      <c r="CL122" s="30"/>
      <c r="CM122" s="30"/>
      <c r="CN122" s="30"/>
      <c r="CO122" s="30"/>
      <c r="CP122"/>
      <c r="CQ122"/>
      <c r="CR122" s="30"/>
      <c r="CS122" s="30"/>
      <c r="CT122"/>
      <c r="CU122"/>
      <c r="CV122"/>
      <c r="CW122"/>
      <c r="CX122"/>
      <c r="CY122"/>
      <c r="CZ122"/>
      <c r="DA122"/>
      <c r="DB122"/>
      <c r="DC122"/>
      <c r="DD122"/>
      <c r="DE122"/>
      <c r="DF122"/>
      <c r="DG122"/>
      <c r="DH122"/>
      <c r="DI122"/>
      <c r="DJ122"/>
      <c r="DK122"/>
      <c r="DL122"/>
      <c r="DM122"/>
      <c r="DN122"/>
      <c r="DO122"/>
      <c r="DP122"/>
      <c r="DQ122"/>
      <c r="DR122" t="str">
        <f t="shared" si="16"/>
        <v>yes</v>
      </c>
      <c r="DS122" t="s">
        <v>742</v>
      </c>
      <c r="DT122"/>
      <c r="DU122" s="38"/>
      <c r="DV122" s="38"/>
      <c r="DW122"/>
      <c r="DX122"/>
      <c r="DY122"/>
      <c r="DZ122"/>
      <c r="EA122"/>
      <c r="EB122"/>
      <c r="EC122"/>
      <c r="ED122"/>
      <c r="EE122"/>
      <c r="EF122"/>
    </row>
    <row r="123" spans="1:136" ht="15" customHeight="1" x14ac:dyDescent="0.25">
      <c r="A123" s="7" t="s">
        <v>98</v>
      </c>
      <c r="B123" s="7" t="s">
        <v>272</v>
      </c>
      <c r="C123" s="8" t="s">
        <v>301</v>
      </c>
      <c r="D123" s="8" t="s">
        <v>406</v>
      </c>
      <c r="E123" s="8" t="s">
        <v>407</v>
      </c>
      <c r="F123" s="8" t="s">
        <v>315</v>
      </c>
      <c r="G123" s="8" t="s">
        <v>341</v>
      </c>
      <c r="H123" s="8" t="s">
        <v>342</v>
      </c>
      <c r="I123" s="8" t="s">
        <v>322</v>
      </c>
      <c r="J123" s="8" t="s">
        <v>319</v>
      </c>
      <c r="K123" s="22" t="s">
        <v>323</v>
      </c>
      <c r="L123" s="23">
        <v>-9</v>
      </c>
      <c r="M123" s="23">
        <v>24</v>
      </c>
      <c r="N123" s="23">
        <v>40</v>
      </c>
      <c r="O123" s="24"/>
      <c r="P123" s="24">
        <v>7.2</v>
      </c>
      <c r="Q123" s="24"/>
      <c r="R123" s="24"/>
      <c r="S123" s="24">
        <v>0.5</v>
      </c>
      <c r="T123" s="24">
        <v>13</v>
      </c>
      <c r="U123" s="22"/>
      <c r="V123" s="22" t="s">
        <v>547</v>
      </c>
      <c r="W123" s="22" t="s">
        <v>580</v>
      </c>
      <c r="X123" s="25">
        <f>0.4*0.4</f>
        <v>0.16000000000000003</v>
      </c>
      <c r="Y123" s="22" t="s">
        <v>580</v>
      </c>
      <c r="Z123" s="25">
        <v>0.4</v>
      </c>
      <c r="AA123" s="9">
        <f t="shared" si="11"/>
        <v>0.40000000000000008</v>
      </c>
      <c r="AB123" s="7"/>
      <c r="AC123" s="25"/>
      <c r="AD123" s="23"/>
      <c r="AE123" s="24"/>
      <c r="AF123" s="24"/>
      <c r="AG123" s="22"/>
      <c r="AH123" s="23"/>
      <c r="AI123" s="26"/>
      <c r="AJ123" s="7">
        <f t="shared" si="12"/>
        <v>2</v>
      </c>
      <c r="AK123" s="22">
        <v>2</v>
      </c>
      <c r="AL123" s="22" t="s">
        <v>600</v>
      </c>
      <c r="AM123" s="25">
        <v>0</v>
      </c>
      <c r="AN123" s="25">
        <v>0</v>
      </c>
      <c r="AO123" s="25">
        <v>0</v>
      </c>
      <c r="AP123" s="25">
        <v>0</v>
      </c>
      <c r="AQ123" s="25">
        <v>1</v>
      </c>
      <c r="AR123" s="25">
        <v>0</v>
      </c>
      <c r="AS123" s="25">
        <v>0</v>
      </c>
      <c r="AT123" s="25">
        <v>1</v>
      </c>
      <c r="AU123" s="25">
        <v>0</v>
      </c>
      <c r="AV123" s="25">
        <v>0</v>
      </c>
      <c r="AW123" s="25">
        <v>0</v>
      </c>
      <c r="AX123" s="25">
        <v>0</v>
      </c>
      <c r="AY123" s="25">
        <v>0</v>
      </c>
      <c r="AZ123" s="25">
        <v>0</v>
      </c>
      <c r="BA123" s="25">
        <v>0</v>
      </c>
      <c r="BB123" s="25">
        <v>0</v>
      </c>
      <c r="BC123" s="25">
        <v>0</v>
      </c>
      <c r="BD123" s="25">
        <v>0</v>
      </c>
      <c r="BE123" s="25">
        <v>0</v>
      </c>
      <c r="BF123" s="25">
        <v>0</v>
      </c>
      <c r="BG123" s="25">
        <v>0</v>
      </c>
      <c r="BH123" s="25">
        <v>0</v>
      </c>
      <c r="BI123" s="25">
        <v>0</v>
      </c>
      <c r="BJ123" s="25">
        <v>0</v>
      </c>
      <c r="BK123" s="25">
        <v>0</v>
      </c>
      <c r="BL123" s="8" t="s">
        <v>616</v>
      </c>
      <c r="BM123" s="22"/>
      <c r="BN123" s="22"/>
      <c r="BO123" s="28" t="s">
        <v>603</v>
      </c>
      <c r="BP123" s="22" t="s">
        <v>665</v>
      </c>
      <c r="BQ123" s="23">
        <v>1</v>
      </c>
      <c r="BR123" s="23">
        <v>1</v>
      </c>
      <c r="BS123" s="24">
        <f t="shared" si="13"/>
        <v>50</v>
      </c>
      <c r="BT123" s="24">
        <f t="shared" si="14"/>
        <v>50</v>
      </c>
      <c r="BU123" s="24">
        <f t="shared" si="15"/>
        <v>1</v>
      </c>
      <c r="BV123" s="29" t="s">
        <v>666</v>
      </c>
      <c r="BW123" s="29"/>
      <c r="BX123" s="29"/>
      <c r="BY123" s="29" t="s">
        <v>678</v>
      </c>
      <c r="BZ123" t="s">
        <v>701</v>
      </c>
      <c r="CA123"/>
      <c r="CB123"/>
      <c r="CC123"/>
      <c r="CD123"/>
      <c r="CE123"/>
      <c r="CF123"/>
      <c r="CG123"/>
      <c r="CH123"/>
      <c r="CI123"/>
      <c r="CJ123"/>
      <c r="CK123" s="30"/>
      <c r="CL123" s="30"/>
      <c r="CM123" s="30"/>
      <c r="CN123" s="30"/>
      <c r="CO123" s="30"/>
      <c r="CP123"/>
      <c r="CQ123"/>
      <c r="CR123" s="30"/>
      <c r="CS123" s="30"/>
      <c r="CT123"/>
      <c r="CU123"/>
      <c r="CV123"/>
      <c r="CW123"/>
      <c r="CX123"/>
      <c r="CY123"/>
      <c r="CZ123"/>
      <c r="DA123"/>
      <c r="DB123"/>
      <c r="DC123"/>
      <c r="DD123"/>
      <c r="DE123"/>
      <c r="DF123"/>
      <c r="DG123"/>
      <c r="DH123"/>
      <c r="DI123"/>
      <c r="DJ123"/>
      <c r="DK123"/>
      <c r="DL123"/>
      <c r="DM123"/>
      <c r="DN123"/>
      <c r="DO123"/>
      <c r="DP123"/>
      <c r="DQ123"/>
      <c r="DR123" t="str">
        <f t="shared" si="16"/>
        <v>yes</v>
      </c>
      <c r="DS123" t="s">
        <v>742</v>
      </c>
      <c r="DT123"/>
      <c r="DU123" s="38"/>
      <c r="DV123" s="38"/>
      <c r="DW123"/>
      <c r="DX123"/>
      <c r="DY123"/>
      <c r="DZ123"/>
      <c r="EA123"/>
      <c r="EB123"/>
      <c r="EC123"/>
      <c r="ED123"/>
      <c r="EE123"/>
      <c r="EF123"/>
    </row>
    <row r="124" spans="1:136" ht="15" customHeight="1" x14ac:dyDescent="0.25">
      <c r="A124" s="7" t="s">
        <v>99</v>
      </c>
      <c r="B124" s="7" t="s">
        <v>272</v>
      </c>
      <c r="C124" s="8" t="s">
        <v>302</v>
      </c>
      <c r="D124" s="8" t="s">
        <v>302</v>
      </c>
      <c r="E124" s="8" t="s">
        <v>422</v>
      </c>
      <c r="F124" s="8" t="s">
        <v>315</v>
      </c>
      <c r="G124" s="8" t="s">
        <v>341</v>
      </c>
      <c r="H124" s="8" t="s">
        <v>342</v>
      </c>
      <c r="I124" s="8" t="s">
        <v>322</v>
      </c>
      <c r="J124" s="8" t="s">
        <v>319</v>
      </c>
      <c r="K124" s="22" t="s">
        <v>320</v>
      </c>
      <c r="L124" s="23">
        <v>-10</v>
      </c>
      <c r="M124" s="23">
        <v>12</v>
      </c>
      <c r="N124" s="23"/>
      <c r="O124" s="24"/>
      <c r="P124" s="24"/>
      <c r="Q124" s="24"/>
      <c r="R124" s="24"/>
      <c r="S124" s="24"/>
      <c r="T124" s="24">
        <v>2</v>
      </c>
      <c r="U124" s="22" t="s">
        <v>563</v>
      </c>
      <c r="V124" s="22" t="s">
        <v>547</v>
      </c>
      <c r="W124" s="22"/>
      <c r="X124" s="25"/>
      <c r="Y124" s="22"/>
      <c r="Z124" s="25"/>
      <c r="AA124" s="9"/>
      <c r="AB124" s="7"/>
      <c r="AC124" s="25"/>
      <c r="AD124" s="23"/>
      <c r="AE124" s="24"/>
      <c r="AF124" s="24"/>
      <c r="AG124" s="22"/>
      <c r="AH124" s="23"/>
      <c r="AI124" s="26"/>
      <c r="AJ124" s="7">
        <f t="shared" si="12"/>
        <v>3</v>
      </c>
      <c r="AK124" s="22">
        <v>3</v>
      </c>
      <c r="AL124" s="22" t="s">
        <v>600</v>
      </c>
      <c r="AM124" s="25">
        <v>0</v>
      </c>
      <c r="AN124" s="25">
        <v>0</v>
      </c>
      <c r="AO124" s="25">
        <v>0</v>
      </c>
      <c r="AP124" s="25">
        <v>0</v>
      </c>
      <c r="AQ124" s="25">
        <v>0.74209341434306197</v>
      </c>
      <c r="AR124" s="25">
        <v>0</v>
      </c>
      <c r="AS124" s="25">
        <v>0</v>
      </c>
      <c r="AT124" s="25">
        <v>0</v>
      </c>
      <c r="AU124" s="25">
        <v>0</v>
      </c>
      <c r="AV124" s="25">
        <v>0</v>
      </c>
      <c r="AW124" s="25">
        <v>0</v>
      </c>
      <c r="AX124" s="25">
        <v>0.84556251847899</v>
      </c>
      <c r="AY124" s="25">
        <v>0</v>
      </c>
      <c r="AZ124" s="25">
        <v>0</v>
      </c>
      <c r="BA124" s="25">
        <v>1</v>
      </c>
      <c r="BB124" s="25">
        <v>0</v>
      </c>
      <c r="BC124" s="25">
        <v>0</v>
      </c>
      <c r="BD124" s="25">
        <v>0</v>
      </c>
      <c r="BE124" s="25">
        <v>0</v>
      </c>
      <c r="BF124" s="25">
        <v>0</v>
      </c>
      <c r="BG124" s="25">
        <v>0</v>
      </c>
      <c r="BH124" s="25">
        <v>0</v>
      </c>
      <c r="BI124" s="25">
        <v>0</v>
      </c>
      <c r="BJ124" s="25">
        <v>0</v>
      </c>
      <c r="BK124" s="25">
        <v>0</v>
      </c>
      <c r="BL124" s="8"/>
      <c r="BM124" s="22"/>
      <c r="BN124" s="22" t="s">
        <v>664</v>
      </c>
      <c r="BO124" s="26" t="s">
        <v>604</v>
      </c>
      <c r="BP124" s="22" t="s">
        <v>665</v>
      </c>
      <c r="BQ124" s="23">
        <v>2</v>
      </c>
      <c r="BR124" s="23">
        <v>1</v>
      </c>
      <c r="BS124" s="24">
        <f t="shared" si="13"/>
        <v>66.666666666666657</v>
      </c>
      <c r="BT124" s="24">
        <f t="shared" si="14"/>
        <v>33.333333333333329</v>
      </c>
      <c r="BU124" s="24">
        <f t="shared" si="15"/>
        <v>2</v>
      </c>
      <c r="BV124" s="29" t="s">
        <v>673</v>
      </c>
      <c r="BW124" s="29"/>
      <c r="BX124" s="29"/>
      <c r="BY124" s="29" t="s">
        <v>678</v>
      </c>
      <c r="BZ124" t="s">
        <v>712</v>
      </c>
      <c r="CA124"/>
      <c r="CB124"/>
      <c r="CC124"/>
      <c r="CD124"/>
      <c r="CE124"/>
      <c r="CF124"/>
      <c r="CG124"/>
      <c r="CH124"/>
      <c r="CI124"/>
      <c r="CJ124"/>
      <c r="CK124" s="30"/>
      <c r="CL124" s="30"/>
      <c r="CM124" s="30"/>
      <c r="CN124" s="30"/>
      <c r="CO124" s="30"/>
      <c r="CP124"/>
      <c r="CQ124"/>
      <c r="CR124" s="30"/>
      <c r="CS124" s="30"/>
      <c r="CT124"/>
      <c r="CU124"/>
      <c r="CV124"/>
      <c r="CW124"/>
      <c r="CX124"/>
      <c r="CY124"/>
      <c r="CZ124"/>
      <c r="DA124"/>
      <c r="DB124"/>
      <c r="DC124"/>
      <c r="DD124"/>
      <c r="DE124"/>
      <c r="DF124"/>
      <c r="DG124"/>
      <c r="DH124"/>
      <c r="DI124"/>
      <c r="DJ124"/>
      <c r="DK124"/>
      <c r="DL124"/>
      <c r="DM124"/>
      <c r="DN124"/>
      <c r="DO124"/>
      <c r="DP124"/>
      <c r="DQ124"/>
      <c r="DR124" t="str">
        <f t="shared" si="16"/>
        <v>yes</v>
      </c>
      <c r="DS124" t="s">
        <v>742</v>
      </c>
      <c r="DT124"/>
      <c r="DU124" s="38"/>
      <c r="DV124" s="38"/>
      <c r="DW124"/>
      <c r="DX124"/>
      <c r="DY124"/>
      <c r="DZ124"/>
      <c r="EA124"/>
      <c r="EB124"/>
      <c r="EC124"/>
      <c r="ED124"/>
      <c r="EE124"/>
      <c r="EF124"/>
    </row>
    <row r="125" spans="1:136" ht="15" customHeight="1" x14ac:dyDescent="0.25">
      <c r="A125" s="7" t="s">
        <v>100</v>
      </c>
      <c r="B125" s="7" t="s">
        <v>272</v>
      </c>
      <c r="C125" s="8" t="s">
        <v>282</v>
      </c>
      <c r="D125" s="8" t="s">
        <v>423</v>
      </c>
      <c r="E125" s="8" t="s">
        <v>424</v>
      </c>
      <c r="F125" s="8" t="s">
        <v>315</v>
      </c>
      <c r="G125" s="8" t="s">
        <v>321</v>
      </c>
      <c r="H125" s="8" t="s">
        <v>345</v>
      </c>
      <c r="I125" s="8" t="s">
        <v>322</v>
      </c>
      <c r="J125" s="8" t="s">
        <v>319</v>
      </c>
      <c r="K125" s="22" t="s">
        <v>320</v>
      </c>
      <c r="L125" s="23"/>
      <c r="M125" s="23">
        <v>15</v>
      </c>
      <c r="N125" s="23"/>
      <c r="O125" s="24"/>
      <c r="P125" s="24">
        <v>7.4</v>
      </c>
      <c r="Q125" s="24"/>
      <c r="R125" s="24"/>
      <c r="S125" s="24">
        <v>0.05</v>
      </c>
      <c r="T125" s="24"/>
      <c r="U125" s="22"/>
      <c r="V125" s="22" t="s">
        <v>562</v>
      </c>
      <c r="W125" s="22" t="s">
        <v>572</v>
      </c>
      <c r="X125" s="25">
        <v>1</v>
      </c>
      <c r="Y125" s="22" t="s">
        <v>569</v>
      </c>
      <c r="Z125" s="25">
        <v>0.4</v>
      </c>
      <c r="AA125" s="9">
        <f t="shared" si="11"/>
        <v>2.5</v>
      </c>
      <c r="AB125" s="7">
        <v>300</v>
      </c>
      <c r="AC125" s="25">
        <f>20/28</f>
        <v>0.7142857142857143</v>
      </c>
      <c r="AD125" s="23">
        <v>48</v>
      </c>
      <c r="AE125" s="24"/>
      <c r="AF125" s="24"/>
      <c r="AG125" s="22"/>
      <c r="AH125" s="23">
        <v>16</v>
      </c>
      <c r="AI125" s="26"/>
      <c r="AJ125" s="7">
        <f t="shared" si="12"/>
        <v>3</v>
      </c>
      <c r="AK125" s="22">
        <v>3</v>
      </c>
      <c r="AL125" s="22" t="s">
        <v>600</v>
      </c>
      <c r="AM125" s="25">
        <v>0</v>
      </c>
      <c r="AN125" s="25">
        <v>0</v>
      </c>
      <c r="AO125" s="25">
        <v>0</v>
      </c>
      <c r="AP125" s="25">
        <v>0</v>
      </c>
      <c r="AQ125" s="25">
        <v>0</v>
      </c>
      <c r="AR125" s="25">
        <v>0</v>
      </c>
      <c r="AS125" s="25">
        <v>0</v>
      </c>
      <c r="AT125" s="25">
        <v>0</v>
      </c>
      <c r="AU125" s="25">
        <v>0</v>
      </c>
      <c r="AV125" s="25">
        <v>0</v>
      </c>
      <c r="AW125" s="25">
        <v>0</v>
      </c>
      <c r="AX125" s="25">
        <v>0</v>
      </c>
      <c r="AY125" s="25">
        <v>0</v>
      </c>
      <c r="AZ125" s="25">
        <v>0.99999695413537015</v>
      </c>
      <c r="BA125" s="25">
        <v>0.99999695413537015</v>
      </c>
      <c r="BB125" s="25">
        <v>0.7999439598460113</v>
      </c>
      <c r="BC125" s="25">
        <v>0</v>
      </c>
      <c r="BD125" s="25">
        <v>0</v>
      </c>
      <c r="BE125" s="25">
        <v>0</v>
      </c>
      <c r="BF125" s="25">
        <v>0</v>
      </c>
      <c r="BG125" s="25">
        <v>0</v>
      </c>
      <c r="BH125" s="25">
        <v>0</v>
      </c>
      <c r="BI125" s="25">
        <v>0</v>
      </c>
      <c r="BJ125" s="25">
        <v>0</v>
      </c>
      <c r="BK125" s="25">
        <v>0</v>
      </c>
      <c r="BL125" s="8"/>
      <c r="BM125" s="26" t="s">
        <v>641</v>
      </c>
      <c r="BN125" s="22"/>
      <c r="BO125" s="27" t="s">
        <v>607</v>
      </c>
      <c r="BP125" s="22" t="s">
        <v>483</v>
      </c>
      <c r="BQ125" s="23">
        <v>3</v>
      </c>
      <c r="BR125" s="23">
        <v>0</v>
      </c>
      <c r="BS125" s="24">
        <f t="shared" si="13"/>
        <v>100</v>
      </c>
      <c r="BT125" s="24">
        <f t="shared" si="14"/>
        <v>0</v>
      </c>
      <c r="BU125" s="24"/>
      <c r="BV125" s="29" t="s">
        <v>666</v>
      </c>
      <c r="BW125" s="29"/>
      <c r="BX125" s="29"/>
      <c r="BY125"/>
      <c r="BZ125" t="s">
        <v>713</v>
      </c>
      <c r="CA125"/>
      <c r="CB125"/>
      <c r="CC125"/>
      <c r="CD125"/>
      <c r="CE125"/>
      <c r="CF125"/>
      <c r="CG125"/>
      <c r="CH125"/>
      <c r="CI125"/>
      <c r="CJ125"/>
      <c r="CK125" s="30"/>
      <c r="CL125" s="30"/>
      <c r="CM125" s="30"/>
      <c r="CN125" s="30"/>
      <c r="CO125" s="30"/>
      <c r="CP125"/>
      <c r="CQ125"/>
      <c r="CR125" s="30"/>
      <c r="CS125" s="30"/>
      <c r="CT125"/>
      <c r="CU125"/>
      <c r="CV125"/>
      <c r="CW125"/>
      <c r="CX125"/>
      <c r="CY125"/>
      <c r="CZ125"/>
      <c r="DA125"/>
      <c r="DB125"/>
      <c r="DC125"/>
      <c r="DD125"/>
      <c r="DE125"/>
      <c r="DF125"/>
      <c r="DG125"/>
      <c r="DH125"/>
      <c r="DI125"/>
      <c r="DJ125"/>
      <c r="DK125"/>
      <c r="DL125"/>
      <c r="DM125"/>
      <c r="DN125"/>
      <c r="DO125"/>
      <c r="DP125"/>
      <c r="DQ125"/>
      <c r="DR125" t="str">
        <f t="shared" si="16"/>
        <v>yes</v>
      </c>
      <c r="DS125" t="s">
        <v>742</v>
      </c>
      <c r="DT125"/>
      <c r="DU125" s="38"/>
      <c r="DV125" s="38"/>
      <c r="DW125"/>
      <c r="DX125"/>
      <c r="DY125"/>
      <c r="DZ125"/>
      <c r="EA125"/>
      <c r="EB125"/>
      <c r="EC125"/>
      <c r="ED125"/>
      <c r="EE125"/>
      <c r="EF125"/>
    </row>
    <row r="126" spans="1:136" ht="15" customHeight="1" x14ac:dyDescent="0.25">
      <c r="A126" s="7" t="s">
        <v>101</v>
      </c>
      <c r="B126" s="7" t="s">
        <v>273</v>
      </c>
      <c r="C126" s="8" t="s">
        <v>290</v>
      </c>
      <c r="D126" s="8" t="s">
        <v>290</v>
      </c>
      <c r="E126" s="8" t="s">
        <v>340</v>
      </c>
      <c r="F126" s="8" t="s">
        <v>315</v>
      </c>
      <c r="G126" s="8" t="s">
        <v>341</v>
      </c>
      <c r="H126" s="8" t="s">
        <v>342</v>
      </c>
      <c r="I126" s="8" t="s">
        <v>322</v>
      </c>
      <c r="J126" s="8" t="s">
        <v>319</v>
      </c>
      <c r="K126" s="22" t="s">
        <v>323</v>
      </c>
      <c r="L126" s="23">
        <v>20</v>
      </c>
      <c r="M126" s="23">
        <v>21</v>
      </c>
      <c r="N126" s="23">
        <v>40</v>
      </c>
      <c r="O126" s="24">
        <v>5.5</v>
      </c>
      <c r="P126" s="24">
        <v>7.75</v>
      </c>
      <c r="Q126" s="24">
        <v>9.5</v>
      </c>
      <c r="R126" s="24">
        <v>0.5</v>
      </c>
      <c r="S126" s="24">
        <v>0.5</v>
      </c>
      <c r="T126" s="24">
        <v>10</v>
      </c>
      <c r="U126" s="22" t="s">
        <v>564</v>
      </c>
      <c r="V126" s="22" t="s">
        <v>547</v>
      </c>
      <c r="W126" s="22" t="s">
        <v>580</v>
      </c>
      <c r="X126" s="25">
        <f>0.4*0.5</f>
        <v>0.2</v>
      </c>
      <c r="Y126" s="22" t="s">
        <v>569</v>
      </c>
      <c r="Z126" s="25">
        <v>0.5</v>
      </c>
      <c r="AA126" s="9"/>
      <c r="AB126" s="7"/>
      <c r="AC126" s="25"/>
      <c r="AD126" s="23"/>
      <c r="AE126" s="24"/>
      <c r="AF126" s="24"/>
      <c r="AG126" s="22">
        <v>6.5</v>
      </c>
      <c r="AH126" s="23"/>
      <c r="AI126" s="26"/>
      <c r="AJ126" s="7">
        <f t="shared" si="12"/>
        <v>5</v>
      </c>
      <c r="AK126" s="22">
        <v>5</v>
      </c>
      <c r="AL126" s="22" t="s">
        <v>600</v>
      </c>
      <c r="AM126" s="25">
        <v>0</v>
      </c>
      <c r="AN126" s="25">
        <v>0</v>
      </c>
      <c r="AO126" s="25">
        <v>0</v>
      </c>
      <c r="AP126" s="25">
        <v>0</v>
      </c>
      <c r="AQ126" s="25">
        <v>0.74208889371089659</v>
      </c>
      <c r="AR126" s="25">
        <v>0</v>
      </c>
      <c r="AS126" s="25">
        <v>0</v>
      </c>
      <c r="AT126" s="25">
        <v>0.74208889371089659</v>
      </c>
      <c r="AU126" s="25">
        <v>0</v>
      </c>
      <c r="AV126" s="25">
        <v>0</v>
      </c>
      <c r="AW126" s="25">
        <v>0</v>
      </c>
      <c r="AX126" s="25">
        <v>0.8455573675410557</v>
      </c>
      <c r="AY126" s="25">
        <v>0</v>
      </c>
      <c r="AZ126" s="25">
        <v>0</v>
      </c>
      <c r="BA126" s="25">
        <v>0</v>
      </c>
      <c r="BB126" s="25">
        <v>1</v>
      </c>
      <c r="BC126" s="25">
        <v>0.79994152331757706</v>
      </c>
      <c r="BD126" s="25">
        <v>0</v>
      </c>
      <c r="BE126" s="25">
        <v>0</v>
      </c>
      <c r="BF126" s="25">
        <v>0</v>
      </c>
      <c r="BG126" s="25">
        <v>0</v>
      </c>
      <c r="BH126" s="25">
        <v>0</v>
      </c>
      <c r="BI126" s="25">
        <v>0</v>
      </c>
      <c r="BJ126" s="25">
        <v>0</v>
      </c>
      <c r="BK126" s="25">
        <v>0</v>
      </c>
      <c r="BL126" s="8"/>
      <c r="BM126" s="22"/>
      <c r="BN126" s="22"/>
      <c r="BO126" s="27" t="s">
        <v>607</v>
      </c>
      <c r="BP126" s="22" t="s">
        <v>483</v>
      </c>
      <c r="BQ126" s="23">
        <v>5</v>
      </c>
      <c r="BR126" s="23">
        <v>0</v>
      </c>
      <c r="BS126" s="24">
        <f t="shared" si="13"/>
        <v>100</v>
      </c>
      <c r="BT126" s="24">
        <f t="shared" si="14"/>
        <v>0</v>
      </c>
      <c r="BU126" s="24"/>
      <c r="BV126" s="29" t="s">
        <v>666</v>
      </c>
      <c r="BW126" s="29"/>
      <c r="BX126" s="29"/>
      <c r="BY126" t="s">
        <v>680</v>
      </c>
      <c r="BZ126" t="s">
        <v>714</v>
      </c>
      <c r="CA126"/>
      <c r="CB126"/>
      <c r="CC126"/>
      <c r="CD126"/>
      <c r="CE126"/>
      <c r="CF126"/>
      <c r="CG126"/>
      <c r="CH126"/>
      <c r="CI126"/>
      <c r="CJ126"/>
      <c r="CK126" s="30"/>
      <c r="CL126" s="30"/>
      <c r="CM126" s="30"/>
      <c r="CN126" s="30"/>
      <c r="CO126" s="30"/>
      <c r="CP126"/>
      <c r="CQ126"/>
      <c r="CR126" s="30"/>
      <c r="CS126" s="30"/>
      <c r="CT126"/>
      <c r="CU126"/>
      <c r="CV126"/>
      <c r="CW126"/>
      <c r="CX126"/>
      <c r="CY126"/>
      <c r="CZ126"/>
      <c r="DA126"/>
      <c r="DB126"/>
      <c r="DC126"/>
      <c r="DD126"/>
      <c r="DE126"/>
      <c r="DF126"/>
      <c r="DG126"/>
      <c r="DH126"/>
      <c r="DI126"/>
      <c r="DJ126"/>
      <c r="DK126"/>
      <c r="DL126"/>
      <c r="DM126"/>
      <c r="DN126"/>
      <c r="DO126"/>
      <c r="DP126"/>
      <c r="DQ126"/>
      <c r="DR126" t="str">
        <f t="shared" si="16"/>
        <v>yes</v>
      </c>
      <c r="DS126" t="s">
        <v>742</v>
      </c>
      <c r="DT126"/>
      <c r="DU126" s="38"/>
      <c r="DV126" s="38"/>
      <c r="DW126"/>
      <c r="DX126"/>
      <c r="DY126"/>
      <c r="DZ126"/>
      <c r="EA126"/>
      <c r="EB126"/>
      <c r="EC126"/>
      <c r="ED126"/>
      <c r="EE126"/>
      <c r="EF126"/>
    </row>
    <row r="127" spans="1:136" ht="15" customHeight="1" x14ac:dyDescent="0.25">
      <c r="A127" s="7" t="s">
        <v>102</v>
      </c>
      <c r="B127" s="7" t="s">
        <v>272</v>
      </c>
      <c r="C127" s="8" t="s">
        <v>285</v>
      </c>
      <c r="D127" s="8" t="s">
        <v>425</v>
      </c>
      <c r="E127" s="8" t="s">
        <v>340</v>
      </c>
      <c r="F127" s="8" t="s">
        <v>315</v>
      </c>
      <c r="G127" s="8" t="s">
        <v>341</v>
      </c>
      <c r="H127" s="8" t="s">
        <v>342</v>
      </c>
      <c r="I127" s="8" t="s">
        <v>322</v>
      </c>
      <c r="J127" s="8" t="s">
        <v>319</v>
      </c>
      <c r="K127" s="22" t="s">
        <v>323</v>
      </c>
      <c r="L127" s="23">
        <v>0</v>
      </c>
      <c r="M127" s="23">
        <v>4</v>
      </c>
      <c r="N127" s="23">
        <v>25</v>
      </c>
      <c r="O127" s="24">
        <v>8.5</v>
      </c>
      <c r="P127" s="24"/>
      <c r="Q127" s="24">
        <v>8.8000000000000007</v>
      </c>
      <c r="R127" s="24">
        <v>1</v>
      </c>
      <c r="S127" s="24">
        <v>1</v>
      </c>
      <c r="T127" s="24">
        <v>7</v>
      </c>
      <c r="U127" s="22" t="s">
        <v>554</v>
      </c>
      <c r="V127" s="22" t="s">
        <v>547</v>
      </c>
      <c r="W127" s="22" t="s">
        <v>580</v>
      </c>
      <c r="X127" s="25">
        <f>0.4*0.5</f>
        <v>0.2</v>
      </c>
      <c r="Y127" s="22" t="s">
        <v>576</v>
      </c>
      <c r="Z127" s="25">
        <v>1</v>
      </c>
      <c r="AA127" s="9"/>
      <c r="AB127" s="7"/>
      <c r="AC127" s="25"/>
      <c r="AD127" s="23">
        <v>72</v>
      </c>
      <c r="AE127" s="24"/>
      <c r="AF127" s="24"/>
      <c r="AG127" s="22">
        <v>2.9</v>
      </c>
      <c r="AH127" s="23"/>
      <c r="AI127" s="26"/>
      <c r="AJ127" s="7">
        <f t="shared" si="12"/>
        <v>6</v>
      </c>
      <c r="AK127" s="22">
        <v>8</v>
      </c>
      <c r="AL127" s="22" t="s">
        <v>599</v>
      </c>
      <c r="AM127" s="25">
        <v>0.99453362300000003</v>
      </c>
      <c r="AN127" s="25">
        <v>0</v>
      </c>
      <c r="AO127" s="25">
        <v>0</v>
      </c>
      <c r="AP127" s="25">
        <v>0</v>
      </c>
      <c r="AQ127" s="25">
        <v>0</v>
      </c>
      <c r="AR127" s="25">
        <v>0</v>
      </c>
      <c r="AS127" s="25">
        <v>0</v>
      </c>
      <c r="AT127" s="25">
        <v>0</v>
      </c>
      <c r="AU127" s="25">
        <v>1</v>
      </c>
      <c r="AV127" s="25">
        <v>0</v>
      </c>
      <c r="AW127" s="25">
        <v>0</v>
      </c>
      <c r="AX127" s="25">
        <v>0</v>
      </c>
      <c r="AY127" s="25">
        <v>0.46145055899999998</v>
      </c>
      <c r="AZ127" s="25">
        <v>0</v>
      </c>
      <c r="BA127" s="25">
        <v>0</v>
      </c>
      <c r="BB127" s="25">
        <v>0</v>
      </c>
      <c r="BC127" s="25">
        <v>0</v>
      </c>
      <c r="BD127" s="25">
        <v>0</v>
      </c>
      <c r="BE127" s="25">
        <v>0</v>
      </c>
      <c r="BF127" s="25">
        <v>0</v>
      </c>
      <c r="BG127" s="25">
        <v>0.42623251499999998</v>
      </c>
      <c r="BH127" s="25">
        <v>0.37610645999999998</v>
      </c>
      <c r="BI127" s="25">
        <v>0</v>
      </c>
      <c r="BJ127" s="25">
        <v>0</v>
      </c>
      <c r="BK127" s="25">
        <v>0.497266812</v>
      </c>
      <c r="BL127" s="8"/>
      <c r="BM127" s="22" t="s">
        <v>642</v>
      </c>
      <c r="BN127" s="22"/>
      <c r="BO127" s="26" t="s">
        <v>608</v>
      </c>
      <c r="BP127" s="22" t="s">
        <v>665</v>
      </c>
      <c r="BQ127" s="23">
        <v>5</v>
      </c>
      <c r="BR127" s="23">
        <v>3</v>
      </c>
      <c r="BS127" s="24">
        <f t="shared" si="13"/>
        <v>62.5</v>
      </c>
      <c r="BT127" s="24">
        <f t="shared" si="14"/>
        <v>37.5</v>
      </c>
      <c r="BU127" s="24">
        <f t="shared" si="15"/>
        <v>1.6666666666666667</v>
      </c>
      <c r="BV127" s="29" t="s">
        <v>673</v>
      </c>
      <c r="BW127" s="29"/>
      <c r="BX127" s="29"/>
      <c r="BY127" t="s">
        <v>678</v>
      </c>
      <c r="BZ127" t="s">
        <v>715</v>
      </c>
      <c r="CA127"/>
      <c r="CB127"/>
      <c r="CC127"/>
      <c r="CD127"/>
      <c r="CE127"/>
      <c r="CF127"/>
      <c r="CG127"/>
      <c r="CH127"/>
      <c r="CI127"/>
      <c r="CJ127"/>
      <c r="CK127" s="30"/>
      <c r="CL127" s="30"/>
      <c r="CM127" s="30"/>
      <c r="CN127" s="30"/>
      <c r="CO127" s="30"/>
      <c r="CP127"/>
      <c r="CQ127"/>
      <c r="CR127" s="30"/>
      <c r="CS127" s="30"/>
      <c r="CT127"/>
      <c r="CU127"/>
      <c r="CV127"/>
      <c r="CW127"/>
      <c r="CX127"/>
      <c r="CY127"/>
      <c r="CZ127"/>
      <c r="DA127"/>
      <c r="DB127"/>
      <c r="DC127"/>
      <c r="DD127"/>
      <c r="DE127"/>
      <c r="DF127"/>
      <c r="DG127"/>
      <c r="DH127"/>
      <c r="DI127"/>
      <c r="DJ127"/>
      <c r="DK127"/>
      <c r="DL127"/>
      <c r="DM127"/>
      <c r="DN127"/>
      <c r="DO127"/>
      <c r="DP127"/>
      <c r="DQ127"/>
      <c r="DR127" t="str">
        <f t="shared" si="16"/>
        <v>yes</v>
      </c>
      <c r="DS127" t="s">
        <v>742</v>
      </c>
      <c r="DT127"/>
      <c r="DU127" s="38"/>
      <c r="DV127" s="38"/>
      <c r="DW127"/>
      <c r="DX127"/>
      <c r="DY127"/>
      <c r="DZ127"/>
      <c r="EA127"/>
      <c r="EB127"/>
      <c r="EC127"/>
      <c r="ED127"/>
      <c r="EE127"/>
      <c r="EF127"/>
    </row>
    <row r="128" spans="1:136" ht="15" customHeight="1" x14ac:dyDescent="0.25">
      <c r="A128" s="7" t="s">
        <v>103</v>
      </c>
      <c r="B128" s="7" t="s">
        <v>272</v>
      </c>
      <c r="C128" s="8" t="s">
        <v>303</v>
      </c>
      <c r="D128" s="8" t="s">
        <v>426</v>
      </c>
      <c r="E128" s="8" t="s">
        <v>427</v>
      </c>
      <c r="F128" s="8" t="s">
        <v>315</v>
      </c>
      <c r="G128" s="8" t="s">
        <v>341</v>
      </c>
      <c r="H128" s="8" t="s">
        <v>342</v>
      </c>
      <c r="I128" s="8" t="s">
        <v>322</v>
      </c>
      <c r="J128" s="8" t="s">
        <v>319</v>
      </c>
      <c r="K128" s="22" t="s">
        <v>323</v>
      </c>
      <c r="L128" s="23">
        <v>4</v>
      </c>
      <c r="M128" s="23">
        <v>15</v>
      </c>
      <c r="N128" s="23">
        <v>35</v>
      </c>
      <c r="O128" s="24">
        <v>5</v>
      </c>
      <c r="P128" s="24">
        <v>6</v>
      </c>
      <c r="Q128" s="24">
        <v>11</v>
      </c>
      <c r="R128" s="24">
        <v>1</v>
      </c>
      <c r="S128" s="24">
        <v>1</v>
      </c>
      <c r="T128" s="24">
        <v>5</v>
      </c>
      <c r="U128" s="22"/>
      <c r="V128" s="22" t="s">
        <v>547</v>
      </c>
      <c r="W128" s="22" t="s">
        <v>570</v>
      </c>
      <c r="X128" s="25">
        <v>10</v>
      </c>
      <c r="Y128" s="22" t="s">
        <v>580</v>
      </c>
      <c r="Z128" s="25">
        <v>1</v>
      </c>
      <c r="AA128" s="9">
        <f t="shared" si="11"/>
        <v>10</v>
      </c>
      <c r="AB128" s="7"/>
      <c r="AC128" s="25"/>
      <c r="AD128" s="23">
        <v>96</v>
      </c>
      <c r="AE128" s="24">
        <v>2.0099999999999998</v>
      </c>
      <c r="AF128" s="24">
        <f t="shared" si="17"/>
        <v>0.50249999999999995</v>
      </c>
      <c r="AG128" s="22"/>
      <c r="AH128" s="23"/>
      <c r="AI128" s="26"/>
      <c r="AJ128" s="7">
        <f t="shared" si="12"/>
        <v>3</v>
      </c>
      <c r="AK128" s="22">
        <v>7</v>
      </c>
      <c r="AL128" s="22" t="s">
        <v>597</v>
      </c>
      <c r="AM128" s="25">
        <v>0.99453362337841833</v>
      </c>
      <c r="AN128" s="25">
        <v>0</v>
      </c>
      <c r="AO128" s="25">
        <v>0.99453362337841833</v>
      </c>
      <c r="AP128" s="25">
        <v>0</v>
      </c>
      <c r="AQ128" s="25">
        <v>0</v>
      </c>
      <c r="AR128" s="25">
        <v>0</v>
      </c>
      <c r="AS128" s="25">
        <v>0</v>
      </c>
      <c r="AT128" s="25">
        <v>0</v>
      </c>
      <c r="AU128" s="25">
        <v>1</v>
      </c>
      <c r="AV128" s="25">
        <v>0</v>
      </c>
      <c r="AW128" s="25">
        <v>0</v>
      </c>
      <c r="AX128" s="25">
        <v>0</v>
      </c>
      <c r="AY128" s="25">
        <v>0</v>
      </c>
      <c r="AZ128" s="25">
        <v>0</v>
      </c>
      <c r="BA128" s="25">
        <v>0</v>
      </c>
      <c r="BB128" s="25">
        <v>0</v>
      </c>
      <c r="BC128" s="25">
        <v>0</v>
      </c>
      <c r="BD128" s="25">
        <v>0</v>
      </c>
      <c r="BE128" s="25">
        <v>0</v>
      </c>
      <c r="BF128" s="25">
        <v>0</v>
      </c>
      <c r="BG128" s="25">
        <v>0</v>
      </c>
      <c r="BH128" s="25">
        <v>0</v>
      </c>
      <c r="BI128" s="25">
        <v>0</v>
      </c>
      <c r="BJ128" s="25">
        <v>0</v>
      </c>
      <c r="BK128" s="25">
        <v>0</v>
      </c>
      <c r="BL128" s="8" t="s">
        <v>618</v>
      </c>
      <c r="BM128" s="26" t="s">
        <v>623</v>
      </c>
      <c r="BN128" s="22"/>
      <c r="BO128" s="26"/>
      <c r="BP128" s="22"/>
      <c r="BQ128" s="23"/>
      <c r="BR128" s="23"/>
      <c r="BS128" s="24"/>
      <c r="BT128" s="24"/>
      <c r="BU128" s="24"/>
      <c r="BV128" s="29"/>
      <c r="BW128" s="29"/>
      <c r="BX128" s="29"/>
      <c r="BY128" t="s">
        <v>681</v>
      </c>
      <c r="BZ128"/>
      <c r="CA128"/>
      <c r="CB128"/>
      <c r="CC128"/>
      <c r="CD128"/>
      <c r="CE128"/>
      <c r="CF128"/>
      <c r="CG128"/>
      <c r="CH128"/>
      <c r="CI128"/>
      <c r="CJ128"/>
      <c r="CK128" s="30"/>
      <c r="CL128" s="30"/>
      <c r="CM128" s="30"/>
      <c r="CN128" s="30"/>
      <c r="CO128" s="30"/>
      <c r="CP128"/>
      <c r="CQ128"/>
      <c r="CR128" s="30"/>
      <c r="CS128" s="30"/>
      <c r="CT128"/>
      <c r="CU128"/>
      <c r="CV128"/>
      <c r="CW128"/>
      <c r="CX128"/>
      <c r="CY128"/>
      <c r="CZ128"/>
      <c r="DA128" t="s">
        <v>741</v>
      </c>
      <c r="DB128"/>
      <c r="DC128" t="s">
        <v>741</v>
      </c>
      <c r="DD128"/>
      <c r="DE128"/>
      <c r="DF128"/>
      <c r="DG128"/>
      <c r="DH128"/>
      <c r="DI128"/>
      <c r="DJ128"/>
      <c r="DK128"/>
      <c r="DL128"/>
      <c r="DM128"/>
      <c r="DN128"/>
      <c r="DO128"/>
      <c r="DP128"/>
      <c r="DQ128"/>
      <c r="DR128" t="str">
        <f t="shared" si="16"/>
        <v>yes</v>
      </c>
      <c r="DS128" t="s">
        <v>741</v>
      </c>
      <c r="DT128" t="s">
        <v>750</v>
      </c>
      <c r="DU128" s="38"/>
      <c r="DV128" s="38" t="s">
        <v>772</v>
      </c>
      <c r="DW128" t="s">
        <v>741</v>
      </c>
      <c r="DX128" t="s">
        <v>783</v>
      </c>
      <c r="DY128"/>
      <c r="DZ128"/>
      <c r="EA128"/>
      <c r="EB128"/>
      <c r="EC128"/>
      <c r="ED128"/>
      <c r="EE128"/>
      <c r="EF128" t="s">
        <v>801</v>
      </c>
    </row>
    <row r="129" spans="1:136" ht="15" customHeight="1" x14ac:dyDescent="0.25">
      <c r="A129" s="7" t="s">
        <v>104</v>
      </c>
      <c r="B129" s="7" t="s">
        <v>273</v>
      </c>
      <c r="C129" s="8" t="s">
        <v>280</v>
      </c>
      <c r="D129" s="8"/>
      <c r="E129" s="8"/>
      <c r="F129" s="8" t="s">
        <v>417</v>
      </c>
      <c r="G129" s="8" t="s">
        <v>428</v>
      </c>
      <c r="H129" s="8" t="s">
        <v>429</v>
      </c>
      <c r="I129" s="8"/>
      <c r="J129" s="8"/>
      <c r="K129" s="22" t="s">
        <v>323</v>
      </c>
      <c r="L129" s="23"/>
      <c r="M129" s="23"/>
      <c r="N129" s="23"/>
      <c r="O129" s="24"/>
      <c r="P129" s="24"/>
      <c r="Q129" s="24"/>
      <c r="R129" s="24"/>
      <c r="S129" s="24"/>
      <c r="T129" s="24"/>
      <c r="U129" s="22"/>
      <c r="V129" s="22"/>
      <c r="W129" s="22" t="s">
        <v>570</v>
      </c>
      <c r="X129" s="25">
        <v>2</v>
      </c>
      <c r="Y129" s="22" t="s">
        <v>569</v>
      </c>
      <c r="Z129" s="25">
        <v>2</v>
      </c>
      <c r="AA129" s="9">
        <f t="shared" si="11"/>
        <v>1</v>
      </c>
      <c r="AB129" s="7">
        <v>0</v>
      </c>
      <c r="AC129" s="25"/>
      <c r="AD129" s="23">
        <v>60</v>
      </c>
      <c r="AE129" s="24"/>
      <c r="AF129" s="24"/>
      <c r="AG129" s="22"/>
      <c r="AH129" s="23">
        <v>64.412000000000006</v>
      </c>
      <c r="AI129" s="22">
        <v>1.5609999999999999</v>
      </c>
      <c r="AJ129" s="7">
        <f t="shared" si="12"/>
        <v>3</v>
      </c>
      <c r="AK129" s="22">
        <v>11</v>
      </c>
      <c r="AL129" s="22" t="s">
        <v>597</v>
      </c>
      <c r="AM129" s="25">
        <v>0.31954887218045108</v>
      </c>
      <c r="AN129" s="25">
        <v>1</v>
      </c>
      <c r="AO129" s="25">
        <v>7.5187969924812012E-2</v>
      </c>
      <c r="AP129" s="25">
        <v>0</v>
      </c>
      <c r="AQ129" s="25">
        <v>0</v>
      </c>
      <c r="AR129" s="25">
        <v>0</v>
      </c>
      <c r="AS129" s="25">
        <v>0</v>
      </c>
      <c r="AT129" s="25">
        <v>0</v>
      </c>
      <c r="AU129" s="25">
        <v>0</v>
      </c>
      <c r="AV129" s="25">
        <v>0</v>
      </c>
      <c r="AW129" s="25">
        <v>0</v>
      </c>
      <c r="AX129" s="25">
        <v>0</v>
      </c>
      <c r="AY129" s="25">
        <v>0</v>
      </c>
      <c r="AZ129" s="25">
        <v>0</v>
      </c>
      <c r="BA129" s="25">
        <v>0</v>
      </c>
      <c r="BB129" s="25">
        <v>0</v>
      </c>
      <c r="BC129" s="25">
        <v>0</v>
      </c>
      <c r="BD129" s="25">
        <v>0</v>
      </c>
      <c r="BE129" s="25">
        <v>0</v>
      </c>
      <c r="BF129" s="25">
        <v>0</v>
      </c>
      <c r="BG129" s="25">
        <v>0</v>
      </c>
      <c r="BH129" s="25">
        <v>0</v>
      </c>
      <c r="BI129" s="25">
        <v>0</v>
      </c>
      <c r="BJ129" s="25">
        <v>0</v>
      </c>
      <c r="BK129" s="25">
        <v>0</v>
      </c>
      <c r="BL129" s="8"/>
      <c r="BM129" s="22"/>
      <c r="BN129" s="22"/>
      <c r="BO129" s="27" t="s">
        <v>609</v>
      </c>
      <c r="BP129" s="22" t="s">
        <v>483</v>
      </c>
      <c r="BQ129" s="23">
        <v>11</v>
      </c>
      <c r="BR129" s="23">
        <v>0</v>
      </c>
      <c r="BS129" s="24">
        <f t="shared" si="13"/>
        <v>100</v>
      </c>
      <c r="BT129" s="24">
        <f t="shared" si="14"/>
        <v>0</v>
      </c>
      <c r="BU129" s="24"/>
      <c r="BV129" s="29" t="s">
        <v>673</v>
      </c>
      <c r="BW129" s="29"/>
      <c r="BX129" s="29"/>
      <c r="BY129" t="s">
        <v>679</v>
      </c>
      <c r="BZ129" t="s">
        <v>684</v>
      </c>
      <c r="CA129">
        <v>86.22</v>
      </c>
      <c r="CB129"/>
      <c r="CC129"/>
      <c r="CD129"/>
      <c r="CE129"/>
      <c r="CF129"/>
      <c r="CG129"/>
      <c r="CH129">
        <v>0</v>
      </c>
      <c r="CI129"/>
      <c r="CJ129"/>
      <c r="CK129" s="30"/>
      <c r="CL129" s="30"/>
      <c r="CM129" s="30"/>
      <c r="CN129" s="30"/>
      <c r="CO129" s="30"/>
      <c r="CP129"/>
      <c r="CQ129"/>
      <c r="CR129" s="30"/>
      <c r="CS129" s="30"/>
      <c r="CT129"/>
      <c r="CU129">
        <v>137</v>
      </c>
      <c r="CV129">
        <v>-30.6</v>
      </c>
      <c r="CW129"/>
      <c r="CX129"/>
      <c r="CY129"/>
      <c r="CZ129"/>
      <c r="DA129"/>
      <c r="DB129"/>
      <c r="DC129"/>
      <c r="DD129"/>
      <c r="DE129"/>
      <c r="DF129"/>
      <c r="DG129"/>
      <c r="DH129"/>
      <c r="DI129"/>
      <c r="DJ129"/>
      <c r="DK129" t="s">
        <v>741</v>
      </c>
      <c r="DL129"/>
      <c r="DM129"/>
      <c r="DN129"/>
      <c r="DO129"/>
      <c r="DP129"/>
      <c r="DQ129"/>
      <c r="DR129" t="str">
        <f t="shared" si="16"/>
        <v>yes</v>
      </c>
      <c r="DS129" t="s">
        <v>741</v>
      </c>
      <c r="DT129" t="s">
        <v>751</v>
      </c>
      <c r="DU129" s="38"/>
      <c r="DV129" s="38" t="s">
        <v>773</v>
      </c>
      <c r="DW129" t="s">
        <v>741</v>
      </c>
      <c r="DX129" t="s">
        <v>787</v>
      </c>
      <c r="DY129"/>
      <c r="DZ129"/>
      <c r="EA129"/>
      <c r="EB129"/>
      <c r="EC129"/>
      <c r="ED129"/>
      <c r="EE129"/>
      <c r="EF129"/>
    </row>
    <row r="130" spans="1:136" ht="15" customHeight="1" x14ac:dyDescent="0.25">
      <c r="A130" s="7" t="s">
        <v>105</v>
      </c>
      <c r="B130" s="7" t="s">
        <v>274</v>
      </c>
      <c r="C130" s="8" t="s">
        <v>280</v>
      </c>
      <c r="D130" s="8" t="s">
        <v>430</v>
      </c>
      <c r="E130" s="8" t="s">
        <v>340</v>
      </c>
      <c r="F130" s="8" t="s">
        <v>431</v>
      </c>
      <c r="G130" s="8" t="s">
        <v>432</v>
      </c>
      <c r="H130" s="8" t="s">
        <v>433</v>
      </c>
      <c r="I130" s="8"/>
      <c r="J130" s="8"/>
      <c r="K130" s="22" t="s">
        <v>323</v>
      </c>
      <c r="L130" s="23"/>
      <c r="M130" s="23"/>
      <c r="N130" s="23"/>
      <c r="O130" s="24"/>
      <c r="P130" s="24"/>
      <c r="Q130" s="24"/>
      <c r="R130" s="24"/>
      <c r="S130" s="24"/>
      <c r="T130" s="24"/>
      <c r="U130" s="22"/>
      <c r="V130" s="22"/>
      <c r="W130" s="22"/>
      <c r="X130" s="25"/>
      <c r="Y130" s="22"/>
      <c r="Z130" s="25"/>
      <c r="AA130" s="9"/>
      <c r="AB130" s="7"/>
      <c r="AC130" s="25"/>
      <c r="AD130" s="23"/>
      <c r="AE130" s="24"/>
      <c r="AF130" s="24"/>
      <c r="AG130" s="22">
        <v>0.93</v>
      </c>
      <c r="AH130" s="23">
        <v>64.816000000000003</v>
      </c>
      <c r="AI130" s="26"/>
      <c r="AJ130" s="7">
        <f t="shared" si="12"/>
        <v>5</v>
      </c>
      <c r="AK130" s="22"/>
      <c r="AL130" s="22" t="s">
        <v>597</v>
      </c>
      <c r="AM130" s="25">
        <v>0</v>
      </c>
      <c r="AN130" s="25">
        <v>4.0348964013086144E-2</v>
      </c>
      <c r="AO130" s="25">
        <v>1</v>
      </c>
      <c r="AP130" s="25">
        <v>0</v>
      </c>
      <c r="AQ130" s="25">
        <v>0</v>
      </c>
      <c r="AR130" s="25">
        <v>0</v>
      </c>
      <c r="AS130" s="25">
        <v>0</v>
      </c>
      <c r="AT130" s="25">
        <v>0</v>
      </c>
      <c r="AU130" s="25">
        <v>0</v>
      </c>
      <c r="AV130" s="25">
        <v>0</v>
      </c>
      <c r="AW130" s="25">
        <v>0</v>
      </c>
      <c r="AX130" s="25">
        <v>4.1490562960993425E-2</v>
      </c>
      <c r="AY130" s="25">
        <v>1.0119670352998886E-3</v>
      </c>
      <c r="AZ130" s="25">
        <v>0</v>
      </c>
      <c r="BA130" s="25">
        <v>5.2659138101188462E-2</v>
      </c>
      <c r="BB130" s="25">
        <v>0</v>
      </c>
      <c r="BC130" s="25">
        <v>0</v>
      </c>
      <c r="BD130" s="25">
        <v>0</v>
      </c>
      <c r="BE130" s="25">
        <v>0</v>
      </c>
      <c r="BF130" s="25">
        <v>0</v>
      </c>
      <c r="BG130" s="25">
        <v>0</v>
      </c>
      <c r="BH130" s="25">
        <v>0</v>
      </c>
      <c r="BI130" s="25">
        <v>0</v>
      </c>
      <c r="BJ130" s="25">
        <v>0</v>
      </c>
      <c r="BK130" s="25">
        <v>0</v>
      </c>
      <c r="BL130" s="8"/>
      <c r="BM130" s="22" t="s">
        <v>625</v>
      </c>
      <c r="BN130" s="22"/>
      <c r="BO130" s="26"/>
      <c r="BP130" s="22"/>
      <c r="BQ130" s="23"/>
      <c r="BR130" s="23"/>
      <c r="BS130" s="24"/>
      <c r="BT130" s="24"/>
      <c r="BU130" s="24"/>
      <c r="BV130" s="29" t="s">
        <v>673</v>
      </c>
      <c r="BW130" s="29"/>
      <c r="BX130" s="29"/>
      <c r="BY130" t="s">
        <v>678</v>
      </c>
      <c r="BZ130" t="s">
        <v>716</v>
      </c>
      <c r="CA130"/>
      <c r="CB130">
        <v>4.2</v>
      </c>
      <c r="CC130"/>
      <c r="CD130"/>
      <c r="CE130"/>
      <c r="CF130">
        <v>12.7</v>
      </c>
      <c r="CG130"/>
      <c r="CH130"/>
      <c r="CI130"/>
      <c r="CJ130"/>
      <c r="CK130" s="30"/>
      <c r="CL130" s="30"/>
      <c r="CM130" s="30"/>
      <c r="CN130" s="30"/>
      <c r="CO130" s="30"/>
      <c r="CP130"/>
      <c r="CQ130"/>
      <c r="CR130" s="30"/>
      <c r="CS130" s="30"/>
      <c r="CT130"/>
      <c r="CU130"/>
      <c r="CV130"/>
      <c r="CW130"/>
      <c r="CX130"/>
      <c r="CY130"/>
      <c r="CZ130"/>
      <c r="DA130" t="s">
        <v>741</v>
      </c>
      <c r="DB130"/>
      <c r="DC130"/>
      <c r="DD130"/>
      <c r="DE130"/>
      <c r="DF130"/>
      <c r="DG130"/>
      <c r="DH130"/>
      <c r="DI130"/>
      <c r="DJ130"/>
      <c r="DK130" t="s">
        <v>741</v>
      </c>
      <c r="DL130"/>
      <c r="DM130" t="s">
        <v>741</v>
      </c>
      <c r="DN130"/>
      <c r="DO130" t="s">
        <v>741</v>
      </c>
      <c r="DP130"/>
      <c r="DQ130"/>
      <c r="DR130" t="str">
        <f t="shared" si="16"/>
        <v>no</v>
      </c>
      <c r="DS130" t="s">
        <v>741</v>
      </c>
      <c r="DT130" t="s">
        <v>749</v>
      </c>
      <c r="DU130" s="38" t="s">
        <v>757</v>
      </c>
      <c r="DV130" s="38" t="s">
        <v>774</v>
      </c>
      <c r="DW130" t="s">
        <v>741</v>
      </c>
      <c r="DX130" t="s">
        <v>786</v>
      </c>
      <c r="DY130"/>
      <c r="DZ130"/>
      <c r="EA130"/>
      <c r="EB130"/>
      <c r="EC130"/>
      <c r="ED130"/>
      <c r="EE130"/>
      <c r="EF130" t="s">
        <v>800</v>
      </c>
    </row>
    <row r="131" spans="1:136" ht="15" customHeight="1" x14ac:dyDescent="0.25">
      <c r="A131" s="7" t="s">
        <v>106</v>
      </c>
      <c r="B131" s="7" t="s">
        <v>274</v>
      </c>
      <c r="C131" s="8" t="s">
        <v>280</v>
      </c>
      <c r="D131" s="8" t="s">
        <v>434</v>
      </c>
      <c r="E131" s="8"/>
      <c r="F131" s="8" t="s">
        <v>421</v>
      </c>
      <c r="G131" s="8"/>
      <c r="H131" s="8"/>
      <c r="I131" s="8"/>
      <c r="J131" s="8"/>
      <c r="K131" s="22" t="s">
        <v>323</v>
      </c>
      <c r="L131" s="23"/>
      <c r="M131" s="23"/>
      <c r="N131" s="23"/>
      <c r="O131" s="24"/>
      <c r="P131" s="24"/>
      <c r="Q131" s="24"/>
      <c r="R131" s="24"/>
      <c r="S131" s="24"/>
      <c r="T131" s="24"/>
      <c r="U131" s="22"/>
      <c r="V131" s="22"/>
      <c r="W131" s="22"/>
      <c r="X131" s="25"/>
      <c r="Y131" s="22"/>
      <c r="Z131" s="25"/>
      <c r="AA131" s="9"/>
      <c r="AB131" s="7"/>
      <c r="AC131" s="25"/>
      <c r="AD131" s="23"/>
      <c r="AE131" s="24"/>
      <c r="AF131" s="24"/>
      <c r="AG131" s="22"/>
      <c r="AH131" s="23">
        <v>2800</v>
      </c>
      <c r="AI131" s="26"/>
      <c r="AJ131" s="7">
        <f t="shared" si="12"/>
        <v>7</v>
      </c>
      <c r="AK131" s="22"/>
      <c r="AL131" s="22" t="s">
        <v>597</v>
      </c>
      <c r="AM131" s="25">
        <v>2.3474175797770901E-2</v>
      </c>
      <c r="AN131" s="25">
        <v>6.4553983443869978E-2</v>
      </c>
      <c r="AO131" s="25">
        <v>0.16431923058439632</v>
      </c>
      <c r="AP131" s="25">
        <v>0</v>
      </c>
      <c r="AQ131" s="25">
        <v>0</v>
      </c>
      <c r="AR131" s="25">
        <v>0</v>
      </c>
      <c r="AS131" s="25">
        <v>0</v>
      </c>
      <c r="AT131" s="25">
        <v>0</v>
      </c>
      <c r="AU131" s="25">
        <v>0</v>
      </c>
      <c r="AV131" s="25">
        <v>0</v>
      </c>
      <c r="AW131" s="25">
        <v>0</v>
      </c>
      <c r="AX131" s="25">
        <v>0</v>
      </c>
      <c r="AY131" s="25">
        <v>3.2675129167289679E-2</v>
      </c>
      <c r="AZ131" s="25">
        <v>0.32202587680092126</v>
      </c>
      <c r="BA131" s="25">
        <v>0</v>
      </c>
      <c r="BB131" s="25">
        <v>0</v>
      </c>
      <c r="BC131" s="25">
        <v>0</v>
      </c>
      <c r="BD131" s="25">
        <v>1</v>
      </c>
      <c r="BE131" s="25">
        <v>6.3380281690140844E-2</v>
      </c>
      <c r="BF131" s="25">
        <v>0</v>
      </c>
      <c r="BG131" s="25">
        <v>0</v>
      </c>
      <c r="BH131" s="25">
        <v>0</v>
      </c>
      <c r="BI131" s="25">
        <v>0</v>
      </c>
      <c r="BJ131" s="25">
        <v>0</v>
      </c>
      <c r="BK131" s="25">
        <v>0</v>
      </c>
      <c r="BL131" s="8"/>
      <c r="BM131" s="22"/>
      <c r="BN131" s="22"/>
      <c r="BO131" s="26"/>
      <c r="BP131" s="22" t="s">
        <v>483</v>
      </c>
      <c r="BQ131" s="23"/>
      <c r="BR131" s="23"/>
      <c r="BS131" s="24"/>
      <c r="BT131" s="24"/>
      <c r="BU131" s="24"/>
      <c r="BV131" s="29" t="s">
        <v>666</v>
      </c>
      <c r="BW131" s="29"/>
      <c r="BX131" s="29"/>
      <c r="BY131" t="s">
        <v>678</v>
      </c>
      <c r="BZ131" t="s">
        <v>717</v>
      </c>
      <c r="CA131"/>
      <c r="CB131"/>
      <c r="CC131"/>
      <c r="CD131"/>
      <c r="CE131"/>
      <c r="CF131"/>
      <c r="CG131"/>
      <c r="CH131">
        <v>2.09</v>
      </c>
      <c r="CI131"/>
      <c r="CJ131"/>
      <c r="CK131" s="30"/>
      <c r="CL131" s="30"/>
      <c r="CM131" s="30"/>
      <c r="CN131" s="30"/>
      <c r="CO131" s="30"/>
      <c r="CP131"/>
      <c r="CQ131"/>
      <c r="CR131" s="30"/>
      <c r="CS131" s="30"/>
      <c r="CT131"/>
      <c r="CU131"/>
      <c r="CV131"/>
      <c r="CW131"/>
      <c r="CX131"/>
      <c r="CY131"/>
      <c r="CZ131"/>
      <c r="DA131" t="s">
        <v>741</v>
      </c>
      <c r="DB131" t="s">
        <v>741</v>
      </c>
      <c r="DC131"/>
      <c r="DD131"/>
      <c r="DE131"/>
      <c r="DF131"/>
      <c r="DG131"/>
      <c r="DH131"/>
      <c r="DI131"/>
      <c r="DJ131"/>
      <c r="DK131" t="s">
        <v>741</v>
      </c>
      <c r="DL131"/>
      <c r="DM131" t="s">
        <v>741</v>
      </c>
      <c r="DN131"/>
      <c r="DO131"/>
      <c r="DP131" t="s">
        <v>741</v>
      </c>
      <c r="DQ131"/>
      <c r="DR131" t="str">
        <f t="shared" si="16"/>
        <v>no</v>
      </c>
      <c r="DS131" t="s">
        <v>741</v>
      </c>
      <c r="DT131" t="s">
        <v>752</v>
      </c>
      <c r="DU131" s="38" t="s">
        <v>757</v>
      </c>
      <c r="DV131" s="38" t="s">
        <v>775</v>
      </c>
      <c r="DW131" t="s">
        <v>741</v>
      </c>
      <c r="DX131" t="s">
        <v>788</v>
      </c>
      <c r="DY131"/>
      <c r="DZ131"/>
      <c r="EA131"/>
      <c r="EB131"/>
      <c r="EC131"/>
      <c r="ED131"/>
      <c r="EE131"/>
      <c r="EF131" t="s">
        <v>800</v>
      </c>
    </row>
    <row r="132" spans="1:136" ht="15" customHeight="1" x14ac:dyDescent="0.25">
      <c r="A132" s="7" t="s">
        <v>107</v>
      </c>
      <c r="B132" s="7" t="s">
        <v>274</v>
      </c>
      <c r="C132" s="8" t="s">
        <v>280</v>
      </c>
      <c r="D132" s="8" t="s">
        <v>435</v>
      </c>
      <c r="E132" s="8"/>
      <c r="F132" s="8" t="s">
        <v>421</v>
      </c>
      <c r="G132" s="8"/>
      <c r="H132" s="8"/>
      <c r="I132" s="8"/>
      <c r="J132" s="8"/>
      <c r="K132" s="22" t="s">
        <v>323</v>
      </c>
      <c r="L132" s="23"/>
      <c r="M132" s="23"/>
      <c r="N132" s="23"/>
      <c r="O132" s="24"/>
      <c r="P132" s="24"/>
      <c r="Q132" s="24"/>
      <c r="R132" s="24"/>
      <c r="S132" s="24"/>
      <c r="T132" s="24"/>
      <c r="U132" s="22"/>
      <c r="V132" s="22"/>
      <c r="W132" s="22"/>
      <c r="X132" s="25"/>
      <c r="Y132" s="22"/>
      <c r="Z132" s="25"/>
      <c r="AA132" s="9"/>
      <c r="AB132" s="7"/>
      <c r="AC132" s="25"/>
      <c r="AD132" s="23"/>
      <c r="AE132" s="24"/>
      <c r="AF132" s="24"/>
      <c r="AG132" s="22"/>
      <c r="AH132" s="23">
        <v>89.2</v>
      </c>
      <c r="AI132" s="26"/>
      <c r="AJ132" s="7">
        <f t="shared" ref="AJ132:AJ147" si="18">COUNTIF(AM132:BK132, "&lt;&gt;0")</f>
        <v>3</v>
      </c>
      <c r="AK132" s="22">
        <v>15</v>
      </c>
      <c r="AL132" s="22" t="s">
        <v>597</v>
      </c>
      <c r="AM132" s="25">
        <v>1</v>
      </c>
      <c r="AN132" s="25">
        <v>0</v>
      </c>
      <c r="AO132" s="25">
        <v>0.72000000000000008</v>
      </c>
      <c r="AP132" s="25">
        <v>0</v>
      </c>
      <c r="AQ132" s="25">
        <v>0</v>
      </c>
      <c r="AR132" s="25">
        <v>0</v>
      </c>
      <c r="AS132" s="25">
        <v>0</v>
      </c>
      <c r="AT132" s="25">
        <v>0</v>
      </c>
      <c r="AU132" s="25">
        <v>0</v>
      </c>
      <c r="AV132" s="25">
        <v>0</v>
      </c>
      <c r="AW132" s="25">
        <v>0</v>
      </c>
      <c r="AX132" s="25">
        <v>0</v>
      </c>
      <c r="AY132" s="25">
        <v>0</v>
      </c>
      <c r="AZ132" s="25">
        <v>0</v>
      </c>
      <c r="BA132" s="25">
        <v>0</v>
      </c>
      <c r="BB132" s="25">
        <v>0</v>
      </c>
      <c r="BC132" s="25">
        <v>0</v>
      </c>
      <c r="BD132" s="25">
        <v>0.21600002397923401</v>
      </c>
      <c r="BE132" s="25">
        <v>0</v>
      </c>
      <c r="BF132" s="25">
        <v>0</v>
      </c>
      <c r="BG132" s="25">
        <v>0</v>
      </c>
      <c r="BH132" s="25">
        <v>0</v>
      </c>
      <c r="BI132" s="25">
        <v>0</v>
      </c>
      <c r="BJ132" s="25">
        <v>0</v>
      </c>
      <c r="BK132" s="25">
        <v>0</v>
      </c>
      <c r="BL132" s="8"/>
      <c r="BM132" s="22"/>
      <c r="BN132" s="22"/>
      <c r="BO132" s="26" t="s">
        <v>610</v>
      </c>
      <c r="BP132" s="22" t="s">
        <v>665</v>
      </c>
      <c r="BQ132" s="23">
        <v>10</v>
      </c>
      <c r="BR132" s="23">
        <v>5</v>
      </c>
      <c r="BS132" s="24">
        <f t="shared" ref="BS132:BS146" si="19">BQ132/(BQ132+BR132)*100</f>
        <v>66.666666666666657</v>
      </c>
      <c r="BT132" s="24">
        <f t="shared" ref="BT132:BT146" si="20">BR132/(BR132+BQ132)*100</f>
        <v>33.333333333333329</v>
      </c>
      <c r="BU132" s="24">
        <f t="shared" ref="BU132:BU145" si="21">BQ132/BR132</f>
        <v>2</v>
      </c>
      <c r="BV132" s="29" t="s">
        <v>673</v>
      </c>
      <c r="BW132" s="29" t="s">
        <v>674</v>
      </c>
      <c r="BX132" s="29"/>
      <c r="BY132" t="s">
        <v>679</v>
      </c>
      <c r="BZ132" t="s">
        <v>718</v>
      </c>
      <c r="CA132"/>
      <c r="CB132"/>
      <c r="CC132"/>
      <c r="CD132"/>
      <c r="CE132"/>
      <c r="CF132"/>
      <c r="CG132"/>
      <c r="CH132"/>
      <c r="CI132"/>
      <c r="CJ132"/>
      <c r="CK132" s="30"/>
      <c r="CL132" s="30"/>
      <c r="CM132" s="30"/>
      <c r="CN132" s="30"/>
      <c r="CO132" s="30"/>
      <c r="CP132"/>
      <c r="CQ132"/>
      <c r="CR132" s="30"/>
      <c r="CS132" s="30"/>
      <c r="CT132"/>
      <c r="CU132">
        <v>750</v>
      </c>
      <c r="CV132"/>
      <c r="CW132"/>
      <c r="CX132"/>
      <c r="CY132"/>
      <c r="CZ132"/>
      <c r="DA132" t="s">
        <v>741</v>
      </c>
      <c r="DB132" t="s">
        <v>741</v>
      </c>
      <c r="DC132"/>
      <c r="DD132"/>
      <c r="DE132"/>
      <c r="DF132"/>
      <c r="DG132"/>
      <c r="DH132"/>
      <c r="DI132"/>
      <c r="DJ132"/>
      <c r="DK132" t="s">
        <v>741</v>
      </c>
      <c r="DL132"/>
      <c r="DM132"/>
      <c r="DN132"/>
      <c r="DO132"/>
      <c r="DP132"/>
      <c r="DQ132"/>
      <c r="DR132" t="str">
        <f t="shared" ref="DR132:DR147" si="22">IF((OR(B132="Psychrophile",B132="Halophile")), "yes", "no")</f>
        <v>no</v>
      </c>
      <c r="DS132" t="s">
        <v>741</v>
      </c>
      <c r="DT132" t="s">
        <v>753</v>
      </c>
      <c r="DU132" s="38" t="s">
        <v>757</v>
      </c>
      <c r="DV132" s="38" t="s">
        <v>775</v>
      </c>
      <c r="DW132"/>
      <c r="DX132"/>
      <c r="DY132"/>
      <c r="DZ132"/>
      <c r="EA132"/>
      <c r="EB132"/>
      <c r="EC132"/>
      <c r="ED132"/>
      <c r="EE132"/>
      <c r="EF132" t="s">
        <v>800</v>
      </c>
    </row>
    <row r="133" spans="1:136" ht="15" customHeight="1" x14ac:dyDescent="0.25">
      <c r="A133" s="7" t="s">
        <v>108</v>
      </c>
      <c r="B133" s="7" t="s">
        <v>272</v>
      </c>
      <c r="C133" s="8" t="s">
        <v>301</v>
      </c>
      <c r="D133" s="8" t="s">
        <v>436</v>
      </c>
      <c r="E133" s="8" t="s">
        <v>437</v>
      </c>
      <c r="F133" s="8" t="s">
        <v>421</v>
      </c>
      <c r="G133" s="8"/>
      <c r="H133" s="8"/>
      <c r="I133" s="8"/>
      <c r="J133" s="8"/>
      <c r="K133" s="22" t="s">
        <v>323</v>
      </c>
      <c r="L133" s="23">
        <v>6</v>
      </c>
      <c r="M133" s="23"/>
      <c r="N133" s="23">
        <v>33</v>
      </c>
      <c r="O133" s="24"/>
      <c r="P133" s="24">
        <v>6.5</v>
      </c>
      <c r="Q133" s="24"/>
      <c r="R133" s="24">
        <v>8</v>
      </c>
      <c r="S133" s="24"/>
      <c r="T133" s="24"/>
      <c r="U133" s="22"/>
      <c r="V133" s="22"/>
      <c r="W133" s="22"/>
      <c r="X133" s="25"/>
      <c r="Y133" s="22"/>
      <c r="Z133" s="25"/>
      <c r="AA133" s="9"/>
      <c r="AB133" s="7"/>
      <c r="AC133" s="25"/>
      <c r="AD133" s="23"/>
      <c r="AE133" s="24"/>
      <c r="AF133" s="24"/>
      <c r="AG133" s="22"/>
      <c r="AH133" s="23">
        <v>260</v>
      </c>
      <c r="AI133" s="26"/>
      <c r="AJ133" s="7">
        <f t="shared" si="18"/>
        <v>6</v>
      </c>
      <c r="AK133" s="22">
        <v>16</v>
      </c>
      <c r="AL133" s="22" t="s">
        <v>597</v>
      </c>
      <c r="AM133" s="25">
        <v>0</v>
      </c>
      <c r="AN133" s="25">
        <v>0</v>
      </c>
      <c r="AO133" s="25">
        <v>8.1235717765301335E-2</v>
      </c>
      <c r="AP133" s="25">
        <v>0</v>
      </c>
      <c r="AQ133" s="25">
        <v>0</v>
      </c>
      <c r="AR133" s="25">
        <v>0</v>
      </c>
      <c r="AS133" s="25">
        <v>0</v>
      </c>
      <c r="AT133" s="25">
        <v>0</v>
      </c>
      <c r="AU133" s="25">
        <v>0</v>
      </c>
      <c r="AV133" s="25">
        <v>0</v>
      </c>
      <c r="AW133" s="25">
        <v>0</v>
      </c>
      <c r="AX133" s="25">
        <v>0</v>
      </c>
      <c r="AY133" s="25">
        <v>1</v>
      </c>
      <c r="AZ133" s="25">
        <v>5.8222563880762017E-2</v>
      </c>
      <c r="BA133" s="25">
        <v>0</v>
      </c>
      <c r="BB133" s="25">
        <v>0</v>
      </c>
      <c r="BC133" s="25">
        <v>0</v>
      </c>
      <c r="BD133" s="25">
        <v>7.7588408438292442E-2</v>
      </c>
      <c r="BE133" s="25">
        <v>7.3609515697867209E-2</v>
      </c>
      <c r="BF133" s="25">
        <v>0</v>
      </c>
      <c r="BG133" s="25">
        <v>0</v>
      </c>
      <c r="BH133" s="25">
        <v>0</v>
      </c>
      <c r="BI133" s="25">
        <v>0</v>
      </c>
      <c r="BJ133" s="25">
        <v>0.38993148856167492</v>
      </c>
      <c r="BK133" s="25">
        <v>0</v>
      </c>
      <c r="BL133" s="8"/>
      <c r="BM133" s="26" t="s">
        <v>643</v>
      </c>
      <c r="BN133" s="22"/>
      <c r="BO133" s="21" t="s">
        <v>611</v>
      </c>
      <c r="BP133" s="22" t="s">
        <v>665</v>
      </c>
      <c r="BQ133" s="23">
        <v>5</v>
      </c>
      <c r="BR133" s="23">
        <v>11</v>
      </c>
      <c r="BS133" s="24">
        <f t="shared" si="19"/>
        <v>31.25</v>
      </c>
      <c r="BT133" s="24">
        <f t="shared" si="20"/>
        <v>68.75</v>
      </c>
      <c r="BU133" s="24">
        <f t="shared" si="21"/>
        <v>0.45454545454545453</v>
      </c>
      <c r="BV133" s="29" t="s">
        <v>673</v>
      </c>
      <c r="BW133" s="29" t="s">
        <v>674</v>
      </c>
      <c r="BX133" s="29"/>
      <c r="BY133" t="s">
        <v>678</v>
      </c>
      <c r="BZ133" t="s">
        <v>719</v>
      </c>
      <c r="CA133"/>
      <c r="CB133"/>
      <c r="CC133"/>
      <c r="CD133"/>
      <c r="CE133"/>
      <c r="CF133"/>
      <c r="CG133"/>
      <c r="CH133"/>
      <c r="CI133"/>
      <c r="CJ133"/>
      <c r="CK133" s="30"/>
      <c r="CL133" s="30"/>
      <c r="CM133" s="30"/>
      <c r="CN133" s="30"/>
      <c r="CO133" s="30"/>
      <c r="CP133"/>
      <c r="CQ133"/>
      <c r="CR133" s="30"/>
      <c r="CS133" s="30"/>
      <c r="CT133" t="s">
        <v>737</v>
      </c>
      <c r="CU133"/>
      <c r="CV133"/>
      <c r="CW133">
        <f>7*CW137</f>
        <v>168</v>
      </c>
      <c r="CX133"/>
      <c r="CY133"/>
      <c r="CZ133"/>
      <c r="DA133"/>
      <c r="DB133"/>
      <c r="DC133"/>
      <c r="DD133"/>
      <c r="DE133"/>
      <c r="DF133" t="s">
        <v>741</v>
      </c>
      <c r="DG133"/>
      <c r="DH133"/>
      <c r="DI133"/>
      <c r="DJ133"/>
      <c r="DK133" t="s">
        <v>741</v>
      </c>
      <c r="DL133"/>
      <c r="DM133"/>
      <c r="DN133"/>
      <c r="DO133"/>
      <c r="DP133" t="s">
        <v>741</v>
      </c>
      <c r="DQ133"/>
      <c r="DR133" t="str">
        <f t="shared" si="22"/>
        <v>yes</v>
      </c>
      <c r="DS133" t="s">
        <v>741</v>
      </c>
      <c r="DT133">
        <v>1.26</v>
      </c>
      <c r="DU133" s="38" t="s">
        <v>758</v>
      </c>
      <c r="DV133" s="38" t="s">
        <v>776</v>
      </c>
      <c r="DW133" t="s">
        <v>741</v>
      </c>
      <c r="DX133" t="s">
        <v>789</v>
      </c>
      <c r="DY133"/>
      <c r="DZ133"/>
      <c r="EA133"/>
      <c r="EB133"/>
      <c r="EC133"/>
      <c r="ED133" t="s">
        <v>741</v>
      </c>
      <c r="EE133"/>
      <c r="EF133" t="s">
        <v>802</v>
      </c>
    </row>
    <row r="134" spans="1:136" ht="15" customHeight="1" x14ac:dyDescent="0.25">
      <c r="A134" s="7" t="s">
        <v>109</v>
      </c>
      <c r="B134" s="7" t="s">
        <v>272</v>
      </c>
      <c r="C134" s="8" t="s">
        <v>301</v>
      </c>
      <c r="D134" s="8" t="s">
        <v>436</v>
      </c>
      <c r="E134" s="8" t="s">
        <v>438</v>
      </c>
      <c r="F134" s="8" t="s">
        <v>421</v>
      </c>
      <c r="G134" s="8"/>
      <c r="H134" s="8"/>
      <c r="I134" s="8"/>
      <c r="J134" s="8"/>
      <c r="K134" s="22" t="s">
        <v>323</v>
      </c>
      <c r="L134" s="23">
        <v>-40</v>
      </c>
      <c r="M134" s="23"/>
      <c r="N134" s="23"/>
      <c r="O134" s="24"/>
      <c r="P134" s="24"/>
      <c r="Q134" s="24"/>
      <c r="R134" s="24"/>
      <c r="S134" s="24"/>
      <c r="T134" s="24"/>
      <c r="U134" s="22"/>
      <c r="V134" s="22"/>
      <c r="W134" s="22"/>
      <c r="X134" s="25"/>
      <c r="Y134" s="22"/>
      <c r="Z134" s="25"/>
      <c r="AA134" s="9"/>
      <c r="AB134" s="7"/>
      <c r="AC134" s="25"/>
      <c r="AD134" s="23"/>
      <c r="AE134" s="24"/>
      <c r="AF134" s="24"/>
      <c r="AG134" s="22"/>
      <c r="AH134" s="23">
        <v>390</v>
      </c>
      <c r="AI134" s="26"/>
      <c r="AJ134" s="7">
        <f t="shared" si="18"/>
        <v>4</v>
      </c>
      <c r="AK134" s="22">
        <v>11</v>
      </c>
      <c r="AL134" s="22" t="s">
        <v>597</v>
      </c>
      <c r="AM134" s="25">
        <v>0</v>
      </c>
      <c r="AN134" s="25">
        <v>0</v>
      </c>
      <c r="AO134" s="25">
        <v>0.21889088492244776</v>
      </c>
      <c r="AP134" s="25">
        <v>0</v>
      </c>
      <c r="AQ134" s="25">
        <v>0</v>
      </c>
      <c r="AR134" s="25">
        <v>0</v>
      </c>
      <c r="AS134" s="25">
        <v>0</v>
      </c>
      <c r="AT134" s="25">
        <v>0</v>
      </c>
      <c r="AU134" s="25">
        <v>0</v>
      </c>
      <c r="AV134" s="25">
        <v>0</v>
      </c>
      <c r="AW134" s="25">
        <v>0</v>
      </c>
      <c r="AX134" s="25">
        <v>0</v>
      </c>
      <c r="AY134" s="25">
        <v>1</v>
      </c>
      <c r="AZ134" s="25">
        <v>0.22174609290524594</v>
      </c>
      <c r="BA134" s="25">
        <v>0</v>
      </c>
      <c r="BB134" s="25">
        <v>0</v>
      </c>
      <c r="BC134" s="25">
        <v>0</v>
      </c>
      <c r="BD134" s="25">
        <v>0.12123188818483195</v>
      </c>
      <c r="BE134" s="25">
        <v>0</v>
      </c>
      <c r="BF134" s="25">
        <v>0</v>
      </c>
      <c r="BG134" s="25">
        <v>0</v>
      </c>
      <c r="BH134" s="25">
        <v>0</v>
      </c>
      <c r="BI134" s="25">
        <v>0</v>
      </c>
      <c r="BJ134" s="25">
        <v>0</v>
      </c>
      <c r="BK134" s="25">
        <v>0</v>
      </c>
      <c r="BL134" s="8"/>
      <c r="BM134" s="26" t="s">
        <v>644</v>
      </c>
      <c r="BN134" s="22"/>
      <c r="BO134" s="26" t="s">
        <v>613</v>
      </c>
      <c r="BP134" s="22" t="s">
        <v>665</v>
      </c>
      <c r="BQ134" s="23">
        <v>7</v>
      </c>
      <c r="BR134" s="23">
        <v>4</v>
      </c>
      <c r="BS134" s="24">
        <f t="shared" si="19"/>
        <v>63.636363636363633</v>
      </c>
      <c r="BT134" s="24">
        <f t="shared" si="20"/>
        <v>36.363636363636367</v>
      </c>
      <c r="BU134" s="24">
        <f t="shared" si="21"/>
        <v>1.75</v>
      </c>
      <c r="BV134" s="29" t="s">
        <v>673</v>
      </c>
      <c r="BW134" s="29" t="s">
        <v>674</v>
      </c>
      <c r="BX134" s="29"/>
      <c r="BY134" t="s">
        <v>678</v>
      </c>
      <c r="BZ134" t="s">
        <v>720</v>
      </c>
      <c r="CA134"/>
      <c r="CB134"/>
      <c r="CC134"/>
      <c r="CD134"/>
      <c r="CE134"/>
      <c r="CF134"/>
      <c r="CG134"/>
      <c r="CH134"/>
      <c r="CI134"/>
      <c r="CJ134"/>
      <c r="CK134" s="30"/>
      <c r="CL134" s="30"/>
      <c r="CM134" s="30"/>
      <c r="CN134" s="30"/>
      <c r="CO134" s="30"/>
      <c r="CP134"/>
      <c r="CQ134"/>
      <c r="CR134" s="30">
        <v>6.78</v>
      </c>
      <c r="CS134" s="30">
        <v>192</v>
      </c>
      <c r="CT134" t="s">
        <v>737</v>
      </c>
      <c r="CU134"/>
      <c r="CV134"/>
      <c r="CW134">
        <f>2*CW137</f>
        <v>48</v>
      </c>
      <c r="CX134"/>
      <c r="CY134"/>
      <c r="CZ134"/>
      <c r="DA134"/>
      <c r="DB134"/>
      <c r="DC134"/>
      <c r="DD134"/>
      <c r="DE134"/>
      <c r="DF134"/>
      <c r="DG134" t="s">
        <v>741</v>
      </c>
      <c r="DH134"/>
      <c r="DI134"/>
      <c r="DJ134"/>
      <c r="DK134" t="s">
        <v>741</v>
      </c>
      <c r="DL134"/>
      <c r="DM134"/>
      <c r="DN134"/>
      <c r="DO134"/>
      <c r="DP134" t="s">
        <v>741</v>
      </c>
      <c r="DQ134"/>
      <c r="DR134" t="str">
        <f t="shared" si="22"/>
        <v>yes</v>
      </c>
      <c r="DS134" t="s">
        <v>741</v>
      </c>
      <c r="DT134">
        <f>89/84</f>
        <v>1.0595238095238095</v>
      </c>
      <c r="DU134" s="38" t="s">
        <v>758</v>
      </c>
      <c r="DV134" s="38" t="s">
        <v>776</v>
      </c>
      <c r="DW134" t="s">
        <v>741</v>
      </c>
      <c r="DX134" t="s">
        <v>789</v>
      </c>
      <c r="DY134"/>
      <c r="DZ134"/>
      <c r="EA134"/>
      <c r="EB134"/>
      <c r="EC134"/>
      <c r="ED134" t="s">
        <v>741</v>
      </c>
      <c r="EE134"/>
      <c r="EF134" t="s">
        <v>802</v>
      </c>
    </row>
    <row r="135" spans="1:136" ht="15" customHeight="1" x14ac:dyDescent="0.25">
      <c r="A135" s="7" t="s">
        <v>110</v>
      </c>
      <c r="B135" s="7" t="s">
        <v>272</v>
      </c>
      <c r="C135" s="8" t="s">
        <v>301</v>
      </c>
      <c r="D135" s="8" t="s">
        <v>436</v>
      </c>
      <c r="E135" s="8"/>
      <c r="F135" s="8" t="s">
        <v>421</v>
      </c>
      <c r="G135" s="8"/>
      <c r="H135" s="8"/>
      <c r="I135" s="8"/>
      <c r="J135" s="8"/>
      <c r="K135" s="22" t="s">
        <v>323</v>
      </c>
      <c r="L135" s="23"/>
      <c r="M135" s="23"/>
      <c r="N135" s="23"/>
      <c r="O135" s="24"/>
      <c r="P135" s="24"/>
      <c r="Q135" s="24"/>
      <c r="R135" s="24"/>
      <c r="S135" s="24"/>
      <c r="T135" s="24"/>
      <c r="U135" s="22"/>
      <c r="V135" s="22"/>
      <c r="W135" s="22"/>
      <c r="X135" s="25"/>
      <c r="Y135" s="22"/>
      <c r="Z135" s="25"/>
      <c r="AA135" s="9"/>
      <c r="AB135" s="7"/>
      <c r="AC135" s="25"/>
      <c r="AD135" s="23"/>
      <c r="AE135" s="24"/>
      <c r="AF135" s="24"/>
      <c r="AG135" s="22"/>
      <c r="AH135" s="23">
        <v>540</v>
      </c>
      <c r="AI135" s="26"/>
      <c r="AJ135" s="7">
        <f t="shared" si="18"/>
        <v>7</v>
      </c>
      <c r="AK135" s="22">
        <v>8</v>
      </c>
      <c r="AL135" s="22" t="s">
        <v>597</v>
      </c>
      <c r="AM135" s="25">
        <v>2.565753962460926E-2</v>
      </c>
      <c r="AN135" s="25">
        <v>1.4111646793535096E-2</v>
      </c>
      <c r="AO135" s="25">
        <v>3.9769186418144357E-2</v>
      </c>
      <c r="AP135" s="25">
        <v>0</v>
      </c>
      <c r="AQ135" s="25">
        <v>0</v>
      </c>
      <c r="AR135" s="25">
        <v>0</v>
      </c>
      <c r="AS135" s="25">
        <v>0</v>
      </c>
      <c r="AT135" s="25">
        <v>0</v>
      </c>
      <c r="AU135" s="25">
        <v>0</v>
      </c>
      <c r="AV135" s="25">
        <v>0</v>
      </c>
      <c r="AW135" s="25">
        <v>0</v>
      </c>
      <c r="AX135" s="25">
        <v>0</v>
      </c>
      <c r="AY135" s="25">
        <v>1</v>
      </c>
      <c r="AZ135" s="25">
        <v>1.8302852112813951E-2</v>
      </c>
      <c r="BA135" s="25">
        <v>0</v>
      </c>
      <c r="BB135" s="25">
        <v>0</v>
      </c>
      <c r="BC135" s="25">
        <v>0</v>
      </c>
      <c r="BD135" s="25">
        <v>4.3104671354606917E-2</v>
      </c>
      <c r="BE135" s="25">
        <v>3.0789050967576369E-3</v>
      </c>
      <c r="BF135" s="25">
        <v>0</v>
      </c>
      <c r="BG135" s="25">
        <v>0</v>
      </c>
      <c r="BH135" s="25">
        <v>0</v>
      </c>
      <c r="BI135" s="25">
        <v>0</v>
      </c>
      <c r="BJ135" s="25">
        <v>0</v>
      </c>
      <c r="BK135" s="25">
        <v>0</v>
      </c>
      <c r="BL135" s="8"/>
      <c r="BM135" s="26" t="s">
        <v>645</v>
      </c>
      <c r="BN135" s="22"/>
      <c r="BO135" s="26" t="s">
        <v>613</v>
      </c>
      <c r="BP135" s="22" t="s">
        <v>665</v>
      </c>
      <c r="BQ135" s="23">
        <v>4</v>
      </c>
      <c r="BR135" s="23">
        <v>4</v>
      </c>
      <c r="BS135" s="24">
        <f t="shared" si="19"/>
        <v>50</v>
      </c>
      <c r="BT135" s="24">
        <f t="shared" si="20"/>
        <v>50</v>
      </c>
      <c r="BU135" s="24">
        <f t="shared" si="21"/>
        <v>1</v>
      </c>
      <c r="BV135" s="29" t="s">
        <v>673</v>
      </c>
      <c r="BW135" s="29" t="s">
        <v>674</v>
      </c>
      <c r="BX135" s="29"/>
      <c r="BY135" t="s">
        <v>678</v>
      </c>
      <c r="BZ135" t="s">
        <v>721</v>
      </c>
      <c r="CA135"/>
      <c r="CB135"/>
      <c r="CC135"/>
      <c r="CD135"/>
      <c r="CE135"/>
      <c r="CF135"/>
      <c r="CG135"/>
      <c r="CH135"/>
      <c r="CI135"/>
      <c r="CJ135"/>
      <c r="CK135" s="30"/>
      <c r="CL135" s="30"/>
      <c r="CM135" s="30"/>
      <c r="CN135" s="30"/>
      <c r="CO135" s="30"/>
      <c r="CP135"/>
      <c r="CQ135"/>
      <c r="CR135" s="30"/>
      <c r="CS135" s="30"/>
      <c r="CT135" t="s">
        <v>737</v>
      </c>
      <c r="CU135"/>
      <c r="CV135"/>
      <c r="CW135">
        <f>4*CW137</f>
        <v>96</v>
      </c>
      <c r="CX135"/>
      <c r="CY135"/>
      <c r="CZ135"/>
      <c r="DA135"/>
      <c r="DB135"/>
      <c r="DC135"/>
      <c r="DD135"/>
      <c r="DE135"/>
      <c r="DF135"/>
      <c r="DG135"/>
      <c r="DH135"/>
      <c r="DI135"/>
      <c r="DJ135"/>
      <c r="DK135" t="s">
        <v>741</v>
      </c>
      <c r="DL135"/>
      <c r="DM135"/>
      <c r="DN135"/>
      <c r="DO135"/>
      <c r="DP135" t="s">
        <v>741</v>
      </c>
      <c r="DQ135"/>
      <c r="DR135" t="str">
        <f t="shared" si="22"/>
        <v>yes</v>
      </c>
      <c r="DS135" t="s">
        <v>742</v>
      </c>
      <c r="DT135"/>
      <c r="DU135" s="38"/>
      <c r="DV135" s="38"/>
      <c r="DW135"/>
      <c r="DX135" t="s">
        <v>789</v>
      </c>
      <c r="DY135"/>
      <c r="DZ135"/>
      <c r="EA135"/>
      <c r="EB135"/>
      <c r="EC135"/>
      <c r="ED135" t="s">
        <v>741</v>
      </c>
      <c r="EE135"/>
      <c r="EF135" t="s">
        <v>802</v>
      </c>
    </row>
    <row r="136" spans="1:136" ht="15" customHeight="1" x14ac:dyDescent="0.25">
      <c r="A136" s="7" t="s">
        <v>111</v>
      </c>
      <c r="B136" s="7" t="s">
        <v>272</v>
      </c>
      <c r="C136" s="8" t="s">
        <v>301</v>
      </c>
      <c r="D136" s="8" t="s">
        <v>436</v>
      </c>
      <c r="E136" s="8" t="s">
        <v>439</v>
      </c>
      <c r="F136" s="8" t="s">
        <v>421</v>
      </c>
      <c r="G136" s="8"/>
      <c r="H136" s="8"/>
      <c r="I136" s="8"/>
      <c r="J136" s="8"/>
      <c r="K136" s="22" t="s">
        <v>323</v>
      </c>
      <c r="L136" s="23"/>
      <c r="M136" s="23"/>
      <c r="N136" s="23"/>
      <c r="O136" s="24"/>
      <c r="P136" s="24"/>
      <c r="Q136" s="24"/>
      <c r="R136" s="24"/>
      <c r="S136" s="24"/>
      <c r="T136" s="24"/>
      <c r="U136" s="22"/>
      <c r="V136" s="22"/>
      <c r="W136" s="22"/>
      <c r="X136" s="25"/>
      <c r="Y136" s="22"/>
      <c r="Z136" s="25"/>
      <c r="AA136" s="9"/>
      <c r="AB136" s="7"/>
      <c r="AC136" s="25"/>
      <c r="AD136" s="23"/>
      <c r="AE136" s="24"/>
      <c r="AF136" s="24"/>
      <c r="AG136" s="22"/>
      <c r="AH136" s="23">
        <v>350</v>
      </c>
      <c r="AI136" s="26"/>
      <c r="AJ136" s="7">
        <f t="shared" si="18"/>
        <v>5</v>
      </c>
      <c r="AK136" s="22"/>
      <c r="AL136" s="22" t="s">
        <v>597</v>
      </c>
      <c r="AM136" s="25">
        <v>2.1552333284671779E-2</v>
      </c>
      <c r="AN136" s="25">
        <v>0</v>
      </c>
      <c r="AO136" s="25">
        <v>7.6780187326643212E-2</v>
      </c>
      <c r="AP136" s="25">
        <v>0</v>
      </c>
      <c r="AQ136" s="25">
        <v>0</v>
      </c>
      <c r="AR136" s="25">
        <v>0</v>
      </c>
      <c r="AS136" s="25">
        <v>0</v>
      </c>
      <c r="AT136" s="25">
        <v>0</v>
      </c>
      <c r="AU136" s="25">
        <v>0</v>
      </c>
      <c r="AV136" s="25">
        <v>0</v>
      </c>
      <c r="AW136" s="25">
        <v>0</v>
      </c>
      <c r="AX136" s="25">
        <v>0</v>
      </c>
      <c r="AY136" s="25">
        <v>1</v>
      </c>
      <c r="AZ136" s="25">
        <v>1.9217994718454645E-2</v>
      </c>
      <c r="BA136" s="25">
        <v>0</v>
      </c>
      <c r="BB136" s="25">
        <v>0</v>
      </c>
      <c r="BC136" s="25">
        <v>0</v>
      </c>
      <c r="BD136" s="25">
        <v>3.5561353867550709E-2</v>
      </c>
      <c r="BE136" s="25">
        <v>0</v>
      </c>
      <c r="BF136" s="25">
        <v>0</v>
      </c>
      <c r="BG136" s="25">
        <v>0</v>
      </c>
      <c r="BH136" s="25">
        <v>0</v>
      </c>
      <c r="BI136" s="25">
        <v>0</v>
      </c>
      <c r="BJ136" s="25">
        <v>0</v>
      </c>
      <c r="BK136" s="25">
        <v>0</v>
      </c>
      <c r="BL136" s="8"/>
      <c r="BM136" s="22"/>
      <c r="BN136" s="22"/>
      <c r="BO136" s="22"/>
      <c r="BP136" s="22"/>
      <c r="BQ136" s="23"/>
      <c r="BR136" s="23"/>
      <c r="BS136" s="24"/>
      <c r="BT136" s="24"/>
      <c r="BU136" s="24"/>
      <c r="BV136" s="29"/>
      <c r="BW136" s="29"/>
      <c r="BX136" s="29"/>
      <c r="BY136" t="s">
        <v>678</v>
      </c>
      <c r="BZ136"/>
      <c r="CA136"/>
      <c r="CB136"/>
      <c r="CC136"/>
      <c r="CD136"/>
      <c r="CE136"/>
      <c r="CF136"/>
      <c r="CG136"/>
      <c r="CH136"/>
      <c r="CI136"/>
      <c r="CJ136"/>
      <c r="CK136" s="30"/>
      <c r="CL136" s="30"/>
      <c r="CM136" s="30"/>
      <c r="CN136" s="30"/>
      <c r="CO136" s="30"/>
      <c r="CP136"/>
      <c r="CQ136"/>
      <c r="CR136" s="30"/>
      <c r="CS136" s="30"/>
      <c r="CT136" t="s">
        <v>737</v>
      </c>
      <c r="CU136"/>
      <c r="CV136"/>
      <c r="CW136">
        <f>4*CW137</f>
        <v>96</v>
      </c>
      <c r="CX136"/>
      <c r="CY136"/>
      <c r="CZ136"/>
      <c r="DA136"/>
      <c r="DB136"/>
      <c r="DC136"/>
      <c r="DD136"/>
      <c r="DE136"/>
      <c r="DF136"/>
      <c r="DG136"/>
      <c r="DH136"/>
      <c r="DI136"/>
      <c r="DJ136"/>
      <c r="DK136" t="s">
        <v>741</v>
      </c>
      <c r="DL136"/>
      <c r="DM136"/>
      <c r="DN136"/>
      <c r="DO136"/>
      <c r="DP136" t="s">
        <v>741</v>
      </c>
      <c r="DQ136"/>
      <c r="DR136" t="str">
        <f t="shared" si="22"/>
        <v>yes</v>
      </c>
      <c r="DS136" t="s">
        <v>742</v>
      </c>
      <c r="DT136"/>
      <c r="DU136" s="38"/>
      <c r="DV136" s="38"/>
      <c r="DW136" t="s">
        <v>741</v>
      </c>
      <c r="DX136" t="s">
        <v>789</v>
      </c>
      <c r="DY136" t="s">
        <v>741</v>
      </c>
      <c r="DZ136"/>
      <c r="EA136"/>
      <c r="EB136"/>
      <c r="EC136"/>
      <c r="ED136" t="s">
        <v>741</v>
      </c>
      <c r="EE136"/>
      <c r="EF136" t="s">
        <v>802</v>
      </c>
    </row>
    <row r="137" spans="1:136" ht="15" customHeight="1" x14ac:dyDescent="0.25">
      <c r="A137" s="7" t="s">
        <v>112</v>
      </c>
      <c r="B137" s="7" t="s">
        <v>272</v>
      </c>
      <c r="C137" s="8" t="s">
        <v>301</v>
      </c>
      <c r="D137" s="8" t="s">
        <v>436</v>
      </c>
      <c r="E137" s="8" t="s">
        <v>440</v>
      </c>
      <c r="F137" s="8" t="s">
        <v>421</v>
      </c>
      <c r="G137" s="8"/>
      <c r="H137" s="8"/>
      <c r="I137" s="8"/>
      <c r="J137" s="8"/>
      <c r="K137" s="22" t="s">
        <v>323</v>
      </c>
      <c r="L137" s="23"/>
      <c r="M137" s="23"/>
      <c r="N137" s="23"/>
      <c r="O137" s="24"/>
      <c r="P137" s="24"/>
      <c r="Q137" s="24"/>
      <c r="R137" s="24"/>
      <c r="S137" s="24"/>
      <c r="T137" s="24"/>
      <c r="U137" s="22"/>
      <c r="V137" s="22"/>
      <c r="W137" s="22"/>
      <c r="X137" s="25"/>
      <c r="Y137" s="22"/>
      <c r="Z137" s="25"/>
      <c r="AA137" s="9"/>
      <c r="AB137" s="7"/>
      <c r="AC137" s="25"/>
      <c r="AD137" s="23"/>
      <c r="AE137" s="24"/>
      <c r="AF137" s="24"/>
      <c r="AG137" s="22"/>
      <c r="AH137" s="23">
        <v>635</v>
      </c>
      <c r="AI137" s="26"/>
      <c r="AJ137" s="7">
        <f t="shared" si="18"/>
        <v>7</v>
      </c>
      <c r="AK137" s="22">
        <v>14</v>
      </c>
      <c r="AL137" s="22" t="s">
        <v>597</v>
      </c>
      <c r="AM137" s="25">
        <v>2.0205312454379794E-2</v>
      </c>
      <c r="AN137" s="25">
        <v>8.4188801893249135E-3</v>
      </c>
      <c r="AO137" s="25">
        <v>0.14312096321852349</v>
      </c>
      <c r="AP137" s="25">
        <v>0</v>
      </c>
      <c r="AQ137" s="25">
        <v>0</v>
      </c>
      <c r="AR137" s="25">
        <v>0</v>
      </c>
      <c r="AS137" s="25">
        <v>0</v>
      </c>
      <c r="AT137" s="25">
        <v>0</v>
      </c>
      <c r="AU137" s="25">
        <v>0</v>
      </c>
      <c r="AV137" s="25">
        <v>0</v>
      </c>
      <c r="AW137" s="25">
        <v>0</v>
      </c>
      <c r="AX137" s="25">
        <v>0</v>
      </c>
      <c r="AY137" s="25">
        <v>1</v>
      </c>
      <c r="AZ137" s="25">
        <v>0.10163362591490437</v>
      </c>
      <c r="BA137" s="25">
        <v>0</v>
      </c>
      <c r="BB137" s="25">
        <v>0</v>
      </c>
      <c r="BC137" s="25">
        <v>0</v>
      </c>
      <c r="BD137" s="25">
        <v>0.1697246434587647</v>
      </c>
      <c r="BE137" s="25">
        <v>1.818478322772479E-2</v>
      </c>
      <c r="BF137" s="25">
        <v>0</v>
      </c>
      <c r="BG137" s="25">
        <v>0</v>
      </c>
      <c r="BH137" s="25">
        <v>0</v>
      </c>
      <c r="BI137" s="25">
        <v>0</v>
      </c>
      <c r="BJ137" s="25">
        <v>0</v>
      </c>
      <c r="BK137" s="25">
        <v>0</v>
      </c>
      <c r="BL137" s="8"/>
      <c r="BM137" s="22"/>
      <c r="BN137" s="22"/>
      <c r="BO137" s="26" t="s">
        <v>613</v>
      </c>
      <c r="BP137" s="22" t="s">
        <v>665</v>
      </c>
      <c r="BQ137" s="23">
        <v>11</v>
      </c>
      <c r="BR137" s="23">
        <v>3</v>
      </c>
      <c r="BS137" s="24">
        <f t="shared" si="19"/>
        <v>78.571428571428569</v>
      </c>
      <c r="BT137" s="24">
        <f t="shared" si="20"/>
        <v>21.428571428571427</v>
      </c>
      <c r="BU137" s="24">
        <f t="shared" si="21"/>
        <v>3.6666666666666665</v>
      </c>
      <c r="BV137" s="29" t="s">
        <v>673</v>
      </c>
      <c r="BW137" s="29" t="s">
        <v>674</v>
      </c>
      <c r="BX137" s="29"/>
      <c r="BY137" t="s">
        <v>678</v>
      </c>
      <c r="BZ137" t="s">
        <v>722</v>
      </c>
      <c r="CA137"/>
      <c r="CB137"/>
      <c r="CC137"/>
      <c r="CD137"/>
      <c r="CE137"/>
      <c r="CF137"/>
      <c r="CG137"/>
      <c r="CH137"/>
      <c r="CI137"/>
      <c r="CJ137"/>
      <c r="CK137" s="30"/>
      <c r="CL137" s="30"/>
      <c r="CM137" s="30"/>
      <c r="CN137" s="30"/>
      <c r="CO137" s="30"/>
      <c r="CP137"/>
      <c r="CQ137"/>
      <c r="CR137" s="30"/>
      <c r="CS137" s="30">
        <v>185.8</v>
      </c>
      <c r="CT137" t="s">
        <v>737</v>
      </c>
      <c r="CU137"/>
      <c r="CV137"/>
      <c r="CW137">
        <v>24</v>
      </c>
      <c r="CX137"/>
      <c r="CY137"/>
      <c r="CZ137"/>
      <c r="DA137"/>
      <c r="DB137"/>
      <c r="DC137"/>
      <c r="DD137"/>
      <c r="DE137"/>
      <c r="DF137"/>
      <c r="DG137"/>
      <c r="DH137"/>
      <c r="DI137"/>
      <c r="DJ137"/>
      <c r="DK137" t="s">
        <v>741</v>
      </c>
      <c r="DL137"/>
      <c r="DM137"/>
      <c r="DN137"/>
      <c r="DO137"/>
      <c r="DP137" t="s">
        <v>741</v>
      </c>
      <c r="DQ137"/>
      <c r="DR137" t="str">
        <f t="shared" si="22"/>
        <v>yes</v>
      </c>
      <c r="DS137" t="s">
        <v>741</v>
      </c>
      <c r="DT137" t="s">
        <v>754</v>
      </c>
      <c r="DU137" s="38" t="s">
        <v>758</v>
      </c>
      <c r="DV137" s="38"/>
      <c r="DW137" t="s">
        <v>741</v>
      </c>
      <c r="DX137" t="s">
        <v>789</v>
      </c>
      <c r="DY137" t="s">
        <v>741</v>
      </c>
      <c r="DZ137"/>
      <c r="EA137" t="s">
        <v>741</v>
      </c>
      <c r="EB137"/>
      <c r="EC137"/>
      <c r="ED137" t="s">
        <v>741</v>
      </c>
      <c r="EE137"/>
      <c r="EF137" t="s">
        <v>802</v>
      </c>
    </row>
    <row r="138" spans="1:136" ht="15" customHeight="1" x14ac:dyDescent="0.25">
      <c r="A138" s="7" t="s">
        <v>113</v>
      </c>
      <c r="B138" s="7" t="s">
        <v>272</v>
      </c>
      <c r="C138" s="8" t="s">
        <v>301</v>
      </c>
      <c r="D138" s="8" t="s">
        <v>436</v>
      </c>
      <c r="E138" s="8"/>
      <c r="F138" s="8" t="s">
        <v>421</v>
      </c>
      <c r="G138" s="8"/>
      <c r="H138" s="8"/>
      <c r="I138" s="8"/>
      <c r="J138" s="8"/>
      <c r="K138" s="22" t="s">
        <v>323</v>
      </c>
      <c r="L138" s="23"/>
      <c r="M138" s="23"/>
      <c r="N138" s="23"/>
      <c r="O138" s="24"/>
      <c r="P138" s="24"/>
      <c r="Q138" s="24"/>
      <c r="R138" s="24"/>
      <c r="S138" s="24"/>
      <c r="T138" s="24"/>
      <c r="U138" s="22"/>
      <c r="V138" s="22"/>
      <c r="W138" s="22"/>
      <c r="X138" s="25"/>
      <c r="Y138" s="22"/>
      <c r="Z138" s="25"/>
      <c r="AA138" s="9"/>
      <c r="AB138" s="7"/>
      <c r="AC138" s="25"/>
      <c r="AD138" s="23"/>
      <c r="AE138" s="24"/>
      <c r="AF138" s="24"/>
      <c r="AG138" s="22"/>
      <c r="AH138" s="23"/>
      <c r="AI138" s="26"/>
      <c r="AJ138" s="7">
        <f t="shared" si="18"/>
        <v>7</v>
      </c>
      <c r="AK138" s="22">
        <v>9</v>
      </c>
      <c r="AL138" s="22" t="s">
        <v>597</v>
      </c>
      <c r="AM138" s="25">
        <v>6.5708333184974932E-2</v>
      </c>
      <c r="AN138" s="25">
        <v>6.570833318497493E-3</v>
      </c>
      <c r="AO138" s="25">
        <v>6.5708333184974932E-2</v>
      </c>
      <c r="AP138" s="25">
        <v>0</v>
      </c>
      <c r="AQ138" s="25">
        <v>0</v>
      </c>
      <c r="AR138" s="25">
        <v>0</v>
      </c>
      <c r="AS138" s="25">
        <v>0</v>
      </c>
      <c r="AT138" s="25">
        <v>0</v>
      </c>
      <c r="AU138" s="25">
        <v>0</v>
      </c>
      <c r="AV138" s="25">
        <v>0</v>
      </c>
      <c r="AW138" s="25">
        <v>0</v>
      </c>
      <c r="AX138" s="25">
        <v>0</v>
      </c>
      <c r="AY138" s="25">
        <v>1</v>
      </c>
      <c r="AZ138" s="25">
        <v>3.0287271226082376E-2</v>
      </c>
      <c r="BA138" s="25">
        <v>0</v>
      </c>
      <c r="BB138" s="25">
        <v>0</v>
      </c>
      <c r="BC138" s="25">
        <v>0</v>
      </c>
      <c r="BD138" s="25">
        <v>6.4657007031910366E-2</v>
      </c>
      <c r="BE138" s="25">
        <v>2.8386003087180162E-2</v>
      </c>
      <c r="BF138" s="25">
        <v>0</v>
      </c>
      <c r="BG138" s="25">
        <v>0</v>
      </c>
      <c r="BH138" s="25">
        <v>0</v>
      </c>
      <c r="BI138" s="25">
        <v>0</v>
      </c>
      <c r="BJ138" s="25">
        <v>0</v>
      </c>
      <c r="BK138" s="25">
        <v>0</v>
      </c>
      <c r="BL138" s="8"/>
      <c r="BM138" s="22"/>
      <c r="BN138" s="22"/>
      <c r="BO138" s="26" t="s">
        <v>613</v>
      </c>
      <c r="BP138" s="22" t="s">
        <v>665</v>
      </c>
      <c r="BQ138" s="23">
        <v>4</v>
      </c>
      <c r="BR138" s="23">
        <v>4</v>
      </c>
      <c r="BS138" s="24">
        <f t="shared" si="19"/>
        <v>50</v>
      </c>
      <c r="BT138" s="24">
        <f t="shared" si="20"/>
        <v>50</v>
      </c>
      <c r="BU138" s="24">
        <f t="shared" si="21"/>
        <v>1</v>
      </c>
      <c r="BV138" s="29" t="s">
        <v>666</v>
      </c>
      <c r="BW138" s="29" t="s">
        <v>673</v>
      </c>
      <c r="BX138" s="29"/>
      <c r="BY138" t="s">
        <v>678</v>
      </c>
      <c r="BZ138" t="s">
        <v>723</v>
      </c>
      <c r="CA138"/>
      <c r="CB138"/>
      <c r="CC138"/>
      <c r="CD138"/>
      <c r="CE138"/>
      <c r="CF138"/>
      <c r="CG138"/>
      <c r="CH138"/>
      <c r="CI138"/>
      <c r="CJ138"/>
      <c r="CK138" s="30"/>
      <c r="CL138" s="30"/>
      <c r="CM138" s="30"/>
      <c r="CN138" s="30"/>
      <c r="CO138" s="30"/>
      <c r="CP138"/>
      <c r="CQ138"/>
      <c r="CR138" s="30"/>
      <c r="CS138" s="30"/>
      <c r="CT138"/>
      <c r="CU138"/>
      <c r="CV138"/>
      <c r="CW138">
        <v>31</v>
      </c>
      <c r="CX138"/>
      <c r="CY138"/>
      <c r="CZ138"/>
      <c r="DA138"/>
      <c r="DB138"/>
      <c r="DC138"/>
      <c r="DD138"/>
      <c r="DE138"/>
      <c r="DF138"/>
      <c r="DG138"/>
      <c r="DH138"/>
      <c r="DI138"/>
      <c r="DJ138"/>
      <c r="DK138"/>
      <c r="DL138"/>
      <c r="DM138"/>
      <c r="DN138"/>
      <c r="DO138"/>
      <c r="DP138"/>
      <c r="DQ138"/>
      <c r="DR138" t="str">
        <f t="shared" si="22"/>
        <v>yes</v>
      </c>
      <c r="DS138" t="s">
        <v>741</v>
      </c>
      <c r="DT138" t="s">
        <v>755</v>
      </c>
      <c r="DU138" s="38" t="s">
        <v>758</v>
      </c>
      <c r="DV138" s="38"/>
      <c r="DW138" t="s">
        <v>741</v>
      </c>
      <c r="DX138" t="s">
        <v>789</v>
      </c>
      <c r="DY138" t="s">
        <v>741</v>
      </c>
      <c r="DZ138"/>
      <c r="EA138" t="s">
        <v>741</v>
      </c>
      <c r="EB138"/>
      <c r="EC138"/>
      <c r="ED138" t="s">
        <v>741</v>
      </c>
      <c r="EE138"/>
      <c r="EF138" t="s">
        <v>803</v>
      </c>
    </row>
    <row r="139" spans="1:136" ht="15" customHeight="1" x14ac:dyDescent="0.25">
      <c r="A139" s="7" t="s">
        <v>114</v>
      </c>
      <c r="B139" s="7" t="s">
        <v>272</v>
      </c>
      <c r="C139" s="8" t="s">
        <v>301</v>
      </c>
      <c r="D139" s="8" t="s">
        <v>436</v>
      </c>
      <c r="E139" s="8"/>
      <c r="F139" s="8" t="s">
        <v>421</v>
      </c>
      <c r="G139" s="8"/>
      <c r="H139" s="8"/>
      <c r="I139" s="8"/>
      <c r="J139" s="8"/>
      <c r="K139" s="22" t="s">
        <v>323</v>
      </c>
      <c r="L139" s="23"/>
      <c r="M139" s="23"/>
      <c r="N139" s="23"/>
      <c r="O139" s="24"/>
      <c r="P139" s="24"/>
      <c r="Q139" s="24"/>
      <c r="R139" s="24"/>
      <c r="S139" s="24"/>
      <c r="T139" s="24"/>
      <c r="U139" s="22"/>
      <c r="V139" s="22"/>
      <c r="W139" s="22"/>
      <c r="X139" s="25"/>
      <c r="Y139" s="22"/>
      <c r="Z139" s="25"/>
      <c r="AA139" s="9"/>
      <c r="AB139" s="7"/>
      <c r="AC139" s="25"/>
      <c r="AD139" s="23"/>
      <c r="AE139" s="24"/>
      <c r="AF139" s="24"/>
      <c r="AG139" s="22"/>
      <c r="AH139" s="23"/>
      <c r="AI139" s="22">
        <f>AVERAGE(1.1,2.3)</f>
        <v>1.7</v>
      </c>
      <c r="AJ139" s="7">
        <f t="shared" si="18"/>
        <v>4</v>
      </c>
      <c r="AK139" s="22">
        <v>22</v>
      </c>
      <c r="AL139" s="22" t="s">
        <v>597</v>
      </c>
      <c r="AM139" s="25">
        <v>0</v>
      </c>
      <c r="AN139" s="25">
        <v>0</v>
      </c>
      <c r="AO139" s="25">
        <v>3.5920555474452956E-2</v>
      </c>
      <c r="AP139" s="25">
        <v>0</v>
      </c>
      <c r="AQ139" s="25">
        <v>0</v>
      </c>
      <c r="AR139" s="25">
        <v>0</v>
      </c>
      <c r="AS139" s="25">
        <v>0</v>
      </c>
      <c r="AT139" s="25">
        <v>0</v>
      </c>
      <c r="AU139" s="25">
        <v>0</v>
      </c>
      <c r="AV139" s="25">
        <v>0</v>
      </c>
      <c r="AW139" s="25">
        <v>0</v>
      </c>
      <c r="AX139" s="25">
        <v>0</v>
      </c>
      <c r="AY139" s="25">
        <v>1</v>
      </c>
      <c r="AZ139" s="25">
        <v>2.6750322318728079E-2</v>
      </c>
      <c r="BA139" s="25">
        <v>0</v>
      </c>
      <c r="BB139" s="25">
        <v>0</v>
      </c>
      <c r="BC139" s="25">
        <v>0</v>
      </c>
      <c r="BD139" s="25">
        <v>4.0025766257849274E-2</v>
      </c>
      <c r="BE139" s="25">
        <v>0</v>
      </c>
      <c r="BF139" s="25">
        <v>0</v>
      </c>
      <c r="BG139" s="25">
        <v>0</v>
      </c>
      <c r="BH139" s="25">
        <v>0</v>
      </c>
      <c r="BI139" s="25">
        <v>0</v>
      </c>
      <c r="BJ139" s="25">
        <v>0</v>
      </c>
      <c r="BK139" s="25">
        <v>0</v>
      </c>
      <c r="BL139" s="8"/>
      <c r="BM139" s="26" t="s">
        <v>646</v>
      </c>
      <c r="BN139" s="22"/>
      <c r="BO139" s="26" t="s">
        <v>613</v>
      </c>
      <c r="BP139" s="22" t="s">
        <v>665</v>
      </c>
      <c r="BQ139" s="23">
        <v>5</v>
      </c>
      <c r="BR139" s="23">
        <v>16</v>
      </c>
      <c r="BS139" s="24">
        <f t="shared" si="19"/>
        <v>23.809523809523807</v>
      </c>
      <c r="BT139" s="24">
        <f t="shared" si="20"/>
        <v>76.19047619047619</v>
      </c>
      <c r="BU139" s="24">
        <f t="shared" si="21"/>
        <v>0.3125</v>
      </c>
      <c r="BV139" s="29" t="s">
        <v>673</v>
      </c>
      <c r="BW139" s="29" t="s">
        <v>674</v>
      </c>
      <c r="BX139" s="29"/>
      <c r="BY139" t="s">
        <v>678</v>
      </c>
      <c r="BZ139" t="s">
        <v>724</v>
      </c>
      <c r="CA139"/>
      <c r="CB139"/>
      <c r="CC139"/>
      <c r="CD139"/>
      <c r="CE139"/>
      <c r="CF139"/>
      <c r="CG139"/>
      <c r="CH139"/>
      <c r="CI139"/>
      <c r="CJ139"/>
      <c r="CK139" s="30"/>
      <c r="CL139" s="30"/>
      <c r="CM139" s="30"/>
      <c r="CN139" s="30"/>
      <c r="CO139" s="30"/>
      <c r="CP139"/>
      <c r="CQ139"/>
      <c r="CR139" s="30"/>
      <c r="CS139" s="30"/>
      <c r="CT139"/>
      <c r="CU139"/>
      <c r="CV139"/>
      <c r="CW139">
        <v>34</v>
      </c>
      <c r="CX139"/>
      <c r="CY139"/>
      <c r="CZ139"/>
      <c r="DA139"/>
      <c r="DB139"/>
      <c r="DC139"/>
      <c r="DD139"/>
      <c r="DE139"/>
      <c r="DF139"/>
      <c r="DG139"/>
      <c r="DH139"/>
      <c r="DI139"/>
      <c r="DJ139"/>
      <c r="DK139"/>
      <c r="DL139"/>
      <c r="DM139"/>
      <c r="DN139"/>
      <c r="DO139"/>
      <c r="DP139"/>
      <c r="DQ139"/>
      <c r="DR139" t="str">
        <f t="shared" si="22"/>
        <v>yes</v>
      </c>
      <c r="DS139" t="s">
        <v>741</v>
      </c>
      <c r="DT139" t="s">
        <v>756</v>
      </c>
      <c r="DU139" s="38" t="s">
        <v>758</v>
      </c>
      <c r="DV139" s="38"/>
      <c r="DW139" t="s">
        <v>742</v>
      </c>
      <c r="DX139" t="s">
        <v>789</v>
      </c>
      <c r="DY139" t="s">
        <v>741</v>
      </c>
      <c r="DZ139"/>
      <c r="EA139" t="s">
        <v>741</v>
      </c>
      <c r="EB139"/>
      <c r="EC139"/>
      <c r="ED139" t="s">
        <v>741</v>
      </c>
      <c r="EE139"/>
      <c r="EF139" t="s">
        <v>803</v>
      </c>
    </row>
    <row r="140" spans="1:136" ht="15" customHeight="1" x14ac:dyDescent="0.25">
      <c r="A140" s="7" t="s">
        <v>115</v>
      </c>
      <c r="B140" s="7" t="s">
        <v>272</v>
      </c>
      <c r="C140" s="8" t="s">
        <v>301</v>
      </c>
      <c r="D140" s="8" t="s">
        <v>441</v>
      </c>
      <c r="E140" s="8" t="s">
        <v>442</v>
      </c>
      <c r="F140" s="8" t="s">
        <v>421</v>
      </c>
      <c r="G140" s="8"/>
      <c r="H140" s="8"/>
      <c r="I140" s="8"/>
      <c r="J140" s="8"/>
      <c r="K140" s="22" t="s">
        <v>323</v>
      </c>
      <c r="L140" s="23"/>
      <c r="M140" s="23"/>
      <c r="N140" s="23"/>
      <c r="O140" s="24"/>
      <c r="P140" s="24"/>
      <c r="Q140" s="24"/>
      <c r="R140" s="24"/>
      <c r="S140" s="24"/>
      <c r="T140" s="24"/>
      <c r="U140" s="22"/>
      <c r="V140" s="22"/>
      <c r="W140" s="22"/>
      <c r="X140" s="25"/>
      <c r="Y140" s="22"/>
      <c r="Z140" s="25"/>
      <c r="AA140" s="9"/>
      <c r="AB140" s="7"/>
      <c r="AC140" s="25"/>
      <c r="AD140" s="23"/>
      <c r="AE140" s="24"/>
      <c r="AF140" s="24"/>
      <c r="AG140" s="22"/>
      <c r="AH140" s="23">
        <v>78</v>
      </c>
      <c r="AI140" s="26"/>
      <c r="AJ140" s="7">
        <f t="shared" si="18"/>
        <v>7</v>
      </c>
      <c r="AK140" s="22"/>
      <c r="AL140" s="22" t="s">
        <v>597</v>
      </c>
      <c r="AM140" s="25">
        <v>9.037900874635571E-2</v>
      </c>
      <c r="AN140" s="25">
        <v>1</v>
      </c>
      <c r="AO140" s="25">
        <v>3.7900874635568516E-2</v>
      </c>
      <c r="AP140" s="25">
        <v>0</v>
      </c>
      <c r="AQ140" s="25">
        <v>0</v>
      </c>
      <c r="AR140" s="25">
        <v>0</v>
      </c>
      <c r="AS140" s="25">
        <v>0</v>
      </c>
      <c r="AT140" s="25">
        <v>0</v>
      </c>
      <c r="AU140" s="25">
        <v>0</v>
      </c>
      <c r="AV140" s="25">
        <v>0</v>
      </c>
      <c r="AW140" s="25">
        <v>0</v>
      </c>
      <c r="AX140" s="25">
        <v>0</v>
      </c>
      <c r="AY140" s="25">
        <v>0.48968878314276854</v>
      </c>
      <c r="AZ140" s="25">
        <v>9.5988132067565235E-2</v>
      </c>
      <c r="BA140" s="25">
        <v>0</v>
      </c>
      <c r="BB140" s="25">
        <v>0</v>
      </c>
      <c r="BC140" s="25">
        <v>0</v>
      </c>
      <c r="BD140" s="25">
        <v>1.7492713312215257E-2</v>
      </c>
      <c r="BE140" s="25">
        <v>5.5976682599088827E-2</v>
      </c>
      <c r="BF140" s="25">
        <v>0</v>
      </c>
      <c r="BG140" s="25">
        <v>0</v>
      </c>
      <c r="BH140" s="25">
        <v>0</v>
      </c>
      <c r="BI140" s="25">
        <v>0</v>
      </c>
      <c r="BJ140" s="25">
        <v>0</v>
      </c>
      <c r="BK140" s="25">
        <v>0</v>
      </c>
      <c r="BL140" s="8"/>
      <c r="BM140" s="26"/>
      <c r="BN140" s="22"/>
      <c r="BO140" s="22"/>
      <c r="BP140" s="22"/>
      <c r="BQ140" s="23"/>
      <c r="BR140" s="23"/>
      <c r="BS140" s="24"/>
      <c r="BT140" s="24"/>
      <c r="BU140" s="24"/>
      <c r="BV140" s="29"/>
      <c r="BW140" s="29"/>
      <c r="BX140" s="29"/>
      <c r="BY140" t="s">
        <v>678</v>
      </c>
      <c r="BZ140"/>
      <c r="CA140"/>
      <c r="CB140"/>
      <c r="CC140"/>
      <c r="CD140"/>
      <c r="CE140"/>
      <c r="CF140"/>
      <c r="CG140"/>
      <c r="CH140"/>
      <c r="CI140"/>
      <c r="CJ140"/>
      <c r="CK140" s="30"/>
      <c r="CL140" s="30"/>
      <c r="CM140" s="30"/>
      <c r="CN140" s="30"/>
      <c r="CO140" s="30"/>
      <c r="CP140"/>
      <c r="CQ140"/>
      <c r="CR140" s="30"/>
      <c r="CS140" s="30"/>
      <c r="CT140" t="s">
        <v>738</v>
      </c>
      <c r="CU140"/>
      <c r="CV140"/>
      <c r="CW140">
        <f>1*CW137</f>
        <v>24</v>
      </c>
      <c r="CX140"/>
      <c r="CY140"/>
      <c r="CZ140"/>
      <c r="DA140"/>
      <c r="DB140"/>
      <c r="DC140"/>
      <c r="DD140"/>
      <c r="DE140"/>
      <c r="DF140"/>
      <c r="DG140"/>
      <c r="DH140"/>
      <c r="DI140"/>
      <c r="DJ140"/>
      <c r="DK140" t="s">
        <v>741</v>
      </c>
      <c r="DL140"/>
      <c r="DM140"/>
      <c r="DN140"/>
      <c r="DO140"/>
      <c r="DP140" t="s">
        <v>741</v>
      </c>
      <c r="DQ140"/>
      <c r="DR140" t="str">
        <f t="shared" si="22"/>
        <v>yes</v>
      </c>
      <c r="DS140" t="s">
        <v>741</v>
      </c>
      <c r="DT140">
        <f>70/87</f>
        <v>0.8045977011494253</v>
      </c>
      <c r="DU140" s="38" t="s">
        <v>758</v>
      </c>
      <c r="DV140" s="38" t="s">
        <v>777</v>
      </c>
      <c r="DW140" t="s">
        <v>742</v>
      </c>
      <c r="DX140" t="s">
        <v>789</v>
      </c>
      <c r="DY140"/>
      <c r="DZ140"/>
      <c r="EA140"/>
      <c r="EB140"/>
      <c r="EC140"/>
      <c r="ED140" t="s">
        <v>742</v>
      </c>
      <c r="EE140"/>
      <c r="EF140" t="s">
        <v>802</v>
      </c>
    </row>
    <row r="141" spans="1:136" ht="15" customHeight="1" x14ac:dyDescent="0.25">
      <c r="A141" s="7" t="s">
        <v>116</v>
      </c>
      <c r="B141" s="7" t="s">
        <v>272</v>
      </c>
      <c r="C141" s="8" t="s">
        <v>301</v>
      </c>
      <c r="D141" s="8" t="s">
        <v>441</v>
      </c>
      <c r="E141" s="8" t="s">
        <v>442</v>
      </c>
      <c r="F141" s="8" t="s">
        <v>315</v>
      </c>
      <c r="G141" s="8" t="s">
        <v>394</v>
      </c>
      <c r="H141" s="8" t="s">
        <v>395</v>
      </c>
      <c r="I141" s="8" t="s">
        <v>322</v>
      </c>
      <c r="J141" s="8" t="s">
        <v>369</v>
      </c>
      <c r="K141" s="22" t="s">
        <v>323</v>
      </c>
      <c r="L141" s="23"/>
      <c r="M141" s="23">
        <v>25</v>
      </c>
      <c r="N141" s="23"/>
      <c r="O141" s="24">
        <v>5.7</v>
      </c>
      <c r="P141" s="24">
        <v>7.75</v>
      </c>
      <c r="Q141" s="24">
        <v>8.5</v>
      </c>
      <c r="R141" s="24"/>
      <c r="S141" s="24"/>
      <c r="T141" s="24"/>
      <c r="U141" s="22"/>
      <c r="V141" s="22"/>
      <c r="W141" s="22" t="s">
        <v>583</v>
      </c>
      <c r="X141" s="25"/>
      <c r="Y141" s="22"/>
      <c r="Z141" s="25"/>
      <c r="AA141" s="9"/>
      <c r="AB141" s="7"/>
      <c r="AC141" s="25"/>
      <c r="AD141" s="23"/>
      <c r="AE141" s="24"/>
      <c r="AF141" s="24"/>
      <c r="AG141" s="22"/>
      <c r="AH141" s="23">
        <v>107</v>
      </c>
      <c r="AI141" s="26"/>
      <c r="AJ141" s="7">
        <f t="shared" si="18"/>
        <v>7</v>
      </c>
      <c r="AK141" s="22">
        <v>8</v>
      </c>
      <c r="AL141" s="22" t="s">
        <v>597</v>
      </c>
      <c r="AM141" s="25">
        <v>0.42422013478878834</v>
      </c>
      <c r="AN141" s="25">
        <v>0.52661809835849593</v>
      </c>
      <c r="AO141" s="25">
        <v>0.44372450880206593</v>
      </c>
      <c r="AP141" s="25">
        <v>0</v>
      </c>
      <c r="AQ141" s="25">
        <v>0</v>
      </c>
      <c r="AR141" s="25">
        <v>0</v>
      </c>
      <c r="AS141" s="25">
        <v>0</v>
      </c>
      <c r="AT141" s="25">
        <v>0</v>
      </c>
      <c r="AU141" s="25">
        <v>0</v>
      </c>
      <c r="AV141" s="25">
        <v>0</v>
      </c>
      <c r="AW141" s="25">
        <v>0</v>
      </c>
      <c r="AX141" s="25">
        <v>0</v>
      </c>
      <c r="AY141" s="25">
        <v>1</v>
      </c>
      <c r="AZ141" s="25">
        <v>1.6054015775945403E-2</v>
      </c>
      <c r="BA141" s="25">
        <v>0</v>
      </c>
      <c r="BB141" s="25">
        <v>0</v>
      </c>
      <c r="BC141" s="25">
        <v>0</v>
      </c>
      <c r="BD141" s="25">
        <v>1.17026257071331E-2</v>
      </c>
      <c r="BE141" s="25">
        <v>0.42129452545679152</v>
      </c>
      <c r="BF141" s="25">
        <v>0</v>
      </c>
      <c r="BG141" s="25">
        <v>0</v>
      </c>
      <c r="BH141" s="25">
        <v>0</v>
      </c>
      <c r="BI141" s="25">
        <v>0</v>
      </c>
      <c r="BJ141" s="25">
        <v>0</v>
      </c>
      <c r="BK141" s="25">
        <v>0</v>
      </c>
      <c r="BL141" s="8"/>
      <c r="BM141" s="26" t="s">
        <v>647</v>
      </c>
      <c r="BN141" s="22"/>
      <c r="BO141" s="26" t="s">
        <v>612</v>
      </c>
      <c r="BP141" s="22" t="s">
        <v>665</v>
      </c>
      <c r="BQ141" s="23">
        <v>4</v>
      </c>
      <c r="BR141" s="23">
        <v>3</v>
      </c>
      <c r="BS141" s="24">
        <f t="shared" si="19"/>
        <v>57.142857142857139</v>
      </c>
      <c r="BT141" s="24">
        <f t="shared" si="20"/>
        <v>42.857142857142854</v>
      </c>
      <c r="BU141" s="24">
        <f t="shared" si="21"/>
        <v>1.3333333333333333</v>
      </c>
      <c r="BV141" s="29" t="s">
        <v>673</v>
      </c>
      <c r="BW141" s="29" t="s">
        <v>674</v>
      </c>
      <c r="BX141" s="29"/>
      <c r="BY141" t="s">
        <v>678</v>
      </c>
      <c r="BZ141" t="s">
        <v>725</v>
      </c>
      <c r="CA141"/>
      <c r="CB141"/>
      <c r="CC141"/>
      <c r="CD141"/>
      <c r="CE141"/>
      <c r="CF141"/>
      <c r="CG141"/>
      <c r="CH141"/>
      <c r="CI141"/>
      <c r="CJ141"/>
      <c r="CK141" s="30"/>
      <c r="CL141" s="30"/>
      <c r="CM141" s="30"/>
      <c r="CN141" s="30"/>
      <c r="CO141" s="30"/>
      <c r="CP141"/>
      <c r="CQ141"/>
      <c r="CR141" s="30"/>
      <c r="CS141" s="30"/>
      <c r="CT141" t="s">
        <v>738</v>
      </c>
      <c r="CU141"/>
      <c r="CV141"/>
      <c r="CW141">
        <f>1*CW137</f>
        <v>24</v>
      </c>
      <c r="CX141"/>
      <c r="CY141"/>
      <c r="CZ141"/>
      <c r="DA141"/>
      <c r="DB141"/>
      <c r="DC141"/>
      <c r="DD141"/>
      <c r="DE141"/>
      <c r="DF141"/>
      <c r="DG141"/>
      <c r="DH141"/>
      <c r="DI141"/>
      <c r="DJ141"/>
      <c r="DK141" t="s">
        <v>741</v>
      </c>
      <c r="DL141"/>
      <c r="DM141"/>
      <c r="DN141"/>
      <c r="DO141"/>
      <c r="DP141" t="s">
        <v>741</v>
      </c>
      <c r="DQ141"/>
      <c r="DR141" t="str">
        <f t="shared" si="22"/>
        <v>yes</v>
      </c>
      <c r="DS141" t="s">
        <v>741</v>
      </c>
      <c r="DT141">
        <f>51/87</f>
        <v>0.58620689655172409</v>
      </c>
      <c r="DU141" s="38" t="s">
        <v>758</v>
      </c>
      <c r="DV141" s="38" t="s">
        <v>777</v>
      </c>
      <c r="DW141" t="s">
        <v>742</v>
      </c>
      <c r="DX141" t="s">
        <v>789</v>
      </c>
      <c r="DY141"/>
      <c r="DZ141"/>
      <c r="EA141"/>
      <c r="EB141"/>
      <c r="EC141"/>
      <c r="ED141" t="s">
        <v>742</v>
      </c>
      <c r="EE141"/>
      <c r="EF141" t="s">
        <v>802</v>
      </c>
    </row>
    <row r="142" spans="1:136" ht="15" customHeight="1" x14ac:dyDescent="0.25">
      <c r="A142" s="7" t="s">
        <v>117</v>
      </c>
      <c r="B142" s="7" t="s">
        <v>274</v>
      </c>
      <c r="C142" s="8"/>
      <c r="D142" s="8"/>
      <c r="E142" s="8"/>
      <c r="F142" s="8" t="s">
        <v>421</v>
      </c>
      <c r="G142" s="8"/>
      <c r="H142" s="8"/>
      <c r="I142" s="8"/>
      <c r="J142" s="8"/>
      <c r="K142" s="22"/>
      <c r="L142" s="23"/>
      <c r="M142" s="23"/>
      <c r="N142" s="23"/>
      <c r="O142" s="24"/>
      <c r="P142" s="24"/>
      <c r="Q142" s="24"/>
      <c r="R142" s="24"/>
      <c r="S142" s="24"/>
      <c r="T142" s="24"/>
      <c r="U142" s="22"/>
      <c r="V142" s="22"/>
      <c r="W142" s="22"/>
      <c r="X142" s="25"/>
      <c r="Y142" s="22"/>
      <c r="Z142" s="25"/>
      <c r="AA142" s="9"/>
      <c r="AB142" s="7"/>
      <c r="AC142" s="25"/>
      <c r="AD142" s="23"/>
      <c r="AE142" s="24"/>
      <c r="AF142" s="24"/>
      <c r="AG142" s="22"/>
      <c r="AH142" s="23"/>
      <c r="AI142" s="26"/>
      <c r="AJ142" s="7"/>
      <c r="AK142" s="22"/>
      <c r="AL142" s="22" t="s">
        <v>597</v>
      </c>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8"/>
      <c r="BM142" s="26"/>
      <c r="BN142" s="22"/>
      <c r="BO142" s="22"/>
      <c r="BP142" s="22"/>
      <c r="BQ142" s="23"/>
      <c r="BR142" s="23"/>
      <c r="BS142" s="24"/>
      <c r="BT142" s="24"/>
      <c r="BU142" s="24"/>
      <c r="BV142" s="29"/>
      <c r="BW142" s="29"/>
      <c r="BX142" s="29"/>
      <c r="BY142"/>
      <c r="BZ142"/>
      <c r="CA142"/>
      <c r="CB142"/>
      <c r="CC142"/>
      <c r="CD142"/>
      <c r="CE142"/>
      <c r="CF142"/>
      <c r="CG142"/>
      <c r="CH142"/>
      <c r="CI142"/>
      <c r="CJ142"/>
      <c r="CK142" s="30"/>
      <c r="CL142" s="30"/>
      <c r="CM142" s="30"/>
      <c r="CN142" s="30"/>
      <c r="CO142" s="30"/>
      <c r="CP142"/>
      <c r="CQ142"/>
      <c r="CR142" s="30"/>
      <c r="CS142" s="30"/>
      <c r="CT142"/>
      <c r="CU142"/>
      <c r="CV142"/>
      <c r="CW142"/>
      <c r="CX142"/>
      <c r="CY142"/>
      <c r="CZ142"/>
      <c r="DA142"/>
      <c r="DB142"/>
      <c r="DC142"/>
      <c r="DD142"/>
      <c r="DE142"/>
      <c r="DF142"/>
      <c r="DG142"/>
      <c r="DH142"/>
      <c r="DI142"/>
      <c r="DJ142"/>
      <c r="DK142"/>
      <c r="DL142"/>
      <c r="DM142"/>
      <c r="DN142"/>
      <c r="DO142"/>
      <c r="DP142"/>
      <c r="DQ142"/>
      <c r="DR142" t="str">
        <f t="shared" si="22"/>
        <v>no</v>
      </c>
      <c r="DS142" t="s">
        <v>741</v>
      </c>
      <c r="DT142"/>
      <c r="DU142" s="38"/>
      <c r="DV142" s="38" t="s">
        <v>778</v>
      </c>
      <c r="DW142" t="s">
        <v>741</v>
      </c>
      <c r="DX142" t="s">
        <v>789</v>
      </c>
      <c r="DY142" t="s">
        <v>741</v>
      </c>
      <c r="DZ142"/>
      <c r="EA142"/>
      <c r="EB142"/>
      <c r="EC142"/>
      <c r="ED142" t="s">
        <v>741</v>
      </c>
      <c r="EE142"/>
      <c r="EF142" t="s">
        <v>804</v>
      </c>
    </row>
    <row r="143" spans="1:136" ht="15" customHeight="1" x14ac:dyDescent="0.25">
      <c r="A143" s="7" t="s">
        <v>118</v>
      </c>
      <c r="B143" s="7" t="s">
        <v>272</v>
      </c>
      <c r="C143" s="8" t="s">
        <v>280</v>
      </c>
      <c r="D143" s="8" t="s">
        <v>443</v>
      </c>
      <c r="E143" s="8" t="s">
        <v>442</v>
      </c>
      <c r="F143" s="8" t="s">
        <v>421</v>
      </c>
      <c r="G143" s="8"/>
      <c r="H143" s="8"/>
      <c r="I143" s="8"/>
      <c r="J143" s="8"/>
      <c r="K143" s="22"/>
      <c r="L143" s="23"/>
      <c r="M143" s="23"/>
      <c r="N143" s="23"/>
      <c r="O143" s="24"/>
      <c r="P143" s="24"/>
      <c r="Q143" s="24"/>
      <c r="R143" s="24"/>
      <c r="S143" s="24"/>
      <c r="T143" s="24"/>
      <c r="U143" s="22"/>
      <c r="V143" s="22"/>
      <c r="W143" s="22"/>
      <c r="X143" s="25"/>
      <c r="Y143" s="22"/>
      <c r="Z143" s="25"/>
      <c r="AA143" s="9"/>
      <c r="AB143" s="7"/>
      <c r="AC143" s="25"/>
      <c r="AD143" s="23"/>
      <c r="AE143" s="24"/>
      <c r="AF143" s="24"/>
      <c r="AG143" s="22"/>
      <c r="AH143" s="23">
        <v>6.5</v>
      </c>
      <c r="AI143" s="26"/>
      <c r="AJ143" s="7">
        <f t="shared" si="18"/>
        <v>3</v>
      </c>
      <c r="AK143" s="22"/>
      <c r="AL143" s="22" t="s">
        <v>597</v>
      </c>
      <c r="AM143" s="25">
        <v>0.45</v>
      </c>
      <c r="AN143" s="25">
        <v>0</v>
      </c>
      <c r="AO143" s="25">
        <v>1</v>
      </c>
      <c r="AP143" s="25">
        <v>0</v>
      </c>
      <c r="AQ143" s="25">
        <v>0</v>
      </c>
      <c r="AR143" s="25">
        <v>0</v>
      </c>
      <c r="AS143" s="25">
        <v>0</v>
      </c>
      <c r="AT143" s="25">
        <v>0</v>
      </c>
      <c r="AU143" s="25">
        <v>0</v>
      </c>
      <c r="AV143" s="25">
        <v>0</v>
      </c>
      <c r="AW143" s="25">
        <v>0</v>
      </c>
      <c r="AX143" s="25">
        <v>0</v>
      </c>
      <c r="AY143" s="25">
        <v>0</v>
      </c>
      <c r="AZ143" s="25">
        <v>0</v>
      </c>
      <c r="BA143" s="25">
        <v>0</v>
      </c>
      <c r="BB143" s="25">
        <v>0</v>
      </c>
      <c r="BC143" s="25">
        <v>0</v>
      </c>
      <c r="BD143" s="25">
        <v>0</v>
      </c>
      <c r="BE143" s="25">
        <v>0</v>
      </c>
      <c r="BF143" s="25">
        <v>0</v>
      </c>
      <c r="BG143" s="25">
        <v>0</v>
      </c>
      <c r="BH143" s="25">
        <v>0</v>
      </c>
      <c r="BI143" s="25">
        <v>0</v>
      </c>
      <c r="BJ143" s="25">
        <v>0</v>
      </c>
      <c r="BK143" s="25">
        <v>0.28000000000000003</v>
      </c>
      <c r="BL143" s="8"/>
      <c r="BM143" s="26"/>
      <c r="BN143" s="22"/>
      <c r="BO143" s="22"/>
      <c r="BP143" s="22"/>
      <c r="BQ143" s="23"/>
      <c r="BR143" s="23"/>
      <c r="BS143" s="24"/>
      <c r="BT143" s="24"/>
      <c r="BU143" s="24"/>
      <c r="BV143" s="29"/>
      <c r="BW143" s="29"/>
      <c r="BX143" s="29"/>
      <c r="BY143" t="s">
        <v>679</v>
      </c>
      <c r="BZ143"/>
      <c r="CA143"/>
      <c r="CB143"/>
      <c r="CC143"/>
      <c r="CD143"/>
      <c r="CE143"/>
      <c r="CF143"/>
      <c r="CG143"/>
      <c r="CH143"/>
      <c r="CI143"/>
      <c r="CJ143"/>
      <c r="CK143" s="30"/>
      <c r="CL143" s="30"/>
      <c r="CM143" s="30"/>
      <c r="CN143" s="30"/>
      <c r="CO143" s="30"/>
      <c r="CP143"/>
      <c r="CQ143"/>
      <c r="CR143" s="30"/>
      <c r="CS143" s="30"/>
      <c r="CT143"/>
      <c r="CU143"/>
      <c r="CV143"/>
      <c r="CW143"/>
      <c r="CX143"/>
      <c r="CY143"/>
      <c r="CZ143"/>
      <c r="DA143" t="s">
        <v>741</v>
      </c>
      <c r="DB143" t="s">
        <v>741</v>
      </c>
      <c r="DC143"/>
      <c r="DD143"/>
      <c r="DE143"/>
      <c r="DF143"/>
      <c r="DG143"/>
      <c r="DH143"/>
      <c r="DI143"/>
      <c r="DJ143"/>
      <c r="DK143" t="s">
        <v>741</v>
      </c>
      <c r="DL143"/>
      <c r="DM143"/>
      <c r="DN143"/>
      <c r="DO143"/>
      <c r="DP143" t="s">
        <v>741</v>
      </c>
      <c r="DQ143"/>
      <c r="DR143" t="str">
        <f t="shared" si="22"/>
        <v>yes</v>
      </c>
      <c r="DS143" t="s">
        <v>741</v>
      </c>
      <c r="DT143">
        <v>1.0900000000000001</v>
      </c>
      <c r="DU143" s="38" t="s">
        <v>758</v>
      </c>
      <c r="DV143" s="38" t="s">
        <v>774</v>
      </c>
      <c r="DW143" t="s">
        <v>741</v>
      </c>
      <c r="DX143" t="s">
        <v>788</v>
      </c>
      <c r="DY143"/>
      <c r="DZ143"/>
      <c r="EA143"/>
      <c r="EB143"/>
      <c r="EC143"/>
      <c r="ED143"/>
      <c r="EE143"/>
      <c r="EF143"/>
    </row>
    <row r="144" spans="1:136" ht="15" customHeight="1" x14ac:dyDescent="0.25">
      <c r="A144" s="7" t="s">
        <v>119</v>
      </c>
      <c r="B144" s="7" t="s">
        <v>274</v>
      </c>
      <c r="C144" s="8"/>
      <c r="D144" s="8"/>
      <c r="E144" s="8"/>
      <c r="F144" s="8" t="s">
        <v>421</v>
      </c>
      <c r="G144" s="8"/>
      <c r="H144" s="8"/>
      <c r="I144" s="8"/>
      <c r="J144" s="8"/>
      <c r="K144" s="22"/>
      <c r="L144" s="23"/>
      <c r="M144" s="23"/>
      <c r="N144" s="23"/>
      <c r="O144" s="24"/>
      <c r="P144" s="24"/>
      <c r="Q144" s="24"/>
      <c r="R144" s="24"/>
      <c r="S144" s="24"/>
      <c r="T144" s="24"/>
      <c r="U144" s="22"/>
      <c r="V144" s="22"/>
      <c r="W144" s="22"/>
      <c r="X144" s="25"/>
      <c r="Y144" s="22"/>
      <c r="Z144" s="25"/>
      <c r="AA144" s="9"/>
      <c r="AB144" s="7"/>
      <c r="AC144" s="25"/>
      <c r="AD144" s="23"/>
      <c r="AE144" s="24"/>
      <c r="AF144" s="24"/>
      <c r="AG144" s="22"/>
      <c r="AH144" s="23">
        <v>150</v>
      </c>
      <c r="AI144" s="26"/>
      <c r="AJ144" s="7">
        <f t="shared" si="18"/>
        <v>1</v>
      </c>
      <c r="AK144" s="22"/>
      <c r="AL144" s="22" t="s">
        <v>597</v>
      </c>
      <c r="AM144" s="25">
        <v>0</v>
      </c>
      <c r="AN144" s="25">
        <v>0</v>
      </c>
      <c r="AO144" s="25">
        <v>0</v>
      </c>
      <c r="AP144" s="25">
        <v>0</v>
      </c>
      <c r="AQ144" s="25">
        <v>0</v>
      </c>
      <c r="AR144" s="25">
        <v>0</v>
      </c>
      <c r="AS144" s="25">
        <v>0</v>
      </c>
      <c r="AT144" s="25">
        <v>0</v>
      </c>
      <c r="AU144" s="25">
        <v>0</v>
      </c>
      <c r="AV144" s="25">
        <v>0</v>
      </c>
      <c r="AW144" s="25">
        <v>0</v>
      </c>
      <c r="AX144" s="25">
        <v>0</v>
      </c>
      <c r="AY144" s="25">
        <v>1</v>
      </c>
      <c r="AZ144" s="25">
        <v>0</v>
      </c>
      <c r="BA144" s="25">
        <v>0</v>
      </c>
      <c r="BB144" s="25">
        <v>0</v>
      </c>
      <c r="BC144" s="25">
        <v>0</v>
      </c>
      <c r="BD144" s="25">
        <v>0</v>
      </c>
      <c r="BE144" s="25">
        <v>0</v>
      </c>
      <c r="BF144" s="25">
        <v>0</v>
      </c>
      <c r="BG144" s="25">
        <v>0</v>
      </c>
      <c r="BH144" s="25">
        <v>0</v>
      </c>
      <c r="BI144" s="25">
        <v>0</v>
      </c>
      <c r="BJ144" s="25">
        <v>0</v>
      </c>
      <c r="BK144" s="25">
        <v>0</v>
      </c>
      <c r="BL144" s="8"/>
      <c r="BM144" s="26"/>
      <c r="BN144" s="22"/>
      <c r="BO144" s="22"/>
      <c r="BP144" s="22"/>
      <c r="BQ144" s="23"/>
      <c r="BR144" s="23"/>
      <c r="BS144" s="24"/>
      <c r="BT144" s="24"/>
      <c r="BU144" s="24"/>
      <c r="BV144" s="29"/>
      <c r="BW144" s="29"/>
      <c r="BX144" s="29"/>
      <c r="BY144"/>
      <c r="BZ144"/>
      <c r="CA144"/>
      <c r="CB144"/>
      <c r="CC144"/>
      <c r="CD144"/>
      <c r="CE144"/>
      <c r="CF144"/>
      <c r="CG144"/>
      <c r="CH144"/>
      <c r="CI144"/>
      <c r="CJ144"/>
      <c r="CK144" s="30"/>
      <c r="CL144" s="30"/>
      <c r="CM144" s="30"/>
      <c r="CN144" s="30"/>
      <c r="CO144" s="30"/>
      <c r="CP144"/>
      <c r="CQ144"/>
      <c r="CR144" s="30"/>
      <c r="CS144" s="30"/>
      <c r="CT144" t="s">
        <v>737</v>
      </c>
      <c r="CU144"/>
      <c r="CV144"/>
      <c r="CW144"/>
      <c r="CX144"/>
      <c r="CY144"/>
      <c r="CZ144"/>
      <c r="DA144"/>
      <c r="DB144"/>
      <c r="DC144"/>
      <c r="DD144"/>
      <c r="DE144"/>
      <c r="DF144"/>
      <c r="DG144"/>
      <c r="DH144"/>
      <c r="DI144"/>
      <c r="DJ144"/>
      <c r="DK144"/>
      <c r="DL144"/>
      <c r="DM144"/>
      <c r="DN144"/>
      <c r="DO144"/>
      <c r="DP144"/>
      <c r="DQ144"/>
      <c r="DR144" t="str">
        <f t="shared" si="22"/>
        <v>no</v>
      </c>
      <c r="DS144" t="s">
        <v>742</v>
      </c>
      <c r="DT144"/>
      <c r="DU144" s="38"/>
      <c r="DV144" s="38" t="s">
        <v>779</v>
      </c>
      <c r="DW144" t="s">
        <v>741</v>
      </c>
      <c r="DX144" t="s">
        <v>789</v>
      </c>
      <c r="DY144" t="s">
        <v>741</v>
      </c>
      <c r="DZ144"/>
      <c r="EA144"/>
      <c r="EB144"/>
      <c r="EC144"/>
      <c r="ED144"/>
      <c r="EE144"/>
      <c r="EF144" t="s">
        <v>805</v>
      </c>
    </row>
    <row r="145" spans="1:136" ht="15" customHeight="1" x14ac:dyDescent="0.25">
      <c r="A145" s="7" t="s">
        <v>120</v>
      </c>
      <c r="B145" s="7" t="s">
        <v>274</v>
      </c>
      <c r="C145" s="8" t="s">
        <v>304</v>
      </c>
      <c r="D145" s="8" t="s">
        <v>444</v>
      </c>
      <c r="E145" s="8" t="s">
        <v>445</v>
      </c>
      <c r="F145" s="8" t="s">
        <v>417</v>
      </c>
      <c r="G145" s="8" t="s">
        <v>418</v>
      </c>
      <c r="H145" s="8" t="s">
        <v>419</v>
      </c>
      <c r="I145" s="8"/>
      <c r="J145" s="8"/>
      <c r="K145" s="22" t="s">
        <v>323</v>
      </c>
      <c r="L145" s="23"/>
      <c r="M145" s="23">
        <v>20</v>
      </c>
      <c r="N145" s="23"/>
      <c r="O145" s="24"/>
      <c r="P145" s="24"/>
      <c r="Q145" s="24"/>
      <c r="R145" s="24"/>
      <c r="S145" s="24"/>
      <c r="T145" s="24"/>
      <c r="U145" s="22"/>
      <c r="V145" s="22"/>
      <c r="W145" s="22" t="s">
        <v>586</v>
      </c>
      <c r="X145" s="25">
        <v>2</v>
      </c>
      <c r="Y145" s="22"/>
      <c r="Z145" s="25"/>
      <c r="AA145" s="9"/>
      <c r="AB145" s="7"/>
      <c r="AC145" s="25"/>
      <c r="AD145" s="23">
        <f>AVERAGE(48,68,83)</f>
        <v>66.333333333333329</v>
      </c>
      <c r="AE145" s="24"/>
      <c r="AF145" s="24"/>
      <c r="AG145" s="22"/>
      <c r="AH145" s="23">
        <f>AVERAGE(50,30)</f>
        <v>40</v>
      </c>
      <c r="AI145" s="26"/>
      <c r="AJ145" s="7">
        <f t="shared" si="18"/>
        <v>7</v>
      </c>
      <c r="AK145" s="22">
        <f>AVERAGE(15,12)</f>
        <v>13.5</v>
      </c>
      <c r="AL145" s="22" t="s">
        <v>597</v>
      </c>
      <c r="AM145" s="25">
        <v>0.9629629629629628</v>
      </c>
      <c r="AN145" s="25">
        <v>0.5185185185185186</v>
      </c>
      <c r="AO145" s="25">
        <v>1</v>
      </c>
      <c r="AP145" s="25">
        <v>0</v>
      </c>
      <c r="AQ145" s="25">
        <v>0</v>
      </c>
      <c r="AR145" s="25">
        <v>0</v>
      </c>
      <c r="AS145" s="25">
        <v>0</v>
      </c>
      <c r="AT145" s="25">
        <v>0</v>
      </c>
      <c r="AU145" s="25">
        <v>0</v>
      </c>
      <c r="AV145" s="25">
        <v>0</v>
      </c>
      <c r="AW145" s="25">
        <v>0</v>
      </c>
      <c r="AX145" s="25">
        <v>0</v>
      </c>
      <c r="AY145" s="25">
        <v>0</v>
      </c>
      <c r="AZ145" s="25">
        <v>0.2845277840669434</v>
      </c>
      <c r="BA145" s="25">
        <v>0</v>
      </c>
      <c r="BB145" s="25">
        <v>0</v>
      </c>
      <c r="BC145" s="25">
        <v>0</v>
      </c>
      <c r="BD145" s="25">
        <v>0.84444453819042098</v>
      </c>
      <c r="BE145" s="25">
        <v>4.4444449378443197E-2</v>
      </c>
      <c r="BF145" s="25">
        <v>0</v>
      </c>
      <c r="BG145" s="25">
        <v>0</v>
      </c>
      <c r="BH145" s="25">
        <v>0</v>
      </c>
      <c r="BI145" s="25">
        <v>0</v>
      </c>
      <c r="BJ145" s="25">
        <v>0</v>
      </c>
      <c r="BK145" s="25">
        <v>0.29629629629629628</v>
      </c>
      <c r="BL145" s="8"/>
      <c r="BM145" s="26"/>
      <c r="BN145" s="22"/>
      <c r="BO145" s="26" t="s">
        <v>613</v>
      </c>
      <c r="BP145" s="22" t="s">
        <v>665</v>
      </c>
      <c r="BQ145" s="23">
        <f>AVERAGE(0,0)</f>
        <v>0</v>
      </c>
      <c r="BR145" s="23">
        <f>AVERAGE(14,11)</f>
        <v>12.5</v>
      </c>
      <c r="BS145" s="24">
        <f t="shared" si="19"/>
        <v>0</v>
      </c>
      <c r="BT145" s="24">
        <f t="shared" si="20"/>
        <v>100</v>
      </c>
      <c r="BU145" s="24">
        <f t="shared" si="21"/>
        <v>0</v>
      </c>
      <c r="BV145" s="29" t="s">
        <v>666</v>
      </c>
      <c r="BW145" s="29" t="s">
        <v>673</v>
      </c>
      <c r="BX145" s="29"/>
      <c r="BY145" t="s">
        <v>679</v>
      </c>
      <c r="BZ145" t="s">
        <v>726</v>
      </c>
      <c r="CA145">
        <f>AVERAGE(100,85)</f>
        <v>92.5</v>
      </c>
      <c r="CB145"/>
      <c r="CC145"/>
      <c r="CD145"/>
      <c r="CE145"/>
      <c r="CF145"/>
      <c r="CG145"/>
      <c r="CH145">
        <f>AVERAGE(0,13.5)</f>
        <v>6.75</v>
      </c>
      <c r="CI145"/>
      <c r="CJ145"/>
      <c r="CK145" s="30"/>
      <c r="CL145" s="30"/>
      <c r="CM145" s="30"/>
      <c r="CN145" s="30"/>
      <c r="CO145" s="30"/>
      <c r="CP145"/>
      <c r="CQ145"/>
      <c r="CR145" s="30"/>
      <c r="CS145" s="30">
        <f>AVERAGE(64,93.7)</f>
        <v>78.849999999999994</v>
      </c>
      <c r="CT145"/>
      <c r="CU145"/>
      <c r="CV145"/>
      <c r="CW145">
        <v>21</v>
      </c>
      <c r="CX145"/>
      <c r="CY145"/>
      <c r="CZ145"/>
      <c r="DA145"/>
      <c r="DB145"/>
      <c r="DC145"/>
      <c r="DD145"/>
      <c r="DE145"/>
      <c r="DF145"/>
      <c r="DG145"/>
      <c r="DH145"/>
      <c r="DI145"/>
      <c r="DJ145"/>
      <c r="DK145"/>
      <c r="DL145" t="s">
        <v>741</v>
      </c>
      <c r="DM145"/>
      <c r="DN145"/>
      <c r="DO145"/>
      <c r="DP145"/>
      <c r="DQ145" t="s">
        <v>741</v>
      </c>
      <c r="DR145" t="str">
        <f t="shared" si="22"/>
        <v>no</v>
      </c>
      <c r="DS145" t="s">
        <v>741</v>
      </c>
      <c r="DT145">
        <v>1.19</v>
      </c>
      <c r="DU145" s="38" t="s">
        <v>758</v>
      </c>
      <c r="DV145" s="38" t="s">
        <v>779</v>
      </c>
      <c r="DW145" t="s">
        <v>741</v>
      </c>
      <c r="DX145" t="s">
        <v>789</v>
      </c>
      <c r="DY145" t="s">
        <v>741</v>
      </c>
      <c r="DZ145"/>
      <c r="EA145"/>
      <c r="EB145" t="s">
        <v>741</v>
      </c>
      <c r="EC145" t="s">
        <v>741</v>
      </c>
      <c r="ED145" t="s">
        <v>741</v>
      </c>
      <c r="EE145"/>
      <c r="EF145" t="s">
        <v>806</v>
      </c>
    </row>
    <row r="146" spans="1:136" ht="15" customHeight="1" x14ac:dyDescent="0.25">
      <c r="A146" s="7" t="s">
        <v>121</v>
      </c>
      <c r="B146" s="7" t="s">
        <v>272</v>
      </c>
      <c r="C146" s="8" t="s">
        <v>284</v>
      </c>
      <c r="D146" s="8"/>
      <c r="E146" s="8" t="s">
        <v>442</v>
      </c>
      <c r="F146" s="8" t="s">
        <v>417</v>
      </c>
      <c r="G146" s="8" t="s">
        <v>428</v>
      </c>
      <c r="H146" s="8" t="s">
        <v>446</v>
      </c>
      <c r="I146" s="8"/>
      <c r="J146" s="8"/>
      <c r="K146" s="22" t="s">
        <v>323</v>
      </c>
      <c r="L146" s="23"/>
      <c r="M146" s="23">
        <v>28</v>
      </c>
      <c r="N146" s="23"/>
      <c r="O146" s="24"/>
      <c r="P146" s="24">
        <v>7.5</v>
      </c>
      <c r="Q146" s="24"/>
      <c r="R146" s="24"/>
      <c r="S146" s="24"/>
      <c r="T146" s="24"/>
      <c r="U146" s="22"/>
      <c r="V146" s="22"/>
      <c r="W146" s="22" t="s">
        <v>587</v>
      </c>
      <c r="X146" s="25">
        <v>6</v>
      </c>
      <c r="Y146" s="22" t="s">
        <v>552</v>
      </c>
      <c r="Z146" s="25">
        <v>0.3</v>
      </c>
      <c r="AA146" s="9">
        <f t="shared" ref="AA146" si="23">X146/Z146</f>
        <v>20</v>
      </c>
      <c r="AB146" s="7">
        <v>150</v>
      </c>
      <c r="AC146" s="25"/>
      <c r="AD146" s="23">
        <v>120</v>
      </c>
      <c r="AE146" s="24">
        <v>13.6</v>
      </c>
      <c r="AF146" s="24">
        <f t="shared" ref="AF146:AF147" si="24">AE146/(AD146/24)</f>
        <v>2.7199999999999998</v>
      </c>
      <c r="AG146" s="22">
        <v>0.86</v>
      </c>
      <c r="AH146" s="23">
        <v>7412</v>
      </c>
      <c r="AI146" s="26"/>
      <c r="AJ146" s="7">
        <f t="shared" si="18"/>
        <v>1</v>
      </c>
      <c r="AK146" s="22">
        <v>6</v>
      </c>
      <c r="AL146" s="22" t="s">
        <v>597</v>
      </c>
      <c r="AM146" s="25">
        <v>1</v>
      </c>
      <c r="AN146" s="25">
        <v>0</v>
      </c>
      <c r="AO146" s="25">
        <v>0</v>
      </c>
      <c r="AP146" s="25">
        <v>0</v>
      </c>
      <c r="AQ146" s="25">
        <v>0</v>
      </c>
      <c r="AR146" s="25">
        <v>0</v>
      </c>
      <c r="AS146" s="25">
        <v>0</v>
      </c>
      <c r="AT146" s="25">
        <v>0</v>
      </c>
      <c r="AU146" s="25">
        <v>0</v>
      </c>
      <c r="AV146" s="25">
        <v>0</v>
      </c>
      <c r="AW146" s="25">
        <v>0</v>
      </c>
      <c r="AX146" s="25">
        <v>0</v>
      </c>
      <c r="AY146" s="25">
        <v>0</v>
      </c>
      <c r="AZ146" s="25">
        <v>0</v>
      </c>
      <c r="BA146" s="25">
        <v>0</v>
      </c>
      <c r="BB146" s="25">
        <v>0</v>
      </c>
      <c r="BC146" s="25">
        <v>0</v>
      </c>
      <c r="BD146" s="25">
        <v>0</v>
      </c>
      <c r="BE146" s="25">
        <v>0</v>
      </c>
      <c r="BF146" s="25">
        <v>0</v>
      </c>
      <c r="BG146" s="25">
        <v>0</v>
      </c>
      <c r="BH146" s="25">
        <v>0</v>
      </c>
      <c r="BI146" s="25">
        <v>0</v>
      </c>
      <c r="BJ146" s="25">
        <v>0</v>
      </c>
      <c r="BK146" s="25">
        <v>0</v>
      </c>
      <c r="BL146" s="8"/>
      <c r="BM146" s="26"/>
      <c r="BN146" s="22"/>
      <c r="BO146" s="26" t="s">
        <v>613</v>
      </c>
      <c r="BP146" s="22" t="s">
        <v>484</v>
      </c>
      <c r="BQ146" s="23">
        <v>5</v>
      </c>
      <c r="BR146" s="23">
        <v>0</v>
      </c>
      <c r="BS146" s="24">
        <f t="shared" si="19"/>
        <v>100</v>
      </c>
      <c r="BT146" s="24">
        <f t="shared" si="20"/>
        <v>0</v>
      </c>
      <c r="BU146" s="24"/>
      <c r="BV146" s="29" t="s">
        <v>673</v>
      </c>
      <c r="BW146" s="29" t="s">
        <v>674</v>
      </c>
      <c r="BX146" s="29"/>
      <c r="BY146"/>
      <c r="BZ146" t="s">
        <v>727</v>
      </c>
      <c r="CA146"/>
      <c r="CB146"/>
      <c r="CC146"/>
      <c r="CD146"/>
      <c r="CE146"/>
      <c r="CF146"/>
      <c r="CG146"/>
      <c r="CH146"/>
      <c r="CI146"/>
      <c r="CJ146"/>
      <c r="CK146" s="30"/>
      <c r="CL146" s="30"/>
      <c r="CM146" s="30"/>
      <c r="CN146" s="30"/>
      <c r="CO146" s="30"/>
      <c r="CP146"/>
      <c r="CQ146"/>
      <c r="CR146" s="30"/>
      <c r="CS146" s="30"/>
      <c r="CT146"/>
      <c r="CU146"/>
      <c r="CV146"/>
      <c r="CW146"/>
      <c r="CX146"/>
      <c r="CY146"/>
      <c r="CZ146"/>
      <c r="DA146"/>
      <c r="DB146"/>
      <c r="DC146"/>
      <c r="DD146"/>
      <c r="DE146"/>
      <c r="DF146"/>
      <c r="DG146"/>
      <c r="DH146"/>
      <c r="DI146"/>
      <c r="DJ146"/>
      <c r="DK146" t="s">
        <v>741</v>
      </c>
      <c r="DL146"/>
      <c r="DM146"/>
      <c r="DN146"/>
      <c r="DO146"/>
      <c r="DP146"/>
      <c r="DQ146"/>
      <c r="DR146" t="str">
        <f t="shared" si="22"/>
        <v>yes</v>
      </c>
      <c r="DS146" t="s">
        <v>741</v>
      </c>
      <c r="DT146">
        <f>3.6/0.9</f>
        <v>4</v>
      </c>
      <c r="DU146" s="38" t="s">
        <v>759</v>
      </c>
      <c r="DV146" s="38" t="s">
        <v>780</v>
      </c>
      <c r="DW146" t="s">
        <v>741</v>
      </c>
      <c r="DX146" t="s">
        <v>782</v>
      </c>
      <c r="DY146"/>
      <c r="DZ146"/>
      <c r="EA146"/>
      <c r="EB146"/>
      <c r="EC146"/>
      <c r="ED146"/>
      <c r="EE146"/>
      <c r="EF146" t="s">
        <v>791</v>
      </c>
    </row>
    <row r="147" spans="1:136" ht="15" customHeight="1" x14ac:dyDescent="0.25">
      <c r="A147" s="7" t="s">
        <v>122</v>
      </c>
      <c r="B147" s="7" t="s">
        <v>273</v>
      </c>
      <c r="C147" s="8" t="s">
        <v>290</v>
      </c>
      <c r="D147" s="8" t="s">
        <v>290</v>
      </c>
      <c r="E147" s="8" t="s">
        <v>447</v>
      </c>
      <c r="F147" s="8" t="s">
        <v>315</v>
      </c>
      <c r="G147" s="8" t="s">
        <v>316</v>
      </c>
      <c r="H147" s="8" t="s">
        <v>317</v>
      </c>
      <c r="I147" s="8" t="s">
        <v>318</v>
      </c>
      <c r="J147" s="8" t="s">
        <v>319</v>
      </c>
      <c r="K147" s="22" t="s">
        <v>323</v>
      </c>
      <c r="L147" s="23">
        <v>10</v>
      </c>
      <c r="M147" s="23">
        <v>15</v>
      </c>
      <c r="N147" s="23">
        <v>30</v>
      </c>
      <c r="O147" s="24">
        <v>5</v>
      </c>
      <c r="P147" s="24">
        <v>7</v>
      </c>
      <c r="Q147" s="24">
        <v>10</v>
      </c>
      <c r="R147" s="24">
        <v>0</v>
      </c>
      <c r="S147" s="24">
        <v>9</v>
      </c>
      <c r="T147" s="24">
        <v>24</v>
      </c>
      <c r="U147" s="22" t="s">
        <v>563</v>
      </c>
      <c r="V147" s="22" t="s">
        <v>547</v>
      </c>
      <c r="W147" s="22" t="s">
        <v>570</v>
      </c>
      <c r="X147" s="25">
        <v>2</v>
      </c>
      <c r="Y147" s="22"/>
      <c r="Z147" s="25"/>
      <c r="AA147" s="9"/>
      <c r="AB147" s="7"/>
      <c r="AC147" s="25"/>
      <c r="AD147" s="23">
        <v>72</v>
      </c>
      <c r="AE147" s="24">
        <v>4.2300000000000004</v>
      </c>
      <c r="AF147" s="24">
        <f t="shared" si="24"/>
        <v>1.4100000000000001</v>
      </c>
      <c r="AG147" s="22"/>
      <c r="AH147" s="23">
        <v>23.434000000000001</v>
      </c>
      <c r="AI147" s="22">
        <v>3.08</v>
      </c>
      <c r="AJ147" s="7">
        <f t="shared" si="18"/>
        <v>5</v>
      </c>
      <c r="AK147" s="22">
        <v>12</v>
      </c>
      <c r="AL147" s="22" t="s">
        <v>597</v>
      </c>
      <c r="AM147" s="25">
        <v>0.04</v>
      </c>
      <c r="AN147" s="25">
        <v>1</v>
      </c>
      <c r="AO147" s="25">
        <v>9.0000000000000011E-2</v>
      </c>
      <c r="AP147" s="25">
        <v>0</v>
      </c>
      <c r="AQ147" s="25">
        <v>0</v>
      </c>
      <c r="AR147" s="25">
        <v>0</v>
      </c>
      <c r="AS147" s="25">
        <v>0</v>
      </c>
      <c r="AT147" s="25">
        <v>0</v>
      </c>
      <c r="AU147" s="25">
        <v>0.09</v>
      </c>
      <c r="AV147" s="25">
        <v>0</v>
      </c>
      <c r="AW147" s="25">
        <v>0</v>
      </c>
      <c r="AX147" s="25">
        <v>0</v>
      </c>
      <c r="AY147" s="25">
        <v>0</v>
      </c>
      <c r="AZ147" s="25">
        <v>0</v>
      </c>
      <c r="BA147" s="25">
        <v>0</v>
      </c>
      <c r="BB147" s="25">
        <v>0</v>
      </c>
      <c r="BC147" s="25">
        <v>0</v>
      </c>
      <c r="BD147" s="25">
        <v>0</v>
      </c>
      <c r="BE147" s="25">
        <v>7.0000000000000007E-2</v>
      </c>
      <c r="BF147" s="25">
        <v>0</v>
      </c>
      <c r="BG147" s="25">
        <v>0</v>
      </c>
      <c r="BH147" s="25">
        <v>0</v>
      </c>
      <c r="BI147" s="25">
        <v>0</v>
      </c>
      <c r="BJ147" s="25">
        <v>0</v>
      </c>
      <c r="BK147" s="25">
        <v>0</v>
      </c>
      <c r="BL147" s="8"/>
      <c r="BM147" s="26" t="s">
        <v>648</v>
      </c>
      <c r="BN147" s="22"/>
      <c r="BO147" s="22"/>
      <c r="BP147" s="22" t="s">
        <v>665</v>
      </c>
      <c r="BQ147" s="23"/>
      <c r="BR147" s="23"/>
      <c r="BS147" s="24"/>
      <c r="BT147" s="24"/>
      <c r="BU147" s="24"/>
      <c r="BV147" s="29"/>
      <c r="BW147" s="29"/>
      <c r="BX147" s="29" t="s">
        <v>668</v>
      </c>
      <c r="BY147" t="s">
        <v>681</v>
      </c>
      <c r="BZ147" t="s">
        <v>728</v>
      </c>
      <c r="CA147">
        <v>96.18</v>
      </c>
      <c r="CB147">
        <v>0</v>
      </c>
      <c r="CC147"/>
      <c r="CD147"/>
      <c r="CE147"/>
      <c r="CF147"/>
      <c r="CG147"/>
      <c r="CH147">
        <v>1.67</v>
      </c>
      <c r="CI147"/>
      <c r="CJ147">
        <v>0</v>
      </c>
      <c r="CK147" s="30">
        <v>134.16999999999999</v>
      </c>
      <c r="CL147" s="30">
        <v>145.33000000000001</v>
      </c>
      <c r="CM147" s="30"/>
      <c r="CN147" s="30"/>
      <c r="CO147" s="30">
        <v>130.5</v>
      </c>
      <c r="CP147"/>
      <c r="CQ147"/>
      <c r="CR147" s="30"/>
      <c r="CS147" s="30"/>
      <c r="CT147"/>
      <c r="CU147"/>
      <c r="CV147"/>
      <c r="CW147"/>
      <c r="CX147"/>
      <c r="CY147"/>
      <c r="CZ147"/>
      <c r="DA147" t="s">
        <v>741</v>
      </c>
      <c r="DB147"/>
      <c r="DC147"/>
      <c r="DD147"/>
      <c r="DE147" t="s">
        <v>741</v>
      </c>
      <c r="DF147"/>
      <c r="DG147" t="s">
        <v>741</v>
      </c>
      <c r="DH147"/>
      <c r="DI147"/>
      <c r="DJ147"/>
      <c r="DK147"/>
      <c r="DL147"/>
      <c r="DM147"/>
      <c r="DN147"/>
      <c r="DO147"/>
      <c r="DP147"/>
      <c r="DQ147"/>
      <c r="DR147" t="str">
        <f t="shared" si="22"/>
        <v>yes</v>
      </c>
      <c r="DS147" t="s">
        <v>741</v>
      </c>
      <c r="DT147">
        <v>1.17</v>
      </c>
      <c r="DU147" s="38" t="s">
        <v>760</v>
      </c>
      <c r="DV147" s="38" t="s">
        <v>779</v>
      </c>
      <c r="DW147" t="s">
        <v>741</v>
      </c>
      <c r="DX147" t="s">
        <v>790</v>
      </c>
      <c r="DY147"/>
      <c r="DZ147"/>
      <c r="EA147"/>
      <c r="EB147"/>
      <c r="EC147"/>
      <c r="ED147"/>
      <c r="EE147"/>
      <c r="EF147" t="s">
        <v>807</v>
      </c>
    </row>
    <row r="150" spans="1:136" ht="15" customHeight="1" x14ac:dyDescent="0.25">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row>
  </sheetData>
  <autoFilter ref="A2:EF147" xr:uid="{00000000-0001-0000-0000-000000000000}"/>
  <mergeCells count="9">
    <mergeCell ref="DY1:EF1"/>
    <mergeCell ref="DR1:DX1"/>
    <mergeCell ref="A1:K1"/>
    <mergeCell ref="L1:AG1"/>
    <mergeCell ref="AH1:BN1"/>
    <mergeCell ref="CZ1:DQ1"/>
    <mergeCell ref="CK1:CY1"/>
    <mergeCell ref="CA1:CJ1"/>
    <mergeCell ref="BO1:BZ1"/>
  </mergeCells>
  <conditionalFormatting sqref="AC21:AC26">
    <cfRule type="containsBlanks" dxfId="8" priority="40">
      <formula>LEN(TRIM(AC21))=0</formula>
    </cfRule>
    <cfRule type="cellIs" dxfId="7" priority="41" operator="equal">
      <formula>"null"</formula>
    </cfRule>
  </conditionalFormatting>
  <conditionalFormatting sqref="AC29:AC31">
    <cfRule type="containsBlanks" dxfId="6" priority="38">
      <formula>LEN(TRIM(AC29))=0</formula>
    </cfRule>
    <cfRule type="cellIs" dxfId="5" priority="39" operator="equal">
      <formula>"null"</formula>
    </cfRule>
  </conditionalFormatting>
  <conditionalFormatting sqref="AC67:AC75">
    <cfRule type="containsBlanks" dxfId="4" priority="35">
      <formula>LEN(TRIM(AC67))=0</formula>
    </cfRule>
    <cfRule type="cellIs" dxfId="3" priority="36" operator="equal">
      <formula>$C$63</formula>
    </cfRule>
    <cfRule type="cellIs" dxfId="2" priority="37" operator="equal">
      <formula>"null"</formula>
    </cfRule>
  </conditionalFormatting>
  <conditionalFormatting sqref="AC106">
    <cfRule type="containsBlanks" dxfId="1" priority="33">
      <formula>LEN(TRIM(AC106))=0</formula>
    </cfRule>
    <cfRule type="cellIs" dxfId="0" priority="34" operator="equal">
      <formula>"null"</formula>
    </cfRule>
  </conditionalFormatting>
  <conditionalFormatting sqref="AM3:BK147">
    <cfRule type="dataBar" priority="1">
      <dataBar>
        <cfvo type="min"/>
        <cfvo type="max"/>
        <color rgb="FF638EC6"/>
      </dataBar>
      <extLst>
        <ext xmlns:x14="http://schemas.microsoft.com/office/spreadsheetml/2009/9/main" uri="{B025F937-C7B1-47D3-B67F-A62EFF666E3E}">
          <x14:id>{D48C2B6D-5AAB-4E60-B43D-B53CEA598659}</x14:id>
        </ext>
      </extLst>
    </cfRule>
  </conditionalFormatting>
  <hyperlinks>
    <hyperlink ref="BO132" r:id="rId1" display="https://downloads.hindawi.com/journals/bmri/2018/6285134.pdf" xr:uid="{ADA2CA95-A271-461C-A52A-962086821B5C}"/>
  </hyperlinks>
  <pageMargins left="0.7" right="0.7" top="0.75" bottom="0.75" header="0.3" footer="0.3"/>
  <pageSetup orientation="portrait" horizontalDpi="1200" verticalDpi="1200" r:id="rId2"/>
  <legacyDrawing r:id="rId3"/>
  <extLst>
    <ext xmlns:x14="http://schemas.microsoft.com/office/spreadsheetml/2009/9/main" uri="{78C0D931-6437-407d-A8EE-F0AAD7539E65}">
      <x14:conditionalFormattings>
        <x14:conditionalFormatting xmlns:xm="http://schemas.microsoft.com/office/excel/2006/main">
          <x14:cfRule type="dataBar" id="{D48C2B6D-5AAB-4E60-B43D-B53CEA598659}">
            <x14:dataBar minLength="0" maxLength="100" border="1" negativeBarBorderColorSameAsPositive="0">
              <x14:cfvo type="autoMin"/>
              <x14:cfvo type="autoMax"/>
              <x14:borderColor rgb="FF638EC6"/>
              <x14:negativeFillColor rgb="FFFF0000"/>
              <x14:negativeBorderColor rgb="FFFF0000"/>
              <x14:axisColor rgb="FF000000"/>
            </x14:dataBar>
          </x14:cfRule>
          <xm:sqref>AM3:BK147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8FC68-16E0-4677-9333-9225F2AA999E}">
  <dimension ref="A1:F121"/>
  <sheetViews>
    <sheetView topLeftCell="B88" workbookViewId="0">
      <selection activeCell="B2" sqref="B2:F121"/>
    </sheetView>
  </sheetViews>
  <sheetFormatPr defaultRowHeight="15" x14ac:dyDescent="0.25"/>
  <cols>
    <col min="1" max="1" width="38.28515625" style="41" bestFit="1" customWidth="1"/>
    <col min="2" max="2" width="28.140625" bestFit="1" customWidth="1"/>
    <col min="3" max="3" width="28.28515625" bestFit="1" customWidth="1"/>
    <col min="4" max="4" width="28" bestFit="1" customWidth="1"/>
    <col min="5" max="5" width="20" bestFit="1" customWidth="1"/>
    <col min="6" max="6" width="19.140625" bestFit="1" customWidth="1"/>
  </cols>
  <sheetData>
    <row r="1" spans="1:6" x14ac:dyDescent="0.25">
      <c r="A1" s="34" t="s">
        <v>0</v>
      </c>
      <c r="B1" s="52" t="s">
        <v>123</v>
      </c>
      <c r="C1" s="53"/>
      <c r="D1" s="53"/>
      <c r="E1" s="53"/>
      <c r="F1" s="54"/>
    </row>
    <row r="2" spans="1:6" x14ac:dyDescent="0.25">
      <c r="A2" s="41" t="s">
        <v>808</v>
      </c>
      <c r="B2" s="1" t="s">
        <v>124</v>
      </c>
      <c r="C2" s="1"/>
      <c r="D2" s="1"/>
      <c r="E2" s="1"/>
      <c r="F2" s="1"/>
    </row>
    <row r="3" spans="1:6" x14ac:dyDescent="0.25">
      <c r="A3" s="41" t="s">
        <v>809</v>
      </c>
      <c r="B3" s="1" t="s">
        <v>124</v>
      </c>
    </row>
    <row r="4" spans="1:6" ht="17.25" x14ac:dyDescent="0.25">
      <c r="A4" s="41" t="s">
        <v>810</v>
      </c>
      <c r="B4" s="1" t="s">
        <v>125</v>
      </c>
    </row>
    <row r="5" spans="1:6" x14ac:dyDescent="0.25">
      <c r="A5" s="41" t="s">
        <v>811</v>
      </c>
      <c r="B5" s="1" t="s">
        <v>125</v>
      </c>
      <c r="C5" s="1"/>
    </row>
    <row r="6" spans="1:6" x14ac:dyDescent="0.25">
      <c r="A6" s="41" t="s">
        <v>812</v>
      </c>
      <c r="B6" s="1" t="s">
        <v>126</v>
      </c>
    </row>
    <row r="7" spans="1:6" x14ac:dyDescent="0.25">
      <c r="A7" s="41" t="s">
        <v>813</v>
      </c>
      <c r="B7" s="1" t="s">
        <v>127</v>
      </c>
      <c r="C7" s="1" t="s">
        <v>128</v>
      </c>
      <c r="D7" s="1" t="s">
        <v>129</v>
      </c>
    </row>
    <row r="8" spans="1:6" x14ac:dyDescent="0.25">
      <c r="A8" s="41" t="s">
        <v>814</v>
      </c>
      <c r="B8" s="1" t="s">
        <v>130</v>
      </c>
    </row>
    <row r="9" spans="1:6" x14ac:dyDescent="0.25">
      <c r="A9" s="41" t="s">
        <v>815</v>
      </c>
      <c r="B9" s="2" t="s">
        <v>131</v>
      </c>
    </row>
    <row r="10" spans="1:6" x14ac:dyDescent="0.25">
      <c r="A10" s="41" t="s">
        <v>816</v>
      </c>
      <c r="B10" s="1" t="s">
        <v>132</v>
      </c>
    </row>
    <row r="11" spans="1:6" x14ac:dyDescent="0.25">
      <c r="A11" s="41" t="s">
        <v>817</v>
      </c>
      <c r="B11" s="1" t="s">
        <v>133</v>
      </c>
    </row>
    <row r="12" spans="1:6" x14ac:dyDescent="0.25">
      <c r="A12" s="41" t="s">
        <v>818</v>
      </c>
      <c r="B12" s="1" t="s">
        <v>134</v>
      </c>
      <c r="C12" s="2" t="s">
        <v>135</v>
      </c>
    </row>
    <row r="13" spans="1:6" x14ac:dyDescent="0.25">
      <c r="A13" s="41" t="s">
        <v>819</v>
      </c>
      <c r="B13" s="1" t="s">
        <v>136</v>
      </c>
      <c r="C13" s="1"/>
      <c r="D13" s="1"/>
      <c r="E13" s="1"/>
      <c r="F13" s="1"/>
    </row>
    <row r="14" spans="1:6" x14ac:dyDescent="0.25">
      <c r="A14" s="41" t="s">
        <v>820</v>
      </c>
      <c r="B14" s="1" t="s">
        <v>137</v>
      </c>
    </row>
    <row r="15" spans="1:6" x14ac:dyDescent="0.25">
      <c r="A15" s="41" t="s">
        <v>138</v>
      </c>
      <c r="B15" s="1" t="s">
        <v>139</v>
      </c>
    </row>
    <row r="16" spans="1:6" x14ac:dyDescent="0.25">
      <c r="A16" s="41" t="s">
        <v>821</v>
      </c>
      <c r="B16" s="3" t="s">
        <v>140</v>
      </c>
      <c r="C16" s="2" t="s">
        <v>141</v>
      </c>
      <c r="D16" s="2" t="s">
        <v>142</v>
      </c>
    </row>
    <row r="17" spans="1:4" x14ac:dyDescent="0.25">
      <c r="A17" s="41" t="s">
        <v>822</v>
      </c>
      <c r="B17" s="1" t="s">
        <v>143</v>
      </c>
    </row>
    <row r="18" spans="1:4" x14ac:dyDescent="0.25">
      <c r="A18" s="41" t="s">
        <v>823</v>
      </c>
      <c r="B18" s="1" t="s">
        <v>144</v>
      </c>
      <c r="C18" s="1"/>
    </row>
    <row r="19" spans="1:4" x14ac:dyDescent="0.25">
      <c r="A19" s="41" t="s">
        <v>824</v>
      </c>
      <c r="B19" s="1" t="s">
        <v>145</v>
      </c>
      <c r="C19" s="1"/>
    </row>
    <row r="20" spans="1:4" x14ac:dyDescent="0.25">
      <c r="A20" s="41" t="s">
        <v>825</v>
      </c>
      <c r="B20" s="1" t="s">
        <v>145</v>
      </c>
    </row>
    <row r="21" spans="1:4" x14ac:dyDescent="0.25">
      <c r="A21" s="41" t="s">
        <v>826</v>
      </c>
      <c r="B21" s="1" t="s">
        <v>145</v>
      </c>
      <c r="C21" s="1"/>
    </row>
    <row r="22" spans="1:4" x14ac:dyDescent="0.25">
      <c r="A22" s="41" t="s">
        <v>827</v>
      </c>
      <c r="B22" s="1" t="s">
        <v>145</v>
      </c>
      <c r="C22" s="1"/>
    </row>
    <row r="23" spans="1:4" x14ac:dyDescent="0.25">
      <c r="A23" s="41" t="s">
        <v>828</v>
      </c>
      <c r="B23" s="1" t="s">
        <v>146</v>
      </c>
      <c r="C23" s="1" t="s">
        <v>147</v>
      </c>
    </row>
    <row r="24" spans="1:4" x14ac:dyDescent="0.25">
      <c r="A24" s="41" t="s">
        <v>829</v>
      </c>
      <c r="B24" s="1" t="s">
        <v>148</v>
      </c>
    </row>
    <row r="25" spans="1:4" x14ac:dyDescent="0.25">
      <c r="A25" s="41" t="s">
        <v>830</v>
      </c>
      <c r="B25" s="1" t="s">
        <v>149</v>
      </c>
    </row>
    <row r="26" spans="1:4" x14ac:dyDescent="0.25">
      <c r="A26" s="41" t="s">
        <v>831</v>
      </c>
      <c r="B26" s="1" t="s">
        <v>150</v>
      </c>
    </row>
    <row r="27" spans="1:4" x14ac:dyDescent="0.25">
      <c r="A27" s="41" t="s">
        <v>832</v>
      </c>
      <c r="B27" s="1" t="s">
        <v>151</v>
      </c>
      <c r="C27" s="1" t="s">
        <v>152</v>
      </c>
      <c r="D27" s="1" t="s">
        <v>153</v>
      </c>
    </row>
    <row r="28" spans="1:4" x14ac:dyDescent="0.25">
      <c r="A28" s="41" t="s">
        <v>833</v>
      </c>
      <c r="B28" s="2" t="s">
        <v>154</v>
      </c>
    </row>
    <row r="29" spans="1:4" x14ac:dyDescent="0.25">
      <c r="A29" s="41" t="s">
        <v>834</v>
      </c>
      <c r="B29" s="1" t="s">
        <v>155</v>
      </c>
    </row>
    <row r="30" spans="1:4" x14ac:dyDescent="0.25">
      <c r="A30" s="41" t="s">
        <v>835</v>
      </c>
      <c r="B30" s="1" t="s">
        <v>156</v>
      </c>
    </row>
    <row r="31" spans="1:4" x14ac:dyDescent="0.25">
      <c r="A31" s="41" t="s">
        <v>836</v>
      </c>
      <c r="B31" s="2" t="s">
        <v>157</v>
      </c>
    </row>
    <row r="32" spans="1:4" x14ac:dyDescent="0.25">
      <c r="A32" s="41" t="s">
        <v>837</v>
      </c>
      <c r="B32" s="2" t="s">
        <v>158</v>
      </c>
    </row>
    <row r="33" spans="1:4" x14ac:dyDescent="0.25">
      <c r="A33" s="41" t="s">
        <v>838</v>
      </c>
      <c r="B33" s="1" t="s">
        <v>159</v>
      </c>
    </row>
    <row r="34" spans="1:4" x14ac:dyDescent="0.25">
      <c r="A34" s="41" t="s">
        <v>839</v>
      </c>
      <c r="B34" s="1" t="s">
        <v>159</v>
      </c>
    </row>
    <row r="35" spans="1:4" x14ac:dyDescent="0.25">
      <c r="A35" s="41" t="s">
        <v>840</v>
      </c>
      <c r="B35" s="1" t="s">
        <v>159</v>
      </c>
    </row>
    <row r="36" spans="1:4" x14ac:dyDescent="0.25">
      <c r="A36" s="41" t="s">
        <v>841</v>
      </c>
      <c r="B36" s="1" t="s">
        <v>159</v>
      </c>
    </row>
    <row r="37" spans="1:4" x14ac:dyDescent="0.25">
      <c r="A37" s="41" t="s">
        <v>842</v>
      </c>
      <c r="B37" s="1" t="s">
        <v>159</v>
      </c>
    </row>
    <row r="38" spans="1:4" x14ac:dyDescent="0.25">
      <c r="A38" s="41" t="s">
        <v>843</v>
      </c>
      <c r="B38" s="1" t="s">
        <v>159</v>
      </c>
    </row>
    <row r="39" spans="1:4" x14ac:dyDescent="0.25">
      <c r="A39" s="41" t="s">
        <v>844</v>
      </c>
      <c r="B39" s="4" t="s">
        <v>160</v>
      </c>
      <c r="C39" s="1" t="s">
        <v>159</v>
      </c>
      <c r="D39" s="1" t="s">
        <v>161</v>
      </c>
    </row>
    <row r="40" spans="1:4" x14ac:dyDescent="0.25">
      <c r="A40" s="41" t="s">
        <v>845</v>
      </c>
      <c r="B40" s="1" t="s">
        <v>159</v>
      </c>
    </row>
    <row r="41" spans="1:4" x14ac:dyDescent="0.25">
      <c r="A41" s="41" t="s">
        <v>846</v>
      </c>
      <c r="B41" s="1" t="s">
        <v>159</v>
      </c>
    </row>
    <row r="42" spans="1:4" x14ac:dyDescent="0.25">
      <c r="A42" s="41" t="s">
        <v>847</v>
      </c>
      <c r="B42" s="1" t="s">
        <v>159</v>
      </c>
    </row>
    <row r="43" spans="1:4" x14ac:dyDescent="0.25">
      <c r="A43" s="41" t="s">
        <v>848</v>
      </c>
      <c r="B43" s="1" t="s">
        <v>162</v>
      </c>
      <c r="C43" s="1" t="s">
        <v>163</v>
      </c>
      <c r="D43" s="1" t="s">
        <v>164</v>
      </c>
    </row>
    <row r="44" spans="1:4" x14ac:dyDescent="0.25">
      <c r="A44" s="41" t="s">
        <v>849</v>
      </c>
      <c r="B44" s="1" t="s">
        <v>164</v>
      </c>
      <c r="C44" s="1" t="s">
        <v>163</v>
      </c>
    </row>
    <row r="45" spans="1:4" x14ac:dyDescent="0.25">
      <c r="A45" s="41" t="s">
        <v>850</v>
      </c>
      <c r="B45" s="2" t="s">
        <v>165</v>
      </c>
    </row>
    <row r="46" spans="1:4" x14ac:dyDescent="0.25">
      <c r="A46" s="41" t="s">
        <v>851</v>
      </c>
      <c r="B46" s="2" t="s">
        <v>166</v>
      </c>
    </row>
    <row r="47" spans="1:4" ht="45" x14ac:dyDescent="0.25">
      <c r="A47" s="41" t="s">
        <v>852</v>
      </c>
      <c r="B47" s="3" t="s">
        <v>167</v>
      </c>
      <c r="C47" s="2" t="s">
        <v>168</v>
      </c>
      <c r="D47" s="2" t="s">
        <v>169</v>
      </c>
    </row>
    <row r="48" spans="1:4" x14ac:dyDescent="0.25">
      <c r="A48" s="41" t="s">
        <v>853</v>
      </c>
      <c r="B48" s="2" t="s">
        <v>170</v>
      </c>
    </row>
    <row r="49" spans="1:5" x14ac:dyDescent="0.25">
      <c r="A49" s="41" t="s">
        <v>854</v>
      </c>
      <c r="B49" s="2" t="s">
        <v>171</v>
      </c>
    </row>
    <row r="50" spans="1:5" x14ac:dyDescent="0.25">
      <c r="A50" s="41" t="s">
        <v>855</v>
      </c>
      <c r="B50" s="2" t="s">
        <v>172</v>
      </c>
    </row>
    <row r="51" spans="1:5" x14ac:dyDescent="0.25">
      <c r="A51" s="41" t="s">
        <v>856</v>
      </c>
      <c r="B51" s="2" t="s">
        <v>173</v>
      </c>
    </row>
    <row r="52" spans="1:5" x14ac:dyDescent="0.25">
      <c r="A52" s="41" t="s">
        <v>857</v>
      </c>
      <c r="B52" s="2" t="s">
        <v>174</v>
      </c>
    </row>
    <row r="53" spans="1:5" ht="17.25" x14ac:dyDescent="0.25">
      <c r="A53" s="41" t="s">
        <v>858</v>
      </c>
      <c r="B53" s="2" t="s">
        <v>175</v>
      </c>
      <c r="C53" s="2" t="s">
        <v>176</v>
      </c>
      <c r="D53" s="2" t="s">
        <v>177</v>
      </c>
      <c r="E53" s="2" t="s">
        <v>178</v>
      </c>
    </row>
    <row r="54" spans="1:5" ht="15.75" thickBot="1" x14ac:dyDescent="0.3">
      <c r="A54" s="41" t="s">
        <v>54</v>
      </c>
      <c r="B54" s="2" t="s">
        <v>179</v>
      </c>
    </row>
    <row r="55" spans="1:5" ht="16.5" thickTop="1" thickBot="1" x14ac:dyDescent="0.3">
      <c r="A55" s="41" t="s">
        <v>55</v>
      </c>
      <c r="B55" s="5"/>
    </row>
    <row r="56" spans="1:5" ht="16.5" thickTop="1" thickBot="1" x14ac:dyDescent="0.3">
      <c r="A56" s="41" t="s">
        <v>859</v>
      </c>
      <c r="B56" s="2" t="s">
        <v>180</v>
      </c>
    </row>
    <row r="57" spans="1:5" ht="16.5" thickTop="1" thickBot="1" x14ac:dyDescent="0.3">
      <c r="A57" s="41" t="s">
        <v>860</v>
      </c>
      <c r="B57" s="5"/>
    </row>
    <row r="58" spans="1:5" ht="16.5" thickTop="1" thickBot="1" x14ac:dyDescent="0.3">
      <c r="A58" s="41" t="s">
        <v>861</v>
      </c>
      <c r="B58" s="5"/>
    </row>
    <row r="59" spans="1:5" ht="16.5" thickTop="1" thickBot="1" x14ac:dyDescent="0.3">
      <c r="A59" s="41" t="s">
        <v>59</v>
      </c>
      <c r="B59" s="5"/>
    </row>
    <row r="60" spans="1:5" ht="18" thickTop="1" x14ac:dyDescent="0.25">
      <c r="A60" s="41" t="s">
        <v>862</v>
      </c>
      <c r="B60" s="2" t="s">
        <v>181</v>
      </c>
    </row>
    <row r="61" spans="1:5" x14ac:dyDescent="0.25">
      <c r="A61" s="41" t="s">
        <v>863</v>
      </c>
      <c r="B61" s="2" t="s">
        <v>182</v>
      </c>
    </row>
    <row r="62" spans="1:5" x14ac:dyDescent="0.25">
      <c r="A62" s="41" t="s">
        <v>864</v>
      </c>
      <c r="B62" s="2" t="s">
        <v>183</v>
      </c>
    </row>
    <row r="63" spans="1:5" ht="17.25" x14ac:dyDescent="0.25">
      <c r="A63" s="41" t="s">
        <v>865</v>
      </c>
      <c r="B63" s="2" t="s">
        <v>183</v>
      </c>
    </row>
    <row r="64" spans="1:5" ht="17.25" x14ac:dyDescent="0.25">
      <c r="A64" s="41" t="s">
        <v>866</v>
      </c>
      <c r="B64" s="2" t="s">
        <v>184</v>
      </c>
    </row>
    <row r="65" spans="1:3" ht="17.25" x14ac:dyDescent="0.25">
      <c r="A65" s="41" t="s">
        <v>867</v>
      </c>
      <c r="B65" s="2" t="s">
        <v>185</v>
      </c>
    </row>
    <row r="66" spans="1:3" ht="17.25" x14ac:dyDescent="0.25">
      <c r="A66" s="41" t="s">
        <v>868</v>
      </c>
      <c r="B66" s="2" t="s">
        <v>185</v>
      </c>
    </row>
    <row r="67" spans="1:3" ht="17.25" x14ac:dyDescent="0.25">
      <c r="A67" s="41" t="s">
        <v>869</v>
      </c>
      <c r="B67" s="2" t="s">
        <v>185</v>
      </c>
    </row>
    <row r="68" spans="1:3" x14ac:dyDescent="0.25">
      <c r="A68" s="41" t="s">
        <v>870</v>
      </c>
      <c r="B68" s="2" t="s">
        <v>186</v>
      </c>
      <c r="C68" s="2" t="s">
        <v>187</v>
      </c>
    </row>
    <row r="69" spans="1:3" x14ac:dyDescent="0.25">
      <c r="A69" s="41" t="s">
        <v>871</v>
      </c>
      <c r="B69" s="2" t="s">
        <v>188</v>
      </c>
    </row>
    <row r="70" spans="1:3" x14ac:dyDescent="0.25">
      <c r="A70" s="41" t="s">
        <v>872</v>
      </c>
      <c r="B70" s="2" t="s">
        <v>188</v>
      </c>
    </row>
    <row r="71" spans="1:3" ht="17.25" x14ac:dyDescent="0.25">
      <c r="A71" s="41" t="s">
        <v>873</v>
      </c>
      <c r="B71" s="2" t="s">
        <v>188</v>
      </c>
    </row>
    <row r="72" spans="1:3" x14ac:dyDescent="0.25">
      <c r="A72" s="41" t="s">
        <v>874</v>
      </c>
      <c r="B72" s="2" t="s">
        <v>188</v>
      </c>
    </row>
    <row r="73" spans="1:3" x14ac:dyDescent="0.25">
      <c r="A73" s="41" t="s">
        <v>875</v>
      </c>
      <c r="B73" s="2" t="s">
        <v>189</v>
      </c>
    </row>
    <row r="74" spans="1:3" x14ac:dyDescent="0.25">
      <c r="A74" s="41" t="s">
        <v>876</v>
      </c>
      <c r="B74" s="2" t="s">
        <v>190</v>
      </c>
    </row>
    <row r="75" spans="1:3" x14ac:dyDescent="0.25">
      <c r="A75" s="41" t="s">
        <v>877</v>
      </c>
      <c r="B75" s="2" t="s">
        <v>191</v>
      </c>
    </row>
    <row r="76" spans="1:3" x14ac:dyDescent="0.25">
      <c r="A76" s="41" t="s">
        <v>76</v>
      </c>
      <c r="B76" s="2" t="s">
        <v>192</v>
      </c>
      <c r="C76" s="2" t="s">
        <v>193</v>
      </c>
    </row>
    <row r="77" spans="1:3" x14ac:dyDescent="0.25">
      <c r="A77" s="41" t="s">
        <v>77</v>
      </c>
      <c r="B77" s="2" t="s">
        <v>194</v>
      </c>
    </row>
    <row r="78" spans="1:3" x14ac:dyDescent="0.25">
      <c r="A78" s="41" t="s">
        <v>78</v>
      </c>
      <c r="B78" s="2" t="s">
        <v>195</v>
      </c>
    </row>
    <row r="79" spans="1:3" ht="15.75" thickBot="1" x14ac:dyDescent="0.3">
      <c r="A79" s="41" t="s">
        <v>79</v>
      </c>
      <c r="B79" s="2" t="s">
        <v>195</v>
      </c>
    </row>
    <row r="80" spans="1:3" ht="16.5" thickTop="1" thickBot="1" x14ac:dyDescent="0.3">
      <c r="A80" s="41" t="s">
        <v>80</v>
      </c>
      <c r="B80" s="5"/>
    </row>
    <row r="81" spans="1:6" ht="15.75" thickTop="1" x14ac:dyDescent="0.25">
      <c r="A81" s="41" t="s">
        <v>878</v>
      </c>
      <c r="B81" s="1" t="s">
        <v>196</v>
      </c>
      <c r="C81" s="1" t="s">
        <v>197</v>
      </c>
      <c r="D81" s="1" t="s">
        <v>198</v>
      </c>
      <c r="E81" s="1" t="s">
        <v>199</v>
      </c>
      <c r="F81" s="1" t="s">
        <v>200</v>
      </c>
    </row>
    <row r="82" spans="1:6" x14ac:dyDescent="0.25">
      <c r="A82" s="41" t="s">
        <v>879</v>
      </c>
      <c r="B82" s="1" t="s">
        <v>201</v>
      </c>
    </row>
    <row r="83" spans="1:6" x14ac:dyDescent="0.25">
      <c r="A83" s="41" t="s">
        <v>880</v>
      </c>
      <c r="B83" s="1" t="s">
        <v>202</v>
      </c>
    </row>
    <row r="84" spans="1:6" x14ac:dyDescent="0.25">
      <c r="A84" s="41" t="s">
        <v>881</v>
      </c>
      <c r="B84" s="1" t="s">
        <v>203</v>
      </c>
      <c r="C84" t="s">
        <v>204</v>
      </c>
      <c r="D84" t="s">
        <v>205</v>
      </c>
    </row>
    <row r="85" spans="1:6" x14ac:dyDescent="0.25">
      <c r="A85" s="41" t="s">
        <v>882</v>
      </c>
      <c r="B85" s="1" t="s">
        <v>206</v>
      </c>
    </row>
    <row r="86" spans="1:6" x14ac:dyDescent="0.25">
      <c r="A86" s="41" t="s">
        <v>883</v>
      </c>
      <c r="B86" s="2" t="s">
        <v>207</v>
      </c>
      <c r="C86" s="2" t="s">
        <v>208</v>
      </c>
    </row>
    <row r="87" spans="1:6" x14ac:dyDescent="0.25">
      <c r="A87" s="41" t="s">
        <v>884</v>
      </c>
      <c r="B87" s="2" t="s">
        <v>209</v>
      </c>
      <c r="C87" s="2"/>
    </row>
    <row r="88" spans="1:6" x14ac:dyDescent="0.25">
      <c r="A88" s="41" t="s">
        <v>885</v>
      </c>
      <c r="B88" s="1" t="s">
        <v>210</v>
      </c>
    </row>
    <row r="89" spans="1:6" x14ac:dyDescent="0.25">
      <c r="A89" s="41" t="s">
        <v>886</v>
      </c>
      <c r="B89" s="1" t="s">
        <v>211</v>
      </c>
      <c r="C89" s="1" t="s">
        <v>212</v>
      </c>
    </row>
    <row r="90" spans="1:6" x14ac:dyDescent="0.25">
      <c r="A90" s="41" t="s">
        <v>887</v>
      </c>
      <c r="B90" s="1" t="s">
        <v>213</v>
      </c>
      <c r="C90" s="1"/>
      <c r="D90" s="1"/>
    </row>
    <row r="91" spans="1:6" x14ac:dyDescent="0.25">
      <c r="A91" s="41" t="s">
        <v>888</v>
      </c>
      <c r="B91" s="1" t="s">
        <v>214</v>
      </c>
      <c r="C91" s="2" t="s">
        <v>215</v>
      </c>
      <c r="D91" s="2" t="s">
        <v>216</v>
      </c>
    </row>
    <row r="92" spans="1:6" x14ac:dyDescent="0.25">
      <c r="A92" s="41" t="s">
        <v>889</v>
      </c>
      <c r="B92" s="1" t="s">
        <v>217</v>
      </c>
      <c r="C92" s="2" t="s">
        <v>218</v>
      </c>
    </row>
    <row r="93" spans="1:6" x14ac:dyDescent="0.25">
      <c r="A93" s="41" t="s">
        <v>890</v>
      </c>
      <c r="B93" s="1" t="s">
        <v>219</v>
      </c>
    </row>
    <row r="94" spans="1:6" x14ac:dyDescent="0.25">
      <c r="A94" s="41" t="s">
        <v>891</v>
      </c>
      <c r="B94" t="s">
        <v>220</v>
      </c>
    </row>
    <row r="95" spans="1:6" x14ac:dyDescent="0.25">
      <c r="A95" s="41" t="s">
        <v>892</v>
      </c>
      <c r="B95" t="s">
        <v>220</v>
      </c>
    </row>
    <row r="96" spans="1:6" ht="17.25" x14ac:dyDescent="0.25">
      <c r="A96" s="41" t="s">
        <v>893</v>
      </c>
      <c r="B96" s="1" t="s">
        <v>221</v>
      </c>
      <c r="C96" s="1" t="s">
        <v>222</v>
      </c>
    </row>
    <row r="97" spans="1:6" ht="17.25" x14ac:dyDescent="0.25">
      <c r="A97" s="41" t="s">
        <v>894</v>
      </c>
      <c r="B97" s="1" t="s">
        <v>223</v>
      </c>
    </row>
    <row r="98" spans="1:6" x14ac:dyDescent="0.25">
      <c r="A98" s="41" t="s">
        <v>895</v>
      </c>
      <c r="B98" s="1" t="s">
        <v>224</v>
      </c>
      <c r="C98" s="2" t="s">
        <v>225</v>
      </c>
    </row>
    <row r="99" spans="1:6" x14ac:dyDescent="0.25">
      <c r="A99" s="41" t="s">
        <v>896</v>
      </c>
      <c r="B99" s="1" t="s">
        <v>226</v>
      </c>
      <c r="C99" s="1" t="s">
        <v>227</v>
      </c>
    </row>
    <row r="100" spans="1:6" ht="17.25" x14ac:dyDescent="0.25">
      <c r="A100" s="41" t="s">
        <v>897</v>
      </c>
      <c r="B100" s="6" t="s">
        <v>228</v>
      </c>
      <c r="C100" s="2" t="s">
        <v>545</v>
      </c>
    </row>
    <row r="101" spans="1:6" x14ac:dyDescent="0.25">
      <c r="A101" s="41" t="s">
        <v>898</v>
      </c>
      <c r="B101" s="1" t="s">
        <v>229</v>
      </c>
      <c r="C101" s="2" t="s">
        <v>546</v>
      </c>
    </row>
    <row r="102" spans="1:6" x14ac:dyDescent="0.25">
      <c r="A102" s="41" t="s">
        <v>899</v>
      </c>
      <c r="B102" s="1" t="s">
        <v>230</v>
      </c>
    </row>
    <row r="103" spans="1:6" x14ac:dyDescent="0.25">
      <c r="A103" s="41" t="s">
        <v>900</v>
      </c>
      <c r="B103" s="1" t="s">
        <v>231</v>
      </c>
    </row>
    <row r="104" spans="1:6" x14ac:dyDescent="0.25">
      <c r="A104" s="41" t="s">
        <v>901</v>
      </c>
      <c r="B104" s="2" t="s">
        <v>232</v>
      </c>
      <c r="C104" s="2" t="s">
        <v>233</v>
      </c>
      <c r="D104" s="2" t="s">
        <v>234</v>
      </c>
    </row>
    <row r="105" spans="1:6" x14ac:dyDescent="0.25">
      <c r="A105" s="41" t="s">
        <v>902</v>
      </c>
      <c r="B105" s="2" t="s">
        <v>235</v>
      </c>
      <c r="C105" s="2" t="s">
        <v>236</v>
      </c>
      <c r="D105" s="2" t="s">
        <v>237</v>
      </c>
    </row>
    <row r="106" spans="1:6" x14ac:dyDescent="0.25">
      <c r="A106" s="41" t="s">
        <v>903</v>
      </c>
      <c r="B106" s="2" t="s">
        <v>238</v>
      </c>
      <c r="C106" s="2" t="s">
        <v>239</v>
      </c>
      <c r="D106" s="2" t="s">
        <v>240</v>
      </c>
      <c r="E106" s="2" t="s">
        <v>241</v>
      </c>
      <c r="F106" s="2" t="s">
        <v>242</v>
      </c>
    </row>
    <row r="107" spans="1:6" x14ac:dyDescent="0.25">
      <c r="A107" s="41" t="s">
        <v>904</v>
      </c>
      <c r="B107" s="2" t="s">
        <v>243</v>
      </c>
      <c r="C107" s="2" t="s">
        <v>244</v>
      </c>
      <c r="D107" s="2" t="s">
        <v>245</v>
      </c>
      <c r="E107" s="2" t="s">
        <v>246</v>
      </c>
      <c r="F107" s="2" t="s">
        <v>247</v>
      </c>
    </row>
    <row r="108" spans="1:6" x14ac:dyDescent="0.25">
      <c r="A108" s="41" t="s">
        <v>905</v>
      </c>
      <c r="B108" s="2" t="s">
        <v>243</v>
      </c>
      <c r="C108" s="2" t="s">
        <v>248</v>
      </c>
    </row>
    <row r="109" spans="1:6" x14ac:dyDescent="0.25">
      <c r="A109" s="41" t="s">
        <v>906</v>
      </c>
      <c r="B109" s="2" t="s">
        <v>243</v>
      </c>
      <c r="C109" s="2" t="s">
        <v>249</v>
      </c>
      <c r="D109" s="2" t="s">
        <v>250</v>
      </c>
    </row>
    <row r="110" spans="1:6" x14ac:dyDescent="0.25">
      <c r="A110" s="41" t="s">
        <v>111</v>
      </c>
      <c r="B110" s="2" t="s">
        <v>243</v>
      </c>
    </row>
    <row r="111" spans="1:6" x14ac:dyDescent="0.25">
      <c r="A111" s="41" t="s">
        <v>907</v>
      </c>
      <c r="B111" s="2" t="s">
        <v>243</v>
      </c>
      <c r="C111" s="4" t="s">
        <v>251</v>
      </c>
      <c r="D111" s="2" t="s">
        <v>252</v>
      </c>
    </row>
    <row r="112" spans="1:6" x14ac:dyDescent="0.25">
      <c r="A112" s="41" t="s">
        <v>908</v>
      </c>
      <c r="B112" s="2" t="s">
        <v>253</v>
      </c>
      <c r="C112" s="2" t="s">
        <v>254</v>
      </c>
      <c r="D112" s="2" t="s">
        <v>252</v>
      </c>
    </row>
    <row r="113" spans="1:6" x14ac:dyDescent="0.25">
      <c r="A113" s="41" t="s">
        <v>909</v>
      </c>
      <c r="B113" s="2" t="s">
        <v>252</v>
      </c>
      <c r="C113" s="2" t="s">
        <v>255</v>
      </c>
    </row>
    <row r="114" spans="1:6" x14ac:dyDescent="0.25">
      <c r="A114" s="41" t="s">
        <v>910</v>
      </c>
      <c r="B114" s="2" t="s">
        <v>243</v>
      </c>
    </row>
    <row r="115" spans="1:6" x14ac:dyDescent="0.25">
      <c r="A115" s="41" t="s">
        <v>911</v>
      </c>
      <c r="B115" s="2" t="s">
        <v>243</v>
      </c>
      <c r="C115" s="2" t="s">
        <v>256</v>
      </c>
    </row>
    <row r="116" spans="1:6" x14ac:dyDescent="0.25">
      <c r="A116" s="41" t="s">
        <v>117</v>
      </c>
      <c r="B116" s="2" t="s">
        <v>257</v>
      </c>
    </row>
    <row r="117" spans="1:6" x14ac:dyDescent="0.25">
      <c r="A117" s="41" t="s">
        <v>912</v>
      </c>
      <c r="B117" s="2" t="s">
        <v>258</v>
      </c>
      <c r="C117" s="2" t="s">
        <v>259</v>
      </c>
      <c r="D117" s="2" t="s">
        <v>260</v>
      </c>
      <c r="E117" s="2" t="s">
        <v>173</v>
      </c>
      <c r="F117" s="2" t="s">
        <v>261</v>
      </c>
    </row>
    <row r="118" spans="1:6" x14ac:dyDescent="0.25">
      <c r="A118" s="41" t="s">
        <v>119</v>
      </c>
      <c r="B118" s="2" t="s">
        <v>262</v>
      </c>
    </row>
    <row r="119" spans="1:6" x14ac:dyDescent="0.25">
      <c r="A119" s="41" t="s">
        <v>913</v>
      </c>
      <c r="B119" s="2" t="s">
        <v>263</v>
      </c>
      <c r="C119" s="2" t="s">
        <v>264</v>
      </c>
      <c r="D119" s="2" t="s">
        <v>265</v>
      </c>
    </row>
    <row r="120" spans="1:6" x14ac:dyDescent="0.25">
      <c r="A120" s="41" t="s">
        <v>914</v>
      </c>
      <c r="B120" s="2" t="s">
        <v>266</v>
      </c>
    </row>
    <row r="121" spans="1:6" x14ac:dyDescent="0.25">
      <c r="A121" s="41" t="s">
        <v>915</v>
      </c>
      <c r="B121" s="2" t="s">
        <v>267</v>
      </c>
      <c r="C121" s="2" t="s">
        <v>268</v>
      </c>
    </row>
  </sheetData>
  <mergeCells count="1">
    <mergeCell ref="B1:F1"/>
  </mergeCells>
  <hyperlinks>
    <hyperlink ref="D27" r:id="rId1" xr:uid="{8593CA7D-D297-49B0-AD89-0070BF012571}"/>
    <hyperlink ref="C27" r:id="rId2" xr:uid="{E3AEC7E3-85D5-493D-B490-740BFC643BDC}"/>
    <hyperlink ref="B27" r:id="rId3" xr:uid="{8E9358A4-4A05-41DB-9221-A70A7AE1AD46}"/>
    <hyperlink ref="B82" r:id="rId4" xr:uid="{273E3A73-576E-455E-8F40-56DDF64DC042}"/>
    <hyperlink ref="B24" r:id="rId5" xr:uid="{45E7807C-AEBC-4297-9D23-3A52580DC57C}"/>
    <hyperlink ref="B23" r:id="rId6" xr:uid="{8DC05426-426E-4B72-B4BB-E32DD8A619D8}"/>
    <hyperlink ref="C23" r:id="rId7" xr:uid="{645F4AB6-BEF3-4241-86B1-BA0927C4EF87}"/>
    <hyperlink ref="B25" r:id="rId8" xr:uid="{30CAC1A4-7950-4B01-A768-4D77CAA0CB30}"/>
    <hyperlink ref="B83" r:id="rId9" xr:uid="{084546B5-4CE1-4543-A07A-FABF82D3D1CB}"/>
    <hyperlink ref="B21" r:id="rId10" xr:uid="{B98AF3EF-8D32-466B-8FA0-89082128DEDE}"/>
    <hyperlink ref="B22" r:id="rId11" xr:uid="{D06B912C-E3F9-4EF8-BDA8-3346F6954BD4}"/>
    <hyperlink ref="B20" r:id="rId12" xr:uid="{A06B735D-C8D2-4BC7-8781-BAF3F61CC343}"/>
    <hyperlink ref="B19" r:id="rId13" xr:uid="{0FA4DCFA-6F2B-48E2-9C1E-B8A0E7757658}"/>
    <hyperlink ref="B17" r:id="rId14" xr:uid="{68EF30D2-3C6D-4878-853B-A36339F6A0DC}"/>
    <hyperlink ref="D39" r:id="rId15" xr:uid="{FA056662-FEF5-4F99-81D4-D363DB8E0779}"/>
    <hyperlink ref="C39" r:id="rId16" xr:uid="{2D841ABC-D271-4A41-B973-9F09F83DDF47}"/>
    <hyperlink ref="B39" r:id="rId17" xr:uid="{B7FAF3A8-989D-4EB6-A7B6-891305C60878}"/>
    <hyperlink ref="B84" r:id="rId18" xr:uid="{F416F7EF-2058-412A-8434-5DAA39F2AD60}"/>
    <hyperlink ref="B85" r:id="rId19" xr:uid="{E5A27082-35F2-485B-B1B3-D972800A0189}"/>
    <hyperlink ref="B26" r:id="rId20" xr:uid="{EA90C186-4067-4638-B4E2-2DEE7909E689}"/>
    <hyperlink ref="B29" r:id="rId21" xr:uid="{976C05A2-D481-41E6-96FB-3ECA306DD31F}"/>
    <hyperlink ref="B30" r:id="rId22" xr:uid="{A2D730AA-D337-4203-9C34-306CC6673504}"/>
    <hyperlink ref="D81" r:id="rId23" xr:uid="{48FCDB5D-3343-411E-ACF3-BB7E10726530}"/>
    <hyperlink ref="E81" r:id="rId24" xr:uid="{C487FD43-17A7-4978-B489-1553EDB188D6}"/>
    <hyperlink ref="F81" r:id="rId25" xr:uid="{0125CBF6-DA54-4BC4-9E57-DC02B9D17678}"/>
    <hyperlink ref="C81" r:id="rId26" xr:uid="{B441EE99-6A7F-4C42-A34A-ED80C5811DAB}"/>
    <hyperlink ref="B81" r:id="rId27" xr:uid="{330C8522-48A6-4F9D-B9A0-412A846EF34D}"/>
    <hyperlink ref="B88" r:id="rId28" xr:uid="{BA3CC004-5FBC-463C-BC84-7151EBEBBA49}"/>
    <hyperlink ref="B90" r:id="rId29" xr:uid="{3984D530-392E-4C4F-9209-5BA3FF2E6A6D}"/>
    <hyperlink ref="B89" r:id="rId30" xr:uid="{52166182-8065-4BA4-AD6C-3571FCE1BA44}"/>
    <hyperlink ref="C89" r:id="rId31" xr:uid="{B19C30BA-D1E5-491A-9393-0641953A2DE7}"/>
    <hyperlink ref="B91" r:id="rId32" xr:uid="{A1C66BD9-9EBD-472B-9434-3F3C1E73F4FA}"/>
    <hyperlink ref="B92" r:id="rId33" xr:uid="{1299C1C5-B5F3-4113-9127-3160BD281BD6}"/>
    <hyperlink ref="B93" r:id="rId34" xr:uid="{D2317729-F247-4A29-AE09-DA631E22CD84}"/>
    <hyperlink ref="B96" r:id="rId35" xr:uid="{B9727647-2792-46A6-8B30-6D748DE882CE}"/>
    <hyperlink ref="C96" r:id="rId36" xr:uid="{D57C9FC9-8CB8-41E6-9763-81FD0076DF45}"/>
    <hyperlink ref="B97" r:id="rId37" xr:uid="{CB0DD243-C6B4-4874-B9EA-FCAEF7AE00FA}"/>
    <hyperlink ref="B98" r:id="rId38" xr:uid="{64C5FB2D-904D-4289-841D-9DAF56410122}"/>
    <hyperlink ref="B99" r:id="rId39" xr:uid="{C8C697B6-D99F-429F-B949-E99A37ABD59D}"/>
    <hyperlink ref="C99" r:id="rId40" xr:uid="{5B1E6081-0AA8-4B66-9297-34E3F8A654B6}"/>
    <hyperlink ref="B100" r:id="rId41" xr:uid="{9D1342EA-6DF3-496F-AF81-DF39772BFA22}"/>
    <hyperlink ref="C43" r:id="rId42" xr:uid="{71E848AA-CFF8-4F33-B6CE-69ECAAD20643}"/>
    <hyperlink ref="B43" r:id="rId43" xr:uid="{3B8F6F90-1BDB-412D-B7A8-5A8B5128ECF5}"/>
    <hyperlink ref="B44" r:id="rId44" xr:uid="{DE35CBD7-42AE-4A4C-81C3-9C093BB00455}"/>
    <hyperlink ref="C44" r:id="rId45" xr:uid="{7D6C28E9-5119-4B9C-B959-8D2EED774BFA}"/>
    <hyperlink ref="B101" r:id="rId46" xr:uid="{F0CE289D-396C-4221-A65E-7963AE48554D}"/>
    <hyperlink ref="B102" r:id="rId47" xr:uid="{D804CE9A-098D-4F6E-89D2-B7E8BC25F82C}"/>
    <hyperlink ref="B103" r:id="rId48" xr:uid="{DAEB357F-6795-48B6-AC81-6C2E4C9B4555}"/>
    <hyperlink ref="B2" r:id="rId49" xr:uid="{F7A7222E-0AD8-47E8-B261-7F4690081F6F}"/>
    <hyperlink ref="B3" r:id="rId50" xr:uid="{4C1FC6C6-D4A4-4EC3-AE56-73E0F2963E28}"/>
    <hyperlink ref="B4" r:id="rId51" xr:uid="{E96EE355-8783-4404-B683-7A94481644CD}"/>
    <hyperlink ref="B5" r:id="rId52" xr:uid="{65111CA1-6798-4025-8F44-60774F19DA47}"/>
    <hyperlink ref="B6" r:id="rId53" xr:uid="{69E5D699-1CC3-4DCB-BB85-F8F87624C53A}"/>
    <hyperlink ref="B7" r:id="rId54" xr:uid="{2E720669-A7C8-4C69-A4AA-127DC8426059}"/>
    <hyperlink ref="C7" r:id="rId55" xr:uid="{8BC1B443-69C3-4DE7-B8A2-794DC225FD2B}"/>
    <hyperlink ref="D7" r:id="rId56" xr:uid="{6E69DC1B-410A-44C4-ABD1-839397E36D41}"/>
    <hyperlink ref="B8" r:id="rId57" xr:uid="{942417F7-A133-4A73-B6A3-42BF1DB16F6D}"/>
    <hyperlink ref="B9" r:id="rId58" xr:uid="{C901CF7F-468B-40DA-8FC6-CE7EBE971B43}"/>
    <hyperlink ref="B10" r:id="rId59" xr:uid="{13B8F151-916D-4FD7-8C02-F1AA0C779819}"/>
    <hyperlink ref="B11" r:id="rId60" xr:uid="{399CD4AD-307E-4C3B-BF9D-DFC10CD88555}"/>
    <hyperlink ref="B12" r:id="rId61" xr:uid="{FDF44ACF-0736-4BD0-B663-7EB1CC2CC615}"/>
    <hyperlink ref="C12" r:id="rId62" xr:uid="{EE9D51B2-19B9-4C5B-941A-35B40513F1FB}"/>
    <hyperlink ref="B13" r:id="rId63" xr:uid="{42C0300F-A810-429C-9B99-33B3ACE09BD1}"/>
    <hyperlink ref="B14" r:id="rId64" xr:uid="{B0C062A7-067F-4467-AA1A-E007FADC4011}"/>
    <hyperlink ref="B15" r:id="rId65" xr:uid="{75783502-F8AE-4FA8-B3F3-E2FEC09A0508}"/>
    <hyperlink ref="B16" r:id="rId66" xr:uid="{9EB7C5EC-F492-4649-A545-923EC102CB5A}"/>
    <hyperlink ref="C16" r:id="rId67" xr:uid="{C629B10E-0A0A-4978-94FA-CB001DDF8025}"/>
    <hyperlink ref="D16" r:id="rId68" xr:uid="{406D5F11-DC49-44AE-9D3F-1CAA056A756E}"/>
    <hyperlink ref="B18" r:id="rId69" xr:uid="{6C9C16E0-C8A6-40F7-9A0F-A8B57B2702C0}"/>
    <hyperlink ref="B28" r:id="rId70" xr:uid="{54E3D878-1F23-4FAE-8FD8-B038A11F0D3A}"/>
    <hyperlink ref="B31" r:id="rId71" xr:uid="{CE6D89FE-51A4-4511-A417-08E06AF8BABC}"/>
    <hyperlink ref="B32" r:id="rId72" display="Qin, Zhu, Chen, Wang, and Zhang (2007)" xr:uid="{A0AA71A1-7945-406F-BCB3-D8BDFD960B4C}"/>
    <hyperlink ref="B33" r:id="rId73" xr:uid="{973E8D03-F15B-454C-B10A-D0DED119E3A6}"/>
    <hyperlink ref="B34" r:id="rId74" xr:uid="{52D32EBD-F593-4F27-A5C2-00A00A56310F}"/>
    <hyperlink ref="B35" r:id="rId75" xr:uid="{2E1440A0-76E0-4841-B8FB-7223BC566145}"/>
    <hyperlink ref="B36" r:id="rId76" xr:uid="{D6677420-C82C-427F-9094-99EABFABFB3D}"/>
    <hyperlink ref="B37" r:id="rId77" xr:uid="{0F451B40-8A71-47D3-AE07-941F0231762B}"/>
    <hyperlink ref="B38" r:id="rId78" xr:uid="{0B5665E1-570E-40C4-BB3E-7E6C4E75AD2C}"/>
    <hyperlink ref="B40" r:id="rId79" xr:uid="{A7B19E89-8A9B-4B01-8544-C33470875347}"/>
    <hyperlink ref="B41" r:id="rId80" xr:uid="{DA830A57-8BB8-4358-9C65-8E8271B9E858}"/>
    <hyperlink ref="B42" r:id="rId81" xr:uid="{5E8FF4B4-015E-43A4-8D4C-B39D312B1FBB}"/>
    <hyperlink ref="B45" r:id="rId82" xr:uid="{9D1EA0E4-1B91-4532-900C-BB17C4BC9F5F}"/>
    <hyperlink ref="B46" r:id="rId83" xr:uid="{8D2991F0-D12A-4954-BE8A-599B1E300D74}"/>
    <hyperlink ref="B47" r:id="rId84" xr:uid="{5EA8A1C3-0EB1-4016-BF62-2BCF424D4F74}"/>
    <hyperlink ref="C47" r:id="rId85" xr:uid="{D3EB5D6C-2AD5-443F-98D2-D7C53C7B969D}"/>
    <hyperlink ref="D47" r:id="rId86" xr:uid="{BF42FEBC-4700-43E8-9C5F-25F2C086D69F}"/>
    <hyperlink ref="B48" r:id="rId87" xr:uid="{C0B927CD-BEFF-4EBD-A988-D43F3DB98AD6}"/>
    <hyperlink ref="B49" r:id="rId88" xr:uid="{C388210D-7E27-4314-A994-187BA7238B49}"/>
    <hyperlink ref="B50" r:id="rId89" xr:uid="{481FD58C-8F63-4460-88B8-320C175867F9}"/>
    <hyperlink ref="B51" r:id="rId90" xr:uid="{402F1FF0-A50A-4545-9C21-482A68A97822}"/>
    <hyperlink ref="B52" r:id="rId91" xr:uid="{DE29F01F-BA65-43E4-9C5C-54A687C69DF2}"/>
    <hyperlink ref="B53" r:id="rId92" xr:uid="{39BD2BBB-8884-4217-9779-07C4456A164D}"/>
    <hyperlink ref="C53" r:id="rId93" xr:uid="{F448B306-8356-405F-8D5D-7E26D93CA503}"/>
    <hyperlink ref="D53" r:id="rId94" xr:uid="{A9C94124-BA5A-4402-9184-057DA6AB6814}"/>
    <hyperlink ref="E53" r:id="rId95" xr:uid="{28982773-85CD-4FBB-ACBB-5BCD103AA02F}"/>
    <hyperlink ref="B54" r:id="rId96" xr:uid="{59202B28-1640-4CD2-9639-DFFC101A8AFA}"/>
    <hyperlink ref="B56" r:id="rId97" xr:uid="{68FC4505-0D15-4385-BFF0-89375797DD5F}"/>
    <hyperlink ref="B60" r:id="rId98" xr:uid="{87176188-8376-468B-BCB3-61882553BEEE}"/>
    <hyperlink ref="B61" r:id="rId99" xr:uid="{7F93474E-EC40-4DB9-851D-9B6DACEF6088}"/>
    <hyperlink ref="B62" r:id="rId100" xr:uid="{B0F3B558-10F3-4985-B834-B0676B561192}"/>
    <hyperlink ref="B63" r:id="rId101" xr:uid="{109247F4-91E3-48CC-B1E6-B5795FC62E39}"/>
    <hyperlink ref="B64" r:id="rId102" xr:uid="{8C5B55D4-7344-4A6C-82CB-6DD3B8143ABB}"/>
    <hyperlink ref="B65" r:id="rId103" xr:uid="{3C1C0B7F-CFCE-4209-A922-DBBAA047642A}"/>
    <hyperlink ref="B66" r:id="rId104" xr:uid="{4B9C1DC3-2A04-4717-8155-09E22BE5EBF4}"/>
    <hyperlink ref="B67" r:id="rId105" xr:uid="{B739D240-2FEC-4619-A167-4CB5BB9C4519}"/>
    <hyperlink ref="B68" r:id="rId106" xr:uid="{AFDDC3FD-2410-44DA-9F0C-E3604F4891FF}"/>
    <hyperlink ref="C68" r:id="rId107" xr:uid="{9180E2C0-8273-41AB-BA55-1DA4F15A322B}"/>
    <hyperlink ref="B69" r:id="rId108" xr:uid="{4793E0F4-67BC-4052-B96D-6FD54B4C643A}"/>
    <hyperlink ref="B70" r:id="rId109" xr:uid="{A2CE68ED-7919-4462-A98B-0B9A3588C3F6}"/>
    <hyperlink ref="B71" r:id="rId110" xr:uid="{7075A971-DCA0-4F3A-AC50-186B32958A7A}"/>
    <hyperlink ref="B72" r:id="rId111" xr:uid="{04A890D5-5770-4D94-876E-5074EDCF7460}"/>
    <hyperlink ref="B73" r:id="rId112" xr:uid="{2A73B73C-F7B8-44AA-AFAD-5EC45CFD75C4}"/>
    <hyperlink ref="B74" r:id="rId113" xr:uid="{6C57CFB5-080C-4A9D-9F8E-3834021D7343}"/>
    <hyperlink ref="B75" r:id="rId114" xr:uid="{E40E3FA6-174A-451D-863E-1A1995C1575E}"/>
    <hyperlink ref="B76" r:id="rId115" xr:uid="{7A4A4E6C-5E2E-44DD-A9FA-08C26A2EB755}"/>
    <hyperlink ref="C76" r:id="rId116" xr:uid="{1FA52340-DF2D-4757-B835-514313EB46A8}"/>
    <hyperlink ref="B77" r:id="rId117" xr:uid="{0B84C9BE-C672-48DB-8150-9F5D6C517CBC}"/>
    <hyperlink ref="B78" r:id="rId118" xr:uid="{E07DCB31-9E28-4295-90D5-4DB8B7842549}"/>
    <hyperlink ref="B79" r:id="rId119" xr:uid="{FC1F5863-2807-4C80-A191-58FA0C8BBBA2}"/>
    <hyperlink ref="B86" r:id="rId120" xr:uid="{B07A87E9-1A27-4CEA-A7FB-3AD3A9124D74}"/>
    <hyperlink ref="C86" r:id="rId121" xr:uid="{6AD90E94-EC57-40AF-A030-07DC8C5BCD78}"/>
    <hyperlink ref="B87" r:id="rId122" xr:uid="{E9C51F94-DE00-43BB-B16C-B2DFEB11B269}"/>
    <hyperlink ref="B121" r:id="rId123" xr:uid="{6B7788F3-1AA7-49C8-9FFE-5F7F372F7C9F}"/>
    <hyperlink ref="C91" r:id="rId124" xr:uid="{C5C6120F-6881-4424-878A-1FA499E7E31D}"/>
    <hyperlink ref="D91" r:id="rId125" xr:uid="{A385A193-D22B-4A70-9D4C-0037634E260A}"/>
    <hyperlink ref="C92" r:id="rId126" xr:uid="{8989889B-E675-4538-A939-E864B15B3E1E}"/>
    <hyperlink ref="C98" r:id="rId127" xr:uid="{1811BCFF-47B4-486B-948F-39B1352415E9}"/>
    <hyperlink ref="D104" r:id="rId128" xr:uid="{370D0867-F86A-41E0-A4AC-6368D5CC066F}"/>
    <hyperlink ref="C104" r:id="rId129" xr:uid="{90B9CCC8-196F-4EF1-9B40-39A9BF36C8C7}"/>
    <hyperlink ref="B104" r:id="rId130" xr:uid="{A27F8F09-6AD0-44E9-8DF2-E0BBA1EF07B6}"/>
    <hyperlink ref="B105" r:id="rId131" xr:uid="{486D72F3-77A9-467F-8665-7255E279D07B}"/>
    <hyperlink ref="C105" r:id="rId132" xr:uid="{3A8A844F-4C1D-4874-8C33-28E7D9EF0EF1}"/>
    <hyperlink ref="D105" r:id="rId133" xr:uid="{130F69AB-598C-4FB0-A2C7-B93C5A8846A2}"/>
    <hyperlink ref="B106" r:id="rId134" xr:uid="{DF00FB52-FD0A-4E4F-A54B-E0B53D4B0498}"/>
    <hyperlink ref="C106" r:id="rId135" xr:uid="{856D000B-413F-4F8C-8CA4-7BB69E631F41}"/>
    <hyperlink ref="D106" r:id="rId136" xr:uid="{BA23E239-EFB5-49F7-A8E0-F6496F14F232}"/>
    <hyperlink ref="E106" r:id="rId137" xr:uid="{95BCC9B0-E162-461E-8875-1CE50EE7F4FC}"/>
    <hyperlink ref="F106" r:id="rId138" xr:uid="{BEAC7E74-30CA-4EC7-B358-EE75F0D88BB2}"/>
    <hyperlink ref="C107" r:id="rId139" xr:uid="{12DECA03-1315-404B-A5B7-29D2E3EAF0E0}"/>
    <hyperlink ref="D107" r:id="rId140" xr:uid="{0DAAD530-0496-4CFC-9828-BCD8D53DA886}"/>
    <hyperlink ref="E107" r:id="rId141" xr:uid="{0847B8E8-1825-4CA7-A848-CCDBB6BE3ECE}"/>
    <hyperlink ref="F107" r:id="rId142" location="fig3" xr:uid="{8DC54A72-440F-4D8E-A8BA-652F983C2429}"/>
    <hyperlink ref="B108" r:id="rId143" xr:uid="{E966CF73-9273-4AA2-9136-F71BFC383B6D}"/>
    <hyperlink ref="B107" r:id="rId144" xr:uid="{B32A2CAE-1698-4E86-A125-6F619D29D9B6}"/>
    <hyperlink ref="B109" r:id="rId145" xr:uid="{DB2079B5-7E91-44A2-BEF4-E11E2AEFCC21}"/>
    <hyperlink ref="B110" r:id="rId146" xr:uid="{63805C7C-B9D3-42A1-8942-6FCFD07A2FF0}"/>
    <hyperlink ref="B111" r:id="rId147" xr:uid="{33F740E8-F6F5-4BC0-9207-422B979B6A81}"/>
    <hyperlink ref="B114" r:id="rId148" xr:uid="{309E3610-0422-4DAC-B504-2EE9F75F1F8D}"/>
    <hyperlink ref="B115" r:id="rId149" xr:uid="{2557E90F-5F45-43BC-84FF-A2669200EC73}"/>
    <hyperlink ref="C108" r:id="rId150" xr:uid="{7EB43030-797C-4751-B1D4-659D56228735}"/>
    <hyperlink ref="C109" r:id="rId151" xr:uid="{6A12A715-6A98-40E3-8A65-542D32109AF4}"/>
    <hyperlink ref="D109" r:id="rId152" xr:uid="{907E9E62-A410-41BB-B100-B0F5701A6561}"/>
    <hyperlink ref="B112" r:id="rId153" xr:uid="{A5EC6E13-63A7-46C6-83B9-CA7AB8709EE1}"/>
    <hyperlink ref="C112" r:id="rId154" xr:uid="{A4173F2E-93E8-4689-8498-9FCFFD88010C}"/>
    <hyperlink ref="C111" r:id="rId155" xr:uid="{B155C600-E318-4CB2-922A-1367C901FCE0}"/>
    <hyperlink ref="D111" r:id="rId156" xr:uid="{87469991-65F0-4532-875D-ABCD8FEBCB0F}"/>
    <hyperlink ref="B113" r:id="rId157" xr:uid="{F5AC8655-A201-4A91-A91D-93ED86B6EA98}"/>
    <hyperlink ref="D112" r:id="rId158" xr:uid="{F31F14C9-5F33-41B6-9889-BB369BA1E2F4}"/>
    <hyperlink ref="C113" r:id="rId159" xr:uid="{C45982FE-B7C5-413F-90F2-C250DA64A1E8}"/>
    <hyperlink ref="C115" r:id="rId160" xr:uid="{0CD312B5-FA3A-4609-AF6E-35BCCA244D3E}"/>
    <hyperlink ref="B117" r:id="rId161" xr:uid="{5CD96AC9-02D8-4C75-A09A-E0E5100943D2}"/>
    <hyperlink ref="C117" r:id="rId162" xr:uid="{08448F99-615F-457A-A8D8-364779A4F34C}"/>
    <hyperlink ref="D117" r:id="rId163" xr:uid="{9A9CC3AC-2951-4144-96B6-62771D5B8A1D}"/>
    <hyperlink ref="E117" r:id="rId164" xr:uid="{BAE2F569-8988-44DD-9B28-25CAF4D25B61}"/>
    <hyperlink ref="F117" r:id="rId165" xr:uid="{CF7434AF-9166-4331-A194-79A866F8870B}"/>
    <hyperlink ref="B118" r:id="rId166" xr:uid="{09E09BD2-67F5-4D03-8A87-59307A0DFDBE}"/>
    <hyperlink ref="B116" r:id="rId167" xr:uid="{5DB63B85-8D24-4083-81F3-5B7574780A32}"/>
    <hyperlink ref="B119" r:id="rId168" xr:uid="{D565078C-F732-4949-BBE1-65B4F5AB2B4E}"/>
    <hyperlink ref="C119" r:id="rId169" xr:uid="{6A2B3C6D-43CE-464B-B0CA-04B47F137C09}"/>
    <hyperlink ref="D119" r:id="rId170" xr:uid="{282F8BF6-19F8-45B2-A218-7D0887455528}"/>
    <hyperlink ref="B120" r:id="rId171" xr:uid="{4A2DF6B7-F34B-4E9A-80A2-7FF35DF1A98F}"/>
    <hyperlink ref="C121" r:id="rId172" xr:uid="{65AB02A0-2353-4D67-98F4-B76590310F20}"/>
    <hyperlink ref="D43" r:id="rId173" xr:uid="{D4B33735-2844-4403-AFF1-4B38FFC039D2}"/>
    <hyperlink ref="C100" r:id="rId174" xr:uid="{0E3498DD-AC15-42CF-8BDE-E364C0B52290}"/>
    <hyperlink ref="C101" r:id="rId175" xr:uid="{FAE90F3A-2CDC-425F-9DA5-87A6BC89CFDC}"/>
  </hyperlinks>
  <pageMargins left="0.7" right="0.7" top="0.75" bottom="0.75" header="0.3" footer="0.3"/>
  <legacyDrawing r:id="rId1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dataset</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Guerreiro</dc:creator>
  <cp:lastModifiedBy>Bruno Guerreiro</cp:lastModifiedBy>
  <dcterms:created xsi:type="dcterms:W3CDTF">2015-06-05T18:17:20Z</dcterms:created>
  <dcterms:modified xsi:type="dcterms:W3CDTF">2023-12-13T15:49:03Z</dcterms:modified>
</cp:coreProperties>
</file>