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OneDrive - campus.fct.unl.pt\PHD\TASK 1 Polymer DBs\Data\"/>
    </mc:Choice>
  </mc:AlternateContent>
  <xr:revisionPtr revIDLastSave="8249" documentId="8_{143ACF73-E97A-443D-B2F3-55FBEB2E1E1B}" xr6:coauthVersionLast="45" xr6:coauthVersionMax="45" xr10:uidLastSave="{8F957C8B-F350-4328-91D7-E5EC7D30BA0C}"/>
  <bookViews>
    <workbookView xWindow="-120" yWindow="-120" windowWidth="29040" windowHeight="16440" tabRatio="849" firstSheet="1" activeTab="3" xr2:uid="{00000000-000D-0000-FFFF-FFFF00000000}"/>
  </bookViews>
  <sheets>
    <sheet name="PROJECT INFO" sheetId="7" r:id="rId1"/>
    <sheet name="Trends" sheetId="12" r:id="rId2"/>
    <sheet name="Unit conversion" sheetId="11" r:id="rId3"/>
    <sheet name="DB" sheetId="5" r:id="rId4"/>
    <sheet name="monDB" sheetId="13" r:id="rId5"/>
    <sheet name="monomer_DB" sheetId="10" r:id="rId6"/>
    <sheet name="Cryo%" sheetId="14" r:id="rId7"/>
    <sheet name="Definitions and constraints" sheetId="2" r:id="rId8"/>
    <sheet name="Monomer list" sheetId="3" r:id="rId9"/>
    <sheet name="Assays" sheetId="6" r:id="rId10"/>
    <sheet name="Assay dependencies" sheetId="8" r:id="rId11"/>
    <sheet name="Assay details" sheetId="9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0" i="14" l="1"/>
  <c r="N31" i="14"/>
  <c r="N29" i="14"/>
  <c r="J26" i="14"/>
  <c r="J27" i="14"/>
  <c r="M30" i="14"/>
  <c r="L30" i="14"/>
  <c r="K30" i="14"/>
  <c r="M29" i="14"/>
  <c r="M31" i="14" s="1"/>
  <c r="L29" i="14"/>
  <c r="L31" i="14" s="1"/>
  <c r="K29" i="14"/>
  <c r="K31" i="14" s="1"/>
  <c r="N8" i="14"/>
  <c r="N17" i="14"/>
  <c r="G17" i="14"/>
  <c r="G30" i="14"/>
  <c r="D30" i="14"/>
  <c r="E30" i="14"/>
  <c r="F30" i="14"/>
  <c r="C30" i="14"/>
  <c r="K17" i="14"/>
  <c r="L17" i="14"/>
  <c r="M17" i="14"/>
  <c r="D17" i="14"/>
  <c r="E17" i="14"/>
  <c r="F17" i="14"/>
  <c r="J17" i="14"/>
  <c r="C17" i="14"/>
  <c r="K8" i="14"/>
  <c r="L8" i="14"/>
  <c r="M8" i="14"/>
  <c r="J8" i="14"/>
  <c r="G8" i="14"/>
  <c r="D8" i="14"/>
  <c r="E8" i="14"/>
  <c r="F8" i="14"/>
  <c r="C8" i="14"/>
  <c r="J30" i="14" l="1"/>
  <c r="J29" i="14"/>
  <c r="J31" i="14" s="1"/>
  <c r="G7" i="14"/>
  <c r="N16" i="14"/>
  <c r="F29" i="14"/>
  <c r="F31" i="14" s="1"/>
  <c r="E29" i="14"/>
  <c r="E31" i="14" s="1"/>
  <c r="D29" i="14"/>
  <c r="D31" i="14" s="1"/>
  <c r="C29" i="14"/>
  <c r="M18" i="14"/>
  <c r="N18" i="14" s="1"/>
  <c r="L18" i="14"/>
  <c r="K18" i="14"/>
  <c r="E18" i="14"/>
  <c r="D18" i="14"/>
  <c r="M16" i="14"/>
  <c r="L16" i="14"/>
  <c r="K16" i="14"/>
  <c r="J16" i="14"/>
  <c r="J18" i="14" s="1"/>
  <c r="G16" i="14"/>
  <c r="F16" i="14"/>
  <c r="F18" i="14" s="1"/>
  <c r="E16" i="14"/>
  <c r="D16" i="14"/>
  <c r="C16" i="14"/>
  <c r="C18" i="14" s="1"/>
  <c r="L9" i="14"/>
  <c r="K9" i="14"/>
  <c r="J9" i="14"/>
  <c r="F9" i="14"/>
  <c r="G9" i="14" s="1"/>
  <c r="E9" i="14"/>
  <c r="M7" i="14"/>
  <c r="M9" i="14" s="1"/>
  <c r="N9" i="14" s="1"/>
  <c r="L7" i="14"/>
  <c r="K7" i="14"/>
  <c r="J7" i="14"/>
  <c r="N7" i="14" s="1"/>
  <c r="F7" i="14"/>
  <c r="E7" i="14"/>
  <c r="D7" i="14"/>
  <c r="D9" i="14" s="1"/>
  <c r="C7" i="14"/>
  <c r="C9" i="14" s="1"/>
  <c r="G29" i="14" l="1"/>
  <c r="C31" i="14"/>
  <c r="G31" i="14" s="1"/>
  <c r="G18" i="14"/>
  <c r="AG31" i="5"/>
  <c r="AG32" i="5"/>
  <c r="AG34" i="5"/>
  <c r="AG33" i="5"/>
  <c r="AG27" i="5"/>
  <c r="AG28" i="5"/>
  <c r="AG29" i="5"/>
  <c r="AG30" i="5"/>
  <c r="DC3" i="5" l="1"/>
  <c r="DC4" i="5"/>
  <c r="DC5" i="5"/>
  <c r="DC6" i="5"/>
  <c r="DC7" i="5"/>
  <c r="DC8" i="5"/>
  <c r="DC9" i="5"/>
  <c r="DC10" i="5"/>
  <c r="DC11" i="5"/>
  <c r="DC12" i="5"/>
  <c r="DC13" i="5"/>
  <c r="DC14" i="5"/>
  <c r="DC15" i="5"/>
  <c r="DC16" i="5"/>
  <c r="DC17" i="5"/>
  <c r="DC18" i="5"/>
  <c r="DC19" i="5"/>
  <c r="DC20" i="5"/>
  <c r="DC21" i="5"/>
  <c r="DC22" i="5"/>
  <c r="DC23" i="5"/>
  <c r="DC24" i="5"/>
  <c r="DC25" i="5"/>
  <c r="DC26" i="5"/>
  <c r="DC28" i="5"/>
  <c r="DC31" i="5"/>
  <c r="DC32" i="5"/>
  <c r="DC33" i="5"/>
  <c r="DC34" i="5"/>
  <c r="DC35" i="5"/>
  <c r="DC38" i="5"/>
  <c r="DC39" i="5"/>
  <c r="DC40" i="5"/>
  <c r="DC41" i="5"/>
  <c r="DC42" i="5"/>
  <c r="DC43" i="5"/>
  <c r="DC44" i="5"/>
  <c r="DC45" i="5"/>
  <c r="DC46" i="5"/>
  <c r="DC47" i="5"/>
  <c r="DC48" i="5"/>
  <c r="DC49" i="5"/>
  <c r="DC50" i="5"/>
  <c r="DC51" i="5"/>
  <c r="DC52" i="5"/>
  <c r="DC53" i="5"/>
  <c r="DC54" i="5"/>
  <c r="DC55" i="5"/>
  <c r="DC56" i="5"/>
  <c r="DC57" i="5"/>
  <c r="DC58" i="5"/>
  <c r="DC59" i="5"/>
  <c r="DC60" i="5"/>
  <c r="DC61" i="5"/>
  <c r="DC62" i="5"/>
  <c r="DC63" i="5"/>
  <c r="DC64" i="5"/>
  <c r="DC65" i="5"/>
  <c r="DC66" i="5"/>
  <c r="DC67" i="5"/>
  <c r="DC68" i="5"/>
  <c r="DC69" i="5"/>
  <c r="DC70" i="5"/>
  <c r="DC71" i="5"/>
  <c r="DC72" i="5"/>
  <c r="DC73" i="5"/>
  <c r="DC74" i="5"/>
  <c r="DC75" i="5"/>
  <c r="DC76" i="5"/>
  <c r="DC77" i="5"/>
  <c r="DC78" i="5"/>
  <c r="DC79" i="5"/>
  <c r="DC80" i="5"/>
  <c r="DC81" i="5"/>
  <c r="DC82" i="5"/>
  <c r="DC83" i="5"/>
  <c r="DC84" i="5"/>
  <c r="DC85" i="5"/>
  <c r="DC86" i="5"/>
  <c r="DC87" i="5"/>
  <c r="DC88" i="5"/>
  <c r="DC89" i="5"/>
  <c r="DC90" i="5"/>
  <c r="DC91" i="5"/>
  <c r="DC92" i="5"/>
  <c r="DC93" i="5"/>
  <c r="DC94" i="5"/>
  <c r="DC95" i="5"/>
  <c r="DC96" i="5"/>
  <c r="DC97" i="5"/>
  <c r="DC98" i="5"/>
  <c r="DC99" i="5"/>
  <c r="DC100" i="5"/>
  <c r="DC101" i="5"/>
  <c r="DC102" i="5"/>
  <c r="DC103" i="5"/>
  <c r="DC104" i="5"/>
  <c r="DC105" i="5"/>
  <c r="DC106" i="5"/>
  <c r="DC107" i="5"/>
  <c r="DC108" i="5"/>
  <c r="DC109" i="5"/>
  <c r="DC110" i="5"/>
  <c r="DC111" i="5"/>
  <c r="DC112" i="5"/>
  <c r="DC113" i="5"/>
  <c r="DC114" i="5"/>
  <c r="DC115" i="5"/>
  <c r="DC116" i="5"/>
  <c r="DC117" i="5"/>
  <c r="DC118" i="5"/>
  <c r="DC119" i="5"/>
  <c r="DC120" i="5"/>
  <c r="DC121" i="5"/>
  <c r="DC122" i="5"/>
  <c r="DC123" i="5"/>
  <c r="DC124" i="5"/>
  <c r="AG20" i="5" l="1"/>
  <c r="AG19" i="5" l="1"/>
  <c r="AG18" i="5"/>
  <c r="AG15" i="5" l="1"/>
  <c r="AG12" i="5" l="1"/>
  <c r="B22" i="12" l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AG13" i="5" l="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10" i="11"/>
  <c r="M23" i="11"/>
  <c r="M22" i="11"/>
  <c r="U32" i="11" l="1"/>
  <c r="V10" i="11" l="1"/>
  <c r="V12" i="11"/>
  <c r="V24" i="11"/>
  <c r="V26" i="11"/>
  <c r="V18" i="11"/>
  <c r="V20" i="11"/>
  <c r="V13" i="11"/>
  <c r="V25" i="11"/>
  <c r="V14" i="11"/>
  <c r="V21" i="11"/>
  <c r="V11" i="11"/>
  <c r="V15" i="11"/>
  <c r="V27" i="11"/>
  <c r="V29" i="11"/>
  <c r="V16" i="11"/>
  <c r="V28" i="11"/>
  <c r="V17" i="11"/>
  <c r="V30" i="11"/>
  <c r="V31" i="11"/>
  <c r="V22" i="11"/>
  <c r="V23" i="11"/>
  <c r="V19" i="11"/>
  <c r="AG11" i="5" l="1"/>
  <c r="AK10" i="5" l="1"/>
  <c r="AK9" i="5"/>
  <c r="AK8" i="5"/>
  <c r="AK6" i="5"/>
  <c r="AY6" i="5"/>
  <c r="AY5" i="5"/>
  <c r="AK5" i="5"/>
  <c r="AK4" i="5"/>
  <c r="AY4" i="5"/>
  <c r="AH7" i="5"/>
  <c r="DC2" i="5" l="1"/>
  <c r="AG3" i="5" l="1"/>
  <c r="AG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tc={284AEB01-1C87-4BDA-8171-7938B03369E6}</author>
    <author>tc={0D143A6E-F35B-49F0-AE7C-C4C5C6934BA7}</author>
    <author>tc={84AF3E02-99C5-417B-9A8C-970680AD2C86}</author>
    <author>tc={E235629F-7856-4995-817E-D5082DFD1EDD}</author>
    <author>tc={B7B01E54-90B7-42E6-8B8E-2984DE8C6873}</author>
    <author>tc={D0111756-F556-41AC-869D-AEB02B7F2AE3}</author>
    <author>tc={B865AFC1-73B5-42B6-914C-B3D4024960CD}</author>
    <author>tc={A2F64757-FDB2-4C2F-9894-C9B0A4DA2BE7}</author>
    <author>tc={A69C92C3-E32C-4316-883E-EB94975EA5FE}</author>
  </authors>
  <commentList>
    <comment ref="D1" authorId="0" shapeId="0" xr:uid="{284AEB01-1C87-4BDA-8171-7938B03369E6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DOI has more sources for building the DB</t>
      </text>
    </comment>
    <comment ref="G1" authorId="1" shapeId="0" xr:uid="{0D143A6E-F35B-49F0-AE7C-C4C5C6934BA7}">
      <text>
        <t>[Threaded comment]
Your version of Excel allows you to read this threaded comment; however, any edits to it will get removed if the file is opened in a newer version of Excel. Learn more: https://go.microsoft.com/fwlink/?linkid=870924
Comment:
    Secondary journals:
International  Journal  of  Systematic  and  Evolutionary  Microbiology (very good growth caracterizations)</t>
      </text>
    </comment>
    <comment ref="H1" authorId="2" shapeId="0" xr:uid="{84AF3E02-99C5-417B-9A8C-970680AD2C86}">
      <text>
        <t>[Threaded comment]
Your version of Excel allows you to read this threaded comment; however, any edits to it will get removed if the file is opened in a newer version of Excel. Learn more: https://go.microsoft.com/fwlink/?linkid=870924
Comment:
    Cuidado com as classificações. Verificar se os artigos estão corretos quanto a classificações.
https://www.wikiwand.com/en/Extremophile</t>
      </text>
    </comment>
    <comment ref="P1" authorId="3" shapeId="0" xr:uid="{E235629F-7856-4995-817E-D5082DFD1EDD}">
      <text>
        <t>[Threaded comment]
Your version of Excel allows you to read this threaded comment; however, any edits to it will get removed if the file is opened in a newer version of Excel. Learn more: https://go.microsoft.com/fwlink/?linkid=870924
Comment:
    around 2016 there was a big revision of phylogeny. please confirm all</t>
      </text>
    </comment>
    <comment ref="U1" authorId="4" shapeId="0" xr:uid="{B7B01E54-90B7-42E6-8B8E-2984DE8C6873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https://www.wikiwand.com/en/Aerobic_organism</t>
      </text>
    </comment>
    <comment ref="CO1" authorId="5" shapeId="0" xr:uid="{D0111756-F556-41AC-869D-AEB02B7F2AE3}">
      <text>
        <t>[Threaded comment]
Your version of Excel allows you to read this threaded comment; however, any edits to it will get removed if the file is opened in a newer version of Excel. Learn more: https://go.microsoft.com/fwlink/?linkid=870924
Comment:
    Correlates well with anticancer, when using the avarol-induced brine shrimp larvae toxicity test</t>
      </text>
    </comment>
    <comment ref="V5" authorId="6" shapeId="0" xr:uid="{B865AFC1-73B5-42B6-914C-B3D4024960CD}">
      <text>
        <t>[Threaded comment]
Your version of Excel allows you to read this threaded comment; however, any edits to it will get removed if the file is opened in a newer version of Excel. Learn more: https://go.microsoft.com/fwlink/?linkid=870924
Comment:
    pink color means that priority should be given to temperature and pH ranges of natural environmental. if not existent, laboratory ranges. please CHECK</t>
      </text>
    </comment>
    <comment ref="U32" authorId="7" shapeId="0" xr:uid="{A2F64757-FDB2-4C2F-9894-C9B0A4DA2BE7}">
      <text>
        <t>[Threaded comment]
Your version of Excel allows you to read this threaded comment; however, any edits to it will get removed if the file is opened in a newer version of Excel. Learn more: https://go.microsoft.com/fwlink/?linkid=870924
Comment:
    é arriscado procurar esta info se nao estiver no artigo, o tipo de respiração parece divergir ao nível da espécie</t>
      </text>
    </comment>
    <comment ref="A98" authorId="8" shapeId="0" xr:uid="{A69C92C3-E32C-4316-883E-EB94975EA5FE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https://sci-hub.im/10.1007/978-3-642-31331-8_25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F73" authorId="0" shapeId="0" xr:uid="{6403C4E9-CCB3-43CC-BB43-FE8529CD521D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https://link.springer.com/article/10.1007/BF03183958
https://onlinelibrary.wiley.com/doi/full/10.1002/cyto.a.23152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tc={1715B23B-A9EB-4696-AEAE-65D7BD737B49}</author>
    <author>Asus</author>
    <author>tc={E16C68C2-27FA-4C3C-BA4E-47CDD2EBDF64}</author>
    <author>tc={E2A47CD4-FAD3-4D9F-BC58-2C631A93FB4D}</author>
  </authors>
  <commentList>
    <comment ref="B14" authorId="0" shapeId="0" xr:uid="{1715B23B-A9EB-4696-AEAE-65D7BD737B49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https://www.youtube.com/watch?v=DUw6oE0xRRU</t>
      </text>
    </comment>
    <comment ref="E15" authorId="1" shapeId="0" xr:uid="{04765AEF-12A1-440C-BB86-3185825D89D5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just like particle size, but in terms of volume. This is important to compare with SEM and laser diffraction measurements.</t>
        </r>
      </text>
    </comment>
    <comment ref="E17" authorId="1" shapeId="0" xr:uid="{7032CB66-71FF-4DC1-A7CE-4F7DF21BEF21}">
      <text>
        <r>
          <rPr>
            <b/>
            <sz val="9"/>
            <color indexed="81"/>
            <rFont val="Tahoma"/>
            <family val="2"/>
          </rPr>
          <t>Asus:</t>
        </r>
        <r>
          <rPr>
            <sz val="9"/>
            <color indexed="81"/>
            <rFont val="Tahoma"/>
            <family val="2"/>
          </rPr>
          <t xml:space="preserve">
probably only relevant when the polymer is dissolved in a cell medium</t>
        </r>
      </text>
    </comment>
    <comment ref="B18" authorId="2" shapeId="0" xr:uid="{E16C68C2-27FA-4C3C-BA4E-47CDD2EBDF64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https://www.youtube.com/watch?v=3fAULs_4rTo</t>
      </text>
    </comment>
    <comment ref="B20" authorId="3" shapeId="0" xr:uid="{E2A47CD4-FAD3-4D9F-BC58-2C631A93FB4D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https://www.youtube.com/watch?v=xWp1MTVwIZs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tc={D96BFE15-DE48-4D5B-A8A1-F7611814934D}</author>
    <author>tc={FB13241B-1657-4453-B489-0F4435795851}</author>
    <author>tc={385B39BF-D355-43DB-B44E-32D06DCF99C8}</author>
    <author>tc={FE1C18CD-E87C-4C79-8E14-AACE288995B2}</author>
    <author>tc={192130E1-9355-49E5-8A47-CCCE4B77354C}</author>
    <author>tc={9D61559E-A080-4ECA-AD6A-194BF0C30DCF}</author>
    <author>tc={30F94AF5-08FD-4314-96FD-D00632A80F12}</author>
  </authors>
  <commentList>
    <comment ref="B2" authorId="0" shapeId="0" xr:uid="{D96BFE15-DE48-4D5B-A8A1-F7611814934D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https://www.youtube.com/watch?v=DUw6oE0xRRU</t>
      </text>
    </comment>
    <comment ref="L2" authorId="1" shapeId="0" xr:uid="{FB13241B-1657-4453-B489-0F4435795851}">
      <text>
        <t>[Threaded comment]
Your version of Excel allows you to read this threaded comment; however, any edits to it will get removed if the file is opened in a newer version of Excel. Learn more: https://go.microsoft.com/fwlink/?linkid=870924
Comment:
    1. DONE https://www.youtube.com/watch?v=WPf-jtzIboA
2. https://www.youtube.com/watch?v=1cymypBsEzM
3. (opt) https://www.youtube.com/watch?v=nwePVkXqAd4
4. (opt) https://www.youtube.com/watch?v=BJyiEOD6xPQ</t>
      </text>
    </comment>
    <comment ref="V2" authorId="2" shapeId="0" xr:uid="{385B39BF-D355-43DB-B44E-32D06DCF99C8}">
      <text>
        <t>[Threaded comment]
Your version of Excel allows you to read this threaded comment; however, any edits to it will get removed if the file is opened in a newer version of Excel. Learn more: https://go.microsoft.com/fwlink/?linkid=870924
Comment:
    1. 
https://www.youtube.com/watch?v=s9ah7DUl-es
2. 
https://www.youtube.com/watch?v=F6iyixxMPWQ&amp;t=2935s
3. 
https://www.youtube.com/watch?v=B1UCQH_1LDc
4. (opt)
https://www.youtube.com/watch?v=ofsy6Ggj4PY</t>
      </text>
    </comment>
    <comment ref="AF2" authorId="3" shapeId="0" xr:uid="{FE1C18CD-E87C-4C79-8E14-AACE288995B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https://www.youtube.com/watch?v=DUw6oE0xRRU</t>
      </text>
    </comment>
    <comment ref="B12" authorId="4" shapeId="0" xr:uid="{192130E1-9355-49E5-8A47-CCCE4B77354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https://www.youtube.com/watch?v=3fAULs_4rTo</t>
      </text>
    </comment>
    <comment ref="AF14" authorId="5" shapeId="0" xr:uid="{9D61559E-A080-4ECA-AD6A-194BF0C30DCF}">
      <text>
        <t>[Threaded comment]
Your version of Excel allows you to read this threaded comment; however, any edits to it will get removed if the file is opened in a newer version of Excel. Learn more: https://go.microsoft.com/fwlink/?linkid=870924
Comment:
    DRS</t>
      </text>
    </comment>
    <comment ref="B24" authorId="6" shapeId="0" xr:uid="{30F94AF5-08FD-4314-96FD-D00632A80F1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https://www.youtube.com/watch?v=xWp1MTVwIZs</t>
      </text>
    </comment>
  </commentList>
</comments>
</file>

<file path=xl/sharedStrings.xml><?xml version="1.0" encoding="utf-8"?>
<sst xmlns="http://schemas.openxmlformats.org/spreadsheetml/2006/main" count="3616" uniqueCount="1222">
  <si>
    <t>Strain</t>
  </si>
  <si>
    <t>IDENTITY</t>
  </si>
  <si>
    <t>STRUCTURE</t>
  </si>
  <si>
    <t>Multiplicity</t>
  </si>
  <si>
    <t>SRU</t>
  </si>
  <si>
    <t>SEQUENCE</t>
  </si>
  <si>
    <t>MW</t>
  </si>
  <si>
    <t>Glc</t>
  </si>
  <si>
    <t>Fru</t>
  </si>
  <si>
    <t>Fuc</t>
  </si>
  <si>
    <t>Man</t>
  </si>
  <si>
    <t>Gal</t>
  </si>
  <si>
    <t>Xyl</t>
  </si>
  <si>
    <t>Ara</t>
  </si>
  <si>
    <t>Abbreviation</t>
  </si>
  <si>
    <t>Short Name</t>
  </si>
  <si>
    <t>Systematic name</t>
  </si>
  <si>
    <t>4eLeg</t>
  </si>
  <si>
    <t>4-Epilegionaminic acid</t>
  </si>
  <si>
    <t>5,7-Diamino-3,5,7,9-tetradeoxy-D-glycero-D-talo-non-2-ulopyranosonic acid</t>
  </si>
  <si>
    <t>6dAlt</t>
  </si>
  <si>
    <t>6-Deoxy-L-altrose</t>
  </si>
  <si>
    <t>6-Deoxy-L-altropyranose</t>
  </si>
  <si>
    <t>6dAltNAc</t>
  </si>
  <si>
    <t>N-Acetyl-6-deoxy-L-altrosamine</t>
  </si>
  <si>
    <t>2-Acetamido-2,6-dideoxy-L-altropyranose</t>
  </si>
  <si>
    <t>6dGul</t>
  </si>
  <si>
    <t>6-Deoxy-D-gulose</t>
  </si>
  <si>
    <t>6-Deoxy-D-gulopyranose</t>
  </si>
  <si>
    <t>6dTal</t>
  </si>
  <si>
    <t>6-Deoxy-D-talose</t>
  </si>
  <si>
    <t>6-Deoxy-D-talopyranose</t>
  </si>
  <si>
    <t>6dTalNAc</t>
  </si>
  <si>
    <t>N-Acetyl-6-deoxy-D-talosamine</t>
  </si>
  <si>
    <t>2-Acetamido-2,6-dideoxy-D-talopyranose</t>
  </si>
  <si>
    <t>Abe</t>
  </si>
  <si>
    <t>Abequose</t>
  </si>
  <si>
    <t>3,6-Dideoxy-D-xylo-hexopyranose</t>
  </si>
  <si>
    <t>Aci</t>
  </si>
  <si>
    <t>Acinetaminic acid</t>
  </si>
  <si>
    <t>5,7-Diamino-3,5,7,9-tetradeoxy-L-glycero-L-altro-non-2-ulopyranosonic acid</t>
  </si>
  <si>
    <t>All</t>
  </si>
  <si>
    <t>D-Allose</t>
  </si>
  <si>
    <t>D-Allopyranose</t>
  </si>
  <si>
    <t>AllA</t>
  </si>
  <si>
    <t>D-Alluronic acid</t>
  </si>
  <si>
    <t>D-Allopyranuronic acid</t>
  </si>
  <si>
    <t>AllN</t>
  </si>
  <si>
    <t>D-Allosamine</t>
  </si>
  <si>
    <t>2-Amino-2-deoxy-D-allopyranose</t>
  </si>
  <si>
    <t>AllNAc</t>
  </si>
  <si>
    <t>N-Acetyl-D-allosamine</t>
  </si>
  <si>
    <t>2-Acetamido-2-deoxy-D-allopyranose</t>
  </si>
  <si>
    <t>Alt</t>
  </si>
  <si>
    <t>L-Altrose</t>
  </si>
  <si>
    <t>L-Altropyranose</t>
  </si>
  <si>
    <t>AltA</t>
  </si>
  <si>
    <t>L-Altruronic acid</t>
  </si>
  <si>
    <t>L-Altropyranuronic acid</t>
  </si>
  <si>
    <t>AltN</t>
  </si>
  <si>
    <t>L-Altrosamine</t>
  </si>
  <si>
    <t>2-Amino-2-deoxy-L-altropyranose</t>
  </si>
  <si>
    <t>AltNAc</t>
  </si>
  <si>
    <t>N-Acetyl-L-altrosamine</t>
  </si>
  <si>
    <t>2-Acetamido-2-deoxy-L-altropyranose</t>
  </si>
  <si>
    <t>Api</t>
  </si>
  <si>
    <t>L-Apiose</t>
  </si>
  <si>
    <t>3-C-(Hydroxymethyl)-L-erythro-tetrofuranose</t>
  </si>
  <si>
    <t>L-Arabinose</t>
  </si>
  <si>
    <t>L-Arabinopyranose</t>
  </si>
  <si>
    <t>Bac</t>
  </si>
  <si>
    <t>Bacillosamine</t>
  </si>
  <si>
    <t>2,4-Diamino-2,4,6-trideoxy-D-glucopyranose</t>
  </si>
  <si>
    <t>Col</t>
  </si>
  <si>
    <t>Colitose</t>
  </si>
  <si>
    <t>3,6-Dideoxy-L-xylo-hexopyranose</t>
  </si>
  <si>
    <t>DDmanHep</t>
  </si>
  <si>
    <t>D-glycero-D-manno-Heptose</t>
  </si>
  <si>
    <t>D-glycero-D-manno-Heptopyranose</t>
  </si>
  <si>
    <t>Dha</t>
  </si>
  <si>
    <t>3-Deoxy-D-lyxo-heptulosaric acid</t>
  </si>
  <si>
    <t>3-Deoxy-D-lyxo-hept-2-ulopyranosaric acid</t>
  </si>
  <si>
    <t>Dig</t>
  </si>
  <si>
    <t>D-Digitoxose</t>
  </si>
  <si>
    <t>2,6-Dideoxy-D-ribo-hexopyranose</t>
  </si>
  <si>
    <t>D-Fructose</t>
  </si>
  <si>
    <t>D-arabino-Hex-2-ulopyranose</t>
  </si>
  <si>
    <t>L-Fucose</t>
  </si>
  <si>
    <t>6-Deoxy-L-galactopyranose</t>
  </si>
  <si>
    <t>FucNAc</t>
  </si>
  <si>
    <t>N-Acetyl-L-fucosamine</t>
  </si>
  <si>
    <t>2-Acetamido-2,6-dideoxy-L-galactopyranose</t>
  </si>
  <si>
    <t>D-Galactose</t>
  </si>
  <si>
    <t>D-Galactopyranose</t>
  </si>
  <si>
    <t>GalA</t>
  </si>
  <si>
    <t>D-Galacturonic acid</t>
  </si>
  <si>
    <t>D-Galactopyranuronic acid</t>
  </si>
  <si>
    <t>GalN</t>
  </si>
  <si>
    <t>D-Galactosamine</t>
  </si>
  <si>
    <t>2-Amino-2-deoxy-D-galactopyranose</t>
  </si>
  <si>
    <t>GalNAc</t>
  </si>
  <si>
    <t>N-Acetyl-D-galactosamine</t>
  </si>
  <si>
    <t>2-Acetamido-2-deoxy-D-galactopyranose</t>
  </si>
  <si>
    <t>D-Glucose</t>
  </si>
  <si>
    <t>D-Glucopyranose</t>
  </si>
  <si>
    <t>GlcA</t>
  </si>
  <si>
    <t>D-Glucuronic acid</t>
  </si>
  <si>
    <t>D-Glucopyranuronic acid</t>
  </si>
  <si>
    <t>GlcN</t>
  </si>
  <si>
    <t>D-Glucosamine</t>
  </si>
  <si>
    <t>2-Amino-2-deoxy-D-glucopyranose</t>
  </si>
  <si>
    <t>GlcNAc</t>
  </si>
  <si>
    <t>N-Acetyl-D-glucosamine</t>
  </si>
  <si>
    <t>2-Acetamido-2-deoxy-D-glucopyranose</t>
  </si>
  <si>
    <t>Gul</t>
  </si>
  <si>
    <t>D-Gulose</t>
  </si>
  <si>
    <t>D-Gulopyranose</t>
  </si>
  <si>
    <t>GulA</t>
  </si>
  <si>
    <t>D-Guluronic acid</t>
  </si>
  <si>
    <t>D-Gulopyranuronic acid</t>
  </si>
  <si>
    <t>GulN</t>
  </si>
  <si>
    <t>D-Gulosamine</t>
  </si>
  <si>
    <t>2-Amino-2-deoxy-D-gulopyranose</t>
  </si>
  <si>
    <t>GulNAc</t>
  </si>
  <si>
    <t>N-Acetyl-D-gulosamine</t>
  </si>
  <si>
    <t>2-Acetamido-2-deoxy-D-gulopyranose</t>
  </si>
  <si>
    <t>Ido</t>
  </si>
  <si>
    <t>L-Idose</t>
  </si>
  <si>
    <t>L-Idopyranose</t>
  </si>
  <si>
    <t>IdoA</t>
  </si>
  <si>
    <t>L-Iduronic acid</t>
  </si>
  <si>
    <t>L-Idopyranuronic acid</t>
  </si>
  <si>
    <t>IdoN</t>
  </si>
  <si>
    <t>L-Idosamine</t>
  </si>
  <si>
    <t>2-Amino-2-deoxy-L-idopyranose</t>
  </si>
  <si>
    <t>IdoNAc</t>
  </si>
  <si>
    <t>N-Acetyl-L-idosamine</t>
  </si>
  <si>
    <t>2-Acetamido-2-deoxy-L-idopyranose</t>
  </si>
  <si>
    <t>Kdn</t>
  </si>
  <si>
    <t>3-Deoxy-D-glycero-D-galacto-nonulosonic acid</t>
  </si>
  <si>
    <t>3-Deoxy-D-glycero-D-galacto-non-2-ulopyranosonic acid</t>
  </si>
  <si>
    <t>Kdo</t>
  </si>
  <si>
    <t>3-Deoxy-D-manno-octulosonic acid</t>
  </si>
  <si>
    <t>3-Deoxy-D-manno-oct-2-ulopyranosonic acid</t>
  </si>
  <si>
    <t>Leg</t>
  </si>
  <si>
    <t>Legionaminic acid</t>
  </si>
  <si>
    <t>5,7-Diamino-3,5,7,9-tetradeoxy-D-glycero-D-galacto-non-2-ulopyranosonic acid</t>
  </si>
  <si>
    <t>LDmanHep</t>
  </si>
  <si>
    <t>L-glycero-D-manno-Heptose</t>
  </si>
  <si>
    <t>L-glycero-D-manno-Heptopyranose</t>
  </si>
  <si>
    <t>Lyx</t>
  </si>
  <si>
    <t>D-Lyxose</t>
  </si>
  <si>
    <t>D-Lyxopyranose</t>
  </si>
  <si>
    <t>D-Mannose</t>
  </si>
  <si>
    <t>D-Mannopyranose</t>
  </si>
  <si>
    <t>ManA</t>
  </si>
  <si>
    <t>D-Mannuronic acid</t>
  </si>
  <si>
    <t>D-Mannopyranuronic acid</t>
  </si>
  <si>
    <t>ManN</t>
  </si>
  <si>
    <t>D-Mannosamine</t>
  </si>
  <si>
    <t>2-Amino-2-deoxy-D-mannopyranose</t>
  </si>
  <si>
    <t>ManNAc</t>
  </si>
  <si>
    <t>N-Acetyl-D-mannosamine</t>
  </si>
  <si>
    <t>2-Acetamido-2-deoxy-D-mannopyranose</t>
  </si>
  <si>
    <t>Mur</t>
  </si>
  <si>
    <t>Muramic acid</t>
  </si>
  <si>
    <t>2-Amino-3-O-[(R)-1-carboxyethyl]-2-deoxy-D-glucopyranose</t>
  </si>
  <si>
    <t>MurNAc</t>
  </si>
  <si>
    <t>N-Acetylmuramic acid</t>
  </si>
  <si>
    <t>2-Acetamido-3-O-[(R)-1-carboxyethyl]-2-deoxy-D-glucopyranose</t>
  </si>
  <si>
    <t>MurNGc</t>
  </si>
  <si>
    <t>N-Glycolylmuramic acid</t>
  </si>
  <si>
    <t>3-O-[(R)-1-Carboxyethyl]-2-deoxy-2-glycolamido-D-glucopyranose</t>
  </si>
  <si>
    <t>Neu</t>
  </si>
  <si>
    <t>Neuraminic acid</t>
  </si>
  <si>
    <t>5-Amino-3,5-dideoxy-D-glycero-D-galacto-non-2-ulopyranosonic acid</t>
  </si>
  <si>
    <t>Neu5Ac</t>
  </si>
  <si>
    <t>N-Acetylneuraminic acid</t>
  </si>
  <si>
    <t>5-Acetamido-3,5-dideoxy-D-glycero-D-galacto-non-2-ulopyranosonic acid</t>
  </si>
  <si>
    <t>Neu5Gc</t>
  </si>
  <si>
    <t>N-Glycolylneuraminic acid</t>
  </si>
  <si>
    <t>3,5-Dideoxy-5-glycolamido-D-glycero-D-galacto-non-2-ulopyranosonic acid</t>
  </si>
  <si>
    <t>Oli</t>
  </si>
  <si>
    <t>Olivose</t>
  </si>
  <si>
    <t>2,6-Dideoxy-D-arabino-hexopyranose</t>
  </si>
  <si>
    <t>Par</t>
  </si>
  <si>
    <t>Paratose</t>
  </si>
  <si>
    <t>3,6-Dideoxy-D-ribo-hexopyranose</t>
  </si>
  <si>
    <t>Pse</t>
  </si>
  <si>
    <t>Pseudaminic acid</t>
  </si>
  <si>
    <t>5,7-Diamino-3,5,7,9-tetradeoxy-L-glycero-L-manno-non-2-ulopyranosonic acid</t>
  </si>
  <si>
    <t>Psi</t>
  </si>
  <si>
    <t>D-Psicose</t>
  </si>
  <si>
    <t>D-ribo-Hex-2-ulopyranose</t>
  </si>
  <si>
    <t>Qui</t>
  </si>
  <si>
    <t>D-Quinovose</t>
  </si>
  <si>
    <t>6-Deoxy-D-glucopyranose</t>
  </si>
  <si>
    <t>QuiNAc</t>
  </si>
  <si>
    <t>N-Acetyl-D-quinovosamine</t>
  </si>
  <si>
    <t>2-Acetamido-2,6-dideoxy-D-glucopyranose</t>
  </si>
  <si>
    <t>Rha</t>
  </si>
  <si>
    <t>L-Rhamnose</t>
  </si>
  <si>
    <t>6-Deoxy-L-mannopyranose</t>
  </si>
  <si>
    <t>RhaNAc</t>
  </si>
  <si>
    <t>N-Acetyl-L-rhamnosamine</t>
  </si>
  <si>
    <t>2-Acetamido-2,6-dideoxy-L-mannopyranose</t>
  </si>
  <si>
    <t>Rib</t>
  </si>
  <si>
    <t>D-Ribose</t>
  </si>
  <si>
    <t>D-Ribopyranose</t>
  </si>
  <si>
    <t>Sia</t>
  </si>
  <si>
    <t>Sialic acid</t>
  </si>
  <si>
    <t>Sialic acid residue of unspecified type</t>
  </si>
  <si>
    <t>Sor</t>
  </si>
  <si>
    <t>L-Sorbose</t>
  </si>
  <si>
    <t>L-xylo-Hex-2-ulopyranose</t>
  </si>
  <si>
    <t>Tag</t>
  </si>
  <si>
    <t>D-Tagatose</t>
  </si>
  <si>
    <t>D-lyxo-Hex-2-ulopyranose</t>
  </si>
  <si>
    <t>Tal</t>
  </si>
  <si>
    <t>D-Talose</t>
  </si>
  <si>
    <t>D-Talopyranose</t>
  </si>
  <si>
    <t>TalA</t>
  </si>
  <si>
    <t>D-Taluronic acid</t>
  </si>
  <si>
    <t>D-Talopyranuronic acid</t>
  </si>
  <si>
    <t>TalN</t>
  </si>
  <si>
    <t>D-Talosamine</t>
  </si>
  <si>
    <t>2-Amino-2-deoxy-D-talopyranose</t>
  </si>
  <si>
    <t>TalNAc</t>
  </si>
  <si>
    <t>N-Acetyl-D-talosamine</t>
  </si>
  <si>
    <t>2-Acetamido-2-deoxy-D-talopyranose</t>
  </si>
  <si>
    <t>Tyv</t>
  </si>
  <si>
    <t>Tyvelose</t>
  </si>
  <si>
    <t>3,6-Dideoxy-D-arabino-hexopyranose</t>
  </si>
  <si>
    <t>D-Xylose</t>
  </si>
  <si>
    <t>D-Xylopyranose</t>
  </si>
  <si>
    <t>Nonsugar</t>
  </si>
  <si>
    <t>Polarity</t>
  </si>
  <si>
    <t>IRI</t>
  </si>
  <si>
    <t>Tc</t>
  </si>
  <si>
    <t>Tm</t>
  </si>
  <si>
    <t>Tg</t>
  </si>
  <si>
    <t>Antioxidant</t>
  </si>
  <si>
    <t>Antitumor</t>
  </si>
  <si>
    <t>Thermostable</t>
  </si>
  <si>
    <t>Bioflocculant</t>
  </si>
  <si>
    <t>Immunoregulatory</t>
  </si>
  <si>
    <t>Antiviral</t>
  </si>
  <si>
    <t>Swelling</t>
  </si>
  <si>
    <t>Gelling</t>
  </si>
  <si>
    <t>FUNCTION</t>
  </si>
  <si>
    <t>Name</t>
  </si>
  <si>
    <t>ExtremeType</t>
  </si>
  <si>
    <t>Source</t>
  </si>
  <si>
    <t>Tacticity</t>
  </si>
  <si>
    <t>Parameter</t>
  </si>
  <si>
    <t>Definition</t>
  </si>
  <si>
    <t>Constraints</t>
  </si>
  <si>
    <t>Type of extremophilic organism that produced the EPS</t>
  </si>
  <si>
    <t>Thermophile</t>
  </si>
  <si>
    <t>Psychrophile</t>
  </si>
  <si>
    <t>Halophile</t>
  </si>
  <si>
    <t>Halothermophile</t>
  </si>
  <si>
    <t>Haloalkaliphile</t>
  </si>
  <si>
    <t>Alkaliphile</t>
  </si>
  <si>
    <t>Acidophile</t>
  </si>
  <si>
    <t>Mono</t>
  </si>
  <si>
    <t>Tri</t>
  </si>
  <si>
    <t>Multi</t>
  </si>
  <si>
    <t>Bi</t>
  </si>
  <si>
    <t>residual</t>
  </si>
  <si>
    <t>&lt;Sugar&gt;</t>
  </si>
  <si>
    <t>Phosphate</t>
  </si>
  <si>
    <t>Acetate</t>
  </si>
  <si>
    <t>Pyruvate</t>
  </si>
  <si>
    <t>PrimaryCfm</t>
  </si>
  <si>
    <t>SecondaryCfm</t>
  </si>
  <si>
    <t>TertiaryCfm</t>
  </si>
  <si>
    <t>How many monomers there are either in the the main or side chains</t>
  </si>
  <si>
    <t>Class</t>
  </si>
  <si>
    <t>COMPOSITION</t>
  </si>
  <si>
    <t>MainPattern</t>
  </si>
  <si>
    <t>SidePattern</t>
  </si>
  <si>
    <t>In case of branched polymer, defines pattern intra-sidechain</t>
  </si>
  <si>
    <t>Type of pattern connectivity intra-mainchain. In case of branched, also defines anchor point patterns</t>
  </si>
  <si>
    <t>Monomers present. Data values are to be inserted manually. Presence ranges from 0 to 1</t>
  </si>
  <si>
    <t>Non-sugar molecules attached as radicals/grafted R groups. The list will be completed as they are found</t>
  </si>
  <si>
    <t>PROPERTY</t>
  </si>
  <si>
    <t>&lt;1000</t>
  </si>
  <si>
    <t>&lt;1</t>
  </si>
  <si>
    <t>&lt;10</t>
  </si>
  <si>
    <t>&lt;100</t>
  </si>
  <si>
    <t>1000-5000</t>
  </si>
  <si>
    <t>5000+</t>
  </si>
  <si>
    <t>GroupTacticity</t>
  </si>
  <si>
    <t>ChainTacticity</t>
  </si>
  <si>
    <t>Defines positional orientation of polymer-size side chains, or its anchor pattern</t>
  </si>
  <si>
    <t>β(1→2)</t>
  </si>
  <si>
    <t>β(1→3)</t>
  </si>
  <si>
    <t>β(1→4)</t>
  </si>
  <si>
    <t>β(1→5)</t>
  </si>
  <si>
    <t>β(1→6)</t>
  </si>
  <si>
    <t>α(1→2)</t>
  </si>
  <si>
    <t>α(1→3)</t>
  </si>
  <si>
    <t>α(1→4)</t>
  </si>
  <si>
    <t>α(1→5)</t>
  </si>
  <si>
    <t>α(1→6)</t>
  </si>
  <si>
    <t>Linkage</t>
  </si>
  <si>
    <t>linear</t>
  </si>
  <si>
    <t>branched</t>
  </si>
  <si>
    <t>mesh</t>
  </si>
  <si>
    <t>helix</t>
  </si>
  <si>
    <t>sheet</t>
  </si>
  <si>
    <t>2-helix</t>
  </si>
  <si>
    <t>3-helix</t>
  </si>
  <si>
    <t>graft</t>
  </si>
  <si>
    <t>block</t>
  </si>
  <si>
    <t>alternating</t>
  </si>
  <si>
    <t>random</t>
  </si>
  <si>
    <t>random coil</t>
  </si>
  <si>
    <t>rod</t>
  </si>
  <si>
    <t>worm</t>
  </si>
  <si>
    <t>anionic</t>
  </si>
  <si>
    <t>cationic</t>
  </si>
  <si>
    <t>neutral</t>
  </si>
  <si>
    <t>non-ionic</t>
  </si>
  <si>
    <t>Level 1 classification of monomer linkages</t>
  </si>
  <si>
    <t>Level 2 classification of how primary chains interact</t>
  </si>
  <si>
    <t>Level 3 classification of 3D translation of secondary structures</t>
  </si>
  <si>
    <t>Global polarity of the polymer chain that gives cues on water interaction</t>
  </si>
  <si>
    <t>&lt;Placeholder&gt;</t>
  </si>
  <si>
    <t>&lt;ph&gt;</t>
  </si>
  <si>
    <t>Sequence repeating unit, uses official nomenclature</t>
  </si>
  <si>
    <t>isotactic</t>
  </si>
  <si>
    <t>syndiotactic</t>
  </si>
  <si>
    <t>heterotactic</t>
  </si>
  <si>
    <t>atactic</t>
  </si>
  <si>
    <t>GTactMultiplicity</t>
  </si>
  <si>
    <t>CTactMultiplicity</t>
  </si>
  <si>
    <t>How many monomers are there in a block with tactic patterns of anchoring side chains</t>
  </si>
  <si>
    <t>Type of linkages between monomers in both chains</t>
  </si>
  <si>
    <t>ThermalHysteresis</t>
  </si>
  <si>
    <t>colligative</t>
  </si>
  <si>
    <t>non-colligative</t>
  </si>
  <si>
    <t>anti-colligative</t>
  </si>
  <si>
    <t>Crystallization temperature (ºC)</t>
  </si>
  <si>
    <t>Melting temperature (ºC)</t>
  </si>
  <si>
    <t>Glass transition temperature (ºC)</t>
  </si>
  <si>
    <t>newtonian</t>
  </si>
  <si>
    <t>pseudoplastic</t>
  </si>
  <si>
    <t>rheopectic</t>
  </si>
  <si>
    <t>yes</t>
  </si>
  <si>
    <t>no</t>
  </si>
  <si>
    <t>weak</t>
  </si>
  <si>
    <t>strong</t>
  </si>
  <si>
    <t>SpaceLoc</t>
  </si>
  <si>
    <t>RheoProfile</t>
  </si>
  <si>
    <t>The elastic modulus, G'</t>
  </si>
  <si>
    <t>The viscous modulus, G''</t>
  </si>
  <si>
    <t>RheoG</t>
  </si>
  <si>
    <t>RheoGG</t>
  </si>
  <si>
    <t>The rheological stress-strain profile of a sample</t>
  </si>
  <si>
    <t>intracellular</t>
  </si>
  <si>
    <t>extracellular</t>
  </si>
  <si>
    <t>interface</t>
  </si>
  <si>
    <t>intragranular</t>
  </si>
  <si>
    <t>Permeation</t>
  </si>
  <si>
    <t>organelles</t>
  </si>
  <si>
    <t>membrane</t>
  </si>
  <si>
    <t>radial</t>
  </si>
  <si>
    <t>cluster</t>
  </si>
  <si>
    <t>The physical disposition of the polymer in a cell medium</t>
  </si>
  <si>
    <t>The ability to permeate cellular or subcellular membranes</t>
  </si>
  <si>
    <t>brownian</t>
  </si>
  <si>
    <t>HDR</t>
  </si>
  <si>
    <t>Hydrodynamic radius given by DLS or Stokes radius given by SEC</t>
  </si>
  <si>
    <t>How the sample applies an influence to the thermodynamic parameters of water</t>
  </si>
  <si>
    <t>CrystalSize</t>
  </si>
  <si>
    <t>The crystal size determination by POM</t>
  </si>
  <si>
    <t>reduced</t>
  </si>
  <si>
    <t>increased</t>
  </si>
  <si>
    <t>unchanged</t>
  </si>
  <si>
    <t>The ice recrystallization inhibition capacity</t>
  </si>
  <si>
    <t>high inhibition</t>
  </si>
  <si>
    <t>no inhibition</t>
  </si>
  <si>
    <t>low inhibition</t>
  </si>
  <si>
    <t>high modulation</t>
  </si>
  <si>
    <t>low modulation</t>
  </si>
  <si>
    <t>no modulation</t>
  </si>
  <si>
    <t>Osmo</t>
  </si>
  <si>
    <t>Antioxidant power determined by redox assay</t>
  </si>
  <si>
    <t>Osmoregulatory capacity, measured by induced change in cell volume</t>
  </si>
  <si>
    <t>Is polymer rheology maintained in freeze-thaw cycles or does it age</t>
  </si>
  <si>
    <t>low endurance</t>
  </si>
  <si>
    <t>high endurance</t>
  </si>
  <si>
    <t>Flocculant</t>
  </si>
  <si>
    <t>Emulsifier</t>
  </si>
  <si>
    <t>DYNAMICS</t>
  </si>
  <si>
    <t>Temperature factor: might define stabilization of conformation</t>
  </si>
  <si>
    <t>Dynamical transition: related to threshold of function and activity, stiffness</t>
  </si>
  <si>
    <t>Force constant (spring coefficient): energy minima: double well deltaG with branched polymers</t>
  </si>
  <si>
    <t>Technique</t>
  </si>
  <si>
    <t>HPLC</t>
  </si>
  <si>
    <t>SEC</t>
  </si>
  <si>
    <t>What to determine…</t>
  </si>
  <si>
    <t>Monomer composition</t>
  </si>
  <si>
    <t>Molecular weight</t>
  </si>
  <si>
    <t>what type of pulse sequences?</t>
  </si>
  <si>
    <t>Alpha/Beta linkage types</t>
  </si>
  <si>
    <t>Monomer multiplicity</t>
  </si>
  <si>
    <t>Sequence parameters</t>
  </si>
  <si>
    <t>Sequence pattern</t>
  </si>
  <si>
    <t>Tc, Tm, Tg</t>
  </si>
  <si>
    <t>DSC</t>
  </si>
  <si>
    <t>Thermostability</t>
  </si>
  <si>
    <t>Thermal hysteresis</t>
  </si>
  <si>
    <t>POM</t>
  </si>
  <si>
    <t>Crystal size</t>
  </si>
  <si>
    <t>Crystal amount</t>
  </si>
  <si>
    <t>Crystal morphology</t>
  </si>
  <si>
    <t>CrystalAmount</t>
  </si>
  <si>
    <t>The crystal amount determination by POM</t>
  </si>
  <si>
    <t>CrystalMorph</t>
  </si>
  <si>
    <t>The crystal morphology determination by POM</t>
  </si>
  <si>
    <t>bipyramidal</t>
  </si>
  <si>
    <t>pyramidal</t>
  </si>
  <si>
    <t>needle</t>
  </si>
  <si>
    <t>hexagonal</t>
  </si>
  <si>
    <t>leaf sheets</t>
  </si>
  <si>
    <t>numerous</t>
  </si>
  <si>
    <t>Rheological behavior</t>
  </si>
  <si>
    <t>Elastic modulus G'</t>
  </si>
  <si>
    <t>Viscous modulus G''</t>
  </si>
  <si>
    <t>NP aggregation</t>
  </si>
  <si>
    <t>Ice recrystallization inhibition</t>
  </si>
  <si>
    <t>Cell fluidity</t>
  </si>
  <si>
    <t>Double-contrast membrane diffusion</t>
  </si>
  <si>
    <t>MemFluidity</t>
  </si>
  <si>
    <t>Cell membrane fitness</t>
  </si>
  <si>
    <t>Polymer spatial location</t>
  </si>
  <si>
    <t>Fluorescence</t>
  </si>
  <si>
    <t>anisotropic studies?</t>
  </si>
  <si>
    <t>Osmotic influence</t>
  </si>
  <si>
    <t>diffusion studies?</t>
  </si>
  <si>
    <t>Antioxidant assays</t>
  </si>
  <si>
    <t>Biocompatibility</t>
  </si>
  <si>
    <t>Reducing power</t>
  </si>
  <si>
    <t>H2O2 redox potential</t>
  </si>
  <si>
    <t>O2 redox</t>
  </si>
  <si>
    <t>other assays exist: worth?</t>
  </si>
  <si>
    <t>AFM</t>
  </si>
  <si>
    <t>SEM</t>
  </si>
  <si>
    <t>TEM</t>
  </si>
  <si>
    <t>INS</t>
  </si>
  <si>
    <t>Relational database</t>
  </si>
  <si>
    <t>Categories -&gt; subcategories</t>
  </si>
  <si>
    <t>numerical values as arrays of identity</t>
  </si>
  <si>
    <t>Cellular assays</t>
  </si>
  <si>
    <t>Cryoprotective ability</t>
  </si>
  <si>
    <t>Cyt/Mitoc caspase-3</t>
  </si>
  <si>
    <t>DNA stability</t>
  </si>
  <si>
    <t>Isoelectric point</t>
  </si>
  <si>
    <t>2D electrophoresis</t>
  </si>
  <si>
    <t>Relaxation rates</t>
  </si>
  <si>
    <t>NMR-EXSY</t>
  </si>
  <si>
    <t>SANS</t>
  </si>
  <si>
    <t>Angular restrictions</t>
  </si>
  <si>
    <t>Conformers</t>
  </si>
  <si>
    <t>B-parameter</t>
  </si>
  <si>
    <t>ADP mapping of:</t>
  </si>
  <si>
    <t>Intramolecular glycan-glycan</t>
  </si>
  <si>
    <t>Glycan-protein interactions</t>
  </si>
  <si>
    <t>Polymer plasticity</t>
  </si>
  <si>
    <t>Chain flexibility</t>
  </si>
  <si>
    <t>Ramachandran angle restrictions</t>
  </si>
  <si>
    <t>//: Glycoblocks</t>
  </si>
  <si>
    <t>//: CCP4-3D</t>
  </si>
  <si>
    <t>Particle size</t>
  </si>
  <si>
    <t>1. Rheology needs to be done before DLS, because accurate DLS measurements require an accurate viscosity parameter</t>
  </si>
  <si>
    <t>DLS</t>
  </si>
  <si>
    <t>PDI</t>
  </si>
  <si>
    <t>Diffusion coefficient</t>
  </si>
  <si>
    <t>XRD</t>
  </si>
  <si>
    <t>Volume size</t>
  </si>
  <si>
    <t>NMR, FTIR, MS</t>
  </si>
  <si>
    <t>Diffusion studies</t>
  </si>
  <si>
    <t>3. DLS diffusion coefficient should be taken at infinite dilution. Do concentration studies and salt variation studies.</t>
  </si>
  <si>
    <t>► Obtain particle size, volume size, PDI, variance, volume coefficient</t>
  </si>
  <si>
    <t>► Check for smooth autocorrelation curve</t>
  </si>
  <si>
    <t>► Intensity over time stabilizes first. Wait for particle/volume over time to stabilize too.</t>
  </si>
  <si>
    <t>► Do 3 replicates, superimpose to check for quality</t>
  </si>
  <si>
    <t>► If Z-coeff relevant, determine at infinite dilution. Do varying polymer and salt concentration studies.</t>
  </si>
  <si>
    <t>► Channel error plot should be random: indicates random unbiased motion of particles</t>
  </si>
  <si>
    <t>► # decays should be 2-2.5. Especially important for larger particles</t>
  </si>
  <si>
    <t>► Broadening of gaussian is due to autocorrelation noise at low concentration</t>
  </si>
  <si>
    <t>► Experimental</t>
  </si>
  <si>
    <t>► Troubleshoot and quality</t>
  </si>
  <si>
    <t>ζ-potential</t>
  </si>
  <si>
    <t>Repulsion stability</t>
  </si>
  <si>
    <t>SEC-MALS</t>
  </si>
  <si>
    <t>► Dispersed phase should be 1-1000 nm, without flocculation and sedimentation</t>
  </si>
  <si>
    <r>
      <t>► Smoluchowski approximation κ</t>
    </r>
    <r>
      <rPr>
        <sz val="9"/>
        <color theme="1"/>
        <rFont val="Calibri"/>
        <family val="2"/>
      </rPr>
      <t>α</t>
    </r>
    <r>
      <rPr>
        <sz val="9"/>
        <color theme="1"/>
        <rFont val="Arial Nova"/>
        <family val="2"/>
      </rPr>
      <t>&gt;&gt;1 is used.</t>
    </r>
  </si>
  <si>
    <t>► Small particle velocity = small frequency shift --&gt; use phase analysis</t>
  </si>
  <si>
    <t>3. Zeta potential also requires viscosity data, refractive index and dielectric constant</t>
  </si>
  <si>
    <t>► Increased absolute charge (zeta potential) = more stable.</t>
  </si>
  <si>
    <t>► For biomolecules, use 1-5 V applied electric field. Reduce is high salt conc. to avoid Joule heating</t>
  </si>
  <si>
    <t>► Calculate ζ-potential (mV), average 3 runs. Polymers should be &gt; 20mV</t>
  </si>
  <si>
    <t>► Dilute with 1mM KCl until transparent. Result only valid for specific pH, salt conc. and sample conc.</t>
  </si>
  <si>
    <t>► Do concentration studies to account for viscosity-dependent mobility.</t>
  </si>
  <si>
    <t>► Determine isoelectric point (pH studies, unstable region, flocculation may occur) -&gt; Where (ζ)'' = 0</t>
  </si>
  <si>
    <t>Defines positional orientation of molecular-size moities.</t>
  </si>
  <si>
    <t>How many monomers are there in a block with tactic patterns of molecular-size moieties.</t>
  </si>
  <si>
    <t>chain</t>
  </si>
  <si>
    <t>none</t>
  </si>
  <si>
    <t>Type of data retrieval</t>
  </si>
  <si>
    <t>Literature</t>
  </si>
  <si>
    <t>Market</t>
  </si>
  <si>
    <t>Experimental</t>
  </si>
  <si>
    <t>Geobacillus toebii ArzA-8</t>
  </si>
  <si>
    <t>Rhodothermus marinus MAT493</t>
  </si>
  <si>
    <t>Geobacillus sp. TS3-9</t>
  </si>
  <si>
    <t>Aeribacillus pallidus 418</t>
  </si>
  <si>
    <t>Brevibacillus thermoruber 423</t>
  </si>
  <si>
    <t>Anoxybacillus sp. R4-33</t>
  </si>
  <si>
    <t>Aeribacillus pallidus YM-1</t>
  </si>
  <si>
    <t>Thermus aquaticus YT-1</t>
  </si>
  <si>
    <t>Geobacillus tepidamans V264</t>
  </si>
  <si>
    <t>Geobacillus sp. 4004</t>
  </si>
  <si>
    <t>Geobacillus thermodenitrificans ArzA-6</t>
  </si>
  <si>
    <t>ArzA-6</t>
  </si>
  <si>
    <t>ArzA-8</t>
  </si>
  <si>
    <t>TS3-9</t>
  </si>
  <si>
    <t>R4-33</t>
  </si>
  <si>
    <t>YM-1</t>
  </si>
  <si>
    <t>B3-72.1</t>
  </si>
  <si>
    <t>B3-72.2</t>
  </si>
  <si>
    <t>V264</t>
  </si>
  <si>
    <t>Bacillus thermantarcticus</t>
  </si>
  <si>
    <t>BT1.1</t>
  </si>
  <si>
    <t>BT1.2</t>
  </si>
  <si>
    <t>DOI</t>
  </si>
  <si>
    <t>https://doi.org/10.1007/s00792-018-1032-9</t>
  </si>
  <si>
    <t>https://doi.org/10.1016/j.carbpol.2016.08.062</t>
  </si>
  <si>
    <t>https://doi.org/10.19080/AIBM.2017.04.555635</t>
  </si>
  <si>
    <t>https://doi.org/10.1111/jam.12362</t>
  </si>
  <si>
    <t>https://doi.org/10.1007/s12010-013-0680-6</t>
  </si>
  <si>
    <t>https://doi.org/10.1111/j.1365-2672.2012.05313.x</t>
  </si>
  <si>
    <t>https://doi.org/10.1074/jbc.M110.200113</t>
  </si>
  <si>
    <t>https://doi.org/10.1016/j.carbpol.2009.01.004</t>
  </si>
  <si>
    <t>https://doi.org/10.1007/s10295-002-0019-8</t>
  </si>
  <si>
    <t>Bacillus licheniformis</t>
  </si>
  <si>
    <t>BL</t>
  </si>
  <si>
    <t>https://doi.org/10.1023/A:1014891431233</t>
  </si>
  <si>
    <t>Pseudoalteromonas sp. MER144</t>
  </si>
  <si>
    <t>Lactobacillus sakei TMW 1.411</t>
  </si>
  <si>
    <t>Winogradskyella sp. CAL384</t>
  </si>
  <si>
    <t>Winogradskyella sp. CAL396</t>
  </si>
  <si>
    <t>Colwellia sp. GW185</t>
  </si>
  <si>
    <t>Shewanella sp. CAL606</t>
  </si>
  <si>
    <t>Colwellia psychrerythraea 34H</t>
  </si>
  <si>
    <t>Pseudoalteromonas elyakovii Arcpo 15</t>
  </si>
  <si>
    <t>Pseudomonas sp. ID1</t>
  </si>
  <si>
    <t>Cobetia marina DSMZ 4741</t>
  </si>
  <si>
    <t>Polaribacter sp. SM1127</t>
  </si>
  <si>
    <t>Pseudoalteromonas sp. SM20310</t>
  </si>
  <si>
    <t>Pseudoalteromonas sp. S-5</t>
  </si>
  <si>
    <t>Pseudoalteromonas sp. SM9913</t>
  </si>
  <si>
    <t>Flavobacterium frigidarium CAM005</t>
  </si>
  <si>
    <t>Myroides odoratus CAM030</t>
  </si>
  <si>
    <t>Polaribacter irgensii CAM006</t>
  </si>
  <si>
    <t>Pseudoalteromonas sp. CAM003</t>
  </si>
  <si>
    <t>Pseudoalteromonas sp. CAM015</t>
  </si>
  <si>
    <t>Pseudoalteromonas sp. CAM023</t>
  </si>
  <si>
    <t>Pseudoalteromonas sp. CAM025</t>
  </si>
  <si>
    <t>Pseudoalteromonas sp. CAM036</t>
  </si>
  <si>
    <t>Pseudoalteromonas sp. CAM064</t>
  </si>
  <si>
    <t>Shewanella livingstonensis CAM090</t>
  </si>
  <si>
    <t>Pseudomonas sp. NCMB 2021</t>
  </si>
  <si>
    <t>MER144</t>
  </si>
  <si>
    <t>CAL384</t>
  </si>
  <si>
    <t>CAL396</t>
  </si>
  <si>
    <t>GW185</t>
  </si>
  <si>
    <t>CAL606</t>
  </si>
  <si>
    <t>ID1</t>
  </si>
  <si>
    <t>Arcpo15</t>
  </si>
  <si>
    <t>DSMZ4741</t>
  </si>
  <si>
    <t>SM1127</t>
  </si>
  <si>
    <t>SM20310</t>
  </si>
  <si>
    <t>SM9913</t>
  </si>
  <si>
    <t>CAM005</t>
  </si>
  <si>
    <t>CAM030</t>
  </si>
  <si>
    <t>CAM006</t>
  </si>
  <si>
    <t>CAM003</t>
  </si>
  <si>
    <t>CAM015</t>
  </si>
  <si>
    <t>CAM023</t>
  </si>
  <si>
    <t>S-5</t>
  </si>
  <si>
    <t>CAM025</t>
  </si>
  <si>
    <t>CAM036</t>
  </si>
  <si>
    <t>CAM064</t>
  </si>
  <si>
    <t>CAM090</t>
  </si>
  <si>
    <t>TAC125</t>
  </si>
  <si>
    <t>NCMB2021.1</t>
  </si>
  <si>
    <t>NCMB2021.2</t>
  </si>
  <si>
    <t>Halomonas nitroreducens WB1</t>
  </si>
  <si>
    <t>Bacillus licheniformis B3-15</t>
  </si>
  <si>
    <t>Bacillus licheniformis T14</t>
  </si>
  <si>
    <t>Geobacillus sp. 1A60</t>
  </si>
  <si>
    <t>WB1.1</t>
  </si>
  <si>
    <t>WB1.2</t>
  </si>
  <si>
    <t>WB1.3</t>
  </si>
  <si>
    <t>B3-15.1</t>
  </si>
  <si>
    <t>B3-15.2</t>
  </si>
  <si>
    <t>B3-15.3</t>
  </si>
  <si>
    <t>T14</t>
  </si>
  <si>
    <t>1A60</t>
  </si>
  <si>
    <r>
      <t>Rhodothermus marinus DSM4252</t>
    </r>
    <r>
      <rPr>
        <i/>
        <vertAlign val="superscript"/>
        <sz val="8"/>
        <color theme="1"/>
        <rFont val="Arial Nova"/>
        <family val="2"/>
      </rPr>
      <t>T</t>
    </r>
  </si>
  <si>
    <t>Chromohalobacter canadensis 28</t>
  </si>
  <si>
    <t>Halolactibacillus miurensis SEEN MKU3</t>
  </si>
  <si>
    <t>Kocuria rosea ZJUQH</t>
  </si>
  <si>
    <t>Vibrio alginolyticus CNCM I-4994</t>
  </si>
  <si>
    <t>Alteromonas macleodii</t>
  </si>
  <si>
    <t>Vibrio sp. QY101</t>
  </si>
  <si>
    <t>Halomonas stenophila B100</t>
  </si>
  <si>
    <t>Halomonas eurihalina F2-7</t>
  </si>
  <si>
    <t>Halomonas ventosae A116</t>
  </si>
  <si>
    <t>Halomonas anticariensis FP36</t>
  </si>
  <si>
    <t>Halomonas maura S-30</t>
  </si>
  <si>
    <t>Aphanothece halophytica GR02</t>
  </si>
  <si>
    <t>Alteromonas sp. 1644</t>
  </si>
  <si>
    <t>Halomonas sp. AAD6</t>
  </si>
  <si>
    <t>Halomonas alkaliantarctica</t>
  </si>
  <si>
    <t>Halomonas smyrnensis AAD6T</t>
  </si>
  <si>
    <t>Halomonas almeriensis M8T</t>
  </si>
  <si>
    <t>Halomonas stenophila N12T</t>
  </si>
  <si>
    <t>Salipiger mucosus A3T</t>
  </si>
  <si>
    <t>Idiomarina fontislapidosi F23T</t>
  </si>
  <si>
    <t>Idiomarina ramblicola R22T</t>
  </si>
  <si>
    <t>Alteromonas hispanica F32T</t>
  </si>
  <si>
    <t>Halomonas ventosae A112T</t>
  </si>
  <si>
    <t>Halomonas anticariensis FP35T</t>
  </si>
  <si>
    <t>ZJUQH</t>
  </si>
  <si>
    <t>MKU3</t>
  </si>
  <si>
    <t>I-4994</t>
  </si>
  <si>
    <t>QY101</t>
  </si>
  <si>
    <t>B100</t>
  </si>
  <si>
    <t>F2-7</t>
  </si>
  <si>
    <t>A116</t>
  </si>
  <si>
    <t>FP36</t>
  </si>
  <si>
    <t>S-30</t>
  </si>
  <si>
    <t>AAD6T</t>
  </si>
  <si>
    <t>N12T</t>
  </si>
  <si>
    <t>A3T</t>
  </si>
  <si>
    <t>F32T</t>
  </si>
  <si>
    <t>A112T</t>
  </si>
  <si>
    <t>FP35T</t>
  </si>
  <si>
    <t>AM</t>
  </si>
  <si>
    <t>M8T.1</t>
  </si>
  <si>
    <t>F23T.1</t>
  </si>
  <si>
    <t>R22T.1</t>
  </si>
  <si>
    <t>GR02.1</t>
  </si>
  <si>
    <t>M8T.2</t>
  </si>
  <si>
    <t>F23T.2</t>
  </si>
  <si>
    <t>R22T.2</t>
  </si>
  <si>
    <t>GR02.2</t>
  </si>
  <si>
    <t>AAD6</t>
  </si>
  <si>
    <t>HA</t>
  </si>
  <si>
    <t>Halomonas sp. CRSS</t>
  </si>
  <si>
    <t>Bacillus sp.</t>
  </si>
  <si>
    <t>CRSS</t>
  </si>
  <si>
    <t>BSP</t>
  </si>
  <si>
    <t>Cronobacter sakazakii</t>
  </si>
  <si>
    <t>Bacillus cereus</t>
  </si>
  <si>
    <t>Bacillus thuringiensis</t>
  </si>
  <si>
    <t>CS</t>
  </si>
  <si>
    <t>BC</t>
  </si>
  <si>
    <t>BT</t>
  </si>
  <si>
    <t>https://doi.org/10.1007/s11356-017-0851-z</t>
  </si>
  <si>
    <t>https://doi.org/10.1016/j.foodhyd.2018.04.003</t>
  </si>
  <si>
    <t>https://doi.org/10.1128/AEM.01624-17</t>
  </si>
  <si>
    <t>https://doi.org/10.1080/10826068.2015.1015568</t>
  </si>
  <si>
    <t>https://doi.org/10.1016/j.carbpol.2014.08.060</t>
  </si>
  <si>
    <t>https://doi.org/10.1016/j.carbpol.2015.02.038</t>
  </si>
  <si>
    <t>https://doi.org/10.1038/srep18435</t>
  </si>
  <si>
    <t>https://doi.org/10.1128/AEM.01801-12</t>
  </si>
  <si>
    <t>https://doi.org/10.1016/j.intimp.2012.02.009</t>
  </si>
  <si>
    <t>https://doi.org/10.1099/mic.0.2006/003327-0</t>
  </si>
  <si>
    <t>https://doi.org/10.1007/s00248-004-0093-8</t>
  </si>
  <si>
    <t>https://doi.org/10.1128/JB.186.1.29-34.2004</t>
  </si>
  <si>
    <t>https://doi.org/10.1111/j.1365-2672.2012.05272.x</t>
  </si>
  <si>
    <t>https://doi.org/10.1080/15321819.2015.1126602; https://doi.org/10.1016/j.intimp.2005.07.004; https://doi.org/10.1023/A:1014891431233</t>
  </si>
  <si>
    <t>https://doi.org/10.1007/s00284-015-0981-9; https://doi.org/10.1111/jam.12422; https://doi.org/10.1007/s00284-013-0327-4</t>
  </si>
  <si>
    <t>https://doi.org/10.1007/s00253-018-8901-0</t>
  </si>
  <si>
    <t>https://doi.org/10.1016/j.carbpol.2016.08.085</t>
  </si>
  <si>
    <t>https://doi.org/10.3390/molecules22050814</t>
  </si>
  <si>
    <t>https://doi.org/10.3390/md13116723</t>
  </si>
  <si>
    <t>https://doi.org/10.1016/j.carbpol.2012.04.059</t>
  </si>
  <si>
    <t>https://doi.org/10.3390/molecules17067103</t>
  </si>
  <si>
    <t xml:space="preserve"> https://doi.org/10.1371/journal.pone.0018514</t>
  </si>
  <si>
    <t>https://doi.org/10.1007/s00253-010-2886-7</t>
  </si>
  <si>
    <t>https://doi.org/10.3390/md8082240</t>
  </si>
  <si>
    <t>https://doi.org/10.1111/j.1365-2672.2008.03789.x</t>
  </si>
  <si>
    <t>https://doi.org/10.1016/j.resmic.2006.06.004</t>
  </si>
  <si>
    <t>https://doi.org/10.1007/s00792-003-0325-8</t>
  </si>
  <si>
    <t>https://doi.org/10.1023/A:1008109501066</t>
  </si>
  <si>
    <t>https://doi.org/10.1016/S0144-8617(97)00129-X</t>
  </si>
  <si>
    <t>https://doi.org/10.1016/j.carbpol.2009.05.031</t>
  </si>
  <si>
    <t>https://doi.org/10.1007/s10529-004-3187-y</t>
  </si>
  <si>
    <t>https://doi.org/10.1016/j.bej.2014.06.020; https://doi.org/10.1007/s00253-010-3055-8; https://doi.org/10.1016/j.biortech.2010.09.020; https://doi.org/10.1016/j.carbpol.2009.05.031</t>
  </si>
  <si>
    <t>https://doi.org/10.1016/j.carbpol.2011.10.065</t>
  </si>
  <si>
    <t>https://doi.org/10.1021/es0508368</t>
  </si>
  <si>
    <t>https://doi.org/10.1046/j.1432-1327.1999.00672.x; https://doi.org/10.1016/0168-6496(96)00003-7</t>
  </si>
  <si>
    <t>α-Cellulose</t>
  </si>
  <si>
    <t>Cellulose acetate 100K</t>
  </si>
  <si>
    <t>Cellulose acetate 50K</t>
  </si>
  <si>
    <t>Carboxymethyl cellulose</t>
  </si>
  <si>
    <t>Ficoll 50K</t>
  </si>
  <si>
    <t>Ficoll 400K</t>
  </si>
  <si>
    <t>Carrageenan κ</t>
  </si>
  <si>
    <t>Carrageenan κ+λ</t>
  </si>
  <si>
    <t>Alginic acid</t>
  </si>
  <si>
    <t>Alginate</t>
  </si>
  <si>
    <t>Laminarin</t>
  </si>
  <si>
    <t>Chitin</t>
  </si>
  <si>
    <t>Chitosan</t>
  </si>
  <si>
    <t>Guar gum</t>
  </si>
  <si>
    <t>Xanthan gum</t>
  </si>
  <si>
    <t>Dextran</t>
  </si>
  <si>
    <t>Pectin</t>
  </si>
  <si>
    <t>Agar</t>
  </si>
  <si>
    <t>Starch</t>
  </si>
  <si>
    <t>Xylan</t>
  </si>
  <si>
    <t>Hyaluronic acid</t>
  </si>
  <si>
    <t>Glycogen</t>
  </si>
  <si>
    <t>Pullulan</t>
  </si>
  <si>
    <t>Levan</t>
  </si>
  <si>
    <t>Mannan</t>
  </si>
  <si>
    <t>Succinoglycan</t>
  </si>
  <si>
    <t>Gellan</t>
  </si>
  <si>
    <t>Cellulose</t>
  </si>
  <si>
    <t>CA100</t>
  </si>
  <si>
    <t>CA50</t>
  </si>
  <si>
    <t>CMC</t>
  </si>
  <si>
    <t>Ficoll50</t>
  </si>
  <si>
    <t>Ficoll400</t>
  </si>
  <si>
    <t>CarrageenanK</t>
  </si>
  <si>
    <t>CarrageenanKL</t>
  </si>
  <si>
    <t>Alginate.1</t>
  </si>
  <si>
    <t>Alginate.2</t>
  </si>
  <si>
    <t>Guar</t>
  </si>
  <si>
    <t>Xanthan</t>
  </si>
  <si>
    <t>HaloAlkali</t>
  </si>
  <si>
    <t>β(2→6)</t>
  </si>
  <si>
    <t>α(1→4); β(1→4)</t>
  </si>
  <si>
    <t>α(1→4); β(1→4); α(1→3)</t>
  </si>
  <si>
    <t>α(1→3); β(1→4)</t>
  </si>
  <si>
    <t>β(1→3); β(1→6)</t>
  </si>
  <si>
    <t>β(1→4); β(1→6)</t>
  </si>
  <si>
    <t>α(1→6); α(1→3)</t>
  </si>
  <si>
    <t>α(1→3); α(1→4)</t>
  </si>
  <si>
    <t>α(1→4); α(1→6)</t>
  </si>
  <si>
    <t>FucoPol</t>
  </si>
  <si>
    <t>linear; branched</t>
  </si>
  <si>
    <t>NULL</t>
  </si>
  <si>
    <t>Pattern</t>
  </si>
  <si>
    <t>block; random</t>
  </si>
  <si>
    <t>block; alternating</t>
  </si>
  <si>
    <t>block; graft</t>
  </si>
  <si>
    <t>Fructose</t>
  </si>
  <si>
    <t>Lactose</t>
  </si>
  <si>
    <t>Maltose</t>
  </si>
  <si>
    <t>Glucose</t>
  </si>
  <si>
    <t>Sucrose</t>
  </si>
  <si>
    <t>Mannose</t>
  </si>
  <si>
    <t>NaCl</t>
  </si>
  <si>
    <t>MgSO4</t>
  </si>
  <si>
    <t>sea salts</t>
  </si>
  <si>
    <t>total</t>
  </si>
  <si>
    <t>marine salts</t>
  </si>
  <si>
    <t>n/a</t>
  </si>
  <si>
    <t>Carboxyethyl-GlcA</t>
  </si>
  <si>
    <t>Keto-Kdo</t>
  </si>
  <si>
    <t>Tre</t>
  </si>
  <si>
    <t>Mesophile</t>
  </si>
  <si>
    <t>Conformation</t>
  </si>
  <si>
    <t>► Conventional SEC doesn't account for varying conformation, charge, folding; calibration is done with linear pol</t>
  </si>
  <si>
    <r>
      <t xml:space="preserve">► Obtain </t>
    </r>
    <r>
      <rPr>
        <b/>
        <i/>
        <sz val="9"/>
        <color theme="1"/>
        <rFont val="Arial Nova"/>
        <family val="2"/>
      </rPr>
      <t>absolute</t>
    </r>
    <r>
      <rPr>
        <b/>
        <sz val="9"/>
        <color theme="1"/>
        <rFont val="Arial Nova"/>
        <family val="2"/>
      </rPr>
      <t xml:space="preserve"> MW, independent of conformation, charge, folding &amp; elution time. Mono/polydisperse?</t>
    </r>
  </si>
  <si>
    <t>► Rg&lt;10nm = isotropic ; Rg&gt;10nm = anisotropic scattering</t>
  </si>
  <si>
    <t>2. DLS hydrodynamic radius (Rh) is important to compare to SEM and laser diffraction measurements</t>
  </si>
  <si>
    <t>General notes:</t>
  </si>
  <si>
    <t>i) Refractive index calculations might not be needed. Most systems have internal RI detectors</t>
  </si>
  <si>
    <t>► Molar mass over elution vol can give info on fragmentation</t>
  </si>
  <si>
    <t>► Conformation defines column interaction, and can vary elution time for equal MW</t>
  </si>
  <si>
    <t>►When coupled to UV, can do conjugate analysis of copolymers, glycoproteins</t>
  </si>
  <si>
    <t>► Obtain Rh (size),  Rg, MW-PDI</t>
  </si>
  <si>
    <t>►Can distinguish linear/branched. (Rh/MW) quotient gives structure extension</t>
  </si>
  <si>
    <t>Rh</t>
  </si>
  <si>
    <t>Rg</t>
  </si>
  <si>
    <t>Composition (indirectly)</t>
  </si>
  <si>
    <t>Rheology</t>
  </si>
  <si>
    <t>4. SEC-MALS can corroborate structure parameters obtained from the Rheometer.</t>
  </si>
  <si>
    <r>
      <t xml:space="preserve">► 1. Oscillatory stress sweep: </t>
    </r>
    <r>
      <rPr>
        <i/>
        <sz val="9"/>
        <color theme="1"/>
        <rFont val="Arial Nova"/>
        <family val="2"/>
      </rPr>
      <t>elastic to viscous behavior transition</t>
    </r>
    <r>
      <rPr>
        <b/>
        <sz val="9"/>
        <color theme="1"/>
        <rFont val="Arial Nova"/>
        <family val="2"/>
      </rPr>
      <t xml:space="preserve"> (soft solid structure is essential at cryo temps)</t>
    </r>
  </si>
  <si>
    <r>
      <t xml:space="preserve">► 2. Oscillatory stress sweep: </t>
    </r>
    <r>
      <rPr>
        <i/>
        <sz val="9"/>
        <color theme="1"/>
        <rFont val="Arial Nova"/>
        <family val="2"/>
      </rPr>
      <t>determine stiffness of material</t>
    </r>
  </si>
  <si>
    <t>1. Oscillatory lag stress</t>
  </si>
  <si>
    <t>2. Oscillatory stress resistance</t>
  </si>
  <si>
    <t>3. Flow shear rate</t>
  </si>
  <si>
    <t>4. Flow shear stress</t>
  </si>
  <si>
    <r>
      <t>►Params: stress yield</t>
    </r>
    <r>
      <rPr>
        <b/>
        <vertAlign val="superscript"/>
        <sz val="9"/>
        <color theme="1"/>
        <rFont val="Arial Nova"/>
        <family val="2"/>
      </rPr>
      <t>(4)</t>
    </r>
    <r>
      <rPr>
        <b/>
        <sz val="9"/>
        <color theme="1"/>
        <rFont val="Arial Nova"/>
        <family val="2"/>
      </rPr>
      <t>, complex modulus</t>
    </r>
    <r>
      <rPr>
        <b/>
        <vertAlign val="superscript"/>
        <sz val="9"/>
        <color theme="1"/>
        <rFont val="Arial Nova"/>
        <family val="2"/>
      </rPr>
      <t>(2)</t>
    </r>
    <r>
      <rPr>
        <b/>
        <sz val="9"/>
        <color theme="1"/>
        <rFont val="Arial Nova"/>
        <family val="2"/>
      </rPr>
      <t>, flow behavior</t>
    </r>
    <r>
      <rPr>
        <b/>
        <vertAlign val="superscript"/>
        <sz val="9"/>
        <color theme="1"/>
        <rFont val="Arial Nova"/>
        <family val="2"/>
      </rPr>
      <t>(3)</t>
    </r>
    <r>
      <rPr>
        <b/>
        <sz val="9"/>
        <color theme="1"/>
        <rFont val="Arial Nova"/>
        <family val="2"/>
      </rPr>
      <t>, zero-shear stress</t>
    </r>
    <r>
      <rPr>
        <b/>
        <vertAlign val="superscript"/>
        <sz val="9"/>
        <color theme="1"/>
        <rFont val="Arial Nova"/>
        <family val="2"/>
      </rPr>
      <t>(4)</t>
    </r>
    <r>
      <rPr>
        <b/>
        <sz val="9"/>
        <color theme="1"/>
        <rFont val="Arial Nova"/>
        <family val="2"/>
      </rPr>
      <t>,</t>
    </r>
  </si>
  <si>
    <r>
      <t xml:space="preserve">► 3.  Shear rate sweep: </t>
    </r>
    <r>
      <rPr>
        <i/>
        <sz val="9"/>
        <color theme="1"/>
        <rFont val="Arial Nova"/>
        <family val="2"/>
      </rPr>
      <t>simulates forced flows (pumping, mixing, filling, spreading)</t>
    </r>
  </si>
  <si>
    <r>
      <t>► 4.  Shear stress sweep:</t>
    </r>
    <r>
      <rPr>
        <i/>
        <sz val="9"/>
        <color theme="1"/>
        <rFont val="Arial Nova"/>
        <family val="2"/>
      </rPr>
      <t xml:space="preserve"> simulates free-flow (sedimentation, creaming, dripping, penetration, capillary action)</t>
    </r>
  </si>
  <si>
    <r>
      <t xml:space="preserve">► 5. Oscillatory 3-step thixotropy test: </t>
    </r>
    <r>
      <rPr>
        <i/>
        <sz val="9"/>
        <color theme="1"/>
        <rFont val="Arial Nova"/>
        <family val="2"/>
      </rPr>
      <t>lag time between elastic to viscous transition when a force is applied (e.g. ketchup)</t>
    </r>
  </si>
  <si>
    <t>5. Thixotropy test</t>
  </si>
  <si>
    <t>Armenia</t>
  </si>
  <si>
    <t>Country</t>
  </si>
  <si>
    <t>Kingdom</t>
  </si>
  <si>
    <t>Bacteria</t>
  </si>
  <si>
    <t>Gram</t>
  </si>
  <si>
    <t>+</t>
  </si>
  <si>
    <t>MinTgrowth</t>
  </si>
  <si>
    <t>MaxTgrowth</t>
  </si>
  <si>
    <t>OptTgrowth</t>
  </si>
  <si>
    <t>OptPH</t>
  </si>
  <si>
    <t>OptSal%</t>
  </si>
  <si>
    <t>Salt</t>
  </si>
  <si>
    <t>MinSalt%</t>
  </si>
  <si>
    <t>MaxSalt%</t>
  </si>
  <si>
    <t>MinPH</t>
  </si>
  <si>
    <t>MaxPH</t>
  </si>
  <si>
    <t>CarbonSrc</t>
  </si>
  <si>
    <t>Specific yield (g/g cells)</t>
  </si>
  <si>
    <t>Productivity (mg/L.d)</t>
  </si>
  <si>
    <t>[α]D25 °C</t>
  </si>
  <si>
    <t>%Protein</t>
  </si>
  <si>
    <t>%UA</t>
  </si>
  <si>
    <t>%Lipid</t>
  </si>
  <si>
    <t>α-Manno;  two β-Manno; α-Gluco-galacto</t>
  </si>
  <si>
    <t>RealCryoOutcome</t>
  </si>
  <si>
    <t>AssumedCryoOutcome</t>
  </si>
  <si>
    <t>Natural empirism</t>
  </si>
  <si>
    <t>InputGoal</t>
  </si>
  <si>
    <t>Proven outcome</t>
  </si>
  <si>
    <t>6. Oscillatory stress sweep over frequency</t>
  </si>
  <si>
    <t>7. Storage and loss moduli</t>
  </si>
  <si>
    <r>
      <t xml:space="preserve">► 6. Oscillatory frequency sweep over phase angle: </t>
    </r>
    <r>
      <rPr>
        <sz val="9"/>
        <color theme="1"/>
        <rFont val="Arial Nova"/>
        <family val="2"/>
      </rPr>
      <t xml:space="preserve"> </t>
    </r>
    <r>
      <rPr>
        <i/>
        <sz val="9"/>
        <color theme="1"/>
        <rFont val="Arial Nova"/>
        <family val="2"/>
      </rPr>
      <t>determine elastic and viscous properties</t>
    </r>
  </si>
  <si>
    <t>8. Normal stress shearing</t>
  </si>
  <si>
    <r>
      <t xml:space="preserve">► 7. Oscillatory frequency sweep over complex modulus: </t>
    </r>
    <r>
      <rPr>
        <sz val="9"/>
        <color theme="1"/>
        <rFont val="Arial Nova"/>
        <family val="2"/>
      </rPr>
      <t xml:space="preserve"> </t>
    </r>
    <r>
      <rPr>
        <i/>
        <sz val="9"/>
        <color theme="1"/>
        <rFont val="Arial Nova"/>
        <family val="2"/>
      </rPr>
      <t>determine G' and G'' moduli</t>
    </r>
  </si>
  <si>
    <r>
      <t xml:space="preserve">► 8. Normal stress shearing: </t>
    </r>
    <r>
      <rPr>
        <i/>
        <sz val="9"/>
        <color theme="1"/>
        <rFont val="Arial Nova"/>
        <family val="2"/>
      </rPr>
      <t>if material under tension, it will extrude (diameter of flowing column greater than nozzle)</t>
    </r>
  </si>
  <si>
    <t>-</t>
  </si>
  <si>
    <t>Iceland</t>
  </si>
  <si>
    <t>Shallow marine hot spring</t>
  </si>
  <si>
    <t>Geofeature</t>
  </si>
  <si>
    <t>Phylum</t>
  </si>
  <si>
    <t>Firmicutes</t>
  </si>
  <si>
    <t>DSM4252Tg</t>
  </si>
  <si>
    <t>DSM4252Tm</t>
  </si>
  <si>
    <t>DSM4252Tl</t>
  </si>
  <si>
    <t>DSM4252Ts</t>
  </si>
  <si>
    <t>MAT493g</t>
  </si>
  <si>
    <t>MAT493s</t>
  </si>
  <si>
    <t>MAT493m</t>
  </si>
  <si>
    <t>Residuals</t>
  </si>
  <si>
    <t>Gal; GlcN; Man; GlcNAc; GalNAc</t>
  </si>
  <si>
    <t>Gal, GalN</t>
  </si>
  <si>
    <t>α; β</t>
  </si>
  <si>
    <t>α; strong β</t>
  </si>
  <si>
    <t>Refs more?</t>
  </si>
  <si>
    <t>Yes</t>
  </si>
  <si>
    <t>No</t>
  </si>
  <si>
    <t>NMR, FTIR, MS coupling</t>
  </si>
  <si>
    <t>%Acetyl</t>
  </si>
  <si>
    <t>China</t>
  </si>
  <si>
    <t>Radon hot spring</t>
  </si>
  <si>
    <t>Marine broth</t>
  </si>
  <si>
    <t>Anionic</t>
  </si>
  <si>
    <t>β</t>
  </si>
  <si>
    <t>Ribose</t>
  </si>
  <si>
    <t>Arabinose</t>
  </si>
  <si>
    <t>Xylose</t>
  </si>
  <si>
    <t>Altrose</t>
  </si>
  <si>
    <t>Galactose</t>
  </si>
  <si>
    <t>Source: ChemAxon</t>
  </si>
  <si>
    <t>https://www.drugbank.ca/</t>
  </si>
  <si>
    <t>pKa (strongest acidic)</t>
  </si>
  <si>
    <t>pKa (strongest basic)</t>
  </si>
  <si>
    <t>Physiological Charge</t>
  </si>
  <si>
    <t>Water Solubility (mg/mL)</t>
  </si>
  <si>
    <t>logS</t>
  </si>
  <si>
    <t>Melting point (ºC)</t>
  </si>
  <si>
    <t>short name</t>
  </si>
  <si>
    <r>
      <t>Polar Surface Area (Å</t>
    </r>
    <r>
      <rPr>
        <b/>
        <vertAlign val="superscript"/>
        <sz val="11"/>
        <color theme="3"/>
        <rFont val="Calibri"/>
        <family val="2"/>
        <scheme val="minor"/>
      </rPr>
      <t>2</t>
    </r>
    <r>
      <rPr>
        <b/>
        <sz val="11"/>
        <color theme="3"/>
        <rFont val="Calibri"/>
        <family val="2"/>
        <scheme val="minor"/>
      </rPr>
      <t>)</t>
    </r>
  </si>
  <si>
    <t>Trehalose</t>
  </si>
  <si>
    <t>Carboxyethyl-glucuronic acid</t>
  </si>
  <si>
    <t>keto-3-Deoxy-D-manno-octulosonic acid</t>
  </si>
  <si>
    <t>beta-L-Arabinose</t>
  </si>
  <si>
    <t>β-Ara</t>
  </si>
  <si>
    <t>α-L-Arabinose</t>
  </si>
  <si>
    <t>α-D-Galacturonic acid</t>
  </si>
  <si>
    <t>MW (Da)</t>
  </si>
  <si>
    <t>β-D-Galacturonic acid</t>
  </si>
  <si>
    <t>β-GalA</t>
  </si>
  <si>
    <t>β-D-Galactosamine</t>
  </si>
  <si>
    <t>α-N-Acetyl-D-galactosamine</t>
  </si>
  <si>
    <t>H donor count</t>
  </si>
  <si>
    <t>H acceptor count</t>
  </si>
  <si>
    <r>
      <t>Polarizability (Å</t>
    </r>
    <r>
      <rPr>
        <b/>
        <vertAlign val="superscript"/>
        <sz val="11"/>
        <color theme="3"/>
        <rFont val="Calibri"/>
        <family val="2"/>
        <scheme val="minor"/>
      </rPr>
      <t>3</t>
    </r>
    <r>
      <rPr>
        <b/>
        <sz val="11"/>
        <color theme="3"/>
        <rFont val="Calibri"/>
        <family val="2"/>
        <scheme val="minor"/>
      </rPr>
      <t>)</t>
    </r>
  </si>
  <si>
    <t>β-D-Glucose</t>
  </si>
  <si>
    <t>β-Glc</t>
  </si>
  <si>
    <t>default, linear?</t>
  </si>
  <si>
    <t>β-D-Glucuronic acid</t>
  </si>
  <si>
    <t>α-IdoA</t>
  </si>
  <si>
    <t>α-L-Iduronic acid</t>
  </si>
  <si>
    <t>α-Qui</t>
  </si>
  <si>
    <t>α-D-Quinovose</t>
  </si>
  <si>
    <t xml:space="preserve">         N-Acetyl-alpha-D-neuraminic acid (sialic)</t>
  </si>
  <si>
    <t>α-Tyv</t>
  </si>
  <si>
    <t>α-Tyvelose</t>
  </si>
  <si>
    <t>DOUBT (X)</t>
  </si>
  <si>
    <t>Bulgaria</t>
  </si>
  <si>
    <r>
      <t xml:space="preserve">Always present values in a </t>
    </r>
    <r>
      <rPr>
        <b/>
        <sz val="11"/>
        <color theme="1"/>
        <rFont val="Calibri"/>
        <family val="2"/>
        <scheme val="minor"/>
      </rPr>
      <t>molar relative ratio</t>
    </r>
    <r>
      <rPr>
        <sz val="11"/>
        <color theme="1"/>
        <rFont val="Calibri"/>
        <family val="2"/>
        <scheme val="minor"/>
      </rPr>
      <t>, in which the monomer with most abundance has quantity 1, and all others all normalized down from 0 to 1. This gives info about relative abundance, and sometimes, SRU.</t>
    </r>
  </si>
  <si>
    <t>usually HPLC peaks (relative ratios/percentages)</t>
  </si>
  <si>
    <t>if MOLAR PERCENTAGE (mol%)</t>
  </si>
  <si>
    <t>if MOLAR RATIO MÁX &gt; 1</t>
  </si>
  <si>
    <t>if WEIGHT PERCENTAGE (%w/w)</t>
  </si>
  <si>
    <t>MW of monomers (g/mol)</t>
  </si>
  <si>
    <t>Divide all by max value</t>
  </si>
  <si>
    <t>Multiply by (10/MW), divide all by max value</t>
  </si>
  <si>
    <t>ID</t>
  </si>
  <si>
    <t>Max value</t>
  </si>
  <si>
    <t>Fucose</t>
  </si>
  <si>
    <t>Rhamnose</t>
  </si>
  <si>
    <t>Mannosamine</t>
  </si>
  <si>
    <t>Galactosamine</t>
  </si>
  <si>
    <t>Glucosamine</t>
  </si>
  <si>
    <t>Galacturonic acid</t>
  </si>
  <si>
    <t>Glucuronic acid</t>
  </si>
  <si>
    <t>calculation of % to ratio</t>
  </si>
  <si>
    <t>N-acetyl-quinovosamine</t>
  </si>
  <si>
    <t>in ratio</t>
  </si>
  <si>
    <t>N-acetyl-glucosamine</t>
  </si>
  <si>
    <t>N-acetyl-galactosamine</t>
  </si>
  <si>
    <t>3-deoxy-D-manno-oct-2-ulosonic acid</t>
  </si>
  <si>
    <t>2-keto-3-deoxyoctulosonic acid</t>
  </si>
  <si>
    <t>3-O-[(R)-1-carboxyethyl]-D-glucuronic acid</t>
  </si>
  <si>
    <t>Test here</t>
  </si>
  <si>
    <t>% here</t>
  </si>
  <si>
    <t>Normalized</t>
  </si>
  <si>
    <t>Converted</t>
  </si>
  <si>
    <t>DO YOUR CONVERSIONS HERE</t>
  </si>
  <si>
    <t>MÁX</t>
  </si>
  <si>
    <t>Shape</t>
  </si>
  <si>
    <t>Rod</t>
  </si>
  <si>
    <t>Respiration</t>
  </si>
  <si>
    <t>%NucleicAcids</t>
  </si>
  <si>
    <t>Structural tendencies that I have been finding</t>
  </si>
  <si>
    <t>β-glucans like cellulose and curdlan are water-insoluble</t>
  </si>
  <si>
    <t>α-glucans like dextran are water-soluble</t>
  </si>
  <si>
    <t>A β-glucan is only soluble when it contains more than a β(1-4) linkage, like alginate</t>
  </si>
  <si>
    <t>β linkages that are not 1-4 but are glucose, like the β(1-3) of laminarin are water-soluble. However curdlan is not soluble but is also β(1-3). The difference is that laminarin also contains β(1-6) as graft</t>
  </si>
  <si>
    <t>β linkages that are not 1-4 usually but not glucose, like the β(1-2) sucrose linkages of Ficoll, are water-soluble</t>
  </si>
  <si>
    <t>Branching results in higher solubility because it decreases packing capacity</t>
  </si>
  <si>
    <t>β-linkages (1-4 or 1-3) result in structure rigidity (e.g. cellulose, cellulosic backbone of xanthan)</t>
  </si>
  <si>
    <t>α-linkages (1-2 or 1-6) result in structure flexibility (e.g. dextrans)</t>
  </si>
  <si>
    <t>Random coil to helix transitions depend on the amount of acyl groups pyruvate ketal substituents present</t>
  </si>
  <si>
    <t>Hydrogen bonding and electrostatic forces dominate bonding in polysaccharides. Ionic interactions might be involved but are subtle. Chain-chain forces define the formation of flocs, strong/weak gels or insoluble networks</t>
  </si>
  <si>
    <t>Conclusions about structure-function relationships</t>
  </si>
  <si>
    <t>Non-neutral polymers show greater ability to interact with water</t>
  </si>
  <si>
    <t>Polyanionicity is more common than polycationicity: carboxyl, phosphate, sulphate and groups; also uronic acids confer this property.</t>
  </si>
  <si>
    <t>Polyanionicity with similar composition is also found in halophiles, showing that cryoprotection and osmoprotection are closely related features. It also might enhance cellular attachments, thus proliferation</t>
  </si>
  <si>
    <t>Pseudohelicoidal structures are favored in the inhibition of ice recrystallization</t>
  </si>
  <si>
    <t>A structural equilibrium between hydrophilic and hydrophobic regions is favoured: better interaction with the ice front (just like AFPs)</t>
  </si>
  <si>
    <t>Higher molecular weight results in better water binding capacity</t>
  </si>
  <si>
    <t>Psychrophilic bacteria capable of producing branched dextran actually favor less-branched dextran composition with higher molecular weight at lower growth temperatures</t>
  </si>
  <si>
    <r>
      <t xml:space="preserve">The higher MW structures observed at low temp are </t>
    </r>
    <r>
      <rPr>
        <u/>
        <sz val="11"/>
        <color theme="1"/>
        <rFont val="Calibri"/>
        <family val="2"/>
        <scheme val="minor"/>
      </rPr>
      <t>possibly related</t>
    </r>
    <r>
      <rPr>
        <sz val="11"/>
        <color theme="1"/>
        <rFont val="Calibri"/>
        <family val="2"/>
        <scheme val="minor"/>
      </rPr>
      <t xml:space="preserve"> to greater probability of polymer entanglement, resulting in tertiary structures that might enhance the cryoprotective function</t>
    </r>
  </si>
  <si>
    <t>Molecular weight, in kDa. If 1000+, reported is 1000 (min). If 1000-3000, reported is 2000 (avg).</t>
  </si>
  <si>
    <t>Year</t>
  </si>
  <si>
    <t>Facultative anaerobe</t>
  </si>
  <si>
    <t>Obligate aerobe</t>
  </si>
  <si>
    <t>Aerotolerant anaerobe</t>
  </si>
  <si>
    <t>TDBehavior</t>
  </si>
  <si>
    <t>Tdecomp</t>
  </si>
  <si>
    <t>Stress-rheology</t>
  </si>
  <si>
    <t>Time-rheology</t>
  </si>
  <si>
    <t>Thixotrophic</t>
  </si>
  <si>
    <t>Pseudoplastic</t>
  </si>
  <si>
    <t>Zeta</t>
  </si>
  <si>
    <t>Biocompatible</t>
  </si>
  <si>
    <t>Emulsifying</t>
  </si>
  <si>
    <t>Foaming</t>
  </si>
  <si>
    <r>
      <t>SurfaceTension (mN.m</t>
    </r>
    <r>
      <rPr>
        <b/>
        <vertAlign val="superscript"/>
        <sz val="9"/>
        <color theme="1"/>
        <rFont val="Arial Nova"/>
        <family val="2"/>
      </rPr>
      <t>-1</t>
    </r>
    <r>
      <rPr>
        <b/>
        <sz val="9"/>
        <color theme="1"/>
        <rFont val="Arial Nova"/>
        <family val="2"/>
      </rPr>
      <t>.%)</t>
    </r>
  </si>
  <si>
    <r>
      <t>SurfaceActivity (mN.m</t>
    </r>
    <r>
      <rPr>
        <b/>
        <vertAlign val="superscript"/>
        <sz val="9"/>
        <color theme="1"/>
        <rFont val="Arial Nova"/>
        <family val="2"/>
      </rPr>
      <t>-1</t>
    </r>
    <r>
      <rPr>
        <b/>
        <sz val="9"/>
        <color theme="1"/>
        <rFont val="Arial Nova"/>
        <family val="2"/>
      </rPr>
      <t>.%)</t>
    </r>
  </si>
  <si>
    <t>YieldStress (Pa/%)</t>
  </si>
  <si>
    <t>HysteresisWork (Pa/s.%)</t>
  </si>
  <si>
    <t>Newtonian</t>
  </si>
  <si>
    <t>Hot spring</t>
  </si>
  <si>
    <t>3 α</t>
  </si>
  <si>
    <t>Viscosity(mPa.s/%)</t>
  </si>
  <si>
    <t>Yes*</t>
  </si>
  <si>
    <t>► 2. Enthalpy calculation</t>
  </si>
  <si>
    <t>2. Enthalpy calculation</t>
  </si>
  <si>
    <t>1. Transition temperature</t>
  </si>
  <si>
    <t>► Thermomechanical history includes: impact of production, purification, sample prep, storage conditions</t>
  </si>
  <si>
    <r>
      <t xml:space="preserve">► Always consider second heating/cooling for characterization purposes: that's the </t>
    </r>
    <r>
      <rPr>
        <u/>
        <sz val="9"/>
        <color theme="1"/>
        <rFont val="Arial Nova"/>
        <family val="2"/>
      </rPr>
      <t>pure</t>
    </r>
    <r>
      <rPr>
        <sz val="9"/>
        <color theme="1"/>
        <rFont val="Arial Nova"/>
        <family val="2"/>
      </rPr>
      <t xml:space="preserve"> properties</t>
    </r>
  </si>
  <si>
    <r>
      <t xml:space="preserve">► Parameters: </t>
    </r>
    <r>
      <rPr>
        <sz val="9"/>
        <color theme="1"/>
        <rFont val="Arial Nova"/>
        <family val="2"/>
      </rPr>
      <t>enthalpies + temperatures (m, c, g), crystallinity degree, MW dist, cryst behavior</t>
    </r>
  </si>
  <si>
    <r>
      <t>► 1. Transition temperature:</t>
    </r>
    <r>
      <rPr>
        <sz val="9"/>
        <color theme="1"/>
        <rFont val="Arial Nova"/>
        <family val="2"/>
      </rPr>
      <t xml:space="preserve"> usually the onset is reported, not midpoint?</t>
    </r>
  </si>
  <si>
    <t xml:space="preserve">► </t>
  </si>
  <si>
    <t>6 different anomerics NMR signals but only 2 monomers</t>
  </si>
  <si>
    <t>α-glucose and α-mannose</t>
  </si>
  <si>
    <t>Antiradiation</t>
  </si>
  <si>
    <t>https://pubmed.ncbi.nlm.nih.gov/16535400/</t>
  </si>
  <si>
    <r>
      <rPr>
        <sz val="5"/>
        <color rgb="FFFC4289"/>
        <rFont val="Calibri"/>
        <family val="2"/>
        <scheme val="minor"/>
      </rPr>
      <t>https://doi.org/10.1111/jam.12944; https://doi.org/10.1016/j.procbio.2014.01.010;</t>
    </r>
    <r>
      <rPr>
        <sz val="5"/>
        <color theme="1"/>
        <rFont val="Calibri"/>
        <family val="2"/>
        <scheme val="minor"/>
      </rPr>
      <t xml:space="preserve"> https://doi.org/10.1007/s12010-013-0348-2</t>
    </r>
  </si>
  <si>
    <t>Pseudoalteromonas haloplanktis TAC 125</t>
  </si>
  <si>
    <t>https://aem.asm.org/content/50/4/837</t>
  </si>
  <si>
    <t>https://peerj.com/articles/4684/</t>
  </si>
  <si>
    <t>CC28</t>
  </si>
  <si>
    <t>Oil field</t>
  </si>
  <si>
    <t>%Carbohydrate</t>
  </si>
  <si>
    <t>Carboxyl, hydroxyl, amine derivatives</t>
  </si>
  <si>
    <t>Adequate?</t>
  </si>
  <si>
    <t>Inorganic Subst</t>
  </si>
  <si>
    <t>Organic Subst</t>
  </si>
  <si>
    <t>Sulfate ester</t>
  </si>
  <si>
    <t>Uronic acid</t>
  </si>
  <si>
    <t>sugarAbv</t>
  </si>
  <si>
    <t>sugar</t>
  </si>
  <si>
    <t>Neutral</t>
  </si>
  <si>
    <t>Cationic</t>
  </si>
  <si>
    <t>Journal</t>
  </si>
  <si>
    <t>The Journal of Biological Chemistry</t>
  </si>
  <si>
    <t>TA-1</t>
  </si>
  <si>
    <t>Deinococcus-Thermus</t>
  </si>
  <si>
    <t>USA</t>
  </si>
  <si>
    <r>
      <t>Gal</t>
    </r>
    <r>
      <rPr>
        <i/>
        <sz val="8"/>
        <color theme="1"/>
        <rFont val="Arial Nova"/>
        <family val="2"/>
      </rPr>
      <t xml:space="preserve">f, </t>
    </r>
    <r>
      <rPr>
        <sz val="8"/>
        <color theme="1"/>
        <rFont val="Arial Nova"/>
        <family val="2"/>
      </rPr>
      <t>accounts for Gal</t>
    </r>
  </si>
  <si>
    <t>α(1→3); β(1→3)</t>
  </si>
  <si>
    <t>Extremophiles</t>
  </si>
  <si>
    <t>Carbohydrate Polymers</t>
  </si>
  <si>
    <t>Advances in Biotechnology and Microbiology</t>
  </si>
  <si>
    <t>Applied Biochemistry and Biotechnology</t>
  </si>
  <si>
    <t>Journal of Applied Microbiology</t>
  </si>
  <si>
    <t>Journal of Industrial Microbiology and Biotechnology</t>
  </si>
  <si>
    <t>Applied and Environmental Microbiology</t>
  </si>
  <si>
    <t>Biotechnology Letters</t>
  </si>
  <si>
    <t>Environmental Science and Pollution Research</t>
  </si>
  <si>
    <t>Food Hydrocolloids</t>
  </si>
  <si>
    <t>Preparative Biochemistry and Biotechnology</t>
  </si>
  <si>
    <t>Nature Scientific Reports</t>
  </si>
  <si>
    <t>International Immunopharmacology</t>
  </si>
  <si>
    <t>Microbiology</t>
  </si>
  <si>
    <t>Microbial Ecology</t>
  </si>
  <si>
    <t>Journal of Bacteriology</t>
  </si>
  <si>
    <t>PeerJ</t>
  </si>
  <si>
    <t>Environmental Biotechnology</t>
  </si>
  <si>
    <t>Molecules</t>
  </si>
  <si>
    <t>Marine Drugs</t>
  </si>
  <si>
    <t>PLOS One</t>
  </si>
  <si>
    <t>Applied Genetics and Molecular Biotechnology</t>
  </si>
  <si>
    <t>Research in Microbiology</t>
  </si>
  <si>
    <t>Journal of Applied Phycology</t>
  </si>
  <si>
    <t>Environmental Science and Technology</t>
  </si>
  <si>
    <t>Systematic and Applied Microbiology</t>
  </si>
  <si>
    <t>Italy</t>
  </si>
  <si>
    <t>Geobacillus thermodenitrificans B3-72</t>
  </si>
  <si>
    <t>Region</t>
  </si>
  <si>
    <t>Yellowstone</t>
  </si>
  <si>
    <t>Vulcano Island</t>
  </si>
  <si>
    <t>Trisaccharide, manno-pyranosidic configuration</t>
  </si>
  <si>
    <r>
      <rPr>
        <sz val="5"/>
        <color rgb="FFFC4289"/>
        <rFont val="Calibri"/>
        <family val="2"/>
        <scheme val="minor"/>
      </rPr>
      <t xml:space="preserve">https://doi.org/10.1016/j.imlet.2009.03.001; </t>
    </r>
    <r>
      <rPr>
        <sz val="5"/>
        <color theme="1"/>
        <rFont val="Calibri"/>
        <family val="2"/>
        <scheme val="minor"/>
      </rPr>
      <t>https://doi.org/10.1016/S0723-2020(00)80074-0</t>
    </r>
  </si>
  <si>
    <r>
      <rPr>
        <sz val="5"/>
        <color rgb="FFFC4289"/>
        <rFont val="Calibri"/>
        <family val="2"/>
        <scheme val="minor"/>
      </rPr>
      <t>https://doi.org/10.1016/j.imlet.2009.03.001;</t>
    </r>
    <r>
      <rPr>
        <sz val="5"/>
        <color theme="1"/>
        <rFont val="Calibri"/>
        <family val="2"/>
        <scheme val="minor"/>
      </rPr>
      <t xml:space="preserve"> https://doi.org/10.1016/S0723-2020(00)80074-1</t>
    </r>
  </si>
  <si>
    <t>Velingrad</t>
  </si>
  <si>
    <t>Variable</t>
  </si>
  <si>
    <t>Anticytotoxic</t>
  </si>
  <si>
    <t>α</t>
  </si>
  <si>
    <t>Glucogalacto configuration</t>
  </si>
  <si>
    <t>Taishun</t>
  </si>
  <si>
    <t>Rupi</t>
  </si>
  <si>
    <t>Rhodothermaeota</t>
  </si>
  <si>
    <t>Phylum (old)</t>
  </si>
  <si>
    <t>Arzakan</t>
  </si>
  <si>
    <t>Gradechnitsa</t>
  </si>
  <si>
    <t>Yumen</t>
  </si>
  <si>
    <t>Sea sand</t>
  </si>
  <si>
    <t>Ischia</t>
  </si>
  <si>
    <t>Pentasaccharide, 2 gluco/galacto and 3 manno configurations</t>
  </si>
  <si>
    <t>α-D-mannose</t>
  </si>
  <si>
    <t>α-D-mannose; β-D-glucose</t>
  </si>
  <si>
    <t>Antarctica</t>
  </si>
  <si>
    <t>Mount Melbourne</t>
  </si>
  <si>
    <t>-90 (5mg/ml)</t>
  </si>
  <si>
    <t>branch</t>
  </si>
  <si>
    <t>1,2-Man, 1,4-Glc, 1,3-Man, and 1,6-Man. Branch points: 1,3,4-Glc and 1,2,6-Man</t>
  </si>
  <si>
    <t>1,2-Man, 1,4-Man and 1,6-Man. Branch point: 1,2,6-Man</t>
  </si>
  <si>
    <t>Crater soil</t>
  </si>
  <si>
    <t>Tetrasaccharide, manno-pyranosidic configuration</t>
  </si>
  <si>
    <t>Glc, Gal (branching substs)</t>
  </si>
  <si>
    <t>Seawater</t>
  </si>
  <si>
    <t>Terra Nova Bay</t>
  </si>
  <si>
    <t>Proteobacteria</t>
  </si>
  <si>
    <t>Empirical evidence of EPS natural cryoprotection</t>
  </si>
  <si>
    <t>Bacterial EPS usually contain 2 to 5 different monomers. Man, Gal and Glc are the overall core. Man dominates in thermophiles, Man, GalN and uronic acids in psychrophiles.</t>
  </si>
  <si>
    <t>Sauerkraut</t>
  </si>
  <si>
    <t>HDR (nm)</t>
  </si>
  <si>
    <t>Lower temperatures influence branched-to-linear transitions on the polymer's degree of branching</t>
  </si>
  <si>
    <t>Relationship between MW and hydrodynamic radius geometry</t>
  </si>
  <si>
    <t>TMW1</t>
  </si>
  <si>
    <t>TMW2</t>
  </si>
  <si>
    <t>TMW3</t>
  </si>
  <si>
    <t>→6)-α-D-Glc(1→</t>
  </si>
  <si>
    <r>
      <t>→6)-α-D-Glc-(1→6)-</t>
    </r>
    <r>
      <rPr>
        <i/>
        <sz val="8"/>
        <color theme="8"/>
        <rFont val="Arial Nova"/>
        <family val="2"/>
      </rPr>
      <t>[α-D-Glc(1→3)</t>
    </r>
    <r>
      <rPr>
        <sz val="8"/>
        <color theme="1"/>
        <rFont val="Arial Nova"/>
        <family val="2"/>
      </rPr>
      <t>-α-D-Glc-(1→6)</t>
    </r>
    <r>
      <rPr>
        <sz val="8"/>
        <color theme="8"/>
        <rFont val="Arial Nova"/>
        <family val="2"/>
      </rPr>
      <t>]</t>
    </r>
    <r>
      <rPr>
        <sz val="8"/>
        <color theme="1"/>
        <rFont val="Arial Nova"/>
        <family val="2"/>
      </rPr>
      <t>-α-D-Glc-(1→</t>
    </r>
  </si>
  <si>
    <r>
      <t>→3)-</t>
    </r>
    <r>
      <rPr>
        <sz val="8"/>
        <color theme="8"/>
        <rFont val="Arial Nova"/>
        <family val="2"/>
      </rPr>
      <t>[Gal</t>
    </r>
    <r>
      <rPr>
        <i/>
        <sz val="8"/>
        <color theme="8"/>
        <rFont val="Arial Nova"/>
        <family val="2"/>
      </rPr>
      <t>f(1→4)</t>
    </r>
    <r>
      <rPr>
        <sz val="8"/>
        <color theme="8"/>
        <rFont val="Arial Nova"/>
        <family val="2"/>
      </rPr>
      <t>-</t>
    </r>
    <r>
      <rPr>
        <sz val="8"/>
        <color theme="1"/>
        <rFont val="Arial Nova"/>
        <family val="2"/>
      </rPr>
      <t>β-D-GalNAc</t>
    </r>
    <r>
      <rPr>
        <i/>
        <sz val="8"/>
        <color theme="1"/>
        <rFont val="Arial Nova"/>
        <family val="2"/>
      </rPr>
      <t>p</t>
    </r>
    <r>
      <rPr>
        <sz val="8"/>
        <color theme="1"/>
        <rFont val="Arial Nova"/>
        <family val="2"/>
      </rPr>
      <t>-(1→3)</t>
    </r>
    <r>
      <rPr>
        <sz val="8"/>
        <color theme="8"/>
        <rFont val="Arial Nova"/>
        <family val="2"/>
      </rPr>
      <t>]</t>
    </r>
    <r>
      <rPr>
        <sz val="8"/>
        <color theme="1"/>
        <rFont val="Arial Nova"/>
        <family val="2"/>
      </rPr>
      <t>-α-D-Gal</t>
    </r>
    <r>
      <rPr>
        <i/>
        <sz val="8"/>
        <color theme="1"/>
        <rFont val="Arial Nova"/>
        <family val="2"/>
      </rPr>
      <t>p</t>
    </r>
    <r>
      <rPr>
        <sz val="8"/>
        <color theme="1"/>
        <rFont val="Arial Nova"/>
        <family val="2"/>
      </rPr>
      <t>-(1→3)-β-D-GalNAc</t>
    </r>
    <r>
      <rPr>
        <i/>
        <sz val="8"/>
        <color theme="1"/>
        <rFont val="Arial Nova"/>
        <family val="2"/>
      </rPr>
      <t>p</t>
    </r>
    <r>
      <rPr>
        <sz val="8"/>
        <color theme="1"/>
        <rFont val="Arial Nova"/>
        <family val="2"/>
      </rPr>
      <t>(1→</t>
    </r>
  </si>
  <si>
    <t>Gammaproteobacteria</t>
  </si>
  <si>
    <t>Bacteroidetes</t>
  </si>
  <si>
    <t>Methyl</t>
  </si>
  <si>
    <t>Sulphate</t>
  </si>
  <si>
    <t>Winograd384</t>
  </si>
  <si>
    <t>Survival rates</t>
  </si>
  <si>
    <t>Winograd396</t>
  </si>
  <si>
    <t>Cycle</t>
  </si>
  <si>
    <t>EPS-</t>
  </si>
  <si>
    <t>EPS+</t>
  </si>
  <si>
    <t>Control</t>
  </si>
  <si>
    <t>Cryo</t>
  </si>
  <si>
    <t>Exp</t>
  </si>
  <si>
    <t>Colwellia</t>
  </si>
  <si>
    <t>Shewanella</t>
  </si>
  <si>
    <t>Obligate anaerobe</t>
  </si>
  <si>
    <r>
      <rPr>
        <sz val="5"/>
        <color rgb="FFFC4289"/>
        <rFont val="Arial Nova"/>
        <family val="2"/>
      </rPr>
      <t>https://doi.org/10.1016/j.carbpol.2016.09.037</t>
    </r>
    <r>
      <rPr>
        <sz val="5"/>
        <color theme="1"/>
        <rFont val="Arial Nova"/>
        <family val="2"/>
      </rPr>
      <t>; https://doi.org/10.1139/W08-130</t>
    </r>
  </si>
  <si>
    <t>pseudohelicoidal</t>
  </si>
  <si>
    <t>random coil to helicoidal (higher temps)</t>
  </si>
  <si>
    <t xml:space="preserve">10.1021/ja5075954 </t>
  </si>
  <si>
    <t>34Hexo</t>
  </si>
  <si>
    <t>34Hcap</t>
  </si>
  <si>
    <t>α, β</t>
  </si>
  <si>
    <t>Arctic</t>
  </si>
  <si>
    <t>Marine sediment</t>
  </si>
  <si>
    <t>Sponge</t>
  </si>
  <si>
    <t>North Water Polynya</t>
  </si>
  <si>
    <t>HasCryoOutcome</t>
  </si>
  <si>
    <t>https://doi.org/10.1016/j.carbpol.2020.116500</t>
  </si>
  <si>
    <t>LYE</t>
  </si>
  <si>
    <t>Cryo (no roof)</t>
  </si>
  <si>
    <t>34H</t>
  </si>
  <si>
    <t>JACS</t>
  </si>
  <si>
    <t>MBM</t>
  </si>
  <si>
    <t>Alanine</t>
  </si>
  <si>
    <t>Threonine</t>
  </si>
  <si>
    <r>
      <t>→4)-β-D-GlcA-(1→3)-</t>
    </r>
    <r>
      <rPr>
        <sz val="8"/>
        <color rgb="FF0070C0"/>
        <rFont val="Arial Nova"/>
        <family val="2"/>
      </rPr>
      <t>[L-2Thr</t>
    </r>
    <r>
      <rPr>
        <sz val="8"/>
        <color theme="1"/>
        <rFont val="Arial Nova"/>
        <family val="2"/>
      </rPr>
      <t>-β-D-GlcNAc-(1→2)</t>
    </r>
    <r>
      <rPr>
        <sz val="8"/>
        <color rgb="FF0070C0"/>
        <rFont val="Arial Nova"/>
        <family val="2"/>
      </rPr>
      <t>]-[L-6Thr-</t>
    </r>
    <r>
      <rPr>
        <sz val="8"/>
        <rFont val="Arial Nova"/>
        <family val="2"/>
      </rPr>
      <t>α-D-GalA-(1→3)</t>
    </r>
    <r>
      <rPr>
        <sz val="8"/>
        <color rgb="FF0070C0"/>
        <rFont val="Arial Nova"/>
        <family val="2"/>
      </rPr>
      <t>]</t>
    </r>
    <r>
      <rPr>
        <sz val="8"/>
        <color theme="1"/>
        <rFont val="Arial Nova"/>
        <family val="2"/>
      </rPr>
      <t>-</t>
    </r>
    <r>
      <rPr>
        <sz val="8"/>
        <color rgb="FF0070C0"/>
        <rFont val="Arial Nova"/>
        <family val="2"/>
      </rPr>
      <t>[L-2Thr</t>
    </r>
    <r>
      <rPr>
        <sz val="8"/>
        <color theme="1"/>
        <rFont val="Arial Nova"/>
        <family val="2"/>
      </rPr>
      <t>-β-D-GalNAc</t>
    </r>
    <r>
      <rPr>
        <sz val="8"/>
        <color rgb="FF0070C0"/>
        <rFont val="Arial Nova"/>
        <family val="2"/>
      </rPr>
      <t>]</t>
    </r>
    <r>
      <rPr>
        <sz val="8"/>
        <color theme="1"/>
        <rFont val="Arial Nova"/>
        <family val="2"/>
      </rPr>
      <t>-(1→</t>
    </r>
  </si>
  <si>
    <r>
      <t>→3)-β-D-QuiNAc-(1→4)-</t>
    </r>
    <r>
      <rPr>
        <sz val="8"/>
        <color rgb="FF0070C0"/>
        <rFont val="Arial Nova"/>
        <family val="2"/>
      </rPr>
      <t>[L-6Ala</t>
    </r>
    <r>
      <rPr>
        <sz val="8"/>
        <color theme="1"/>
        <rFont val="Arial Nova"/>
        <family val="2"/>
      </rPr>
      <t>-α-D-GalA-(1→4)</t>
    </r>
    <r>
      <rPr>
        <sz val="8"/>
        <color rgb="FF0070C0"/>
        <rFont val="Arial Nova"/>
        <family val="2"/>
      </rPr>
      <t>]</t>
    </r>
    <r>
      <rPr>
        <sz val="8"/>
        <color theme="1"/>
        <rFont val="Arial Nova"/>
        <family val="2"/>
      </rPr>
      <t>-</t>
    </r>
    <r>
      <rPr>
        <sz val="8"/>
        <color rgb="FF0070C0"/>
        <rFont val="Arial Nova"/>
        <family val="2"/>
      </rPr>
      <t>[L-6Ala</t>
    </r>
    <r>
      <rPr>
        <sz val="8"/>
        <color theme="1"/>
        <rFont val="Arial Nova"/>
        <family val="2"/>
      </rPr>
      <t>-α-D-GalA</t>
    </r>
    <r>
      <rPr>
        <sz val="8"/>
        <color rgb="FF0070C0"/>
        <rFont val="Arial Nova"/>
        <family val="2"/>
      </rPr>
      <t>]</t>
    </r>
    <r>
      <rPr>
        <sz val="8"/>
        <color theme="1"/>
        <rFont val="Arial Nova"/>
        <family val="2"/>
      </rPr>
      <t>-(1→</t>
    </r>
  </si>
  <si>
    <t>hairpin</t>
  </si>
  <si>
    <t xml:space="preserve"> </t>
  </si>
  <si>
    <t>Antiobiofilm</t>
  </si>
  <si>
    <t>Lactyl; Acetyl</t>
  </si>
  <si>
    <t>Acetyl</t>
  </si>
  <si>
    <t>Pyruvyl</t>
  </si>
  <si>
    <t>Chukchi Sea</t>
  </si>
  <si>
    <t>Marine (various)</t>
  </si>
  <si>
    <t>South Shetland Islands</t>
  </si>
  <si>
    <t>Woodshole</t>
  </si>
  <si>
    <t>Sea ice</t>
  </si>
  <si>
    <t>Canada Basin</t>
  </si>
  <si>
    <t>Antarctica?</t>
  </si>
  <si>
    <t>Coords</t>
  </si>
  <si>
    <t>Southern Ocean</t>
  </si>
  <si>
    <t>66°38'10''S, 141°42'76''E</t>
  </si>
  <si>
    <t>65°32'06''S, 143°10'16''</t>
  </si>
  <si>
    <t>65°32'06''S, 143°10'16''E</t>
  </si>
  <si>
    <t>63°52'41''S, 139°41'47''E</t>
  </si>
  <si>
    <t>65°03''S, 142°31'61''E</t>
  </si>
  <si>
    <t>63°52'04''S, 139°41'47''E</t>
  </si>
  <si>
    <t>60°40'S, 40°01'E</t>
  </si>
  <si>
    <t>Dumont D'Urville Station</t>
  </si>
  <si>
    <t>Menai Strait</t>
  </si>
  <si>
    <t>Wales</t>
  </si>
  <si>
    <t>Bakreshwar</t>
  </si>
  <si>
    <t>India</t>
  </si>
  <si>
    <t>Panarea Island</t>
  </si>
  <si>
    <t>Burgas Bay</t>
  </si>
  <si>
    <t>Saltern</t>
  </si>
  <si>
    <t>Tuticorin</t>
  </si>
  <si>
    <t>Salt pan</t>
  </si>
  <si>
    <t>Chaka Salt Lake</t>
  </si>
  <si>
    <t>Salt lake</t>
  </si>
  <si>
    <t>France</t>
  </si>
  <si>
    <t>Aber Wrac'h estuary</t>
  </si>
  <si>
    <t>Turkey</t>
  </si>
  <si>
    <t>Çamaltı Saltern Area</t>
  </si>
  <si>
    <t>East Pacific Rise</t>
  </si>
  <si>
    <t>Deep sea</t>
  </si>
  <si>
    <t>Deep marine hot spring</t>
  </si>
  <si>
    <t>38º25'N, 27º08'E</t>
  </si>
  <si>
    <t>Spain</t>
  </si>
  <si>
    <t>Cabo de Gata</t>
  </si>
  <si>
    <t>Kelp</t>
  </si>
  <si>
    <t>Qingdao</t>
  </si>
  <si>
    <t>Saline wetland</t>
  </si>
  <si>
    <t>San Pedro del Pinatar</t>
  </si>
  <si>
    <t>Alphaproteobacteria</t>
  </si>
  <si>
    <t>Calbanche</t>
  </si>
  <si>
    <t>Fuente de Piedra</t>
  </si>
  <si>
    <t>Rambla Salada</t>
  </si>
  <si>
    <t>Saline rambla</t>
  </si>
  <si>
    <t>Hypersaline water</t>
  </si>
  <si>
    <t>Jaén</t>
  </si>
  <si>
    <t>Saline soil</t>
  </si>
  <si>
    <t>Endorheic wetland</t>
  </si>
  <si>
    <t>Alicante</t>
  </si>
  <si>
    <t>Sulfate</t>
  </si>
  <si>
    <t>Morocco</t>
  </si>
  <si>
    <t>Asilah</t>
  </si>
  <si>
    <t>Guangrao</t>
  </si>
  <si>
    <t>12º48.56'N, 103º56.72'W</t>
  </si>
  <si>
    <t>Cape Russell</t>
  </si>
  <si>
    <t>European Journal of Biochemistry</t>
  </si>
  <si>
    <t>Lake Natron</t>
  </si>
  <si>
    <t>2º08'S, 36º00'E</t>
  </si>
  <si>
    <t>Tanzania</t>
  </si>
  <si>
    <t>Soda lake</t>
  </si>
  <si>
    <t>Gujarat</t>
  </si>
  <si>
    <t>Oil-contaminated wastewater</t>
  </si>
  <si>
    <t>Cyprus</t>
  </si>
  <si>
    <t>Maloura</t>
  </si>
  <si>
    <t>Archaeological tomb</t>
  </si>
  <si>
    <t>Current Microbiology</t>
  </si>
  <si>
    <t>Applied Microbiology and Biotechnology</t>
  </si>
  <si>
    <t>Bioresource Technology</t>
  </si>
  <si>
    <r>
      <rPr>
        <sz val="5"/>
        <color rgb="FF00B050"/>
        <rFont val="Arial Nova"/>
        <family val="2"/>
      </rPr>
      <t>https://doi.org/10.1016/j.biortech.2006.10.026</t>
    </r>
    <r>
      <rPr>
        <sz val="5"/>
        <color theme="1"/>
        <rFont val="Arial Nova"/>
        <family val="2"/>
      </rPr>
      <t>; https://doi.org/10.1007/BF02787859; https://doi.org/10.1016/j.resmic.2006.06.004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</si>
</sst>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Arial Nova"/>
      <family val="2"/>
    </font>
    <font>
      <sz val="9"/>
      <color theme="1"/>
      <name val="Arial Nova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Arial Nova"/>
      <family val="2"/>
    </font>
    <font>
      <b/>
      <sz val="11"/>
      <color theme="3"/>
      <name val="Calibri"/>
      <family val="2"/>
      <scheme val="minor"/>
    </font>
    <font>
      <sz val="11"/>
      <color theme="1"/>
      <name val="Arial Nova"/>
      <family val="2"/>
    </font>
    <font>
      <b/>
      <sz val="10"/>
      <color theme="1"/>
      <name val="Arial Nova"/>
      <family val="2"/>
    </font>
    <font>
      <sz val="9"/>
      <color rgb="FF3F3F3F"/>
      <name val="Arial Nova"/>
      <family val="2"/>
    </font>
    <font>
      <b/>
      <i/>
      <sz val="9"/>
      <color theme="1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2" tint="-0.249977111117893"/>
      <name val="Arial Nova"/>
      <family val="2"/>
    </font>
    <font>
      <sz val="9"/>
      <color theme="2" tint="-0.249977111117893"/>
      <name val="Arial Nova"/>
      <family val="2"/>
    </font>
    <font>
      <b/>
      <sz val="11"/>
      <color theme="0" tint="-4.9989318521683403E-2"/>
      <name val="Calibri"/>
      <family val="2"/>
      <scheme val="minor"/>
    </font>
    <font>
      <b/>
      <sz val="11"/>
      <color theme="3"/>
      <name val="Arial Nova"/>
      <family val="2"/>
    </font>
    <font>
      <sz val="11"/>
      <name val="Arial Nova"/>
      <family val="2"/>
    </font>
    <font>
      <sz val="9"/>
      <name val="Arial Nova"/>
      <family val="2"/>
    </font>
    <font>
      <b/>
      <sz val="11"/>
      <color theme="1"/>
      <name val="Arial Nova"/>
      <family val="2"/>
    </font>
    <font>
      <b/>
      <sz val="11"/>
      <name val="Arial Nova"/>
      <family val="2"/>
    </font>
    <font>
      <b/>
      <sz val="16"/>
      <color theme="1"/>
      <name val="Arial Nova"/>
      <family val="2"/>
    </font>
    <font>
      <sz val="9"/>
      <color theme="1"/>
      <name val="Calibri"/>
      <family val="2"/>
    </font>
    <font>
      <sz val="5"/>
      <color theme="1"/>
      <name val="Arial Nova"/>
      <family val="2"/>
    </font>
    <font>
      <sz val="8"/>
      <color theme="1"/>
      <name val="Arial Nova"/>
      <family val="2"/>
    </font>
    <font>
      <i/>
      <sz val="8"/>
      <color theme="1"/>
      <name val="Arial Nova"/>
      <family val="2"/>
    </font>
    <font>
      <i/>
      <vertAlign val="superscript"/>
      <sz val="8"/>
      <color theme="1"/>
      <name val="Arial Nova"/>
      <family val="2"/>
    </font>
    <font>
      <u/>
      <sz val="5"/>
      <color theme="10"/>
      <name val="Arial Nova"/>
      <family val="2"/>
    </font>
    <font>
      <sz val="5"/>
      <color rgb="FFFF0000"/>
      <name val="Arial Nova"/>
      <family val="2"/>
    </font>
    <font>
      <sz val="8"/>
      <color rgb="FFFF0000"/>
      <name val="Arial Nova"/>
      <family val="2"/>
    </font>
    <font>
      <i/>
      <sz val="9"/>
      <color rgb="FFFF0000"/>
      <name val="Arial Nova"/>
      <family val="2"/>
    </font>
    <font>
      <i/>
      <sz val="11"/>
      <color theme="1"/>
      <name val="Arial Nova"/>
      <family val="2"/>
    </font>
    <font>
      <b/>
      <vertAlign val="superscript"/>
      <sz val="9"/>
      <color theme="1"/>
      <name val="Arial Nova"/>
      <family val="2"/>
    </font>
    <font>
      <b/>
      <sz val="8"/>
      <color theme="1"/>
      <name val="Arial Nova"/>
      <family val="2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vertAlign val="superscript"/>
      <sz val="11"/>
      <color theme="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7030A0"/>
      <name val="Arial Nova"/>
      <family val="2"/>
    </font>
    <font>
      <u/>
      <sz val="9"/>
      <color theme="1"/>
      <name val="Arial Nova"/>
      <family val="2"/>
    </font>
    <font>
      <u/>
      <sz val="5"/>
      <color theme="10"/>
      <name val="Calibri"/>
      <family val="2"/>
      <scheme val="minor"/>
    </font>
    <font>
      <sz val="5"/>
      <color theme="1"/>
      <name val="Calibri"/>
      <family val="2"/>
      <scheme val="minor"/>
    </font>
    <font>
      <sz val="5"/>
      <color rgb="FFFC4289"/>
      <name val="Calibri"/>
      <family val="2"/>
      <scheme val="minor"/>
    </font>
    <font>
      <sz val="8"/>
      <color theme="8"/>
      <name val="Arial Nova"/>
      <family val="2"/>
    </font>
    <font>
      <i/>
      <sz val="8"/>
      <color theme="8"/>
      <name val="Arial Nova"/>
      <family val="2"/>
    </font>
    <font>
      <sz val="11"/>
      <color theme="0"/>
      <name val="Calibri"/>
      <family val="2"/>
      <scheme val="minor"/>
    </font>
    <font>
      <sz val="5"/>
      <color rgb="FFFC4289"/>
      <name val="Arial Nova"/>
      <family val="2"/>
    </font>
    <font>
      <sz val="8"/>
      <color rgb="FF0070C0"/>
      <name val="Arial Nova"/>
      <family val="2"/>
    </font>
    <font>
      <sz val="8"/>
      <name val="Arial Nova"/>
      <family val="2"/>
    </font>
    <font>
      <sz val="5"/>
      <name val="Arial Nova"/>
      <family val="2"/>
    </font>
    <font>
      <sz val="5"/>
      <color rgb="FF00B050"/>
      <name val="Arial Nova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rgb="FFA0CAC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C4289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</fills>
  <borders count="2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rgb="FF624120"/>
      </top>
      <bottom style="hair">
        <color rgb="FF62412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double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hair">
        <color rgb="FF62412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rgb="FF624120"/>
      </bottom>
      <diagonal/>
    </border>
    <border>
      <left/>
      <right/>
      <top style="hair">
        <color rgb="FF624120"/>
      </top>
      <bottom style="thin">
        <color indexed="64"/>
      </bottom>
      <diagonal/>
    </border>
  </borders>
  <cellStyleXfs count="11">
    <xf numFmtId="0" fontId="0" fillId="0" borderId="0"/>
    <xf numFmtId="0" fontId="1" fillId="2" borderId="1" applyNumberFormat="0" applyAlignment="0" applyProtection="0"/>
    <xf numFmtId="0" fontId="5" fillId="0" borderId="0" applyNumberFormat="0" applyFill="0" applyBorder="0" applyAlignment="0" applyProtection="0"/>
    <xf numFmtId="0" fontId="7" fillId="0" borderId="2" applyNumberFormat="0" applyFill="0" applyAlignment="0" applyProtection="0"/>
    <xf numFmtId="0" fontId="10" fillId="11" borderId="0">
      <alignment horizontal="center"/>
    </xf>
    <xf numFmtId="0" fontId="36" fillId="0" borderId="7" applyNumberFormat="0" applyFill="0" applyAlignment="0" applyProtection="0"/>
    <xf numFmtId="0" fontId="42" fillId="20" borderId="0" applyNumberFormat="0" applyBorder="0" applyAlignment="0" applyProtection="0"/>
    <xf numFmtId="0" fontId="43" fillId="2" borderId="13" applyNumberFormat="0" applyAlignment="0" applyProtection="0"/>
    <xf numFmtId="9" fontId="35" fillId="0" borderId="0" applyFont="0" applyFill="0" applyBorder="0" applyAlignment="0" applyProtection="0"/>
    <xf numFmtId="0" fontId="37" fillId="26" borderId="20" applyNumberFormat="0" applyAlignment="0" applyProtection="0"/>
    <xf numFmtId="0" fontId="35" fillId="27" borderId="0" applyNumberFormat="0" applyBorder="0" applyAlignment="0" applyProtection="0"/>
  </cellStyleXfs>
  <cellXfs count="337">
    <xf numFmtId="0" fontId="0" fillId="0" borderId="0" xfId="0"/>
    <xf numFmtId="0" fontId="2" fillId="3" borderId="0" xfId="0" applyFont="1" applyFill="1" applyAlignment="1">
      <alignment horizontal="left" vertical="center" wrapText="1" indent="2"/>
    </xf>
    <xf numFmtId="0" fontId="0" fillId="6" borderId="0" xfId="0" applyFill="1" applyAlignment="1">
      <alignment horizontal="left" indent="2"/>
    </xf>
    <xf numFmtId="0" fontId="5" fillId="6" borderId="0" xfId="2" applyFill="1" applyAlignment="1">
      <alignment horizontal="left" vertical="center" wrapText="1" indent="2"/>
    </xf>
    <xf numFmtId="0" fontId="0" fillId="6" borderId="0" xfId="0" applyFill="1" applyAlignment="1">
      <alignment horizontal="left" vertical="center" wrapText="1" indent="2"/>
    </xf>
    <xf numFmtId="0" fontId="8" fillId="5" borderId="0" xfId="0" applyFont="1" applyFill="1"/>
    <xf numFmtId="0" fontId="9" fillId="5" borderId="0" xfId="0" applyFont="1" applyFill="1"/>
    <xf numFmtId="0" fontId="4" fillId="5" borderId="0" xfId="0" applyFont="1" applyFill="1"/>
    <xf numFmtId="0" fontId="10" fillId="2" borderId="1" xfId="1" applyFont="1" applyAlignment="1">
      <alignment horizontal="center"/>
    </xf>
    <xf numFmtId="0" fontId="7" fillId="5" borderId="2" xfId="3" applyFill="1"/>
    <xf numFmtId="0" fontId="4" fillId="5" borderId="0" xfId="0" applyFont="1" applyFill="1" applyAlignment="1">
      <alignment horizontal="center"/>
    </xf>
    <xf numFmtId="0" fontId="7" fillId="5" borderId="2" xfId="3" applyFill="1" applyAlignment="1">
      <alignment horizontal="left"/>
    </xf>
    <xf numFmtId="0" fontId="4" fillId="5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" fillId="5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left"/>
    </xf>
    <xf numFmtId="0" fontId="1" fillId="2" borderId="1" xfId="1" applyAlignment="1">
      <alignment horizontal="center"/>
    </xf>
    <xf numFmtId="0" fontId="1" fillId="9" borderId="1" xfId="1" applyFill="1" applyAlignment="1">
      <alignment horizontal="center"/>
    </xf>
    <xf numFmtId="0" fontId="1" fillId="4" borderId="1" xfId="1" applyFill="1" applyAlignment="1">
      <alignment horizontal="center"/>
    </xf>
    <xf numFmtId="0" fontId="1" fillId="7" borderId="1" xfId="1" applyFill="1" applyAlignment="1">
      <alignment horizontal="center"/>
    </xf>
    <xf numFmtId="0" fontId="1" fillId="8" borderId="1" xfId="1" applyFill="1" applyAlignment="1">
      <alignment horizontal="center"/>
    </xf>
    <xf numFmtId="0" fontId="1" fillId="10" borderId="1" xfId="1" applyFill="1" applyAlignment="1">
      <alignment horizontal="center"/>
    </xf>
    <xf numFmtId="0" fontId="14" fillId="5" borderId="0" xfId="0" applyFont="1" applyFill="1" applyAlignment="1">
      <alignment horizontal="left"/>
    </xf>
    <xf numFmtId="0" fontId="15" fillId="5" borderId="0" xfId="0" applyFont="1" applyFill="1" applyAlignment="1">
      <alignment horizontal="left"/>
    </xf>
    <xf numFmtId="0" fontId="16" fillId="12" borderId="1" xfId="1" applyFont="1" applyFill="1" applyAlignment="1">
      <alignment horizontal="center"/>
    </xf>
    <xf numFmtId="0" fontId="3" fillId="5" borderId="0" xfId="0" applyFont="1" applyFill="1"/>
    <xf numFmtId="0" fontId="0" fillId="3" borderId="0" xfId="0" applyFill="1"/>
    <xf numFmtId="0" fontId="10" fillId="3" borderId="0" xfId="4" applyFill="1">
      <alignment horizontal="center"/>
    </xf>
    <xf numFmtId="0" fontId="17" fillId="3" borderId="2" xfId="3" applyFont="1" applyFill="1"/>
    <xf numFmtId="0" fontId="7" fillId="3" borderId="2" xfId="3" applyFill="1"/>
    <xf numFmtId="0" fontId="3" fillId="3" borderId="0" xfId="0" applyFont="1" applyFill="1"/>
    <xf numFmtId="0" fontId="8" fillId="3" borderId="0" xfId="0" applyFont="1" applyFill="1"/>
    <xf numFmtId="0" fontId="20" fillId="3" borderId="3" xfId="0" applyFont="1" applyFill="1" applyBorder="1"/>
    <xf numFmtId="0" fontId="4" fillId="3" borderId="3" xfId="0" applyFont="1" applyFill="1" applyBorder="1"/>
    <xf numFmtId="0" fontId="8" fillId="3" borderId="3" xfId="0" applyFont="1" applyFill="1" applyBorder="1"/>
    <xf numFmtId="0" fontId="21" fillId="3" borderId="4" xfId="0" applyFont="1" applyFill="1" applyBorder="1"/>
    <xf numFmtId="0" fontId="19" fillId="3" borderId="4" xfId="0" applyFont="1" applyFill="1" applyBorder="1"/>
    <xf numFmtId="0" fontId="18" fillId="3" borderId="4" xfId="0" applyFont="1" applyFill="1" applyBorder="1"/>
    <xf numFmtId="0" fontId="8" fillId="3" borderId="4" xfId="0" applyFont="1" applyFill="1" applyBorder="1"/>
    <xf numFmtId="0" fontId="4" fillId="3" borderId="0" xfId="0" applyFont="1" applyFill="1"/>
    <xf numFmtId="0" fontId="4" fillId="3" borderId="4" xfId="0" applyFont="1" applyFill="1" applyBorder="1"/>
    <xf numFmtId="0" fontId="21" fillId="3" borderId="3" xfId="0" applyFont="1" applyFill="1" applyBorder="1"/>
    <xf numFmtId="0" fontId="19" fillId="3" borderId="3" xfId="0" applyFont="1" applyFill="1" applyBorder="1"/>
    <xf numFmtId="0" fontId="18" fillId="3" borderId="3" xfId="0" applyFont="1" applyFill="1" applyBorder="1"/>
    <xf numFmtId="0" fontId="21" fillId="3" borderId="0" xfId="0" applyFont="1" applyFill="1" applyBorder="1"/>
    <xf numFmtId="0" fontId="19" fillId="3" borderId="0" xfId="0" applyFont="1" applyFill="1" applyBorder="1"/>
    <xf numFmtId="0" fontId="18" fillId="3" borderId="0" xfId="0" applyFont="1" applyFill="1" applyBorder="1"/>
    <xf numFmtId="0" fontId="20" fillId="3" borderId="0" xfId="0" applyFont="1" applyFill="1" applyBorder="1"/>
    <xf numFmtId="0" fontId="4" fillId="3" borderId="0" xfId="0" applyFont="1" applyFill="1" applyBorder="1"/>
    <xf numFmtId="0" fontId="8" fillId="3" borderId="0" xfId="0" applyFont="1" applyFill="1" applyBorder="1"/>
    <xf numFmtId="0" fontId="0" fillId="13" borderId="0" xfId="0" applyFill="1"/>
    <xf numFmtId="0" fontId="20" fillId="3" borderId="5" xfId="0" applyFont="1" applyFill="1" applyBorder="1"/>
    <xf numFmtId="0" fontId="4" fillId="3" borderId="5" xfId="0" applyFont="1" applyFill="1" applyBorder="1"/>
    <xf numFmtId="0" fontId="8" fillId="3" borderId="5" xfId="0" applyFont="1" applyFill="1" applyBorder="1"/>
    <xf numFmtId="0" fontId="21" fillId="3" borderId="5" xfId="0" applyFont="1" applyFill="1" applyBorder="1"/>
    <xf numFmtId="0" fontId="19" fillId="3" borderId="5" xfId="0" applyFont="1" applyFill="1" applyBorder="1"/>
    <xf numFmtId="0" fontId="18" fillId="3" borderId="5" xfId="0" applyFont="1" applyFill="1" applyBorder="1"/>
    <xf numFmtId="0" fontId="4" fillId="13" borderId="0" xfId="0" applyFont="1" applyFill="1"/>
    <xf numFmtId="0" fontId="0" fillId="12" borderId="0" xfId="0" applyFill="1"/>
    <xf numFmtId="0" fontId="3" fillId="13" borderId="0" xfId="0" applyFont="1" applyFill="1"/>
    <xf numFmtId="0" fontId="22" fillId="12" borderId="0" xfId="0" applyFont="1" applyFill="1" applyAlignment="1">
      <alignment horizontal="left" vertical="center"/>
    </xf>
    <xf numFmtId="0" fontId="31" fillId="2" borderId="1" xfId="1" applyFont="1" applyAlignment="1">
      <alignment horizontal="center"/>
    </xf>
    <xf numFmtId="0" fontId="31" fillId="5" borderId="0" xfId="0" applyFont="1" applyFill="1"/>
    <xf numFmtId="0" fontId="6" fillId="5" borderId="0" xfId="0" applyFont="1" applyFill="1"/>
    <xf numFmtId="0" fontId="32" fillId="5" borderId="0" xfId="0" applyFont="1" applyFill="1"/>
    <xf numFmtId="0" fontId="0" fillId="3" borderId="0" xfId="0" applyFill="1" applyAlignment="1">
      <alignment horizontal="center"/>
    </xf>
    <xf numFmtId="0" fontId="5" fillId="3" borderId="0" xfId="2" applyFill="1"/>
    <xf numFmtId="0" fontId="37" fillId="19" borderId="7" xfId="5" applyFont="1" applyFill="1" applyAlignment="1">
      <alignment horizontal="center"/>
    </xf>
    <xf numFmtId="0" fontId="7" fillId="18" borderId="7" xfId="5" applyFont="1" applyFill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4" borderId="0" xfId="0" applyFont="1" applyFill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40" fillId="6" borderId="0" xfId="0" applyFont="1" applyFill="1" applyAlignment="1">
      <alignment horizontal="left" vertical="center" wrapText="1" indent="2"/>
    </xf>
    <xf numFmtId="0" fontId="40" fillId="6" borderId="9" xfId="0" applyFont="1" applyFill="1" applyBorder="1" applyAlignment="1">
      <alignment horizontal="left" vertical="center" wrapText="1" indent="2"/>
    </xf>
    <xf numFmtId="0" fontId="0" fillId="0" borderId="10" xfId="0" applyBorder="1"/>
    <xf numFmtId="0" fontId="40" fillId="6" borderId="11" xfId="0" applyFont="1" applyFill="1" applyBorder="1" applyAlignment="1">
      <alignment horizontal="left" vertical="center" wrapText="1" indent="2"/>
    </xf>
    <xf numFmtId="0" fontId="8" fillId="4" borderId="5" xfId="0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10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12" xfId="0" applyFont="1" applyBorder="1" applyAlignment="1">
      <alignment horizontal="center"/>
    </xf>
    <xf numFmtId="0" fontId="35" fillId="4" borderId="5" xfId="0" applyFont="1" applyFill="1" applyBorder="1" applyAlignment="1">
      <alignment horizontal="center"/>
    </xf>
    <xf numFmtId="0" fontId="35" fillId="4" borderId="3" xfId="0" applyFont="1" applyFill="1" applyBorder="1" applyAlignment="1">
      <alignment horizontal="center"/>
    </xf>
    <xf numFmtId="2" fontId="35" fillId="0" borderId="0" xfId="0" applyNumberFormat="1" applyFont="1" applyAlignment="1">
      <alignment horizontal="center"/>
    </xf>
    <xf numFmtId="0" fontId="40" fillId="0" borderId="0" xfId="0" applyFont="1"/>
    <xf numFmtId="0" fontId="44" fillId="0" borderId="0" xfId="0" applyFont="1"/>
    <xf numFmtId="0" fontId="45" fillId="0" borderId="0" xfId="0" applyFont="1" applyAlignment="1">
      <alignment horizontal="right"/>
    </xf>
    <xf numFmtId="165" fontId="46" fillId="0" borderId="0" xfId="0" applyNumberFormat="1" applyFont="1" applyAlignment="1">
      <alignment horizontal="left" indent="1"/>
    </xf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165" fontId="46" fillId="0" borderId="0" xfId="0" applyNumberFormat="1" applyFont="1" applyAlignment="1">
      <alignment horizontal="left" vertical="center" wrapText="1" indent="1"/>
    </xf>
    <xf numFmtId="0" fontId="48" fillId="22" borderId="0" xfId="0" applyFont="1" applyFill="1" applyAlignment="1">
      <alignment horizontal="center"/>
    </xf>
    <xf numFmtId="0" fontId="43" fillId="0" borderId="0" xfId="7" applyFill="1" applyBorder="1" applyAlignment="1">
      <alignment horizontal="center"/>
    </xf>
    <xf numFmtId="2" fontId="48" fillId="0" borderId="0" xfId="0" applyNumberFormat="1" applyFont="1" applyAlignment="1">
      <alignment horizontal="center"/>
    </xf>
    <xf numFmtId="2" fontId="47" fillId="0" borderId="0" xfId="0" applyNumberFormat="1" applyFont="1"/>
    <xf numFmtId="0" fontId="48" fillId="17" borderId="0" xfId="0" applyFont="1" applyFill="1" applyAlignment="1">
      <alignment horizontal="center"/>
    </xf>
    <xf numFmtId="2" fontId="43" fillId="0" borderId="0" xfId="7" applyNumberFormat="1" applyFill="1" applyBorder="1" applyAlignment="1">
      <alignment horizontal="center"/>
    </xf>
    <xf numFmtId="2" fontId="50" fillId="0" borderId="0" xfId="0" applyNumberFormat="1" applyFont="1" applyAlignment="1">
      <alignment horizontal="center"/>
    </xf>
    <xf numFmtId="0" fontId="50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47" fillId="0" borderId="0" xfId="0" applyFont="1" applyFill="1" applyAlignment="1">
      <alignment horizontal="center"/>
    </xf>
    <xf numFmtId="0" fontId="48" fillId="0" borderId="0" xfId="0" applyFont="1" applyFill="1" applyAlignment="1">
      <alignment horizontal="center"/>
    </xf>
    <xf numFmtId="2" fontId="48" fillId="0" borderId="0" xfId="0" applyNumberFormat="1" applyFont="1" applyFill="1" applyAlignment="1">
      <alignment horizontal="center"/>
    </xf>
    <xf numFmtId="2" fontId="47" fillId="0" borderId="0" xfId="0" applyNumberFormat="1" applyFont="1" applyFill="1"/>
    <xf numFmtId="0" fontId="0" fillId="0" borderId="0" xfId="0" applyFill="1"/>
    <xf numFmtId="0" fontId="2" fillId="0" borderId="0" xfId="0" applyFont="1" applyFill="1" applyAlignment="1"/>
    <xf numFmtId="0" fontId="37" fillId="0" borderId="0" xfId="0" applyFont="1" applyFill="1" applyAlignment="1"/>
    <xf numFmtId="0" fontId="0" fillId="0" borderId="0" xfId="0" applyFill="1" applyAlignment="1"/>
    <xf numFmtId="0" fontId="0" fillId="0" borderId="0" xfId="0" applyAlignment="1">
      <alignment horizontal="right"/>
    </xf>
    <xf numFmtId="0" fontId="42" fillId="20" borderId="0" xfId="6" applyAlignment="1">
      <alignment horizontal="right"/>
    </xf>
    <xf numFmtId="0" fontId="1" fillId="2" borderId="1" xfId="1" applyAlignment="1">
      <alignment horizontal="right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vertic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3" fillId="5" borderId="0" xfId="0" applyFont="1" applyFill="1" applyBorder="1" applyAlignment="1">
      <alignment horizontal="right"/>
    </xf>
    <xf numFmtId="0" fontId="3" fillId="7" borderId="0" xfId="0" applyFont="1" applyFill="1" applyBorder="1" applyAlignment="1">
      <alignment horizontal="right"/>
    </xf>
    <xf numFmtId="0" fontId="3" fillId="7" borderId="0" xfId="0" applyFont="1" applyFill="1" applyAlignment="1">
      <alignment horizontal="right"/>
    </xf>
    <xf numFmtId="11" fontId="3" fillId="7" borderId="0" xfId="0" applyNumberFormat="1" applyFont="1" applyFill="1" applyAlignment="1">
      <alignment horizontal="right"/>
    </xf>
    <xf numFmtId="0" fontId="3" fillId="17" borderId="0" xfId="0" applyFont="1" applyFill="1" applyBorder="1" applyAlignment="1">
      <alignment horizontal="right"/>
    </xf>
    <xf numFmtId="0" fontId="4" fillId="4" borderId="0" xfId="0" applyFont="1" applyFill="1" applyBorder="1" applyAlignment="1">
      <alignment horizontal="right"/>
    </xf>
    <xf numFmtId="0" fontId="6" fillId="17" borderId="0" xfId="0" applyFont="1" applyFill="1" applyBorder="1" applyAlignment="1">
      <alignment horizontal="right"/>
    </xf>
    <xf numFmtId="0" fontId="3" fillId="9" borderId="0" xfId="0" applyFont="1" applyFill="1" applyBorder="1" applyAlignment="1">
      <alignment horizontal="right"/>
    </xf>
    <xf numFmtId="0" fontId="3" fillId="10" borderId="0" xfId="0" applyFont="1" applyFill="1" applyAlignment="1">
      <alignment horizontal="right"/>
    </xf>
    <xf numFmtId="0" fontId="3" fillId="1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2" fontId="25" fillId="16" borderId="0" xfId="0" applyNumberFormat="1" applyFont="1" applyFill="1" applyBorder="1" applyAlignment="1">
      <alignment horizontal="right"/>
    </xf>
    <xf numFmtId="0" fontId="25" fillId="16" borderId="0" xfId="0" applyFont="1" applyFill="1" applyBorder="1" applyAlignment="1">
      <alignment horizontal="right"/>
    </xf>
    <xf numFmtId="0" fontId="26" fillId="16" borderId="0" xfId="0" applyFont="1" applyFill="1" applyBorder="1" applyAlignment="1">
      <alignment horizontal="right"/>
    </xf>
    <xf numFmtId="11" fontId="25" fillId="16" borderId="0" xfId="0" applyNumberFormat="1" applyFont="1" applyFill="1" applyBorder="1" applyAlignment="1">
      <alignment horizontal="right"/>
    </xf>
    <xf numFmtId="0" fontId="25" fillId="0" borderId="0" xfId="0" applyFont="1" applyAlignment="1">
      <alignment horizontal="right"/>
    </xf>
    <xf numFmtId="0" fontId="26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1" fontId="25" fillId="0" borderId="0" xfId="0" applyNumberFormat="1" applyFont="1" applyAlignment="1">
      <alignment horizontal="right"/>
    </xf>
    <xf numFmtId="2" fontId="25" fillId="0" borderId="0" xfId="0" applyNumberFormat="1" applyFont="1" applyFill="1" applyBorder="1" applyAlignment="1">
      <alignment horizontal="right"/>
    </xf>
    <xf numFmtId="2" fontId="25" fillId="0" borderId="0" xfId="0" applyNumberFormat="1" applyFont="1" applyBorder="1" applyAlignment="1">
      <alignment horizontal="right"/>
    </xf>
    <xf numFmtId="0" fontId="28" fillId="0" borderId="0" xfId="2" applyFont="1" applyBorder="1" applyAlignment="1">
      <alignment horizontal="right"/>
    </xf>
    <xf numFmtId="0" fontId="28" fillId="0" borderId="0" xfId="2" applyFont="1" applyFill="1" applyBorder="1" applyAlignment="1">
      <alignment horizontal="right"/>
    </xf>
    <xf numFmtId="0" fontId="24" fillId="0" borderId="0" xfId="0" applyFont="1" applyBorder="1" applyAlignment="1">
      <alignment horizontal="right"/>
    </xf>
    <xf numFmtId="2" fontId="25" fillId="0" borderId="0" xfId="0" applyNumberFormat="1" applyFont="1" applyFill="1" applyAlignment="1">
      <alignment horizontal="right"/>
    </xf>
    <xf numFmtId="0" fontId="25" fillId="0" borderId="8" xfId="0" applyFont="1" applyBorder="1" applyAlignment="1">
      <alignment horizontal="right"/>
    </xf>
    <xf numFmtId="0" fontId="29" fillId="0" borderId="8" xfId="0" applyFont="1" applyBorder="1" applyAlignment="1">
      <alignment horizontal="right"/>
    </xf>
    <xf numFmtId="0" fontId="30" fillId="0" borderId="8" xfId="0" applyFont="1" applyBorder="1" applyAlignment="1">
      <alignment horizontal="right"/>
    </xf>
    <xf numFmtId="0" fontId="25" fillId="0" borderId="8" xfId="0" applyFont="1" applyFill="1" applyBorder="1" applyAlignment="1">
      <alignment horizontal="right"/>
    </xf>
    <xf numFmtId="2" fontId="25" fillId="0" borderId="8" xfId="0" applyNumberFormat="1" applyFont="1" applyFill="1" applyBorder="1" applyAlignment="1">
      <alignment horizontal="right"/>
    </xf>
    <xf numFmtId="11" fontId="25" fillId="0" borderId="8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29" fillId="0" borderId="0" xfId="0" applyFont="1" applyBorder="1" applyAlignment="1">
      <alignment horizontal="right"/>
    </xf>
    <xf numFmtId="0" fontId="29" fillId="0" borderId="0" xfId="0" applyFont="1" applyFill="1" applyBorder="1" applyAlignment="1">
      <alignment horizontal="right"/>
    </xf>
    <xf numFmtId="0" fontId="30" fillId="0" borderId="0" xfId="0" applyFont="1" applyBorder="1" applyAlignment="1">
      <alignment horizontal="right"/>
    </xf>
    <xf numFmtId="0" fontId="25" fillId="0" borderId="0" xfId="0" applyFont="1" applyFill="1" applyBorder="1" applyAlignment="1">
      <alignment horizontal="right"/>
    </xf>
    <xf numFmtId="11" fontId="25" fillId="0" borderId="0" xfId="0" applyNumberFormat="1" applyFont="1" applyBorder="1" applyAlignment="1">
      <alignment horizontal="right"/>
    </xf>
    <xf numFmtId="0" fontId="34" fillId="0" borderId="0" xfId="0" applyFont="1" applyBorder="1" applyAlignment="1">
      <alignment horizontal="right"/>
    </xf>
    <xf numFmtId="0" fontId="25" fillId="15" borderId="0" xfId="0" applyFont="1" applyFill="1" applyBorder="1" applyAlignment="1">
      <alignment horizontal="right"/>
    </xf>
    <xf numFmtId="0" fontId="25" fillId="14" borderId="0" xfId="0" applyFont="1" applyFill="1" applyBorder="1" applyAlignment="1">
      <alignment horizontal="right"/>
    </xf>
    <xf numFmtId="0" fontId="24" fillId="0" borderId="0" xfId="0" applyFont="1" applyAlignment="1">
      <alignment horizontal="right"/>
    </xf>
    <xf numFmtId="0" fontId="24" fillId="0" borderId="0" xfId="0" applyFont="1" applyFill="1" applyAlignment="1">
      <alignment horizontal="right"/>
    </xf>
    <xf numFmtId="0" fontId="25" fillId="0" borderId="0" xfId="0" quotePrefix="1" applyFont="1" applyAlignment="1">
      <alignment horizontal="right"/>
    </xf>
    <xf numFmtId="0" fontId="3" fillId="17" borderId="0" xfId="0" applyFont="1" applyFill="1" applyBorder="1" applyAlignment="1"/>
    <xf numFmtId="0" fontId="25" fillId="16" borderId="0" xfId="0" applyFont="1" applyFill="1" applyBorder="1" applyAlignment="1"/>
    <xf numFmtId="0" fontId="25" fillId="0" borderId="0" xfId="0" applyFont="1" applyAlignment="1"/>
    <xf numFmtId="0" fontId="25" fillId="0" borderId="8" xfId="0" applyFont="1" applyBorder="1" applyAlignment="1"/>
    <xf numFmtId="0" fontId="25" fillId="0" borderId="0" xfId="0" applyFont="1" applyBorder="1" applyAlignment="1"/>
    <xf numFmtId="2" fontId="54" fillId="16" borderId="0" xfId="0" applyNumberFormat="1" applyFont="1" applyFill="1" applyBorder="1" applyAlignment="1">
      <alignment horizontal="right"/>
    </xf>
    <xf numFmtId="2" fontId="54" fillId="0" borderId="0" xfId="0" applyNumberFormat="1" applyFont="1" applyFill="1" applyAlignment="1">
      <alignment horizontal="right"/>
    </xf>
    <xf numFmtId="11" fontId="54" fillId="0" borderId="0" xfId="0" applyNumberFormat="1" applyFont="1" applyFill="1" applyAlignment="1">
      <alignment horizontal="right"/>
    </xf>
    <xf numFmtId="0" fontId="1" fillId="2" borderId="14" xfId="1" applyBorder="1" applyAlignment="1">
      <alignment horizontal="right" vertical="center"/>
    </xf>
    <xf numFmtId="0" fontId="25" fillId="16" borderId="9" xfId="0" applyFont="1" applyFill="1" applyBorder="1" applyAlignment="1">
      <alignment horizontal="right"/>
    </xf>
    <xf numFmtId="0" fontId="26" fillId="16" borderId="5" xfId="0" applyFont="1" applyFill="1" applyBorder="1" applyAlignment="1">
      <alignment horizontal="right"/>
    </xf>
    <xf numFmtId="0" fontId="25" fillId="16" borderId="5" xfId="0" applyFont="1" applyFill="1" applyBorder="1" applyAlignment="1">
      <alignment horizontal="right"/>
    </xf>
    <xf numFmtId="164" fontId="25" fillId="16" borderId="5" xfId="0" applyNumberFormat="1" applyFont="1" applyFill="1" applyBorder="1" applyAlignment="1">
      <alignment horizontal="right"/>
    </xf>
    <xf numFmtId="2" fontId="54" fillId="16" borderId="5" xfId="0" applyNumberFormat="1" applyFont="1" applyFill="1" applyBorder="1" applyAlignment="1">
      <alignment horizontal="right"/>
    </xf>
    <xf numFmtId="11" fontId="25" fillId="16" borderId="5" xfId="0" applyNumberFormat="1" applyFont="1" applyFill="1" applyBorder="1" applyAlignment="1">
      <alignment horizontal="right"/>
    </xf>
    <xf numFmtId="0" fontId="25" fillId="16" borderId="5" xfId="0" applyFont="1" applyFill="1" applyBorder="1" applyAlignment="1"/>
    <xf numFmtId="2" fontId="25" fillId="16" borderId="5" xfId="0" applyNumberFormat="1" applyFont="1" applyFill="1" applyBorder="1" applyAlignment="1">
      <alignment horizontal="right"/>
    </xf>
    <xf numFmtId="0" fontId="25" fillId="16" borderId="11" xfId="0" applyFont="1" applyFill="1" applyBorder="1" applyAlignment="1">
      <alignment horizontal="right"/>
    </xf>
    <xf numFmtId="0" fontId="26" fillId="16" borderId="3" xfId="0" applyFont="1" applyFill="1" applyBorder="1" applyAlignment="1">
      <alignment horizontal="right"/>
    </xf>
    <xf numFmtId="0" fontId="25" fillId="16" borderId="3" xfId="0" applyFont="1" applyFill="1" applyBorder="1" applyAlignment="1">
      <alignment horizontal="right"/>
    </xf>
    <xf numFmtId="2" fontId="54" fillId="16" borderId="3" xfId="0" applyNumberFormat="1" applyFont="1" applyFill="1" applyBorder="1" applyAlignment="1">
      <alignment horizontal="right"/>
    </xf>
    <xf numFmtId="11" fontId="25" fillId="16" borderId="3" xfId="0" applyNumberFormat="1" applyFont="1" applyFill="1" applyBorder="1" applyAlignment="1">
      <alignment horizontal="right"/>
    </xf>
    <xf numFmtId="0" fontId="25" fillId="16" borderId="3" xfId="0" applyFont="1" applyFill="1" applyBorder="1" applyAlignment="1"/>
    <xf numFmtId="2" fontId="25" fillId="16" borderId="3" xfId="0" applyNumberFormat="1" applyFont="1" applyFill="1" applyBorder="1" applyAlignment="1">
      <alignment horizontal="right"/>
    </xf>
    <xf numFmtId="0" fontId="25" fillId="16" borderId="15" xfId="0" applyFont="1" applyFill="1" applyBorder="1" applyAlignment="1">
      <alignment horizontal="right"/>
    </xf>
    <xf numFmtId="0" fontId="26" fillId="16" borderId="4" xfId="0" applyFont="1" applyFill="1" applyBorder="1" applyAlignment="1">
      <alignment horizontal="right"/>
    </xf>
    <xf numFmtId="0" fontId="25" fillId="16" borderId="4" xfId="0" applyFont="1" applyFill="1" applyBorder="1" applyAlignment="1">
      <alignment horizontal="right"/>
    </xf>
    <xf numFmtId="2" fontId="54" fillId="16" borderId="4" xfId="0" applyNumberFormat="1" applyFont="1" applyFill="1" applyBorder="1" applyAlignment="1">
      <alignment horizontal="right"/>
    </xf>
    <xf numFmtId="11" fontId="25" fillId="16" borderId="4" xfId="0" applyNumberFormat="1" applyFont="1" applyFill="1" applyBorder="1" applyAlignment="1">
      <alignment horizontal="right"/>
    </xf>
    <xf numFmtId="0" fontId="25" fillId="16" borderId="4" xfId="0" applyFont="1" applyFill="1" applyBorder="1" applyAlignment="1"/>
    <xf numFmtId="2" fontId="25" fillId="16" borderId="4" xfId="0" applyNumberFormat="1" applyFont="1" applyFill="1" applyBorder="1" applyAlignment="1">
      <alignment horizontal="right"/>
    </xf>
    <xf numFmtId="0" fontId="25" fillId="16" borderId="16" xfId="0" applyFont="1" applyFill="1" applyBorder="1" applyAlignment="1">
      <alignment horizontal="right"/>
    </xf>
    <xf numFmtId="0" fontId="25" fillId="0" borderId="9" xfId="0" applyFont="1" applyBorder="1" applyAlignment="1">
      <alignment horizontal="right"/>
    </xf>
    <xf numFmtId="0" fontId="26" fillId="0" borderId="5" xfId="0" applyFont="1" applyBorder="1" applyAlignment="1">
      <alignment horizontal="right"/>
    </xf>
    <xf numFmtId="0" fontId="28" fillId="0" borderId="5" xfId="2" applyFont="1" applyBorder="1" applyAlignment="1">
      <alignment horizontal="right"/>
    </xf>
    <xf numFmtId="0" fontId="25" fillId="0" borderId="5" xfId="0" applyFont="1" applyFill="1" applyBorder="1" applyAlignment="1">
      <alignment horizontal="right"/>
    </xf>
    <xf numFmtId="0" fontId="25" fillId="0" borderId="5" xfId="0" applyFont="1" applyBorder="1" applyAlignment="1">
      <alignment horizontal="right"/>
    </xf>
    <xf numFmtId="2" fontId="54" fillId="0" borderId="5" xfId="0" applyNumberFormat="1" applyFont="1" applyFill="1" applyBorder="1" applyAlignment="1">
      <alignment horizontal="right"/>
    </xf>
    <xf numFmtId="11" fontId="25" fillId="0" borderId="5" xfId="0" applyNumberFormat="1" applyFont="1" applyBorder="1" applyAlignment="1">
      <alignment horizontal="right"/>
    </xf>
    <xf numFmtId="0" fontId="25" fillId="0" borderId="5" xfId="0" applyFont="1" applyBorder="1" applyAlignment="1"/>
    <xf numFmtId="2" fontId="25" fillId="0" borderId="5" xfId="0" applyNumberFormat="1" applyFont="1" applyFill="1" applyBorder="1" applyAlignment="1">
      <alignment horizontal="right"/>
    </xf>
    <xf numFmtId="2" fontId="25" fillId="0" borderId="5" xfId="0" applyNumberFormat="1" applyFont="1" applyBorder="1" applyAlignment="1">
      <alignment horizontal="right"/>
    </xf>
    <xf numFmtId="0" fontId="25" fillId="0" borderId="16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2" fontId="54" fillId="0" borderId="0" xfId="0" applyNumberFormat="1" applyFont="1" applyFill="1" applyBorder="1" applyAlignment="1">
      <alignment horizontal="right"/>
    </xf>
    <xf numFmtId="0" fontId="25" fillId="0" borderId="11" xfId="0" applyFont="1" applyBorder="1" applyAlignment="1">
      <alignment horizontal="right"/>
    </xf>
    <xf numFmtId="0" fontId="26" fillId="0" borderId="3" xfId="0" applyFont="1" applyBorder="1" applyAlignment="1">
      <alignment horizontal="right"/>
    </xf>
    <xf numFmtId="0" fontId="28" fillId="0" borderId="3" xfId="2" applyFont="1" applyBorder="1" applyAlignment="1">
      <alignment horizontal="right"/>
    </xf>
    <xf numFmtId="0" fontId="25" fillId="0" borderId="3" xfId="0" applyFont="1" applyFill="1" applyBorder="1" applyAlignment="1">
      <alignment horizontal="right"/>
    </xf>
    <xf numFmtId="0" fontId="25" fillId="0" borderId="3" xfId="0" applyFont="1" applyBorder="1" applyAlignment="1">
      <alignment horizontal="right"/>
    </xf>
    <xf numFmtId="2" fontId="54" fillId="0" borderId="3" xfId="0" applyNumberFormat="1" applyFont="1" applyFill="1" applyBorder="1" applyAlignment="1">
      <alignment horizontal="right"/>
    </xf>
    <xf numFmtId="11" fontId="25" fillId="0" borderId="3" xfId="0" applyNumberFormat="1" applyFont="1" applyBorder="1" applyAlignment="1">
      <alignment horizontal="right"/>
    </xf>
    <xf numFmtId="0" fontId="25" fillId="0" borderId="3" xfId="0" applyFont="1" applyBorder="1" applyAlignment="1"/>
    <xf numFmtId="2" fontId="25" fillId="0" borderId="3" xfId="0" applyNumberFormat="1" applyFont="1" applyFill="1" applyBorder="1" applyAlignment="1">
      <alignment horizontal="right"/>
    </xf>
    <xf numFmtId="2" fontId="25" fillId="0" borderId="3" xfId="0" applyNumberFormat="1" applyFont="1" applyBorder="1" applyAlignment="1">
      <alignment horizontal="right"/>
    </xf>
    <xf numFmtId="0" fontId="25" fillId="0" borderId="15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28" fillId="0" borderId="4" xfId="2" applyFont="1" applyBorder="1" applyAlignment="1">
      <alignment horizontal="right"/>
    </xf>
    <xf numFmtId="0" fontId="25" fillId="0" borderId="4" xfId="0" applyFont="1" applyFill="1" applyBorder="1" applyAlignment="1">
      <alignment horizontal="right"/>
    </xf>
    <xf numFmtId="0" fontId="25" fillId="0" borderId="4" xfId="0" applyFont="1" applyBorder="1" applyAlignment="1">
      <alignment horizontal="right"/>
    </xf>
    <xf numFmtId="2" fontId="54" fillId="0" borderId="4" xfId="0" applyNumberFormat="1" applyFont="1" applyFill="1" applyBorder="1" applyAlignment="1">
      <alignment horizontal="right"/>
    </xf>
    <xf numFmtId="0" fontId="25" fillId="0" borderId="4" xfId="0" applyFont="1" applyBorder="1" applyAlignment="1"/>
    <xf numFmtId="2" fontId="25" fillId="0" borderId="4" xfId="0" applyNumberFormat="1" applyFont="1" applyFill="1" applyBorder="1" applyAlignment="1">
      <alignment horizontal="right"/>
    </xf>
    <xf numFmtId="2" fontId="25" fillId="0" borderId="4" xfId="0" applyNumberFormat="1" applyFont="1" applyBorder="1" applyAlignment="1">
      <alignment horizontal="right"/>
    </xf>
    <xf numFmtId="0" fontId="28" fillId="0" borderId="4" xfId="2" applyFont="1" applyFill="1" applyBorder="1" applyAlignment="1">
      <alignment horizontal="right"/>
    </xf>
    <xf numFmtId="11" fontId="25" fillId="0" borderId="4" xfId="0" applyNumberFormat="1" applyFont="1" applyBorder="1" applyAlignment="1">
      <alignment horizontal="right"/>
    </xf>
    <xf numFmtId="0" fontId="28" fillId="0" borderId="3" xfId="2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right"/>
    </xf>
    <xf numFmtId="49" fontId="24" fillId="0" borderId="6" xfId="0" applyNumberFormat="1" applyFont="1" applyBorder="1" applyAlignment="1">
      <alignment horizontal="right"/>
    </xf>
    <xf numFmtId="49" fontId="29" fillId="0" borderId="8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4" fillId="0" borderId="0" xfId="0" applyNumberFormat="1" applyFont="1" applyBorder="1" applyAlignment="1">
      <alignment horizontal="right"/>
    </xf>
    <xf numFmtId="49" fontId="24" fillId="0" borderId="0" xfId="0" applyNumberFormat="1" applyFont="1" applyAlignment="1">
      <alignment horizontal="right"/>
    </xf>
    <xf numFmtId="0" fontId="57" fillId="0" borderId="0" xfId="0" applyFont="1" applyFill="1" applyAlignment="1">
      <alignment horizontal="right"/>
    </xf>
    <xf numFmtId="0" fontId="57" fillId="0" borderId="4" xfId="0" applyFont="1" applyFill="1" applyBorder="1" applyAlignment="1">
      <alignment horizontal="right"/>
    </xf>
    <xf numFmtId="0" fontId="57" fillId="0" borderId="5" xfId="0" applyFont="1" applyFill="1" applyBorder="1" applyAlignment="1">
      <alignment horizontal="right"/>
    </xf>
    <xf numFmtId="0" fontId="57" fillId="0" borderId="3" xfId="0" applyFont="1" applyFill="1" applyBorder="1" applyAlignment="1">
      <alignment horizontal="right"/>
    </xf>
    <xf numFmtId="0" fontId="57" fillId="0" borderId="0" xfId="0" applyFont="1" applyFill="1" applyBorder="1" applyAlignment="1">
      <alignment horizontal="right"/>
    </xf>
    <xf numFmtId="49" fontId="24" fillId="0" borderId="17" xfId="0" applyNumberFormat="1" applyFont="1" applyBorder="1" applyAlignment="1">
      <alignment horizontal="right"/>
    </xf>
    <xf numFmtId="0" fontId="28" fillId="0" borderId="5" xfId="2" applyFont="1" applyFill="1" applyBorder="1" applyAlignment="1">
      <alignment horizontal="right"/>
    </xf>
    <xf numFmtId="0" fontId="57" fillId="16" borderId="5" xfId="0" applyFont="1" applyFill="1" applyBorder="1" applyAlignment="1">
      <alignment horizontal="right"/>
    </xf>
    <xf numFmtId="0" fontId="57" fillId="16" borderId="3" xfId="0" applyFont="1" applyFill="1" applyBorder="1" applyAlignment="1">
      <alignment horizontal="right"/>
    </xf>
    <xf numFmtId="0" fontId="57" fillId="16" borderId="0" xfId="0" applyFont="1" applyFill="1" applyBorder="1" applyAlignment="1">
      <alignment horizontal="right"/>
    </xf>
    <xf numFmtId="0" fontId="57" fillId="16" borderId="4" xfId="0" applyFont="1" applyFill="1" applyBorder="1" applyAlignment="1">
      <alignment horizontal="right"/>
    </xf>
    <xf numFmtId="0" fontId="25" fillId="0" borderId="4" xfId="0" applyFont="1" applyBorder="1" applyAlignment="1">
      <alignment horizontal="right" wrapText="1"/>
    </xf>
    <xf numFmtId="0" fontId="24" fillId="0" borderId="5" xfId="0" applyFont="1" applyBorder="1" applyAlignment="1">
      <alignment horizontal="right"/>
    </xf>
    <xf numFmtId="0" fontId="24" fillId="0" borderId="3" xfId="0" applyFont="1" applyBorder="1" applyAlignment="1">
      <alignment horizontal="right"/>
    </xf>
    <xf numFmtId="49" fontId="24" fillId="0" borderId="3" xfId="0" applyNumberFormat="1" applyFont="1" applyBorder="1" applyAlignment="1">
      <alignment horizontal="right"/>
    </xf>
    <xf numFmtId="49" fontId="24" fillId="0" borderId="5" xfId="0" applyNumberFormat="1" applyFont="1" applyBorder="1" applyAlignment="1">
      <alignment horizontal="right"/>
    </xf>
    <xf numFmtId="0" fontId="25" fillId="0" borderId="18" xfId="0" applyFont="1" applyBorder="1" applyAlignment="1">
      <alignment horizontal="right"/>
    </xf>
    <xf numFmtId="49" fontId="29" fillId="0" borderId="18" xfId="0" applyNumberFormat="1" applyFont="1" applyBorder="1" applyAlignment="1">
      <alignment horizontal="right"/>
    </xf>
    <xf numFmtId="0" fontId="29" fillId="0" borderId="18" xfId="0" applyFont="1" applyBorder="1" applyAlignment="1">
      <alignment horizontal="right"/>
    </xf>
    <xf numFmtId="0" fontId="29" fillId="0" borderId="18" xfId="0" applyFont="1" applyFill="1" applyBorder="1" applyAlignment="1">
      <alignment horizontal="right"/>
    </xf>
    <xf numFmtId="0" fontId="25" fillId="0" borderId="18" xfId="0" applyFont="1" applyFill="1" applyBorder="1" applyAlignment="1">
      <alignment horizontal="right"/>
    </xf>
    <xf numFmtId="2" fontId="25" fillId="0" borderId="18" xfId="0" applyNumberFormat="1" applyFont="1" applyFill="1" applyBorder="1" applyAlignment="1">
      <alignment horizontal="right"/>
    </xf>
    <xf numFmtId="11" fontId="25" fillId="0" borderId="18" xfId="0" applyNumberFormat="1" applyFont="1" applyBorder="1" applyAlignment="1">
      <alignment horizontal="right"/>
    </xf>
    <xf numFmtId="0" fontId="25" fillId="0" borderId="18" xfId="0" applyFont="1" applyBorder="1" applyAlignment="1"/>
    <xf numFmtId="0" fontId="25" fillId="0" borderId="19" xfId="0" applyFont="1" applyBorder="1" applyAlignment="1">
      <alignment horizontal="right"/>
    </xf>
    <xf numFmtId="0" fontId="24" fillId="0" borderId="19" xfId="0" applyFont="1" applyBorder="1" applyAlignment="1">
      <alignment horizontal="right"/>
    </xf>
    <xf numFmtId="0" fontId="25" fillId="0" borderId="19" xfId="0" applyFont="1" applyFill="1" applyBorder="1" applyAlignment="1">
      <alignment horizontal="right"/>
    </xf>
    <xf numFmtId="2" fontId="25" fillId="0" borderId="19" xfId="0" applyNumberFormat="1" applyFont="1" applyFill="1" applyBorder="1" applyAlignment="1">
      <alignment horizontal="right"/>
    </xf>
    <xf numFmtId="11" fontId="25" fillId="0" borderId="19" xfId="0" applyNumberFormat="1" applyFont="1" applyBorder="1" applyAlignment="1">
      <alignment horizontal="right"/>
    </xf>
    <xf numFmtId="0" fontId="25" fillId="0" borderId="19" xfId="0" applyFont="1" applyBorder="1" applyAlignment="1"/>
    <xf numFmtId="0" fontId="25" fillId="0" borderId="19" xfId="0" quotePrefix="1" applyFont="1" applyBorder="1" applyAlignment="1">
      <alignment horizontal="right"/>
    </xf>
    <xf numFmtId="0" fontId="41" fillId="4" borderId="5" xfId="0" applyFont="1" applyFill="1" applyBorder="1" applyAlignment="1">
      <alignment horizontal="center"/>
    </xf>
    <xf numFmtId="0" fontId="25" fillId="24" borderId="5" xfId="0" applyFont="1" applyFill="1" applyBorder="1" applyAlignment="1">
      <alignment horizontal="right"/>
    </xf>
    <xf numFmtId="0" fontId="25" fillId="24" borderId="3" xfId="0" applyFont="1" applyFill="1" applyBorder="1" applyAlignment="1">
      <alignment horizontal="right"/>
    </xf>
    <xf numFmtId="0" fontId="25" fillId="24" borderId="0" xfId="0" applyFont="1" applyFill="1" applyBorder="1" applyAlignment="1">
      <alignment horizontal="right"/>
    </xf>
    <xf numFmtId="0" fontId="25" fillId="24" borderId="4" xfId="0" applyFont="1" applyFill="1" applyBorder="1" applyAlignment="1">
      <alignment horizontal="right"/>
    </xf>
    <xf numFmtId="11" fontId="54" fillId="16" borderId="4" xfId="0" applyNumberFormat="1" applyFont="1" applyFill="1" applyBorder="1" applyAlignment="1">
      <alignment horizontal="right"/>
    </xf>
    <xf numFmtId="0" fontId="56" fillId="0" borderId="5" xfId="2" applyFont="1" applyFill="1" applyBorder="1" applyAlignment="1">
      <alignment horizontal="right"/>
    </xf>
    <xf numFmtId="0" fontId="25" fillId="0" borderId="5" xfId="0" quotePrefix="1" applyFont="1" applyBorder="1" applyAlignment="1">
      <alignment horizontal="right"/>
    </xf>
    <xf numFmtId="0" fontId="56" fillId="0" borderId="0" xfId="2" applyFont="1" applyFill="1" applyBorder="1" applyAlignment="1">
      <alignment horizontal="right"/>
    </xf>
    <xf numFmtId="0" fontId="56" fillId="0" borderId="3" xfId="2" applyFont="1" applyFill="1" applyBorder="1" applyAlignment="1">
      <alignment horizontal="right"/>
    </xf>
    <xf numFmtId="0" fontId="56" fillId="16" borderId="5" xfId="2" applyFont="1" applyFill="1" applyBorder="1" applyAlignment="1">
      <alignment horizontal="right"/>
    </xf>
    <xf numFmtId="0" fontId="56" fillId="16" borderId="3" xfId="2" applyFont="1" applyFill="1" applyBorder="1" applyAlignment="1">
      <alignment horizontal="right"/>
    </xf>
    <xf numFmtId="0" fontId="56" fillId="16" borderId="4" xfId="2" applyFont="1" applyFill="1" applyBorder="1" applyAlignment="1">
      <alignment horizontal="right"/>
    </xf>
    <xf numFmtId="0" fontId="25" fillId="25" borderId="5" xfId="0" applyFont="1" applyFill="1" applyBorder="1" applyAlignment="1">
      <alignment horizontal="right"/>
    </xf>
    <xf numFmtId="0" fontId="25" fillId="25" borderId="3" xfId="0" applyFont="1" applyFill="1" applyBorder="1" applyAlignment="1">
      <alignment horizontal="right"/>
    </xf>
    <xf numFmtId="0" fontId="25" fillId="25" borderId="4" xfId="0" applyFont="1" applyFill="1" applyBorder="1" applyAlignment="1">
      <alignment horizontal="right"/>
    </xf>
    <xf numFmtId="0" fontId="5" fillId="16" borderId="4" xfId="2" applyFill="1" applyBorder="1" applyAlignment="1">
      <alignment horizontal="right"/>
    </xf>
    <xf numFmtId="0" fontId="5" fillId="16" borderId="5" xfId="2" applyFill="1" applyBorder="1" applyAlignment="1">
      <alignment horizontal="right"/>
    </xf>
    <xf numFmtId="0" fontId="28" fillId="16" borderId="5" xfId="2" applyFont="1" applyFill="1" applyBorder="1" applyAlignment="1">
      <alignment horizontal="right"/>
    </xf>
    <xf numFmtId="0" fontId="28" fillId="16" borderId="0" xfId="2" applyFont="1" applyFill="1" applyBorder="1" applyAlignment="1">
      <alignment horizontal="right"/>
    </xf>
    <xf numFmtId="0" fontId="28" fillId="16" borderId="3" xfId="2" applyFont="1" applyFill="1" applyBorder="1" applyAlignment="1">
      <alignment horizontal="right"/>
    </xf>
    <xf numFmtId="0" fontId="25" fillId="16" borderId="3" xfId="0" quotePrefix="1" applyFont="1" applyFill="1" applyBorder="1" applyAlignment="1">
      <alignment horizontal="right"/>
    </xf>
    <xf numFmtId="0" fontId="3" fillId="25" borderId="0" xfId="0" applyFont="1" applyFill="1" applyBorder="1" applyAlignment="1">
      <alignment horizontal="right"/>
    </xf>
    <xf numFmtId="0" fontId="28" fillId="16" borderId="4" xfId="2" applyFont="1" applyFill="1" applyBorder="1" applyAlignment="1">
      <alignment horizontal="right"/>
    </xf>
    <xf numFmtId="0" fontId="2" fillId="0" borderId="0" xfId="0" applyFont="1"/>
    <xf numFmtId="0" fontId="37" fillId="21" borderId="0" xfId="0" applyFont="1" applyFill="1" applyAlignment="1">
      <alignment horizontal="center"/>
    </xf>
    <xf numFmtId="0" fontId="37" fillId="26" borderId="21" xfId="9" applyBorder="1" applyAlignment="1">
      <alignment horizontal="center"/>
    </xf>
    <xf numFmtId="0" fontId="2" fillId="5" borderId="2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1" fillId="21" borderId="0" xfId="0" applyFont="1" applyFill="1" applyAlignment="1">
      <alignment horizontal="center"/>
    </xf>
    <xf numFmtId="0" fontId="2" fillId="27" borderId="23" xfId="10" applyFont="1" applyBorder="1" applyAlignment="1">
      <alignment horizontal="center"/>
    </xf>
    <xf numFmtId="9" fontId="0" fillId="0" borderId="0" xfId="8" applyFont="1"/>
    <xf numFmtId="0" fontId="25" fillId="16" borderId="0" xfId="0" applyFont="1" applyFill="1" applyAlignment="1">
      <alignment horizontal="right"/>
    </xf>
    <xf numFmtId="0" fontId="26" fillId="16" borderId="0" xfId="0" applyFont="1" applyFill="1" applyAlignment="1">
      <alignment horizontal="right"/>
    </xf>
    <xf numFmtId="49" fontId="24" fillId="16" borderId="0" xfId="0" applyNumberFormat="1" applyFont="1" applyFill="1" applyBorder="1" applyAlignment="1">
      <alignment horizontal="right"/>
    </xf>
    <xf numFmtId="0" fontId="24" fillId="16" borderId="0" xfId="0" applyFont="1" applyFill="1" applyBorder="1" applyAlignment="1">
      <alignment horizontal="right"/>
    </xf>
    <xf numFmtId="2" fontId="54" fillId="16" borderId="0" xfId="0" applyNumberFormat="1" applyFont="1" applyFill="1" applyAlignment="1">
      <alignment horizontal="right"/>
    </xf>
    <xf numFmtId="11" fontId="54" fillId="16" borderId="0" xfId="0" applyNumberFormat="1" applyFont="1" applyFill="1" applyAlignment="1">
      <alignment horizontal="right"/>
    </xf>
    <xf numFmtId="0" fontId="25" fillId="16" borderId="0" xfId="0" applyFont="1" applyFill="1" applyAlignment="1"/>
    <xf numFmtId="0" fontId="37" fillId="21" borderId="0" xfId="0" applyFont="1" applyFill="1" applyAlignment="1">
      <alignment horizontal="center"/>
    </xf>
    <xf numFmtId="0" fontId="5" fillId="0" borderId="0" xfId="2"/>
    <xf numFmtId="0" fontId="25" fillId="25" borderId="0" xfId="0" applyFont="1" applyFill="1" applyBorder="1" applyAlignment="1">
      <alignment horizontal="right"/>
    </xf>
    <xf numFmtId="0" fontId="2" fillId="27" borderId="0" xfId="10" applyFont="1" applyBorder="1" applyAlignment="1">
      <alignment horizontal="center"/>
    </xf>
    <xf numFmtId="0" fontId="65" fillId="16" borderId="19" xfId="0" applyFont="1" applyFill="1" applyBorder="1" applyAlignment="1">
      <alignment horizontal="right"/>
    </xf>
    <xf numFmtId="0" fontId="64" fillId="16" borderId="19" xfId="0" applyFont="1" applyFill="1" applyBorder="1" applyAlignment="1">
      <alignment horizontal="right"/>
    </xf>
    <xf numFmtId="0" fontId="64" fillId="16" borderId="8" xfId="0" applyFont="1" applyFill="1" applyBorder="1" applyAlignment="1">
      <alignment horizontal="right"/>
    </xf>
    <xf numFmtId="0" fontId="64" fillId="16" borderId="0" xfId="0" applyFont="1" applyFill="1" applyBorder="1" applyAlignment="1">
      <alignment horizontal="right"/>
    </xf>
    <xf numFmtId="0" fontId="64" fillId="16" borderId="18" xfId="0" applyFont="1" applyFill="1" applyBorder="1" applyAlignment="1">
      <alignment horizontal="right"/>
    </xf>
    <xf numFmtId="49" fontId="24" fillId="0" borderId="24" xfId="0" applyNumberFormat="1" applyFont="1" applyBorder="1" applyAlignment="1">
      <alignment horizontal="right"/>
    </xf>
    <xf numFmtId="49" fontId="24" fillId="0" borderId="25" xfId="0" applyNumberFormat="1" applyFont="1" applyBorder="1" applyAlignment="1">
      <alignment horizontal="right"/>
    </xf>
    <xf numFmtId="0" fontId="5" fillId="0" borderId="4" xfId="2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2" fontId="25" fillId="16" borderId="0" xfId="0" applyNumberFormat="1" applyFont="1" applyFill="1" applyAlignment="1">
      <alignment horizontal="right"/>
    </xf>
    <xf numFmtId="0" fontId="0" fillId="0" borderId="0" xfId="0" applyAlignment="1">
      <alignment horizontal="left"/>
    </xf>
    <xf numFmtId="0" fontId="52" fillId="0" borderId="0" xfId="0" applyFont="1" applyAlignment="1">
      <alignment horizontal="left" vertical="center" wrapText="1"/>
    </xf>
    <xf numFmtId="0" fontId="41" fillId="0" borderId="0" xfId="0" applyFont="1" applyAlignment="1">
      <alignment horizontal="left"/>
    </xf>
    <xf numFmtId="0" fontId="49" fillId="0" borderId="0" xfId="7" applyFont="1" applyFill="1" applyBorder="1" applyAlignment="1">
      <alignment horizontal="center"/>
    </xf>
    <xf numFmtId="0" fontId="37" fillId="21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2" fontId="51" fillId="23" borderId="0" xfId="0" applyNumberFormat="1" applyFont="1" applyFill="1" applyAlignment="1">
      <alignment horizontal="center"/>
    </xf>
    <xf numFmtId="0" fontId="0" fillId="10" borderId="0" xfId="0" applyFill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22" xfId="0" applyFont="1" applyFill="1" applyBorder="1" applyAlignment="1">
      <alignment horizontal="center"/>
    </xf>
    <xf numFmtId="11" fontId="54" fillId="0" borderId="5" xfId="0" applyNumberFormat="1" applyFont="1" applyFill="1" applyBorder="1" applyAlignment="1">
      <alignment horizontal="right"/>
    </xf>
    <xf numFmtId="11" fontId="54" fillId="0" borderId="3" xfId="0" applyNumberFormat="1" applyFont="1" applyFill="1" applyBorder="1" applyAlignment="1">
      <alignment horizontal="right"/>
    </xf>
    <xf numFmtId="0" fontId="25" fillId="25" borderId="0" xfId="0" applyFont="1" applyFill="1" applyAlignment="1">
      <alignment horizontal="right"/>
    </xf>
  </cellXfs>
  <cellStyles count="11">
    <cellStyle name="40% - Accent1" xfId="10" builtinId="31"/>
    <cellStyle name="Calculation" xfId="7" builtinId="22"/>
    <cellStyle name="Check Cell" xfId="9" builtinId="23"/>
    <cellStyle name="Default" xfId="4" xr:uid="{1D6C6614-ED8D-4B65-9EB2-698CB3CB278D}"/>
    <cellStyle name="Heading 2" xfId="5" builtinId="17"/>
    <cellStyle name="Heading 3" xfId="3" builtinId="18"/>
    <cellStyle name="Hyperlink" xfId="2" builtinId="8"/>
    <cellStyle name="Neutral" xfId="6" builtinId="28"/>
    <cellStyle name="Normal" xfId="0" builtinId="0"/>
    <cellStyle name="Output" xfId="1" builtinId="21"/>
    <cellStyle name="Percent" xfId="8" builtinId="5"/>
  </cellStyles>
  <dxfs count="63"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ill>
        <patternFill>
          <bgColor rgb="FFFFC7CE"/>
        </patternFill>
      </fill>
    </dxf>
    <dxf>
      <font>
        <color rgb="FF9C0006"/>
      </font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b val="0"/>
        <i/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E699"/>
          <bgColor rgb="FF000000"/>
        </patternFill>
      </fill>
    </dxf>
  </dxfs>
  <tableStyles count="0" defaultTableStyle="TableStyleMedium2" defaultPivotStyle="PivotStyleLight16"/>
  <colors>
    <mruColors>
      <color rgb="FFFFD1D1"/>
      <color rgb="FFFC4289"/>
      <color rgb="FFFF4747"/>
      <color rgb="FFB6A790"/>
      <color rgb="FFD3B5E9"/>
      <color rgb="FFE8C290"/>
      <color rgb="FFFF8585"/>
      <color rgb="FFCFC4BB"/>
      <color rgb="FF7B9D59"/>
      <color rgb="FFA0CA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'Cryo%'!$B$11</c:f>
              <c:strCache>
                <c:ptCount val="1"/>
                <c:pt idx="0">
                  <c:v>Colwellia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'Cryo%'!$C$12:$F$12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'Cryo%'!$C$18:$F$18</c:f>
              <c:numCache>
                <c:formatCode>General</c:formatCode>
                <c:ptCount val="4"/>
                <c:pt idx="0">
                  <c:v>1.3697321065887738E-2</c:v>
                </c:pt>
                <c:pt idx="1">
                  <c:v>1.350839551550485E-2</c:v>
                </c:pt>
                <c:pt idx="2">
                  <c:v>0.10850683389973137</c:v>
                </c:pt>
                <c:pt idx="3">
                  <c:v>8.5569519838765332E-2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F-42CA-800A-AE9E38F27187}"/>
            </c:ext>
          </c:extLst>
        </c:ser>
        <c:ser>
          <c:idx val="1"/>
          <c:order val="1"/>
          <c:tx>
            <c:strRef>
              <c:f>'Cryo%'!$I$11</c:f>
              <c:strCache>
                <c:ptCount val="1"/>
                <c:pt idx="0">
                  <c:v>Shewanella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'Cryo%'!$J$12:$M$12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'Cryo%'!$J$18:$M$18</c:f>
              <c:numCache>
                <c:formatCode>General</c:formatCode>
                <c:ptCount val="4"/>
                <c:pt idx="0">
                  <c:v>-1.219422969409068E-2</c:v>
                </c:pt>
                <c:pt idx="1">
                  <c:v>4.3764522042959698E-2</c:v>
                </c:pt>
                <c:pt idx="2">
                  <c:v>7.2182640908416418E-2</c:v>
                </c:pt>
                <c:pt idx="3">
                  <c:v>8.9158800588361509E-2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2F-42CA-800A-AE9E38F27187}"/>
            </c:ext>
          </c:extLst>
        </c:ser>
        <c:ser>
          <c:idx val="2"/>
          <c:order val="2"/>
          <c:tx>
            <c:strRef>
              <c:f>'Cryo%'!$B$2</c:f>
              <c:strCache>
                <c:ptCount val="1"/>
                <c:pt idx="0">
                  <c:v>Winograd384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'Cryo%'!$C$3:$F$3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'Cryo%'!$C$9:$F$9</c:f>
              <c:numCache>
                <c:formatCode>General</c:formatCode>
                <c:ptCount val="4"/>
                <c:pt idx="0">
                  <c:v>-2.150054319117943E-2</c:v>
                </c:pt>
                <c:pt idx="1">
                  <c:v>0</c:v>
                </c:pt>
                <c:pt idx="2">
                  <c:v>-1.0864030027416973E-2</c:v>
                </c:pt>
                <c:pt idx="3">
                  <c:v>6.4855102957661837E-2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F-42CA-800A-AE9E38F27187}"/>
            </c:ext>
          </c:extLst>
        </c:ser>
        <c:ser>
          <c:idx val="3"/>
          <c:order val="3"/>
          <c:tx>
            <c:strRef>
              <c:f>'Cryo%'!$I$2</c:f>
              <c:strCache>
                <c:ptCount val="1"/>
                <c:pt idx="0">
                  <c:v>Winograd396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'Cryo%'!$J$3:$M$3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'Cryo%'!$J$9:$M$9</c:f>
              <c:numCache>
                <c:formatCode>General</c:formatCode>
                <c:ptCount val="4"/>
                <c:pt idx="0">
                  <c:v>2.8157407045452443E-2</c:v>
                </c:pt>
                <c:pt idx="1">
                  <c:v>5.1624744727296244E-2</c:v>
                </c:pt>
                <c:pt idx="2">
                  <c:v>3.8161466664442735E-2</c:v>
                </c:pt>
                <c:pt idx="3">
                  <c:v>4.5973221125734098E-2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2F-42CA-800A-AE9E38F27187}"/>
            </c:ext>
          </c:extLst>
        </c:ser>
        <c:ser>
          <c:idx val="4"/>
          <c:order val="4"/>
          <c:tx>
            <c:strRef>
              <c:f>'Cryo%'!$B$24</c:f>
              <c:strCache>
                <c:ptCount val="1"/>
                <c:pt idx="0">
                  <c:v>MER144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'Cryo%'!$C$25:$F$25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'Cryo%'!$C$31:$F$31</c:f>
              <c:numCache>
                <c:formatCode>General</c:formatCode>
                <c:ptCount val="4"/>
                <c:pt idx="0">
                  <c:v>0.14108028748176898</c:v>
                </c:pt>
                <c:pt idx="1">
                  <c:v>0.11942188509563152</c:v>
                </c:pt>
                <c:pt idx="2">
                  <c:v>0.10108844328543894</c:v>
                </c:pt>
                <c:pt idx="3">
                  <c:v>9.0825940308424336E-2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2F-42CA-800A-AE9E38F27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2481519"/>
        <c:axId val="792512911"/>
      </c:scatterChart>
      <c:valAx>
        <c:axId val="1822481519"/>
        <c:scaling>
          <c:orientation val="minMax"/>
          <c:max val="4.5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792512911"/>
        <c:crosses val="autoZero"/>
        <c:crossBetween val="midCat"/>
        <c:majorUnit val="1"/>
      </c:valAx>
      <c:valAx>
        <c:axId val="792512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8224815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13" Type="http://schemas.openxmlformats.org/officeDocument/2006/relationships/image" Target="../media/image22.jpeg"/><Relationship Id="rId18" Type="http://schemas.openxmlformats.org/officeDocument/2006/relationships/image" Target="../media/image1.png"/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12" Type="http://schemas.openxmlformats.org/officeDocument/2006/relationships/image" Target="../media/image21.png"/><Relationship Id="rId17" Type="http://schemas.openxmlformats.org/officeDocument/2006/relationships/image" Target="../media/image26.png"/><Relationship Id="rId2" Type="http://schemas.openxmlformats.org/officeDocument/2006/relationships/image" Target="../media/image11.png"/><Relationship Id="rId16" Type="http://schemas.openxmlformats.org/officeDocument/2006/relationships/image" Target="../media/image25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11" Type="http://schemas.openxmlformats.org/officeDocument/2006/relationships/image" Target="../media/image20.png"/><Relationship Id="rId5" Type="http://schemas.openxmlformats.org/officeDocument/2006/relationships/image" Target="../media/image14.png"/><Relationship Id="rId15" Type="http://schemas.openxmlformats.org/officeDocument/2006/relationships/image" Target="../media/image24.png"/><Relationship Id="rId10" Type="http://schemas.openxmlformats.org/officeDocument/2006/relationships/image" Target="../media/image19.png"/><Relationship Id="rId19" Type="http://schemas.openxmlformats.org/officeDocument/2006/relationships/image" Target="../media/image2.jpeg"/><Relationship Id="rId4" Type="http://schemas.openxmlformats.org/officeDocument/2006/relationships/image" Target="../media/image13.png"/><Relationship Id="rId9" Type="http://schemas.openxmlformats.org/officeDocument/2006/relationships/image" Target="../media/image18.svg"/><Relationship Id="rId1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156882</xdr:colOff>
      <xdr:row>37</xdr:row>
      <xdr:rowOff>156882</xdr:rowOff>
    </xdr:from>
    <xdr:to>
      <xdr:col>11</xdr:col>
      <xdr:colOff>326399</xdr:colOff>
      <xdr:row>49</xdr:row>
      <xdr:rowOff>52411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D726E1-477E-4E7B-9C9B-7DFD10EB5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205382"/>
          <a:ext cx="6220693" cy="2181529"/>
        </a:xfrm>
        <a:prstGeom prst="rect">
          <a:avLst/>
        </a:prstGeom>
      </xdr:spPr>
    </xdr:pic>
    <xdr:clientData/>
  </xdr:twoCellAnchor>
  <xdr:twoCellAnchor editAs="oneCell">
    <xdr:from>
      <xdr:col>1</xdr:col>
      <xdr:colOff>168087</xdr:colOff>
      <xdr:row>49</xdr:row>
      <xdr:rowOff>179294</xdr:rowOff>
    </xdr:from>
    <xdr:to>
      <xdr:col>14</xdr:col>
      <xdr:colOff>58270</xdr:colOff>
      <xdr:row>74</xdr:row>
      <xdr:rowOff>7844</xdr:rowOff>
    </xdr:to>
    <xdr:pic>
      <xdr:nvPicPr>
        <xdr:cNvPr id="3" name="Picture 2" descr="Open-chain Compound L-Glucose Galactose Mannose, PNG, 1200x706px ...">
          <a:extLst>
            <a:ext uri="{FF2B5EF4-FFF2-40B4-BE49-F238E27FC236}">
              <a16:creationId xmlns:a16="http://schemas.microsoft.com/office/drawing/2014/main" id="{3F8D99D7-9287-4EBD-ADDB-77F3921BA0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205" y="9513794"/>
          <a:ext cx="7756712" cy="4591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560294</xdr:colOff>
      <xdr:row>39</xdr:row>
      <xdr:rowOff>123265</xdr:rowOff>
    </xdr:from>
    <xdr:to>
      <xdr:col>25</xdr:col>
      <xdr:colOff>415832</xdr:colOff>
      <xdr:row>45</xdr:row>
      <xdr:rowOff>180583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8C8312-2AF9-49A6-8B25-F1251647D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2470" y="7552765"/>
          <a:ext cx="4696480" cy="1200318"/>
        </a:xfrm>
        <a:prstGeom prst="rect">
          <a:avLst/>
        </a:prstGeom>
      </xdr:spPr>
    </xdr:pic>
    <xdr:clientData/>
  </xdr:twoCellAnchor>
  <xdr:twoCellAnchor editAs="oneCell">
    <xdr:from>
      <xdr:col>17</xdr:col>
      <xdr:colOff>560294</xdr:colOff>
      <xdr:row>48</xdr:row>
      <xdr:rowOff>123265</xdr:rowOff>
    </xdr:from>
    <xdr:to>
      <xdr:col>30</xdr:col>
      <xdr:colOff>151303</xdr:colOff>
      <xdr:row>58</xdr:row>
      <xdr:rowOff>145677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76CB176-1344-46DD-8A0B-8BB3BE62B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02470" y="9267265"/>
          <a:ext cx="7457539" cy="19274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422361</xdr:colOff>
      <xdr:row>13</xdr:row>
      <xdr:rowOff>40137</xdr:rowOff>
    </xdr:from>
    <xdr:to>
      <xdr:col>22</xdr:col>
      <xdr:colOff>232014</xdr:colOff>
      <xdr:row>15</xdr:row>
      <xdr:rowOff>106874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805D19-332A-4D07-B601-7E46289C9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89134" y="2551273"/>
          <a:ext cx="6581062" cy="4477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31506</xdr:colOff>
      <xdr:row>2</xdr:row>
      <xdr:rowOff>149469</xdr:rowOff>
    </xdr:from>
    <xdr:to>
      <xdr:col>20</xdr:col>
      <xdr:colOff>411434</xdr:colOff>
      <xdr:row>6</xdr:row>
      <xdr:rowOff>75046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17C9FB-DA5C-400E-AF27-599AF400E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1356" y="549519"/>
          <a:ext cx="2818328" cy="687577"/>
        </a:xfrm>
        <a:prstGeom prst="rect">
          <a:avLst/>
        </a:prstGeom>
      </xdr:spPr>
    </xdr:pic>
    <xdr:clientData/>
  </xdr:twoCellAnchor>
  <xdr:twoCellAnchor editAs="oneCell">
    <xdr:from>
      <xdr:col>22</xdr:col>
      <xdr:colOff>201490</xdr:colOff>
      <xdr:row>3</xdr:row>
      <xdr:rowOff>6595</xdr:rowOff>
    </xdr:from>
    <xdr:to>
      <xdr:col>28</xdr:col>
      <xdr:colOff>381000</xdr:colOff>
      <xdr:row>8</xdr:row>
      <xdr:rowOff>126213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CEB660E-7281-402F-9295-4961C4B5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88940" y="597145"/>
          <a:ext cx="3837110" cy="1072118"/>
        </a:xfrm>
        <a:prstGeom prst="rect">
          <a:avLst/>
        </a:prstGeom>
      </xdr:spPr>
    </xdr:pic>
    <xdr:clientData/>
  </xdr:twoCellAnchor>
  <xdr:twoCellAnchor>
    <xdr:from>
      <xdr:col>0</xdr:col>
      <xdr:colOff>589188</xdr:colOff>
      <xdr:row>32</xdr:row>
      <xdr:rowOff>132616</xdr:rowOff>
    </xdr:from>
    <xdr:to>
      <xdr:col>10</xdr:col>
      <xdr:colOff>220436</xdr:colOff>
      <xdr:row>49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5C84DA3-10A9-441C-B128-B96418C23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17</xdr:col>
      <xdr:colOff>112059</xdr:colOff>
      <xdr:row>18</xdr:row>
      <xdr:rowOff>56029</xdr:rowOff>
    </xdr:from>
    <xdr:to>
      <xdr:col>27</xdr:col>
      <xdr:colOff>510208</xdr:colOff>
      <xdr:row>34</xdr:row>
      <xdr:rowOff>148359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481CB8E-FB4D-40BF-903B-4606941C1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92118" y="3529853"/>
          <a:ext cx="6449325" cy="3162741"/>
        </a:xfrm>
        <a:prstGeom prst="rect">
          <a:avLst/>
        </a:prstGeom>
      </xdr:spPr>
    </xdr:pic>
    <xdr:clientData/>
  </xdr:twoCellAnchor>
  <xdr:twoCellAnchor>
    <xdr:from>
      <xdr:col>18</xdr:col>
      <xdr:colOff>161684</xdr:colOff>
      <xdr:row>22</xdr:row>
      <xdr:rowOff>60257</xdr:rowOff>
    </xdr:from>
    <xdr:to>
      <xdr:col>34</xdr:col>
      <xdr:colOff>177026</xdr:colOff>
      <xdr:row>22</xdr:row>
      <xdr:rowOff>60257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4585A3EA-E8E8-4754-8FD1-D4F9F441A4CF}"/>
            </a:ext>
          </a:extLst>
        </xdr:cNvPr>
        <xdr:cNvCxnSpPr/>
      </xdr:nvCxnSpPr>
      <xdr:spPr>
        <a:xfrm flipV="1">
          <a:off x="11546860" y="4296081"/>
          <a:ext cx="9697225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16</xdr:row>
      <xdr:rowOff>85726</xdr:rowOff>
    </xdr:from>
    <xdr:to>
      <xdr:col>14</xdr:col>
      <xdr:colOff>533400</xdr:colOff>
      <xdr:row>18</xdr:row>
      <xdr:rowOff>28576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21371D-441D-4FCB-8FEE-D41229A5635B}"/>
            </a:ext>
          </a:extLst>
        </xdr:cNvPr>
        <xdr:cNvSpPr/>
      </xdr:nvSpPr>
      <xdr:spPr>
        <a:xfrm>
          <a:off x="8153400" y="3133726"/>
          <a:ext cx="9144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Rheology</a:t>
          </a:r>
        </a:p>
      </xdr:txBody>
    </xdr:sp>
    <xdr:clientData/>
  </xdr:twoCellAnchor>
  <xdr:twoCellAnchor>
    <xdr:from>
      <xdr:col>16</xdr:col>
      <xdr:colOff>219075</xdr:colOff>
      <xdr:row>20</xdr:row>
      <xdr:rowOff>180976</xdr:rowOff>
    </xdr:from>
    <xdr:to>
      <xdr:col>17</xdr:col>
      <xdr:colOff>523875</xdr:colOff>
      <xdr:row>22</xdr:row>
      <xdr:rowOff>123826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EAEBC02-8626-4026-BA8C-48686CE85C42}"/>
            </a:ext>
          </a:extLst>
        </xdr:cNvPr>
        <xdr:cNvSpPr/>
      </xdr:nvSpPr>
      <xdr:spPr>
        <a:xfrm>
          <a:off x="9972675" y="3990976"/>
          <a:ext cx="9144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DLS</a:t>
          </a:r>
        </a:p>
      </xdr:txBody>
    </xdr:sp>
    <xdr:clientData/>
  </xdr:twoCellAnchor>
  <xdr:oneCellAnchor>
    <xdr:from>
      <xdr:col>15</xdr:col>
      <xdr:colOff>342900</xdr:colOff>
      <xdr:row>19</xdr:row>
      <xdr:rowOff>109537</xdr:rowOff>
    </xdr:from>
    <xdr:ext cx="476250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78AD560-428A-49E6-899C-160156038BFB}"/>
                </a:ext>
              </a:extLst>
            </xdr:cNvPr>
            <xdr:cNvSpPr txBox="1"/>
          </xdr:nvSpPr>
          <xdr:spPr>
            <a:xfrm>
              <a:off x="9486900" y="3729037"/>
              <a:ext cx="476250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</m:oMath>
                </m:oMathPara>
              </a14:m>
              <a:endParaRPr lang="pt-PT" sz="2000" b="0" i="1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78AD560-428A-49E6-899C-160156038BFB}"/>
                </a:ext>
              </a:extLst>
            </xdr:cNvPr>
            <xdr:cNvSpPr txBox="1"/>
          </xdr:nvSpPr>
          <xdr:spPr>
            <a:xfrm>
              <a:off x="9486900" y="3729037"/>
              <a:ext cx="476250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PT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</a:t>
              </a:r>
              <a:endParaRPr lang="pt-PT" sz="2000" b="0" i="1"/>
            </a:p>
          </xdr:txBody>
        </xdr:sp>
      </mc:Fallback>
    </mc:AlternateContent>
    <xdr:clientData/>
  </xdr:oneCellAnchor>
  <xdr:twoCellAnchor>
    <xdr:from>
      <xdr:col>16</xdr:col>
      <xdr:colOff>219075</xdr:colOff>
      <xdr:row>24</xdr:row>
      <xdr:rowOff>1</xdr:rowOff>
    </xdr:from>
    <xdr:to>
      <xdr:col>17</xdr:col>
      <xdr:colOff>523875</xdr:colOff>
      <xdr:row>25</xdr:row>
      <xdr:rowOff>133351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B7ECFE9-04E8-44F8-BB58-17E63E9EFEEE}"/>
            </a:ext>
          </a:extLst>
        </xdr:cNvPr>
        <xdr:cNvSpPr/>
      </xdr:nvSpPr>
      <xdr:spPr>
        <a:xfrm>
          <a:off x="9972675" y="4572001"/>
          <a:ext cx="9144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SEM</a:t>
          </a:r>
        </a:p>
      </xdr:txBody>
    </xdr:sp>
    <xdr:clientData/>
  </xdr:twoCellAnchor>
  <xdr:twoCellAnchor>
    <xdr:from>
      <xdr:col>16</xdr:col>
      <xdr:colOff>219075</xdr:colOff>
      <xdr:row>27</xdr:row>
      <xdr:rowOff>9526</xdr:rowOff>
    </xdr:from>
    <xdr:to>
      <xdr:col>17</xdr:col>
      <xdr:colOff>523875</xdr:colOff>
      <xdr:row>28</xdr:row>
      <xdr:rowOff>152400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18F53175-B29D-4344-ABD9-D2400B1E1590}"/>
            </a:ext>
          </a:extLst>
        </xdr:cNvPr>
        <xdr:cNvSpPr/>
      </xdr:nvSpPr>
      <xdr:spPr>
        <a:xfrm>
          <a:off x="9972675" y="5153026"/>
          <a:ext cx="914400" cy="33337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XRD</a:t>
          </a:r>
        </a:p>
      </xdr:txBody>
    </xdr:sp>
    <xdr:clientData/>
  </xdr:twoCellAnchor>
  <xdr:twoCellAnchor>
    <xdr:from>
      <xdr:col>17</xdr:col>
      <xdr:colOff>66675</xdr:colOff>
      <xdr:row>22</xdr:row>
      <xdr:rowOff>123826</xdr:rowOff>
    </xdr:from>
    <xdr:to>
      <xdr:col>17</xdr:col>
      <xdr:colOff>66675</xdr:colOff>
      <xdr:row>24</xdr:row>
      <xdr:rowOff>1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204DA85-481F-481D-B719-0FDC04F86B71}"/>
            </a:ext>
          </a:extLst>
        </xdr:cNvPr>
        <xdr:cNvCxnSpPr>
          <a:stCxn id="3" idx="2"/>
          <a:endCxn id="18" idx="0"/>
        </xdr:cNvCxnSpPr>
      </xdr:nvCxnSpPr>
      <xdr:spPr>
        <a:xfrm>
          <a:off x="10429875" y="4314826"/>
          <a:ext cx="0" cy="257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25</xdr:row>
      <xdr:rowOff>133351</xdr:rowOff>
    </xdr:from>
    <xdr:to>
      <xdr:col>17</xdr:col>
      <xdr:colOff>66675</xdr:colOff>
      <xdr:row>27</xdr:row>
      <xdr:rowOff>9526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C23CB632-C505-4D0D-B67B-90DE642AF54C}"/>
            </a:ext>
          </a:extLst>
        </xdr:cNvPr>
        <xdr:cNvCxnSpPr>
          <a:stCxn id="18" idx="2"/>
          <a:endCxn id="19" idx="0"/>
        </xdr:cNvCxnSpPr>
      </xdr:nvCxnSpPr>
      <xdr:spPr>
        <a:xfrm>
          <a:off x="10429875" y="4895851"/>
          <a:ext cx="0" cy="257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208491</xdr:colOff>
      <xdr:row>13</xdr:row>
      <xdr:rowOff>147272</xdr:rowOff>
    </xdr:from>
    <xdr:to>
      <xdr:col>17</xdr:col>
      <xdr:colOff>513291</xdr:colOff>
      <xdr:row>15</xdr:row>
      <xdr:rowOff>90122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DE0F8F0-17E4-4C31-ADAF-CEB833E99DA9}"/>
            </a:ext>
          </a:extLst>
        </xdr:cNvPr>
        <xdr:cNvSpPr/>
      </xdr:nvSpPr>
      <xdr:spPr>
        <a:xfrm>
          <a:off x="9962091" y="2623772"/>
          <a:ext cx="9144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1100" b="1">
              <a:latin typeface="Arial Nova" panose="020B0504020202020204" pitchFamily="34" charset="0"/>
            </a:rPr>
            <a:t>ζ</a:t>
          </a:r>
          <a:r>
            <a:rPr lang="pt-PT" sz="1100" b="1">
              <a:latin typeface="Arial Nova" panose="020B0504020202020204" pitchFamily="34" charset="0"/>
            </a:rPr>
            <a:t>-potential</a:t>
          </a:r>
        </a:p>
      </xdr:txBody>
    </xdr:sp>
    <xdr:clientData/>
  </xdr:twoCellAnchor>
  <xdr:twoCellAnchor>
    <xdr:from>
      <xdr:col>14</xdr:col>
      <xdr:colOff>76200</xdr:colOff>
      <xdr:row>14</xdr:row>
      <xdr:rowOff>118698</xdr:rowOff>
    </xdr:from>
    <xdr:to>
      <xdr:col>16</xdr:col>
      <xdr:colOff>208491</xdr:colOff>
      <xdr:row>16</xdr:row>
      <xdr:rowOff>85727</xdr:rowOff>
    </xdr:to>
    <xdr:cxnSp macro="">
      <xdr:nvCxnSpPr>
        <xdr:cNvPr id="12" name="Connector: Elbow 11">
          <a:extLst>
            <a:ext uri="{FF2B5EF4-FFF2-40B4-BE49-F238E27FC236}">
              <a16:creationId xmlns:a16="http://schemas.microsoft.com/office/drawing/2014/main" id="{2F33288A-1B9C-402C-A1EA-23B76A4C58A9}"/>
            </a:ext>
          </a:extLst>
        </xdr:cNvPr>
        <xdr:cNvCxnSpPr>
          <a:stCxn id="2" idx="0"/>
          <a:endCxn id="11" idx="1"/>
        </xdr:cNvCxnSpPr>
      </xdr:nvCxnSpPr>
      <xdr:spPr>
        <a:xfrm rot="5400000" flipH="1" flipV="1">
          <a:off x="9112331" y="2283967"/>
          <a:ext cx="348029" cy="1351491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246917</xdr:colOff>
      <xdr:row>12</xdr:row>
      <xdr:rowOff>137953</xdr:rowOff>
    </xdr:from>
    <xdr:ext cx="302314" cy="313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1C0DBD6-B1EC-4011-BA5D-1982AF428501}"/>
                </a:ext>
              </a:extLst>
            </xdr:cNvPr>
            <xdr:cNvSpPr txBox="1"/>
          </xdr:nvSpPr>
          <xdr:spPr>
            <a:xfrm>
              <a:off x="9390917" y="2423953"/>
              <a:ext cx="302314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PT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</m:oMath>
                </m:oMathPara>
              </a14:m>
              <a:endParaRPr lang="pt-PT" sz="2000" b="0" i="1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1C0DBD6-B1EC-4011-BA5D-1982AF428501}"/>
                </a:ext>
              </a:extLst>
            </xdr:cNvPr>
            <xdr:cNvSpPr txBox="1"/>
          </xdr:nvSpPr>
          <xdr:spPr>
            <a:xfrm>
              <a:off x="9390917" y="2423953"/>
              <a:ext cx="302314" cy="313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PT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</a:t>
              </a:r>
              <a:endParaRPr lang="pt-PT" sz="2000" b="0" i="1"/>
            </a:p>
          </xdr:txBody>
        </xdr:sp>
      </mc:Fallback>
    </mc:AlternateContent>
    <xdr:clientData/>
  </xdr:oneCellAnchor>
  <xdr:twoCellAnchor editAs="oneCell">
    <xdr:from>
      <xdr:col>16</xdr:col>
      <xdr:colOff>293351</xdr:colOff>
      <xdr:row>11</xdr:row>
      <xdr:rowOff>109378</xdr:rowOff>
    </xdr:from>
    <xdr:to>
      <xdr:col>17</xdr:col>
      <xdr:colOff>427527</xdr:colOff>
      <xdr:row>14</xdr:row>
      <xdr:rowOff>141434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EE158FE-C841-4915-917D-D928C47E75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46951" y="2204878"/>
          <a:ext cx="743776" cy="603556"/>
        </a:xfrm>
        <a:prstGeom prst="rect">
          <a:avLst/>
        </a:prstGeom>
      </xdr:spPr>
    </xdr:pic>
    <xdr:clientData/>
  </xdr:twoCellAnchor>
  <xdr:twoCellAnchor>
    <xdr:from>
      <xdr:col>13</xdr:col>
      <xdr:colOff>247650</xdr:colOff>
      <xdr:row>20</xdr:row>
      <xdr:rowOff>180976</xdr:rowOff>
    </xdr:from>
    <xdr:to>
      <xdr:col>14</xdr:col>
      <xdr:colOff>552450</xdr:colOff>
      <xdr:row>22</xdr:row>
      <xdr:rowOff>123826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D12BE89-49A7-4FD9-88ED-016AE3D61281}"/>
            </a:ext>
          </a:extLst>
        </xdr:cNvPr>
        <xdr:cNvSpPr/>
      </xdr:nvSpPr>
      <xdr:spPr>
        <a:xfrm>
          <a:off x="8151373" y="3990976"/>
          <a:ext cx="912779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 b="1">
              <a:latin typeface="Arial Nova" panose="020B0504020202020204" pitchFamily="34" charset="0"/>
            </a:rPr>
            <a:t>SEC-MALS</a:t>
          </a:r>
        </a:p>
      </xdr:txBody>
    </xdr:sp>
    <xdr:clientData/>
  </xdr:twoCellAnchor>
  <xdr:twoCellAnchor>
    <xdr:from>
      <xdr:col>14</xdr:col>
      <xdr:colOff>533400</xdr:colOff>
      <xdr:row>17</xdr:row>
      <xdr:rowOff>57151</xdr:rowOff>
    </xdr:from>
    <xdr:to>
      <xdr:col>16</xdr:col>
      <xdr:colOff>219075</xdr:colOff>
      <xdr:row>21</xdr:row>
      <xdr:rowOff>152401</xdr:rowOff>
    </xdr:to>
    <xdr:cxnSp macro="">
      <xdr:nvCxnSpPr>
        <xdr:cNvPr id="22" name="Connector: Elbow 21">
          <a:extLst>
            <a:ext uri="{FF2B5EF4-FFF2-40B4-BE49-F238E27FC236}">
              <a16:creationId xmlns:a16="http://schemas.microsoft.com/office/drawing/2014/main" id="{6D837C42-EB35-45DF-BC0F-73B572980CDD}"/>
            </a:ext>
          </a:extLst>
        </xdr:cNvPr>
        <xdr:cNvCxnSpPr>
          <a:stCxn id="2" idx="3"/>
          <a:endCxn id="3" idx="1"/>
        </xdr:cNvCxnSpPr>
      </xdr:nvCxnSpPr>
      <xdr:spPr>
        <a:xfrm>
          <a:off x="9067800" y="3295651"/>
          <a:ext cx="904875" cy="85725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38100</xdr:colOff>
      <xdr:row>19</xdr:row>
      <xdr:rowOff>100012</xdr:rowOff>
    </xdr:from>
    <xdr:ext cx="476250" cy="265457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161F5B6-2DB6-419E-BF91-C932517F73A6}"/>
            </a:ext>
          </a:extLst>
        </xdr:cNvPr>
        <xdr:cNvSpPr txBox="1"/>
      </xdr:nvSpPr>
      <xdr:spPr>
        <a:xfrm>
          <a:off x="8572500" y="3719512"/>
          <a:ext cx="476250" cy="265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pt-PT" sz="1800" b="0" i="1">
              <a:latin typeface="Arial" panose="020B0604020202020204" pitchFamily="34" charset="0"/>
              <a:cs typeface="Arial" panose="020B0604020202020204" pitchFamily="34" charset="0"/>
            </a:rPr>
            <a:t>n</a:t>
          </a:r>
        </a:p>
      </xdr:txBody>
    </xdr:sp>
    <xdr:clientData/>
  </xdr:oneCellAnchor>
  <xdr:twoCellAnchor>
    <xdr:from>
      <xdr:col>13</xdr:col>
      <xdr:colOff>248064</xdr:colOff>
      <xdr:row>6</xdr:row>
      <xdr:rowOff>183875</xdr:rowOff>
    </xdr:from>
    <xdr:to>
      <xdr:col>14</xdr:col>
      <xdr:colOff>552864</xdr:colOff>
      <xdr:row>8</xdr:row>
      <xdr:rowOff>136249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8519523-54EF-4DFB-A8A5-1D955207BDA1}"/>
            </a:ext>
          </a:extLst>
        </xdr:cNvPr>
        <xdr:cNvSpPr/>
      </xdr:nvSpPr>
      <xdr:spPr>
        <a:xfrm>
          <a:off x="8172864" y="1326875"/>
          <a:ext cx="914400" cy="333374"/>
        </a:xfrm>
        <a:prstGeom prst="rect">
          <a:avLst/>
        </a:prstGeom>
        <a:solidFill>
          <a:schemeClr val="accent5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DSC</a:t>
          </a:r>
        </a:p>
      </xdr:txBody>
    </xdr:sp>
    <xdr:clientData/>
  </xdr:twoCellAnchor>
  <xdr:twoCellAnchor>
    <xdr:from>
      <xdr:col>20</xdr:col>
      <xdr:colOff>37516</xdr:colOff>
      <xdr:row>2</xdr:row>
      <xdr:rowOff>112937</xdr:rowOff>
    </xdr:from>
    <xdr:to>
      <xdr:col>21</xdr:col>
      <xdr:colOff>345629</xdr:colOff>
      <xdr:row>4</xdr:row>
      <xdr:rowOff>65311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5AE3F366-E76D-45E2-87B8-077073E26AB2}"/>
            </a:ext>
          </a:extLst>
        </xdr:cNvPr>
        <xdr:cNvSpPr/>
      </xdr:nvSpPr>
      <xdr:spPr>
        <a:xfrm>
          <a:off x="12295777" y="493937"/>
          <a:ext cx="921026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latin typeface="Arial Nova" panose="020B0504020202020204" pitchFamily="34" charset="0"/>
            </a:rPr>
            <a:t>Fluorescence</a:t>
          </a:r>
        </a:p>
      </xdr:txBody>
    </xdr:sp>
    <xdr:clientData/>
  </xdr:twoCellAnchor>
  <xdr:twoCellAnchor>
    <xdr:from>
      <xdr:col>22</xdr:col>
      <xdr:colOff>451403</xdr:colOff>
      <xdr:row>13</xdr:row>
      <xdr:rowOff>172693</xdr:rowOff>
    </xdr:from>
    <xdr:to>
      <xdr:col>24</xdr:col>
      <xdr:colOff>146603</xdr:colOff>
      <xdr:row>15</xdr:row>
      <xdr:rowOff>125067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D337BED-9303-4D65-AA14-40C1AB912F02}"/>
            </a:ext>
          </a:extLst>
        </xdr:cNvPr>
        <xdr:cNvSpPr/>
      </xdr:nvSpPr>
      <xdr:spPr>
        <a:xfrm>
          <a:off x="13862603" y="2649193"/>
          <a:ext cx="914400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NMR</a:t>
          </a:r>
        </a:p>
      </xdr:txBody>
    </xdr:sp>
    <xdr:clientData/>
  </xdr:twoCellAnchor>
  <xdr:twoCellAnchor>
    <xdr:from>
      <xdr:col>22</xdr:col>
      <xdr:colOff>438150</xdr:colOff>
      <xdr:row>17</xdr:row>
      <xdr:rowOff>10354</xdr:rowOff>
    </xdr:from>
    <xdr:to>
      <xdr:col>24</xdr:col>
      <xdr:colOff>133350</xdr:colOff>
      <xdr:row>18</xdr:row>
      <xdr:rowOff>153228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7A1491AB-EAFB-4209-8F24-7DADA9C8DFE3}"/>
            </a:ext>
          </a:extLst>
        </xdr:cNvPr>
        <xdr:cNvSpPr/>
      </xdr:nvSpPr>
      <xdr:spPr>
        <a:xfrm>
          <a:off x="13849350" y="3248854"/>
          <a:ext cx="914400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FTIR</a:t>
          </a:r>
        </a:p>
      </xdr:txBody>
    </xdr:sp>
    <xdr:clientData/>
  </xdr:twoCellAnchor>
  <xdr:twoCellAnchor>
    <xdr:from>
      <xdr:col>22</xdr:col>
      <xdr:colOff>441463</xdr:colOff>
      <xdr:row>20</xdr:row>
      <xdr:rowOff>30232</xdr:rowOff>
    </xdr:from>
    <xdr:to>
      <xdr:col>24</xdr:col>
      <xdr:colOff>136663</xdr:colOff>
      <xdr:row>21</xdr:row>
      <xdr:rowOff>173106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19EEAC97-ED27-41C8-8AFD-B9C3C308850B}"/>
            </a:ext>
          </a:extLst>
        </xdr:cNvPr>
        <xdr:cNvSpPr/>
      </xdr:nvSpPr>
      <xdr:spPr>
        <a:xfrm>
          <a:off x="13852663" y="3840232"/>
          <a:ext cx="914400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MS</a:t>
          </a:r>
        </a:p>
      </xdr:txBody>
    </xdr:sp>
    <xdr:clientData/>
  </xdr:twoCellAnchor>
  <xdr:twoCellAnchor>
    <xdr:from>
      <xdr:col>25</xdr:col>
      <xdr:colOff>514764</xdr:colOff>
      <xdr:row>14</xdr:row>
      <xdr:rowOff>414</xdr:rowOff>
    </xdr:from>
    <xdr:to>
      <xdr:col>27</xdr:col>
      <xdr:colOff>206651</xdr:colOff>
      <xdr:row>15</xdr:row>
      <xdr:rowOff>143288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5BDBCF7-EA50-4D2C-A8D7-74D75FC05E53}"/>
            </a:ext>
          </a:extLst>
        </xdr:cNvPr>
        <xdr:cNvSpPr/>
      </xdr:nvSpPr>
      <xdr:spPr>
        <a:xfrm>
          <a:off x="15754764" y="2667414"/>
          <a:ext cx="911087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INS</a:t>
          </a:r>
        </a:p>
      </xdr:txBody>
    </xdr:sp>
    <xdr:clientData/>
  </xdr:twoCellAnchor>
  <xdr:twoCellAnchor>
    <xdr:from>
      <xdr:col>25</xdr:col>
      <xdr:colOff>518077</xdr:colOff>
      <xdr:row>16</xdr:row>
      <xdr:rowOff>61705</xdr:rowOff>
    </xdr:from>
    <xdr:to>
      <xdr:col>27</xdr:col>
      <xdr:colOff>209964</xdr:colOff>
      <xdr:row>18</xdr:row>
      <xdr:rowOff>14079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4D00CABF-6887-4F79-B4FF-4447D9CF9755}"/>
            </a:ext>
          </a:extLst>
        </xdr:cNvPr>
        <xdr:cNvSpPr/>
      </xdr:nvSpPr>
      <xdr:spPr>
        <a:xfrm>
          <a:off x="15758077" y="3109705"/>
          <a:ext cx="911087" cy="333374"/>
        </a:xfrm>
        <a:prstGeom prst="rect">
          <a:avLst/>
        </a:prstGeom>
        <a:solidFill>
          <a:schemeClr val="accent2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>
              <a:latin typeface="Arial Nova" panose="020B0504020202020204" pitchFamily="34" charset="0"/>
            </a:rPr>
            <a:t>SANS</a:t>
          </a:r>
        </a:p>
      </xdr:txBody>
    </xdr:sp>
    <xdr:clientData/>
  </xdr:twoCellAnchor>
  <xdr:twoCellAnchor>
    <xdr:from>
      <xdr:col>14</xdr:col>
      <xdr:colOff>228600</xdr:colOff>
      <xdr:row>22</xdr:row>
      <xdr:rowOff>104775</xdr:rowOff>
    </xdr:from>
    <xdr:to>
      <xdr:col>16</xdr:col>
      <xdr:colOff>142875</xdr:colOff>
      <xdr:row>24</xdr:row>
      <xdr:rowOff>50132</xdr:rowOff>
    </xdr:to>
    <xdr:sp macro="" textlink="">
      <xdr:nvSpPr>
        <xdr:cNvPr id="43" name="Freeform: Shape 42">
          <a:extLst>
            <a:ext uri="{FF2B5EF4-FFF2-40B4-BE49-F238E27FC236}">
              <a16:creationId xmlns:a16="http://schemas.microsoft.com/office/drawing/2014/main" id="{0F45E290-77E2-492F-8360-2B04A3042E29}"/>
            </a:ext>
          </a:extLst>
        </xdr:cNvPr>
        <xdr:cNvSpPr/>
      </xdr:nvSpPr>
      <xdr:spPr>
        <a:xfrm>
          <a:off x="8763000" y="4295775"/>
          <a:ext cx="1133475" cy="326357"/>
        </a:xfrm>
        <a:custGeom>
          <a:avLst/>
          <a:gdLst>
            <a:gd name="connsiteX0" fmla="*/ 0 w 1133475"/>
            <a:gd name="connsiteY0" fmla="*/ 123825 h 326357"/>
            <a:gd name="connsiteX1" fmla="*/ 798693 w 1133475"/>
            <a:gd name="connsiteY1" fmla="*/ 323850 h 326357"/>
            <a:gd name="connsiteX2" fmla="*/ 1133475 w 1133475"/>
            <a:gd name="connsiteY2" fmla="*/ 0 h 32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133475" h="326357" fill="none" extrusionOk="0">
              <a:moveTo>
                <a:pt x="0" y="123825"/>
              </a:moveTo>
              <a:cubicBezTo>
                <a:pt x="299536" y="256793"/>
                <a:pt x="611324" y="349476"/>
                <a:pt x="798693" y="323850"/>
              </a:cubicBezTo>
              <a:cubicBezTo>
                <a:pt x="985401" y="312785"/>
                <a:pt x="1052442" y="139205"/>
                <a:pt x="1133475" y="0"/>
              </a:cubicBezTo>
            </a:path>
            <a:path w="1133475" h="326357" stroke="0" extrusionOk="0">
              <a:moveTo>
                <a:pt x="0" y="123825"/>
              </a:moveTo>
              <a:cubicBezTo>
                <a:pt x="318925" y="241311"/>
                <a:pt x="574219" y="372862"/>
                <a:pt x="798693" y="323850"/>
              </a:cubicBezTo>
              <a:cubicBezTo>
                <a:pt x="974332" y="346400"/>
                <a:pt x="1038424" y="167160"/>
                <a:pt x="1133475" y="0"/>
              </a:cubicBezTo>
            </a:path>
          </a:pathLst>
        </a:custGeom>
        <a:ln w="9525" cap="flat" cmpd="sng" algn="ctr">
          <a:solidFill>
            <a:schemeClr val="dk1"/>
          </a:solidFill>
          <a:prstDash val="dash"/>
          <a:round/>
          <a:headEnd type="arrow" w="med" len="med"/>
          <a:tailEnd type="arrow" w="med" len="med"/>
          <a:extLst>
            <a:ext uri="{C807C97D-BFC1-408E-A445-0C87EB9F89A2}">
              <ask:lineSketchStyleProps xmlns:ask="http://schemas.microsoft.com/office/drawing/2018/sketchyshapes" sd="2008842088">
                <a:custGeom>
                  <a:avLst/>
                  <a:gdLst>
                    <a:gd name="connsiteX0" fmla="*/ 0 w 2257425"/>
                    <a:gd name="connsiteY0" fmla="*/ 123825 h 326357"/>
                    <a:gd name="connsiteX1" fmla="*/ 1590675 w 2257425"/>
                    <a:gd name="connsiteY1" fmla="*/ 323850 h 326357"/>
                    <a:gd name="connsiteX2" fmla="*/ 2257425 w 2257425"/>
                    <a:gd name="connsiteY2" fmla="*/ 0 h 32635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</a:cxnLst>
                  <a:rect l="l" t="t" r="r" b="b"/>
                  <a:pathLst>
                    <a:path w="2257425" h="326357">
                      <a:moveTo>
                        <a:pt x="0" y="123825"/>
                      </a:moveTo>
                      <a:cubicBezTo>
                        <a:pt x="607219" y="234156"/>
                        <a:pt x="1214438" y="344487"/>
                        <a:pt x="1590675" y="323850"/>
                      </a:cubicBezTo>
                      <a:cubicBezTo>
                        <a:pt x="1966912" y="303213"/>
                        <a:pt x="2112168" y="151606"/>
                        <a:pt x="2257425" y="0"/>
                      </a:cubicBezTo>
                    </a:path>
                  </a:pathLst>
                </a:custGeom>
                <ask:type>
                  <ask:lineSketchScribbl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oneCellAnchor>
    <xdr:from>
      <xdr:col>14</xdr:col>
      <xdr:colOff>437337</xdr:colOff>
      <xdr:row>24</xdr:row>
      <xdr:rowOff>105903</xdr:rowOff>
    </xdr:from>
    <xdr:ext cx="1147055" cy="190501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F7AE6C1F-F44E-48B1-8F65-4AF6930D460F}"/>
            </a:ext>
          </a:extLst>
        </xdr:cNvPr>
        <xdr:cNvSpPr txBox="1"/>
      </xdr:nvSpPr>
      <xdr:spPr>
        <a:xfrm rot="329045">
          <a:off x="8971737" y="4677903"/>
          <a:ext cx="1147055" cy="1905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r>
            <a:rPr lang="pt-PT" sz="1200" b="1" i="0">
              <a:latin typeface="Ink Free" panose="03080402000500000000" pitchFamily="66" charset="0"/>
              <a:cs typeface="Arial" panose="020B0604020202020204" pitchFamily="34" charset="0"/>
            </a:rPr>
            <a:t>alternative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9527</xdr:colOff>
      <xdr:row>13</xdr:row>
      <xdr:rowOff>34437</xdr:rowOff>
    </xdr:from>
    <xdr:to>
      <xdr:col>15</xdr:col>
      <xdr:colOff>341436</xdr:colOff>
      <xdr:row>23</xdr:row>
      <xdr:rowOff>149707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76231C-F5FA-4561-A3D1-934682D21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9008" y="2642822"/>
          <a:ext cx="2764447" cy="2086945"/>
        </a:xfrm>
        <a:prstGeom prst="rect">
          <a:avLst/>
        </a:prstGeom>
      </xdr:spPr>
    </xdr:pic>
    <xdr:clientData/>
  </xdr:twoCellAnchor>
  <xdr:twoCellAnchor editAs="oneCell">
    <xdr:from>
      <xdr:col>15</xdr:col>
      <xdr:colOff>410308</xdr:colOff>
      <xdr:row>13</xdr:row>
      <xdr:rowOff>36634</xdr:rowOff>
    </xdr:from>
    <xdr:to>
      <xdr:col>19</xdr:col>
      <xdr:colOff>819964</xdr:colOff>
      <xdr:row>23</xdr:row>
      <xdr:rowOff>153132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532151A-CA65-4418-905D-290D70839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32327" y="2645019"/>
          <a:ext cx="2840729" cy="2088173"/>
        </a:xfrm>
        <a:prstGeom prst="rect">
          <a:avLst/>
        </a:prstGeom>
      </xdr:spPr>
    </xdr:pic>
    <xdr:clientData/>
  </xdr:twoCellAnchor>
  <xdr:twoCellAnchor editAs="oneCell">
    <xdr:from>
      <xdr:col>15</xdr:col>
      <xdr:colOff>566351</xdr:colOff>
      <xdr:row>20</xdr:row>
      <xdr:rowOff>146736</xdr:rowOff>
    </xdr:from>
    <xdr:to>
      <xdr:col>17</xdr:col>
      <xdr:colOff>82400</xdr:colOff>
      <xdr:row>23</xdr:row>
      <xdr:rowOff>180015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56F406E-0D33-4D0D-A754-8331E6B56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18074" y="4090601"/>
          <a:ext cx="736279" cy="604779"/>
        </a:xfrm>
        <a:prstGeom prst="rect">
          <a:avLst/>
        </a:prstGeom>
      </xdr:spPr>
    </xdr:pic>
    <xdr:clientData/>
  </xdr:twoCellAnchor>
  <xdr:twoCellAnchor editAs="oneCell">
    <xdr:from>
      <xdr:col>15</xdr:col>
      <xdr:colOff>413657</xdr:colOff>
      <xdr:row>25</xdr:row>
      <xdr:rowOff>5443</xdr:rowOff>
    </xdr:from>
    <xdr:to>
      <xdr:col>19</xdr:col>
      <xdr:colOff>816428</xdr:colOff>
      <xdr:row>36</xdr:row>
      <xdr:rowOff>89035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8AF8D46-DAFD-490C-89EE-78E97AB52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57657" y="4963886"/>
          <a:ext cx="2841171" cy="2179092"/>
        </a:xfrm>
        <a:prstGeom prst="rect">
          <a:avLst/>
        </a:prstGeom>
      </xdr:spPr>
    </xdr:pic>
    <xdr:clientData/>
  </xdr:twoCellAnchor>
  <xdr:twoCellAnchor editAs="oneCell">
    <xdr:from>
      <xdr:col>11</xdr:col>
      <xdr:colOff>3663</xdr:colOff>
      <xdr:row>38</xdr:row>
      <xdr:rowOff>59348</xdr:rowOff>
    </xdr:from>
    <xdr:to>
      <xdr:col>15</xdr:col>
      <xdr:colOff>341489</xdr:colOff>
      <xdr:row>47</xdr:row>
      <xdr:rowOff>161926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CA2B70A-C733-43D4-961F-917ABB44C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709263" y="7498373"/>
          <a:ext cx="2776226" cy="1817078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428625</xdr:colOff>
      <xdr:row>38</xdr:row>
      <xdr:rowOff>66676</xdr:rowOff>
    </xdr:from>
    <xdr:to>
      <xdr:col>19</xdr:col>
      <xdr:colOff>903592</xdr:colOff>
      <xdr:row>47</xdr:row>
      <xdr:rowOff>142876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58D6E9-1168-4605-A34F-75D3E8714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72625" y="7505701"/>
          <a:ext cx="2913367" cy="17907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600075</xdr:colOff>
      <xdr:row>50</xdr:row>
      <xdr:rowOff>76200</xdr:rowOff>
    </xdr:from>
    <xdr:to>
      <xdr:col>15</xdr:col>
      <xdr:colOff>344812</xdr:colOff>
      <xdr:row>59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6A394F4-9B17-4D2E-9C73-BCDA2560A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96075" y="9801225"/>
          <a:ext cx="2792737" cy="1704975"/>
        </a:xfrm>
        <a:prstGeom prst="rect">
          <a:avLst/>
        </a:prstGeom>
      </xdr:spPr>
    </xdr:pic>
    <xdr:clientData/>
  </xdr:twoCellAnchor>
  <xdr:twoCellAnchor editAs="oneCell">
    <xdr:from>
      <xdr:col>11</xdr:col>
      <xdr:colOff>280614</xdr:colOff>
      <xdr:row>55</xdr:row>
      <xdr:rowOff>180473</xdr:rowOff>
    </xdr:from>
    <xdr:to>
      <xdr:col>12</xdr:col>
      <xdr:colOff>311038</xdr:colOff>
      <xdr:row>59</xdr:row>
      <xdr:rowOff>2089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1979A030-185D-4D75-A69E-17365AB15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008272" y="10853486"/>
          <a:ext cx="642029" cy="583616"/>
        </a:xfrm>
        <a:prstGeom prst="rect">
          <a:avLst/>
        </a:prstGeom>
      </xdr:spPr>
    </xdr:pic>
    <xdr:clientData/>
  </xdr:twoCellAnchor>
  <xdr:twoCellAnchor>
    <xdr:from>
      <xdr:col>13</xdr:col>
      <xdr:colOff>485235</xdr:colOff>
      <xdr:row>52</xdr:row>
      <xdr:rowOff>53915</xdr:rowOff>
    </xdr:from>
    <xdr:to>
      <xdr:col>14</xdr:col>
      <xdr:colOff>154557</xdr:colOff>
      <xdr:row>52</xdr:row>
      <xdr:rowOff>143774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21F09C0-FF42-4F04-85FD-4BF6A8A95CAB}"/>
            </a:ext>
          </a:extLst>
        </xdr:cNvPr>
        <xdr:cNvCxnSpPr/>
      </xdr:nvCxnSpPr>
      <xdr:spPr>
        <a:xfrm flipH="1" flipV="1">
          <a:off x="8428726" y="10164792"/>
          <a:ext cx="280359" cy="89859"/>
        </a:xfrm>
        <a:prstGeom prst="straightConnector1">
          <a:avLst/>
        </a:prstGeom>
        <a:ln w="31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111425</xdr:colOff>
      <xdr:row>52</xdr:row>
      <xdr:rowOff>28755</xdr:rowOff>
    </xdr:from>
    <xdr:ext cx="790666" cy="40536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4DF2A8F-83CD-4555-8ACD-6A50DAE6DD2A}"/>
            </a:ext>
          </a:extLst>
        </xdr:cNvPr>
        <xdr:cNvSpPr txBox="1"/>
      </xdr:nvSpPr>
      <xdr:spPr>
        <a:xfrm>
          <a:off x="8625310" y="10132582"/>
          <a:ext cx="790666" cy="4053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PT" sz="1000" b="1"/>
            <a:t>viscoelastic</a:t>
          </a:r>
        </a:p>
        <a:p>
          <a:r>
            <a:rPr lang="pt-PT" sz="1000" b="1"/>
            <a:t>crossover</a:t>
          </a:r>
        </a:p>
      </xdr:txBody>
    </xdr:sp>
    <xdr:clientData/>
  </xdr:oneCellAnchor>
  <xdr:twoCellAnchor editAs="oneCell">
    <xdr:from>
      <xdr:col>10</xdr:col>
      <xdr:colOff>600808</xdr:colOff>
      <xdr:row>25</xdr:row>
      <xdr:rowOff>21981</xdr:rowOff>
    </xdr:from>
    <xdr:to>
      <xdr:col>15</xdr:col>
      <xdr:colOff>307730</xdr:colOff>
      <xdr:row>36</xdr:row>
      <xdr:rowOff>58614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AFEAA5F-0A71-478B-BC40-A4B93BE94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682154" y="4982308"/>
          <a:ext cx="2747595" cy="2132133"/>
        </a:xfrm>
        <a:prstGeom prst="rect">
          <a:avLst/>
        </a:prstGeom>
      </xdr:spPr>
    </xdr:pic>
    <xdr:clientData/>
  </xdr:twoCellAnchor>
  <xdr:twoCellAnchor editAs="oneCell">
    <xdr:from>
      <xdr:col>15</xdr:col>
      <xdr:colOff>586154</xdr:colOff>
      <xdr:row>50</xdr:row>
      <xdr:rowOff>65943</xdr:rowOff>
    </xdr:from>
    <xdr:to>
      <xdr:col>19</xdr:col>
      <xdr:colOff>900317</xdr:colOff>
      <xdr:row>59</xdr:row>
      <xdr:rowOff>57150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0ED916-B783-4A61-8A10-92D523FED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730154" y="9790968"/>
          <a:ext cx="2752563" cy="170570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60</xdr:row>
      <xdr:rowOff>0</xdr:rowOff>
    </xdr:from>
    <xdr:to>
      <xdr:col>19</xdr:col>
      <xdr:colOff>901211</xdr:colOff>
      <xdr:row>69</xdr:row>
      <xdr:rowOff>173174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D5EE5CA-B2B8-4112-8D28-9D930965B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89481" y="11627827"/>
          <a:ext cx="5766288" cy="1887674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70</xdr:row>
      <xdr:rowOff>95250</xdr:rowOff>
    </xdr:from>
    <xdr:to>
      <xdr:col>19</xdr:col>
      <xdr:colOff>476250</xdr:colOff>
      <xdr:row>90</xdr:row>
      <xdr:rowOff>57150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01B2604-B62A-459B-950E-3F3763F1FC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9450" y="13630275"/>
          <a:ext cx="5029200" cy="3771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219074</xdr:colOff>
      <xdr:row>13</xdr:row>
      <xdr:rowOff>28575</xdr:rowOff>
    </xdr:from>
    <xdr:to>
      <xdr:col>29</xdr:col>
      <xdr:colOff>603893</xdr:colOff>
      <xdr:row>21</xdr:row>
      <xdr:rowOff>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1E6AD4F-3339-4EDD-B208-881D3213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506824" y="2638425"/>
          <a:ext cx="2823219" cy="1562100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13</xdr:row>
      <xdr:rowOff>30709</xdr:rowOff>
    </xdr:from>
    <xdr:to>
      <xdr:col>25</xdr:col>
      <xdr:colOff>162805</xdr:colOff>
      <xdr:row>21</xdr:row>
      <xdr:rowOff>9525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652CA50-F8A8-40DF-985B-A79B7C22C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868400" y="2640559"/>
          <a:ext cx="2582155" cy="1569491"/>
        </a:xfrm>
        <a:prstGeom prst="rect">
          <a:avLst/>
        </a:prstGeom>
      </xdr:spPr>
    </xdr:pic>
    <xdr:clientData/>
  </xdr:twoCellAnchor>
  <xdr:twoCellAnchor editAs="oneCell">
    <xdr:from>
      <xdr:col>21</xdr:col>
      <xdr:colOff>66675</xdr:colOff>
      <xdr:row>22</xdr:row>
      <xdr:rowOff>66675</xdr:rowOff>
    </xdr:from>
    <xdr:to>
      <xdr:col>29</xdr:col>
      <xdr:colOff>600818</xdr:colOff>
      <xdr:row>35</xdr:row>
      <xdr:rowOff>114300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BE12A2D0-9E4C-4B3D-85C2-81D0E1C27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868400" y="4457700"/>
          <a:ext cx="5458568" cy="25908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36</xdr:row>
      <xdr:rowOff>28575</xdr:rowOff>
    </xdr:from>
    <xdr:to>
      <xdr:col>29</xdr:col>
      <xdr:colOff>608766</xdr:colOff>
      <xdr:row>55</xdr:row>
      <xdr:rowOff>104775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851A8966-1B55-4B14-83C4-8773C3DCDF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77925" y="7153275"/>
          <a:ext cx="5456991" cy="3695700"/>
        </a:xfrm>
        <a:prstGeom prst="rect">
          <a:avLst/>
        </a:prstGeom>
      </xdr:spPr>
    </xdr:pic>
    <xdr:clientData/>
  </xdr:twoCellAnchor>
  <xdr:twoCellAnchor editAs="oneCell">
    <xdr:from>
      <xdr:col>30</xdr:col>
      <xdr:colOff>577573</xdr:colOff>
      <xdr:row>23</xdr:row>
      <xdr:rowOff>57150</xdr:rowOff>
    </xdr:from>
    <xdr:to>
      <xdr:col>37</xdr:col>
      <xdr:colOff>86593</xdr:colOff>
      <xdr:row>29</xdr:row>
      <xdr:rowOff>171754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F68AF9D-88A9-4404-8964-C75348D4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913323" y="4638675"/>
          <a:ext cx="3776220" cy="1324279"/>
        </a:xfrm>
        <a:prstGeom prst="rect">
          <a:avLst/>
        </a:prstGeom>
      </xdr:spPr>
    </xdr:pic>
    <xdr:clientData/>
  </xdr:twoCellAnchor>
  <xdr:twoCellAnchor editAs="oneCell">
    <xdr:from>
      <xdr:col>30</xdr:col>
      <xdr:colOff>581025</xdr:colOff>
      <xdr:row>30</xdr:row>
      <xdr:rowOff>85725</xdr:rowOff>
    </xdr:from>
    <xdr:to>
      <xdr:col>41</xdr:col>
      <xdr:colOff>535415</xdr:colOff>
      <xdr:row>51</xdr:row>
      <xdr:rowOff>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DF34EDB-284C-4517-88BF-858A391B08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916775" y="6067425"/>
          <a:ext cx="6659990" cy="391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Guerreiro" id="{1D120BA4-E0BF-4C0F-8548-0BE692427299}" userId="908d4f54b76cc26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0-05-13T11:19:34.34" personId="{1D120BA4-E0BF-4C0F-8548-0BE692427299}" id="{284AEB01-1C87-4BDA-8171-7938B03369E6}">
    <text>this DOI has more sources for building the DB</text>
  </threadedComment>
  <threadedComment ref="G1" dT="2020-06-09T10:35:58.19" personId="{1D120BA4-E0BF-4C0F-8548-0BE692427299}" id="{0D143A6E-F35B-49F0-AE7C-C4C5C6934BA7}">
    <text>Secondary journals:
International  Journal  of  Systematic  and  Evolutionary  Microbiology (very good growth caracterizations)</text>
  </threadedComment>
  <threadedComment ref="H1" dT="2020-05-27T14:28:35.61" personId="{1D120BA4-E0BF-4C0F-8548-0BE692427299}" id="{84AF3E02-99C5-417B-9A8C-970680AD2C86}">
    <text>Cuidado com as classificações. Verificar se os artigos estão corretos quanto a classificações.
https://www.wikiwand.com/en/Extremophile</text>
  </threadedComment>
  <threadedComment ref="P1" dT="2020-05-25T10:52:57.11" personId="{1D120BA4-E0BF-4C0F-8548-0BE692427299}" id="{E235629F-7856-4995-817E-D5082DFD1EDD}">
    <text>around 2016 there was a big revision of phylogeny. please confirm all</text>
  </threadedComment>
  <threadedComment ref="U1" dT="2020-05-16T10:13:16.34" personId="{1D120BA4-E0BF-4C0F-8548-0BE692427299}" id="{B7B01E54-90B7-42E6-8B8E-2984DE8C6873}">
    <text>https://www.wikiwand.com/en/Aerobic_organism</text>
  </threadedComment>
  <threadedComment ref="CO1" dT="2020-05-25T10:11:41.18" personId="{1D120BA4-E0BF-4C0F-8548-0BE692427299}" id="{D0111756-F556-41AC-869D-AEB02B7F2AE3}">
    <text>Correlates well with anticancer, when using the avarol-induced brine shrimp larvae toxicity test</text>
  </threadedComment>
  <threadedComment ref="V5" dT="2020-05-25T10:19:50.08" personId="{1D120BA4-E0BF-4C0F-8548-0BE692427299}" id="{B865AFC1-73B5-42B6-914C-B3D4024960CD}">
    <text>pink color means that priority should be given to temperature and pH ranges of natural environmental. if not existent, laboratory ranges. please CHECK</text>
  </threadedComment>
  <threadedComment ref="U32" dT="2020-06-02T14:19:42.70" personId="{1D120BA4-E0BF-4C0F-8548-0BE692427299}" id="{A2F64757-FDB2-4C2F-9894-C9B0A4DA2BE7}">
    <text>é arriscado procurar esta info se nao estiver no artigo, o tipo de respiração parece divergir ao nível da espécie</text>
  </threadedComment>
  <threadedComment ref="A98" dT="2020-05-21T11:25:08.09" personId="{1D120BA4-E0BF-4C0F-8548-0BE692427299}" id="{A69C92C3-E32C-4316-883E-EB94975EA5FE}">
    <text>https://sci-hub.im/10.1007/978-3-642-31331-8_25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4" dT="2020-04-04T12:31:09.87" personId="{1D120BA4-E0BF-4C0F-8548-0BE692427299}" id="{1715B23B-A9EB-4696-AEAE-65D7BD737B49}">
    <text>https://www.youtube.com/watch?v=DUw6oE0xRRU</text>
  </threadedComment>
  <threadedComment ref="B18" dT="2020-04-15T16:21:09.38" personId="{1D120BA4-E0BF-4C0F-8548-0BE692427299}" id="{E16C68C2-27FA-4C3C-BA4E-47CDD2EBDF64}">
    <text>https://www.youtube.com/watch?v=3fAULs_4rTo</text>
  </threadedComment>
  <threadedComment ref="B20" dT="2020-04-04T14:58:47.26" personId="{1D120BA4-E0BF-4C0F-8548-0BE692427299}" id="{E2A47CD4-FAD3-4D9F-BC58-2C631A93FB4D}">
    <text>https://www.youtube.com/watch?v=xWp1MTVwIZs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" dT="2020-05-05T07:12:19.95" personId="{1D120BA4-E0BF-4C0F-8548-0BE692427299}" id="{D96BFE15-DE48-4D5B-A8A1-F7611814934D}">
    <text>https://www.youtube.com/watch?v=DUw6oE0xRRU</text>
  </threadedComment>
  <threadedComment ref="L2" dT="2020-04-04T13:49:09.22" personId="{1D120BA4-E0BF-4C0F-8548-0BE692427299}" id="{FB13241B-1657-4453-B489-0F4435795851}">
    <text>1. DONE https://www.youtube.com/watch?v=WPf-jtzIboA
2. https://www.youtube.com/watch?v=1cymypBsEzM
3. (opt) https://www.youtube.com/watch?v=nwePVkXqAd4
4. (opt) https://www.youtube.com/watch?v=BJyiEOD6xPQ</text>
  </threadedComment>
  <threadedComment ref="V2" dT="2020-04-04T13:49:09.22" personId="{1D120BA4-E0BF-4C0F-8548-0BE692427299}" id="{385B39BF-D355-43DB-B44E-32D06DCF99C8}">
    <text>1. 
https://www.youtube.com/watch?v=s9ah7DUl-es
2. 
https://www.youtube.com/watch?v=F6iyixxMPWQ&amp;t=2935s
3. 
https://www.youtube.com/watch?v=B1UCQH_1LDc
4. (opt)
https://www.youtube.com/watch?v=ofsy6Ggj4PY</text>
  </threadedComment>
  <threadedComment ref="AF2" dT="2020-04-04T13:49:09.22" personId="{1D120BA4-E0BF-4C0F-8548-0BE692427299}" id="{FE1C18CD-E87C-4C79-8E14-AACE288995B2}">
    <text>https://www.youtube.com/watch?v=DUw6oE0xRRU</text>
  </threadedComment>
  <threadedComment ref="B12" dT="2020-04-04T13:49:09.22" personId="{1D120BA4-E0BF-4C0F-8548-0BE692427299}" id="{192130E1-9355-49E5-8A47-CCCE4B77354C}">
    <text>https://www.youtube.com/watch?v=3fAULs_4rTo</text>
  </threadedComment>
  <threadedComment ref="AF14" dT="2020-04-04T13:49:09.22" personId="{1D120BA4-E0BF-4C0F-8548-0BE692427299}" id="{9D61559E-A080-4ECA-AD6A-194BF0C30DCF}">
    <text>DRS</text>
  </threadedComment>
  <threadedComment ref="B24" dT="2020-04-04T13:49:09.22" personId="{1D120BA4-E0BF-4C0F-8548-0BE692427299}" id="{30F94AF5-08FD-4314-96FD-D00632A80F12}">
    <text>https://www.youtube.com/watch?v=xWp1MTVwIZs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doi.org/10.1111/jam.12362" TargetMode="External"/><Relationship Id="rId13" Type="http://schemas.openxmlformats.org/officeDocument/2006/relationships/hyperlink" Target="https://doi.org/10.1016/j.carbpol.2020.116500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peerj.com/articles/4684/" TargetMode="External"/><Relationship Id="rId7" Type="http://schemas.openxmlformats.org/officeDocument/2006/relationships/hyperlink" Target="https://doi.org/10.1007/s00792-018-1032-9" TargetMode="External"/><Relationship Id="rId12" Type="http://schemas.openxmlformats.org/officeDocument/2006/relationships/hyperlink" Target="https://doi.org/10.1016/j.foodhyd.2018.04.003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doi.org/10.1016/j.foodhyd.2018.04.003" TargetMode="External"/><Relationship Id="rId16" Type="http://schemas.openxmlformats.org/officeDocument/2006/relationships/printerSettings" Target="../printerSettings/printerSettings3.bin"/><Relationship Id="rId1" Type="http://schemas.openxmlformats.org/officeDocument/2006/relationships/hyperlink" Target="https://doi.org/10.1007/s11356-017-0851-z" TargetMode="External"/><Relationship Id="rId6" Type="http://schemas.openxmlformats.org/officeDocument/2006/relationships/hyperlink" Target="https://doi.org/10.1007/s00792-018-1032-9" TargetMode="External"/><Relationship Id="rId11" Type="http://schemas.openxmlformats.org/officeDocument/2006/relationships/hyperlink" Target="https://doi.org/10.1016/j.foodhyd.2018.04.003" TargetMode="External"/><Relationship Id="rId5" Type="http://schemas.openxmlformats.org/officeDocument/2006/relationships/hyperlink" Target="https://peerj.com/articles/4684/" TargetMode="External"/><Relationship Id="rId15" Type="http://schemas.openxmlformats.org/officeDocument/2006/relationships/hyperlink" Target="https://doi.org/10.1038/srep18435" TargetMode="External"/><Relationship Id="rId10" Type="http://schemas.openxmlformats.org/officeDocument/2006/relationships/hyperlink" Target="https://doi.org/10.1007/s10295-002-0019-8" TargetMode="External"/><Relationship Id="rId19" Type="http://schemas.microsoft.com/office/2017/10/relationships/threadedComment" Target="../threadedComments/threadedComment1.xml"/><Relationship Id="rId4" Type="http://schemas.openxmlformats.org/officeDocument/2006/relationships/hyperlink" Target="https://peerj.com/articles/4684/" TargetMode="External"/><Relationship Id="rId9" Type="http://schemas.openxmlformats.org/officeDocument/2006/relationships/hyperlink" Target="https://doi.org/10.1074/jbc.M110.200113" TargetMode="External"/><Relationship Id="rId14" Type="http://schemas.openxmlformats.org/officeDocument/2006/relationships/hyperlink" Target="https://doi.org/10.1016/j.carbpol.2009.01.004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www.drugbank.ca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https://pubchem.ncbi.nlm.nih.gov/compound/FucNAc" TargetMode="External"/><Relationship Id="rId21" Type="http://schemas.openxmlformats.org/officeDocument/2006/relationships/hyperlink" Target="https://pubchem.ncbi.nlm.nih.gov/compound/DDmanHep" TargetMode="External"/><Relationship Id="rId42" Type="http://schemas.openxmlformats.org/officeDocument/2006/relationships/hyperlink" Target="https://pubchem.ncbi.nlm.nih.gov/compound/IdoNAc" TargetMode="External"/><Relationship Id="rId47" Type="http://schemas.openxmlformats.org/officeDocument/2006/relationships/hyperlink" Target="https://pubchem.ncbi.nlm.nih.gov/compound/Lyx" TargetMode="External"/><Relationship Id="rId63" Type="http://schemas.openxmlformats.org/officeDocument/2006/relationships/hyperlink" Target="https://pubchem.ncbi.nlm.nih.gov/compound/QuiNAc" TargetMode="External"/><Relationship Id="rId68" Type="http://schemas.openxmlformats.org/officeDocument/2006/relationships/hyperlink" Target="https://pubchem.ncbi.nlm.nih.gov/compound/Tag" TargetMode="External"/><Relationship Id="rId2" Type="http://schemas.openxmlformats.org/officeDocument/2006/relationships/hyperlink" Target="https://pubchem.ncbi.nlm.nih.gov/compound/6dAlt" TargetMode="External"/><Relationship Id="rId16" Type="http://schemas.openxmlformats.org/officeDocument/2006/relationships/hyperlink" Target="https://pubchem.ncbi.nlm.nih.gov/compound/AltNAc" TargetMode="External"/><Relationship Id="rId29" Type="http://schemas.openxmlformats.org/officeDocument/2006/relationships/hyperlink" Target="https://pubchem.ncbi.nlm.nih.gov/compound/GalN" TargetMode="External"/><Relationship Id="rId11" Type="http://schemas.openxmlformats.org/officeDocument/2006/relationships/hyperlink" Target="https://pubchem.ncbi.nlm.nih.gov/compound/AllN" TargetMode="External"/><Relationship Id="rId24" Type="http://schemas.openxmlformats.org/officeDocument/2006/relationships/hyperlink" Target="https://pubchem.ncbi.nlm.nih.gov/compound/Fru" TargetMode="External"/><Relationship Id="rId32" Type="http://schemas.openxmlformats.org/officeDocument/2006/relationships/hyperlink" Target="https://pubchem.ncbi.nlm.nih.gov/compound/GlcA" TargetMode="External"/><Relationship Id="rId37" Type="http://schemas.openxmlformats.org/officeDocument/2006/relationships/hyperlink" Target="https://pubchem.ncbi.nlm.nih.gov/compound/GulN" TargetMode="External"/><Relationship Id="rId40" Type="http://schemas.openxmlformats.org/officeDocument/2006/relationships/hyperlink" Target="https://pubchem.ncbi.nlm.nih.gov/compound/IdoA" TargetMode="External"/><Relationship Id="rId45" Type="http://schemas.openxmlformats.org/officeDocument/2006/relationships/hyperlink" Target="https://pubchem.ncbi.nlm.nih.gov/compound/Leg" TargetMode="External"/><Relationship Id="rId53" Type="http://schemas.openxmlformats.org/officeDocument/2006/relationships/hyperlink" Target="https://pubchem.ncbi.nlm.nih.gov/compound/MurNAc" TargetMode="External"/><Relationship Id="rId58" Type="http://schemas.openxmlformats.org/officeDocument/2006/relationships/hyperlink" Target="https://pubchem.ncbi.nlm.nih.gov/compound/Oli" TargetMode="External"/><Relationship Id="rId66" Type="http://schemas.openxmlformats.org/officeDocument/2006/relationships/hyperlink" Target="https://pubchem.ncbi.nlm.nih.gov/compound/Rib" TargetMode="External"/><Relationship Id="rId74" Type="http://schemas.openxmlformats.org/officeDocument/2006/relationships/hyperlink" Target="https://pubchem.ncbi.nlm.nih.gov/compound/Xyl" TargetMode="External"/><Relationship Id="rId5" Type="http://schemas.openxmlformats.org/officeDocument/2006/relationships/hyperlink" Target="https://pubchem.ncbi.nlm.nih.gov/compound/6dTal" TargetMode="External"/><Relationship Id="rId61" Type="http://schemas.openxmlformats.org/officeDocument/2006/relationships/hyperlink" Target="https://pubchem.ncbi.nlm.nih.gov/compound/Psi" TargetMode="External"/><Relationship Id="rId19" Type="http://schemas.openxmlformats.org/officeDocument/2006/relationships/hyperlink" Target="https://pubchem.ncbi.nlm.nih.gov/compound/Bac" TargetMode="External"/><Relationship Id="rId14" Type="http://schemas.openxmlformats.org/officeDocument/2006/relationships/hyperlink" Target="https://pubchem.ncbi.nlm.nih.gov/compound/AltA" TargetMode="External"/><Relationship Id="rId22" Type="http://schemas.openxmlformats.org/officeDocument/2006/relationships/hyperlink" Target="https://pubchem.ncbi.nlm.nih.gov/compound/Dha" TargetMode="External"/><Relationship Id="rId27" Type="http://schemas.openxmlformats.org/officeDocument/2006/relationships/hyperlink" Target="https://pubchem.ncbi.nlm.nih.gov/compound/Gal" TargetMode="External"/><Relationship Id="rId30" Type="http://schemas.openxmlformats.org/officeDocument/2006/relationships/hyperlink" Target="https://pubchem.ncbi.nlm.nih.gov/compound/GalNAc" TargetMode="External"/><Relationship Id="rId35" Type="http://schemas.openxmlformats.org/officeDocument/2006/relationships/hyperlink" Target="https://pubchem.ncbi.nlm.nih.gov/compound/Gul" TargetMode="External"/><Relationship Id="rId43" Type="http://schemas.openxmlformats.org/officeDocument/2006/relationships/hyperlink" Target="https://pubchem.ncbi.nlm.nih.gov/compound/Kdn" TargetMode="External"/><Relationship Id="rId48" Type="http://schemas.openxmlformats.org/officeDocument/2006/relationships/hyperlink" Target="https://pubchem.ncbi.nlm.nih.gov/compound/Man" TargetMode="External"/><Relationship Id="rId56" Type="http://schemas.openxmlformats.org/officeDocument/2006/relationships/hyperlink" Target="https://pubchem.ncbi.nlm.nih.gov/compound/Neu5Ac" TargetMode="External"/><Relationship Id="rId64" Type="http://schemas.openxmlformats.org/officeDocument/2006/relationships/hyperlink" Target="https://pubchem.ncbi.nlm.nih.gov/compound/Rha" TargetMode="External"/><Relationship Id="rId69" Type="http://schemas.openxmlformats.org/officeDocument/2006/relationships/hyperlink" Target="https://pubchem.ncbi.nlm.nih.gov/compound/Tal" TargetMode="External"/><Relationship Id="rId8" Type="http://schemas.openxmlformats.org/officeDocument/2006/relationships/hyperlink" Target="https://pubchem.ncbi.nlm.nih.gov/compound/Aci" TargetMode="External"/><Relationship Id="rId51" Type="http://schemas.openxmlformats.org/officeDocument/2006/relationships/hyperlink" Target="https://pubchem.ncbi.nlm.nih.gov/compound/ManNAc" TargetMode="External"/><Relationship Id="rId72" Type="http://schemas.openxmlformats.org/officeDocument/2006/relationships/hyperlink" Target="https://pubchem.ncbi.nlm.nih.gov/compound/TalNAc" TargetMode="External"/><Relationship Id="rId3" Type="http://schemas.openxmlformats.org/officeDocument/2006/relationships/hyperlink" Target="https://pubchem.ncbi.nlm.nih.gov/compound/6dAltNAc" TargetMode="External"/><Relationship Id="rId12" Type="http://schemas.openxmlformats.org/officeDocument/2006/relationships/hyperlink" Target="https://pubchem.ncbi.nlm.nih.gov/compound/AllNAc" TargetMode="External"/><Relationship Id="rId17" Type="http://schemas.openxmlformats.org/officeDocument/2006/relationships/hyperlink" Target="https://pubchem.ncbi.nlm.nih.gov/compound/Api" TargetMode="External"/><Relationship Id="rId25" Type="http://schemas.openxmlformats.org/officeDocument/2006/relationships/hyperlink" Target="https://pubchem.ncbi.nlm.nih.gov/compound/Fuc" TargetMode="External"/><Relationship Id="rId33" Type="http://schemas.openxmlformats.org/officeDocument/2006/relationships/hyperlink" Target="https://pubchem.ncbi.nlm.nih.gov/compound/GlcN" TargetMode="External"/><Relationship Id="rId38" Type="http://schemas.openxmlformats.org/officeDocument/2006/relationships/hyperlink" Target="https://pubchem.ncbi.nlm.nih.gov/compound/GulNAc" TargetMode="External"/><Relationship Id="rId46" Type="http://schemas.openxmlformats.org/officeDocument/2006/relationships/hyperlink" Target="https://pubchem.ncbi.nlm.nih.gov/compound/LDmanHep" TargetMode="External"/><Relationship Id="rId59" Type="http://schemas.openxmlformats.org/officeDocument/2006/relationships/hyperlink" Target="https://pubchem.ncbi.nlm.nih.gov/compound/Par" TargetMode="External"/><Relationship Id="rId67" Type="http://schemas.openxmlformats.org/officeDocument/2006/relationships/hyperlink" Target="https://pubchem.ncbi.nlm.nih.gov/compound/Sor" TargetMode="External"/><Relationship Id="rId20" Type="http://schemas.openxmlformats.org/officeDocument/2006/relationships/hyperlink" Target="https://pubchem.ncbi.nlm.nih.gov/compound/Col" TargetMode="External"/><Relationship Id="rId41" Type="http://schemas.openxmlformats.org/officeDocument/2006/relationships/hyperlink" Target="https://pubchem.ncbi.nlm.nih.gov/compound/IdoN" TargetMode="External"/><Relationship Id="rId54" Type="http://schemas.openxmlformats.org/officeDocument/2006/relationships/hyperlink" Target="https://pubchem.ncbi.nlm.nih.gov/compound/MurNGc" TargetMode="External"/><Relationship Id="rId62" Type="http://schemas.openxmlformats.org/officeDocument/2006/relationships/hyperlink" Target="https://pubchem.ncbi.nlm.nih.gov/compound/Qui" TargetMode="External"/><Relationship Id="rId70" Type="http://schemas.openxmlformats.org/officeDocument/2006/relationships/hyperlink" Target="https://pubchem.ncbi.nlm.nih.gov/compound/TalA" TargetMode="External"/><Relationship Id="rId1" Type="http://schemas.openxmlformats.org/officeDocument/2006/relationships/hyperlink" Target="https://pubchem.ncbi.nlm.nih.gov/compound/4eLeg" TargetMode="External"/><Relationship Id="rId6" Type="http://schemas.openxmlformats.org/officeDocument/2006/relationships/hyperlink" Target="https://pubchem.ncbi.nlm.nih.gov/compound/6dTalNAc" TargetMode="External"/><Relationship Id="rId15" Type="http://schemas.openxmlformats.org/officeDocument/2006/relationships/hyperlink" Target="https://pubchem.ncbi.nlm.nih.gov/compound/AltN" TargetMode="External"/><Relationship Id="rId23" Type="http://schemas.openxmlformats.org/officeDocument/2006/relationships/hyperlink" Target="https://pubchem.ncbi.nlm.nih.gov/compound/Dig" TargetMode="External"/><Relationship Id="rId28" Type="http://schemas.openxmlformats.org/officeDocument/2006/relationships/hyperlink" Target="https://pubchem.ncbi.nlm.nih.gov/compound/GalA" TargetMode="External"/><Relationship Id="rId36" Type="http://schemas.openxmlformats.org/officeDocument/2006/relationships/hyperlink" Target="https://pubchem.ncbi.nlm.nih.gov/compound/GulA" TargetMode="External"/><Relationship Id="rId49" Type="http://schemas.openxmlformats.org/officeDocument/2006/relationships/hyperlink" Target="https://pubchem.ncbi.nlm.nih.gov/compound/ManA" TargetMode="External"/><Relationship Id="rId57" Type="http://schemas.openxmlformats.org/officeDocument/2006/relationships/hyperlink" Target="https://pubchem.ncbi.nlm.nih.gov/compound/Neu5Gc" TargetMode="External"/><Relationship Id="rId10" Type="http://schemas.openxmlformats.org/officeDocument/2006/relationships/hyperlink" Target="https://pubchem.ncbi.nlm.nih.gov/compound/AllA" TargetMode="External"/><Relationship Id="rId31" Type="http://schemas.openxmlformats.org/officeDocument/2006/relationships/hyperlink" Target="https://pubchem.ncbi.nlm.nih.gov/compound/Glc" TargetMode="External"/><Relationship Id="rId44" Type="http://schemas.openxmlformats.org/officeDocument/2006/relationships/hyperlink" Target="https://pubchem.ncbi.nlm.nih.gov/compound/Kdo" TargetMode="External"/><Relationship Id="rId52" Type="http://schemas.openxmlformats.org/officeDocument/2006/relationships/hyperlink" Target="https://pubchem.ncbi.nlm.nih.gov/compound/Mur" TargetMode="External"/><Relationship Id="rId60" Type="http://schemas.openxmlformats.org/officeDocument/2006/relationships/hyperlink" Target="https://pubchem.ncbi.nlm.nih.gov/compound/Pse" TargetMode="External"/><Relationship Id="rId65" Type="http://schemas.openxmlformats.org/officeDocument/2006/relationships/hyperlink" Target="https://pubchem.ncbi.nlm.nih.gov/compound/RhaNAc" TargetMode="External"/><Relationship Id="rId73" Type="http://schemas.openxmlformats.org/officeDocument/2006/relationships/hyperlink" Target="https://pubchem.ncbi.nlm.nih.gov/compound/Tyv" TargetMode="External"/><Relationship Id="rId4" Type="http://schemas.openxmlformats.org/officeDocument/2006/relationships/hyperlink" Target="https://pubchem.ncbi.nlm.nih.gov/compound/6dGul" TargetMode="External"/><Relationship Id="rId9" Type="http://schemas.openxmlformats.org/officeDocument/2006/relationships/hyperlink" Target="https://pubchem.ncbi.nlm.nih.gov/compound/All" TargetMode="External"/><Relationship Id="rId13" Type="http://schemas.openxmlformats.org/officeDocument/2006/relationships/hyperlink" Target="https://pubchem.ncbi.nlm.nih.gov/compound/Alt" TargetMode="External"/><Relationship Id="rId18" Type="http://schemas.openxmlformats.org/officeDocument/2006/relationships/hyperlink" Target="https://pubchem.ncbi.nlm.nih.gov/compound/Ara" TargetMode="External"/><Relationship Id="rId39" Type="http://schemas.openxmlformats.org/officeDocument/2006/relationships/hyperlink" Target="https://pubchem.ncbi.nlm.nih.gov/compound/Ido" TargetMode="External"/><Relationship Id="rId34" Type="http://schemas.openxmlformats.org/officeDocument/2006/relationships/hyperlink" Target="https://pubchem.ncbi.nlm.nih.gov/compound/GlcNAc" TargetMode="External"/><Relationship Id="rId50" Type="http://schemas.openxmlformats.org/officeDocument/2006/relationships/hyperlink" Target="https://pubchem.ncbi.nlm.nih.gov/compound/ManN" TargetMode="External"/><Relationship Id="rId55" Type="http://schemas.openxmlformats.org/officeDocument/2006/relationships/hyperlink" Target="https://pubchem.ncbi.nlm.nih.gov/compound/Neu" TargetMode="External"/><Relationship Id="rId7" Type="http://schemas.openxmlformats.org/officeDocument/2006/relationships/hyperlink" Target="https://pubchem.ncbi.nlm.nih.gov/compound/Abe" TargetMode="External"/><Relationship Id="rId71" Type="http://schemas.openxmlformats.org/officeDocument/2006/relationships/hyperlink" Target="https://pubchem.ncbi.nlm.nih.gov/compound/TalN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05D8-F7BE-4C61-88DD-012736E3AF28}">
  <sheetPr codeName="Sheet5"/>
  <dimension ref="B2:B4"/>
  <sheetViews>
    <sheetView workbookViewId="0">
      <selection activeCell="H39" sqref="H39"/>
    </sheetView>
  </sheetViews>
  <sheetFormatPr defaultRowHeight="15" x14ac:dyDescent="0.25"/>
  <sheetData>
    <row r="2" spans="2:2" x14ac:dyDescent="0.25">
      <c r="B2" t="s">
        <v>453</v>
      </c>
    </row>
    <row r="3" spans="2:2" x14ac:dyDescent="0.25">
      <c r="B3" t="s">
        <v>454</v>
      </c>
    </row>
    <row r="4" spans="2:2" x14ac:dyDescent="0.25">
      <c r="B4" t="s">
        <v>455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734E2-84E4-44D8-A6B3-E3FDC0FE979A}">
  <dimension ref="B2:AA48"/>
  <sheetViews>
    <sheetView zoomScale="85" zoomScaleNormal="85" workbookViewId="0">
      <selection activeCell="P44" sqref="P44"/>
    </sheetView>
  </sheetViews>
  <sheetFormatPr defaultRowHeight="15" x14ac:dyDescent="0.25"/>
  <cols>
    <col min="15" max="15" width="8.42578125" customWidth="1"/>
  </cols>
  <sheetData>
    <row r="2" spans="2:27" ht="15" customHeight="1" x14ac:dyDescent="0.25">
      <c r="B2" s="324" t="s">
        <v>951</v>
      </c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4"/>
      <c r="Y2" s="324"/>
      <c r="Z2" s="324"/>
      <c r="AA2" s="324"/>
    </row>
    <row r="3" spans="2:27" x14ac:dyDescent="0.2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</row>
    <row r="4" spans="2:27" x14ac:dyDescent="0.25">
      <c r="B4" s="118">
        <v>1</v>
      </c>
      <c r="C4" s="325" t="s">
        <v>952</v>
      </c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5"/>
      <c r="S4" s="325"/>
      <c r="T4" s="325"/>
      <c r="U4" s="325"/>
      <c r="V4" s="325"/>
      <c r="W4" s="325"/>
      <c r="X4" s="325"/>
      <c r="Y4" s="325"/>
      <c r="Z4" s="325"/>
      <c r="AA4" s="325"/>
    </row>
    <row r="5" spans="2:27" x14ac:dyDescent="0.25">
      <c r="B5" s="118">
        <f>B4+1</f>
        <v>2</v>
      </c>
      <c r="C5" s="323" t="s">
        <v>953</v>
      </c>
      <c r="D5" s="323"/>
      <c r="E5" s="323"/>
      <c r="F5" s="323"/>
      <c r="G5" s="323"/>
      <c r="H5" s="323"/>
      <c r="I5" s="323"/>
      <c r="J5" s="323"/>
      <c r="K5" s="323"/>
      <c r="L5" s="323"/>
      <c r="M5" s="323"/>
      <c r="N5" s="323"/>
      <c r="O5" s="323"/>
      <c r="P5" s="323"/>
      <c r="Q5" s="323"/>
      <c r="R5" s="323"/>
      <c r="S5" s="323"/>
      <c r="T5" s="323"/>
      <c r="U5" s="323"/>
      <c r="V5" s="323"/>
      <c r="W5" s="323"/>
      <c r="X5" s="323"/>
      <c r="Y5" s="323"/>
      <c r="Z5" s="323"/>
      <c r="AA5" s="323"/>
    </row>
    <row r="6" spans="2:27" x14ac:dyDescent="0.25">
      <c r="B6" s="118">
        <f t="shared" ref="B6:B16" si="0">B5+1</f>
        <v>3</v>
      </c>
      <c r="C6" s="323" t="s">
        <v>954</v>
      </c>
      <c r="D6" s="323"/>
      <c r="E6" s="323"/>
      <c r="F6" s="323"/>
      <c r="G6" s="323"/>
      <c r="H6" s="323"/>
      <c r="I6" s="323"/>
      <c r="J6" s="323"/>
      <c r="K6" s="323"/>
      <c r="L6" s="323"/>
      <c r="M6" s="323"/>
      <c r="N6" s="323"/>
      <c r="O6" s="323"/>
      <c r="P6" s="323"/>
      <c r="Q6" s="323"/>
      <c r="R6" s="323"/>
      <c r="S6" s="323"/>
      <c r="T6" s="323"/>
      <c r="U6" s="323"/>
      <c r="V6" s="323"/>
      <c r="W6" s="323"/>
      <c r="X6" s="323"/>
      <c r="Y6" s="323"/>
      <c r="Z6" s="323"/>
      <c r="AA6" s="323"/>
    </row>
    <row r="7" spans="2:27" x14ac:dyDescent="0.25">
      <c r="B7" s="118">
        <f t="shared" si="0"/>
        <v>4</v>
      </c>
      <c r="C7" s="323" t="s">
        <v>955</v>
      </c>
      <c r="D7" s="323"/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3"/>
      <c r="P7" s="323"/>
      <c r="Q7" s="323"/>
      <c r="R7" s="323"/>
      <c r="S7" s="323"/>
      <c r="T7" s="323"/>
      <c r="U7" s="323"/>
      <c r="V7" s="323"/>
      <c r="W7" s="323"/>
      <c r="X7" s="323"/>
      <c r="Y7" s="323"/>
      <c r="Z7" s="323"/>
      <c r="AA7" s="323"/>
    </row>
    <row r="8" spans="2:27" x14ac:dyDescent="0.25">
      <c r="B8" s="118">
        <f t="shared" si="0"/>
        <v>5</v>
      </c>
      <c r="C8" s="323" t="s">
        <v>956</v>
      </c>
      <c r="D8" s="323"/>
      <c r="E8" s="323"/>
      <c r="F8" s="323"/>
      <c r="G8" s="323"/>
      <c r="H8" s="323"/>
      <c r="I8" s="323"/>
      <c r="J8" s="323"/>
      <c r="K8" s="323"/>
      <c r="L8" s="323"/>
      <c r="M8" s="323"/>
      <c r="N8" s="323"/>
      <c r="O8" s="323"/>
      <c r="P8" s="323"/>
      <c r="Q8" s="323"/>
      <c r="R8" s="323"/>
      <c r="S8" s="323"/>
      <c r="T8" s="323"/>
      <c r="U8" s="323"/>
      <c r="V8" s="323"/>
      <c r="W8" s="323"/>
      <c r="X8" s="323"/>
      <c r="Y8" s="323"/>
      <c r="Z8" s="323"/>
      <c r="AA8" s="323"/>
    </row>
    <row r="9" spans="2:27" x14ac:dyDescent="0.25">
      <c r="B9" s="118">
        <f t="shared" si="0"/>
        <v>6</v>
      </c>
      <c r="C9" s="323" t="s">
        <v>957</v>
      </c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323"/>
      <c r="AA9" s="323"/>
    </row>
    <row r="10" spans="2:27" x14ac:dyDescent="0.25">
      <c r="B10" s="118">
        <f t="shared" si="0"/>
        <v>7</v>
      </c>
      <c r="C10" s="323" t="s">
        <v>958</v>
      </c>
      <c r="D10" s="323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3"/>
      <c r="W10" s="323"/>
      <c r="X10" s="323"/>
      <c r="Y10" s="323"/>
      <c r="Z10" s="323"/>
      <c r="AA10" s="323"/>
    </row>
    <row r="11" spans="2:27" x14ac:dyDescent="0.25">
      <c r="B11" s="118">
        <f t="shared" si="0"/>
        <v>8</v>
      </c>
      <c r="C11" s="323" t="s">
        <v>959</v>
      </c>
      <c r="D11" s="323"/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O11" s="323"/>
      <c r="P11" s="323"/>
      <c r="Q11" s="323"/>
      <c r="R11" s="323"/>
      <c r="S11" s="323"/>
      <c r="T11" s="323"/>
      <c r="U11" s="323"/>
      <c r="V11" s="323"/>
      <c r="W11" s="323"/>
      <c r="X11" s="323"/>
      <c r="Y11" s="323"/>
      <c r="Z11" s="323"/>
      <c r="AA11" s="323"/>
    </row>
    <row r="12" spans="2:27" x14ac:dyDescent="0.25">
      <c r="B12" s="118">
        <f t="shared" si="0"/>
        <v>9</v>
      </c>
      <c r="C12" s="323" t="s">
        <v>960</v>
      </c>
      <c r="D12" s="323"/>
      <c r="E12" s="323"/>
      <c r="F12" s="323"/>
      <c r="G12" s="323"/>
      <c r="H12" s="323"/>
      <c r="I12" s="323"/>
      <c r="J12" s="323"/>
      <c r="K12" s="323"/>
      <c r="L12" s="323"/>
      <c r="M12" s="323"/>
      <c r="N12" s="323"/>
      <c r="O12" s="323"/>
      <c r="P12" s="323"/>
      <c r="Q12" s="323"/>
      <c r="R12" s="323"/>
      <c r="S12" s="323"/>
      <c r="T12" s="323"/>
      <c r="U12" s="323"/>
      <c r="V12" s="323"/>
      <c r="W12" s="323"/>
      <c r="X12" s="323"/>
      <c r="Y12" s="323"/>
      <c r="Z12" s="323"/>
      <c r="AA12" s="323"/>
    </row>
    <row r="13" spans="2:27" x14ac:dyDescent="0.25">
      <c r="B13" s="118">
        <f t="shared" si="0"/>
        <v>10</v>
      </c>
      <c r="C13" s="323" t="s">
        <v>961</v>
      </c>
      <c r="D13" s="323"/>
      <c r="E13" s="323"/>
      <c r="F13" s="323"/>
      <c r="G13" s="323"/>
      <c r="H13" s="323"/>
      <c r="I13" s="323"/>
      <c r="J13" s="323"/>
      <c r="K13" s="323"/>
      <c r="L13" s="323"/>
      <c r="M13" s="323"/>
      <c r="N13" s="323"/>
      <c r="O13" s="323"/>
      <c r="P13" s="323"/>
      <c r="Q13" s="323"/>
      <c r="R13" s="323"/>
      <c r="S13" s="323"/>
      <c r="T13" s="323"/>
      <c r="U13" s="323"/>
      <c r="V13" s="323"/>
      <c r="W13" s="323"/>
      <c r="X13" s="323"/>
      <c r="Y13" s="323"/>
      <c r="Z13" s="323"/>
      <c r="AA13" s="323"/>
    </row>
    <row r="14" spans="2:27" x14ac:dyDescent="0.25">
      <c r="B14" s="118">
        <f t="shared" si="0"/>
        <v>11</v>
      </c>
      <c r="C14" s="323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3"/>
      <c r="Q14" s="323"/>
      <c r="R14" s="323"/>
      <c r="S14" s="323"/>
      <c r="T14" s="323"/>
      <c r="U14" s="323"/>
      <c r="V14" s="323"/>
      <c r="W14" s="323"/>
      <c r="X14" s="323"/>
      <c r="Y14" s="323"/>
      <c r="Z14" s="323"/>
      <c r="AA14" s="323"/>
    </row>
    <row r="15" spans="2:27" x14ac:dyDescent="0.25">
      <c r="B15" s="118">
        <f t="shared" si="0"/>
        <v>12</v>
      </c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3"/>
      <c r="T15" s="323"/>
      <c r="U15" s="323"/>
      <c r="V15" s="323"/>
      <c r="W15" s="323"/>
      <c r="X15" s="323"/>
      <c r="Y15" s="323"/>
      <c r="Z15" s="323"/>
      <c r="AA15" s="323"/>
    </row>
    <row r="16" spans="2:27" x14ac:dyDescent="0.25">
      <c r="B16" s="118">
        <f t="shared" si="0"/>
        <v>13</v>
      </c>
      <c r="C16" s="323"/>
      <c r="D16" s="323"/>
      <c r="E16" s="323"/>
      <c r="F16" s="323"/>
      <c r="G16" s="323"/>
      <c r="H16" s="323"/>
      <c r="I16" s="323"/>
      <c r="J16" s="323"/>
      <c r="K16" s="323"/>
      <c r="L16" s="323"/>
      <c r="M16" s="323"/>
      <c r="N16" s="323"/>
      <c r="O16" s="323"/>
      <c r="P16" s="323"/>
      <c r="Q16" s="323"/>
      <c r="R16" s="323"/>
      <c r="S16" s="323"/>
      <c r="T16" s="323"/>
      <c r="U16" s="323"/>
      <c r="V16" s="323"/>
      <c r="W16" s="323"/>
      <c r="X16" s="323"/>
      <c r="Y16" s="323"/>
      <c r="Z16" s="323"/>
      <c r="AA16" s="323"/>
    </row>
    <row r="17" spans="2:27" x14ac:dyDescent="0.25">
      <c r="B17" s="118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</row>
    <row r="19" spans="2:27" x14ac:dyDescent="0.25">
      <c r="B19" s="324" t="s">
        <v>962</v>
      </c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24"/>
      <c r="V19" s="324"/>
      <c r="W19" s="324"/>
      <c r="X19" s="324"/>
      <c r="Y19" s="324"/>
      <c r="Z19" s="324"/>
      <c r="AA19" s="324"/>
    </row>
    <row r="20" spans="2:27" x14ac:dyDescent="0.25">
      <c r="B20" s="324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4"/>
      <c r="S20" s="324"/>
      <c r="T20" s="324"/>
      <c r="U20" s="324"/>
      <c r="V20" s="324"/>
      <c r="W20" s="324"/>
      <c r="X20" s="324"/>
      <c r="Y20" s="324"/>
      <c r="Z20" s="324"/>
      <c r="AA20" s="324"/>
    </row>
    <row r="21" spans="2:27" x14ac:dyDescent="0.25">
      <c r="B21" s="118">
        <v>1</v>
      </c>
      <c r="C21" s="325" t="s">
        <v>963</v>
      </c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</row>
    <row r="22" spans="2:27" x14ac:dyDescent="0.25">
      <c r="B22" s="118">
        <f>B21+1</f>
        <v>2</v>
      </c>
      <c r="C22" s="323" t="s">
        <v>964</v>
      </c>
      <c r="D22" s="323"/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3"/>
      <c r="W22" s="323"/>
      <c r="X22" s="323"/>
      <c r="Y22" s="323"/>
      <c r="Z22" s="323"/>
      <c r="AA22" s="323"/>
    </row>
    <row r="23" spans="2:27" x14ac:dyDescent="0.25">
      <c r="B23" s="118">
        <f t="shared" ref="B23:B36" si="1">B22+1</f>
        <v>3</v>
      </c>
      <c r="C23" s="323" t="s">
        <v>965</v>
      </c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</row>
    <row r="24" spans="2:27" x14ac:dyDescent="0.25">
      <c r="B24" s="118">
        <f t="shared" si="1"/>
        <v>4</v>
      </c>
      <c r="C24" s="323" t="s">
        <v>966</v>
      </c>
      <c r="D24" s="323"/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3"/>
      <c r="W24" s="323"/>
      <c r="X24" s="323"/>
      <c r="Y24" s="323"/>
      <c r="Z24" s="323"/>
      <c r="AA24" s="323"/>
    </row>
    <row r="25" spans="2:27" x14ac:dyDescent="0.25">
      <c r="B25" s="118">
        <f t="shared" si="1"/>
        <v>5</v>
      </c>
      <c r="C25" s="323" t="s">
        <v>967</v>
      </c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</row>
    <row r="26" spans="2:27" x14ac:dyDescent="0.25">
      <c r="B26" s="118">
        <f t="shared" si="1"/>
        <v>6</v>
      </c>
      <c r="C26" s="323" t="s">
        <v>968</v>
      </c>
      <c r="D26" s="323"/>
      <c r="E26" s="323"/>
      <c r="F26" s="323"/>
      <c r="G26" s="323"/>
      <c r="H26" s="323"/>
      <c r="I26" s="323"/>
      <c r="J26" s="323"/>
      <c r="K26" s="323"/>
      <c r="L26" s="323"/>
      <c r="M26" s="323"/>
      <c r="N26" s="323"/>
      <c r="O26" s="323"/>
      <c r="P26" s="323"/>
      <c r="Q26" s="323"/>
      <c r="R26" s="323"/>
      <c r="S26" s="323"/>
      <c r="T26" s="323"/>
      <c r="U26" s="323"/>
      <c r="V26" s="323"/>
      <c r="W26" s="323"/>
      <c r="X26" s="323"/>
      <c r="Y26" s="323"/>
      <c r="Z26" s="323"/>
      <c r="AA26" s="323"/>
    </row>
    <row r="27" spans="2:27" x14ac:dyDescent="0.25">
      <c r="B27" s="118">
        <f t="shared" si="1"/>
        <v>7</v>
      </c>
      <c r="C27" s="323" t="s">
        <v>969</v>
      </c>
      <c r="D27" s="323"/>
      <c r="E27" s="323"/>
      <c r="F27" s="323"/>
      <c r="G27" s="323"/>
      <c r="H27" s="323"/>
      <c r="I27" s="323"/>
      <c r="J27" s="323"/>
      <c r="K27" s="323"/>
      <c r="L27" s="323"/>
      <c r="M27" s="323"/>
      <c r="N27" s="323"/>
      <c r="O27" s="323"/>
      <c r="P27" s="323"/>
      <c r="Q27" s="323"/>
      <c r="R27" s="323"/>
      <c r="S27" s="323"/>
      <c r="T27" s="323"/>
      <c r="U27" s="323"/>
      <c r="V27" s="323"/>
      <c r="W27" s="323"/>
      <c r="X27" s="323"/>
      <c r="Y27" s="323"/>
      <c r="Z27" s="323"/>
      <c r="AA27" s="323"/>
    </row>
    <row r="28" spans="2:27" x14ac:dyDescent="0.25">
      <c r="B28" s="118">
        <f t="shared" si="1"/>
        <v>8</v>
      </c>
      <c r="C28" s="323" t="s">
        <v>970</v>
      </c>
      <c r="D28" s="323"/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</row>
    <row r="29" spans="2:27" x14ac:dyDescent="0.25">
      <c r="B29" s="118">
        <f t="shared" si="1"/>
        <v>9</v>
      </c>
      <c r="C29" s="323" t="s">
        <v>1095</v>
      </c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323"/>
      <c r="S29" s="323"/>
      <c r="T29" s="323"/>
      <c r="U29" s="323"/>
      <c r="V29" s="323"/>
      <c r="W29" s="323"/>
      <c r="X29" s="323"/>
      <c r="Y29" s="323"/>
      <c r="Z29" s="323"/>
      <c r="AA29" s="323"/>
    </row>
    <row r="30" spans="2:27" x14ac:dyDescent="0.25">
      <c r="B30" s="118">
        <f t="shared" si="1"/>
        <v>10</v>
      </c>
      <c r="C30" s="323" t="s">
        <v>1098</v>
      </c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</row>
    <row r="31" spans="2:27" x14ac:dyDescent="0.25">
      <c r="B31" s="118">
        <f t="shared" si="1"/>
        <v>11</v>
      </c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</row>
    <row r="32" spans="2:27" x14ac:dyDescent="0.25">
      <c r="B32" s="118">
        <f t="shared" si="1"/>
        <v>12</v>
      </c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</row>
    <row r="33" spans="2:27" x14ac:dyDescent="0.25">
      <c r="B33" s="118">
        <f t="shared" si="1"/>
        <v>13</v>
      </c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</row>
    <row r="34" spans="2:27" x14ac:dyDescent="0.25">
      <c r="B34" s="118">
        <f t="shared" si="1"/>
        <v>14</v>
      </c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</row>
    <row r="35" spans="2:27" x14ac:dyDescent="0.25">
      <c r="B35" s="118">
        <f t="shared" si="1"/>
        <v>15</v>
      </c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</row>
    <row r="36" spans="2:27" x14ac:dyDescent="0.25">
      <c r="B36" s="118">
        <f t="shared" si="1"/>
        <v>16</v>
      </c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</row>
    <row r="39" spans="2:27" x14ac:dyDescent="0.25">
      <c r="S39" s="294" t="s">
        <v>1094</v>
      </c>
    </row>
    <row r="48" spans="2:27" x14ac:dyDescent="0.25">
      <c r="S48" s="294" t="s">
        <v>1099</v>
      </c>
    </row>
  </sheetData>
  <mergeCells count="31">
    <mergeCell ref="C36:AA36"/>
    <mergeCell ref="C30:AA30"/>
    <mergeCell ref="C31:AA31"/>
    <mergeCell ref="C32:AA32"/>
    <mergeCell ref="C33:AA33"/>
    <mergeCell ref="C34:AA34"/>
    <mergeCell ref="C35:AA35"/>
    <mergeCell ref="C29:AA29"/>
    <mergeCell ref="C15:AA15"/>
    <mergeCell ref="C16:AA16"/>
    <mergeCell ref="B19:AA20"/>
    <mergeCell ref="C21:AA21"/>
    <mergeCell ref="C22:AA22"/>
    <mergeCell ref="C23:AA23"/>
    <mergeCell ref="C24:AA24"/>
    <mergeCell ref="C25:AA25"/>
    <mergeCell ref="C26:AA26"/>
    <mergeCell ref="C27:AA27"/>
    <mergeCell ref="C28:AA28"/>
    <mergeCell ref="C14:AA14"/>
    <mergeCell ref="B2:AA3"/>
    <mergeCell ref="C4:AA4"/>
    <mergeCell ref="C5:AA5"/>
    <mergeCell ref="C6:AA6"/>
    <mergeCell ref="C7:AA7"/>
    <mergeCell ref="C8:AA8"/>
    <mergeCell ref="C9:AA9"/>
    <mergeCell ref="C10:AA10"/>
    <mergeCell ref="C11:AA11"/>
    <mergeCell ref="C12:AA12"/>
    <mergeCell ref="C13:AA1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0F01-6EB1-4F4B-A342-EB645C624514}">
  <sheetPr>
    <tabColor rgb="FFFF4747"/>
  </sheetPr>
  <dimension ref="A1:AD32"/>
  <sheetViews>
    <sheetView topLeftCell="F1" zoomScale="115" zoomScaleNormal="115" workbookViewId="0">
      <selection activeCell="K8" sqref="K8"/>
    </sheetView>
  </sheetViews>
  <sheetFormatPr defaultRowHeight="15" x14ac:dyDescent="0.25"/>
  <cols>
    <col min="7" max="7" width="10.28515625" customWidth="1"/>
    <col min="11" max="11" width="11.5703125" bestFit="1" customWidth="1"/>
    <col min="18" max="18" width="29.5703125" customWidth="1"/>
    <col min="21" max="21" width="13.42578125" bestFit="1" customWidth="1"/>
    <col min="22" max="22" width="11.28515625" bestFit="1" customWidth="1"/>
    <col min="27" max="27" width="10.85546875" customWidth="1"/>
    <col min="29" max="29" width="29.28515625" bestFit="1" customWidth="1"/>
    <col min="30" max="30" width="9.5703125" bestFit="1" customWidth="1"/>
    <col min="32" max="32" width="10.28515625" bestFit="1" customWidth="1"/>
    <col min="33" max="33" width="11.28515625" bestFit="1" customWidth="1"/>
  </cols>
  <sheetData>
    <row r="1" spans="1:28" x14ac:dyDescent="0.25">
      <c r="A1" t="s">
        <v>916</v>
      </c>
    </row>
    <row r="4" spans="1:28" x14ac:dyDescent="0.25">
      <c r="J4" s="89" t="s">
        <v>917</v>
      </c>
      <c r="K4" s="89"/>
      <c r="L4" s="89"/>
      <c r="M4" s="89"/>
      <c r="N4" s="89"/>
    </row>
    <row r="5" spans="1:28" x14ac:dyDescent="0.25">
      <c r="C5" s="327" t="s">
        <v>918</v>
      </c>
      <c r="D5" s="327"/>
      <c r="E5" s="327"/>
      <c r="F5" s="327"/>
      <c r="G5" s="327"/>
      <c r="J5" s="327" t="s">
        <v>919</v>
      </c>
      <c r="K5" s="327"/>
      <c r="L5" s="327"/>
      <c r="M5" s="327"/>
      <c r="N5" s="327"/>
      <c r="Q5" s="327" t="s">
        <v>920</v>
      </c>
      <c r="R5" s="327"/>
      <c r="S5" s="327"/>
      <c r="T5" s="327"/>
      <c r="U5" s="327"/>
      <c r="V5" s="327"/>
      <c r="W5" s="327"/>
      <c r="X5" s="110"/>
      <c r="Y5" s="110"/>
      <c r="Z5" s="110"/>
      <c r="AA5" s="110"/>
    </row>
    <row r="6" spans="1:28" x14ac:dyDescent="0.25">
      <c r="C6" s="328" t="s">
        <v>922</v>
      </c>
      <c r="D6" s="328"/>
      <c r="E6" s="328"/>
      <c r="F6" s="328"/>
      <c r="G6" s="328"/>
      <c r="J6" s="328" t="s">
        <v>922</v>
      </c>
      <c r="K6" s="328"/>
      <c r="L6" s="328"/>
      <c r="M6" s="328"/>
      <c r="N6" s="328"/>
      <c r="Q6" s="328" t="s">
        <v>923</v>
      </c>
      <c r="R6" s="328"/>
      <c r="S6" s="328"/>
      <c r="T6" s="328"/>
      <c r="U6" s="328"/>
      <c r="V6" s="328"/>
      <c r="W6" s="328"/>
      <c r="X6" s="111"/>
      <c r="Y6" s="111"/>
      <c r="Z6" s="111"/>
      <c r="AA6" s="111"/>
    </row>
    <row r="7" spans="1:28" x14ac:dyDescent="0.25">
      <c r="C7" s="92" t="s">
        <v>941</v>
      </c>
      <c r="D7" s="92" t="s">
        <v>925</v>
      </c>
      <c r="E7" s="92"/>
      <c r="F7" s="92"/>
      <c r="G7" s="92"/>
      <c r="H7" s="93"/>
      <c r="J7" s="92" t="s">
        <v>924</v>
      </c>
      <c r="K7" s="92" t="s">
        <v>925</v>
      </c>
      <c r="L7" s="92"/>
      <c r="M7" s="92"/>
      <c r="N7" s="92"/>
      <c r="O7" s="93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</row>
    <row r="8" spans="1:28" x14ac:dyDescent="0.25">
      <c r="C8" s="95"/>
      <c r="D8" s="93"/>
      <c r="E8" s="93"/>
      <c r="F8" s="93"/>
      <c r="G8" s="93"/>
      <c r="H8" s="93"/>
      <c r="J8" s="95">
        <v>3</v>
      </c>
      <c r="K8" s="93">
        <v>3.72</v>
      </c>
      <c r="L8" s="96"/>
      <c r="M8" s="93"/>
      <c r="N8" s="93"/>
      <c r="O8" s="93"/>
      <c r="Q8" s="105"/>
      <c r="R8" s="329" t="s">
        <v>945</v>
      </c>
      <c r="S8" s="329"/>
      <c r="T8" s="329"/>
      <c r="U8" s="329"/>
      <c r="V8" s="329"/>
      <c r="W8" s="106"/>
      <c r="X8" s="106"/>
      <c r="Y8" s="106"/>
      <c r="Z8" s="106"/>
      <c r="AA8" s="106"/>
      <c r="AB8" s="107"/>
    </row>
    <row r="9" spans="1:28" x14ac:dyDescent="0.25">
      <c r="C9" s="95"/>
      <c r="D9" s="93"/>
      <c r="E9" s="93"/>
      <c r="F9" s="93"/>
      <c r="G9" s="93"/>
      <c r="H9" s="93"/>
      <c r="J9" s="95">
        <v>4</v>
      </c>
      <c r="K9" s="93">
        <v>3.75</v>
      </c>
      <c r="L9" s="96"/>
      <c r="M9" s="93"/>
      <c r="N9" s="93"/>
      <c r="O9" s="93"/>
      <c r="Q9" s="105"/>
      <c r="R9" s="330" t="s">
        <v>921</v>
      </c>
      <c r="S9" s="330"/>
      <c r="T9" s="112" t="s">
        <v>942</v>
      </c>
      <c r="U9" s="112" t="s">
        <v>944</v>
      </c>
      <c r="V9" s="113" t="s">
        <v>943</v>
      </c>
      <c r="W9" s="106"/>
      <c r="X9" s="106"/>
      <c r="Y9" s="106"/>
      <c r="Z9" s="106"/>
      <c r="AA9" s="106"/>
      <c r="AB9" s="107"/>
    </row>
    <row r="10" spans="1:28" x14ac:dyDescent="0.25">
      <c r="C10" s="95"/>
      <c r="D10" s="93"/>
      <c r="E10" s="93"/>
      <c r="F10" s="93"/>
      <c r="G10" s="93"/>
      <c r="H10" s="93"/>
      <c r="J10" s="95">
        <v>6</v>
      </c>
      <c r="K10" s="93">
        <v>69.3</v>
      </c>
      <c r="L10" s="96"/>
      <c r="M10" s="93"/>
      <c r="N10" s="93"/>
      <c r="O10" s="93"/>
      <c r="Q10" s="105"/>
      <c r="R10" s="90" t="s">
        <v>875</v>
      </c>
      <c r="S10" s="91">
        <v>150.12989999999999</v>
      </c>
      <c r="T10" s="116"/>
      <c r="U10" s="115">
        <f>T10*(10/S10)</f>
        <v>0</v>
      </c>
      <c r="V10" s="115">
        <f>U10/$U$32</f>
        <v>0</v>
      </c>
      <c r="W10" s="106"/>
      <c r="X10" s="106"/>
      <c r="Y10" s="106"/>
      <c r="Z10" s="106"/>
      <c r="AA10" s="106"/>
      <c r="AB10" s="107"/>
    </row>
    <row r="11" spans="1:28" x14ac:dyDescent="0.25">
      <c r="C11" s="95"/>
      <c r="D11" s="93"/>
      <c r="E11" s="93"/>
      <c r="F11" s="93"/>
      <c r="G11" s="93"/>
      <c r="H11" s="93"/>
      <c r="J11" s="95">
        <v>7</v>
      </c>
      <c r="K11" s="93">
        <v>33.9</v>
      </c>
      <c r="L11" s="96"/>
      <c r="M11" s="93"/>
      <c r="N11" s="93"/>
      <c r="O11" s="93"/>
      <c r="Q11" s="109"/>
      <c r="R11" s="90" t="s">
        <v>874</v>
      </c>
      <c r="S11" s="94">
        <v>150.12989999999999</v>
      </c>
      <c r="T11" s="116"/>
      <c r="U11" s="115">
        <f t="shared" ref="U11:U31" si="0">T11*(10/S11)</f>
        <v>0</v>
      </c>
      <c r="V11" s="115">
        <f t="shared" ref="V11:V31" si="1">U11/$U$32</f>
        <v>0</v>
      </c>
      <c r="W11" s="109"/>
      <c r="X11" s="97"/>
      <c r="Y11" s="109"/>
      <c r="Z11" s="109"/>
      <c r="AA11" s="109"/>
      <c r="AB11" s="109"/>
    </row>
    <row r="12" spans="1:28" x14ac:dyDescent="0.25">
      <c r="C12" s="95"/>
      <c r="D12" s="93"/>
      <c r="E12" s="93"/>
      <c r="F12" s="93"/>
      <c r="G12" s="93"/>
      <c r="H12" s="93"/>
      <c r="J12" s="95">
        <v>29</v>
      </c>
      <c r="K12" s="93">
        <v>3.3</v>
      </c>
      <c r="L12" s="96"/>
      <c r="M12" s="93"/>
      <c r="N12" s="93"/>
      <c r="O12" s="93"/>
      <c r="Q12" s="104"/>
      <c r="R12" s="90" t="s">
        <v>873</v>
      </c>
      <c r="S12" s="91">
        <v>150.12989999999999</v>
      </c>
      <c r="T12" s="117"/>
      <c r="U12" s="115">
        <f t="shared" si="0"/>
        <v>0</v>
      </c>
      <c r="V12" s="115">
        <f t="shared" si="1"/>
        <v>0</v>
      </c>
      <c r="W12" s="104"/>
      <c r="X12" s="97"/>
      <c r="Y12" s="104"/>
      <c r="Z12" s="104"/>
      <c r="AA12" s="104"/>
      <c r="AB12" s="108"/>
    </row>
    <row r="13" spans="1:28" x14ac:dyDescent="0.25">
      <c r="C13" s="95"/>
      <c r="D13" s="93"/>
      <c r="E13" s="93"/>
      <c r="F13" s="93"/>
      <c r="G13" s="93"/>
      <c r="H13" s="93"/>
      <c r="J13" s="95">
        <v>34</v>
      </c>
      <c r="K13" s="93">
        <v>50.9</v>
      </c>
      <c r="L13" s="96"/>
      <c r="M13" s="93"/>
      <c r="N13" s="93"/>
      <c r="O13" s="93"/>
      <c r="Q13" s="105"/>
      <c r="R13" s="90" t="s">
        <v>926</v>
      </c>
      <c r="S13" s="94">
        <v>164.15649999999999</v>
      </c>
      <c r="T13" s="117"/>
      <c r="U13" s="115">
        <f t="shared" si="0"/>
        <v>0</v>
      </c>
      <c r="V13" s="115">
        <f t="shared" si="1"/>
        <v>0</v>
      </c>
      <c r="W13" s="106"/>
      <c r="X13" s="97"/>
      <c r="Y13" s="106"/>
      <c r="Z13" s="106"/>
      <c r="AA13" s="106"/>
      <c r="AB13" s="108"/>
    </row>
    <row r="14" spans="1:28" x14ac:dyDescent="0.25">
      <c r="C14" s="95"/>
      <c r="D14" s="93"/>
      <c r="E14" s="93"/>
      <c r="F14" s="93"/>
      <c r="G14" s="93"/>
      <c r="H14" s="93"/>
      <c r="J14" s="95">
        <v>58</v>
      </c>
      <c r="K14" s="93">
        <v>61.87</v>
      </c>
      <c r="L14" s="96"/>
      <c r="M14" s="93"/>
      <c r="N14" s="93"/>
      <c r="O14" s="93"/>
      <c r="Q14" s="93"/>
      <c r="R14" s="90" t="s">
        <v>927</v>
      </c>
      <c r="S14" s="91">
        <v>164.15649999999999</v>
      </c>
      <c r="T14" s="116"/>
      <c r="U14" s="115">
        <f t="shared" si="0"/>
        <v>0</v>
      </c>
      <c r="V14" s="115">
        <f t="shared" si="1"/>
        <v>0</v>
      </c>
      <c r="W14" s="97"/>
      <c r="X14" s="97"/>
      <c r="Y14" s="97"/>
      <c r="Z14" s="97"/>
      <c r="AA14" s="97"/>
      <c r="AB14" s="98"/>
    </row>
    <row r="15" spans="1:28" x14ac:dyDescent="0.25">
      <c r="C15" s="95"/>
      <c r="D15" s="93"/>
      <c r="E15" s="93"/>
      <c r="F15" s="93"/>
      <c r="G15" s="93"/>
      <c r="H15" s="93"/>
      <c r="J15" s="95">
        <v>60</v>
      </c>
      <c r="K15" s="93">
        <v>3</v>
      </c>
      <c r="L15" s="96"/>
      <c r="M15" s="93"/>
      <c r="N15" s="93"/>
      <c r="O15" s="93"/>
      <c r="Q15" s="93"/>
      <c r="R15" s="90" t="s">
        <v>928</v>
      </c>
      <c r="S15" s="91">
        <v>179.17099999999999</v>
      </c>
      <c r="T15" s="116"/>
      <c r="U15" s="115">
        <f t="shared" si="0"/>
        <v>0</v>
      </c>
      <c r="V15" s="115">
        <f t="shared" si="1"/>
        <v>0</v>
      </c>
      <c r="W15" s="97"/>
      <c r="X15" s="97"/>
      <c r="Y15" s="97"/>
      <c r="Z15" s="97"/>
      <c r="AA15" s="97"/>
      <c r="AB15" s="98"/>
    </row>
    <row r="16" spans="1:28" x14ac:dyDescent="0.25">
      <c r="C16" s="95"/>
      <c r="D16" s="93"/>
      <c r="E16" s="93"/>
      <c r="F16" s="93"/>
      <c r="G16" s="93"/>
      <c r="H16" s="93"/>
      <c r="J16" s="95">
        <v>62</v>
      </c>
      <c r="K16" s="93">
        <v>5.9</v>
      </c>
      <c r="L16" s="96"/>
      <c r="M16" s="93"/>
      <c r="N16" s="93"/>
      <c r="O16" s="93"/>
      <c r="Q16" s="93"/>
      <c r="R16" s="90" t="s">
        <v>929</v>
      </c>
      <c r="S16" s="94">
        <v>179.1711</v>
      </c>
      <c r="T16" s="117"/>
      <c r="U16" s="115">
        <f t="shared" si="0"/>
        <v>0</v>
      </c>
      <c r="V16" s="115">
        <f t="shared" si="1"/>
        <v>0</v>
      </c>
      <c r="W16" s="97"/>
      <c r="X16" s="104"/>
      <c r="Y16" s="97"/>
      <c r="Z16" s="97"/>
      <c r="AA16" s="97"/>
      <c r="AB16" s="98"/>
    </row>
    <row r="17" spans="2:30" x14ac:dyDescent="0.25">
      <c r="C17" s="95"/>
      <c r="D17" s="93"/>
      <c r="E17" s="93"/>
      <c r="F17" s="93"/>
      <c r="G17" s="93"/>
      <c r="H17" s="93"/>
      <c r="J17" s="95">
        <v>74</v>
      </c>
      <c r="K17" s="93">
        <v>2.9</v>
      </c>
      <c r="L17" s="96"/>
      <c r="M17" s="93"/>
      <c r="N17" s="93"/>
      <c r="O17" s="93"/>
      <c r="Q17" s="93"/>
      <c r="R17" s="90" t="s">
        <v>930</v>
      </c>
      <c r="S17" s="91">
        <v>179.1711</v>
      </c>
      <c r="T17" s="116"/>
      <c r="U17" s="115">
        <f t="shared" si="0"/>
        <v>0</v>
      </c>
      <c r="V17" s="115">
        <f t="shared" si="1"/>
        <v>0</v>
      </c>
      <c r="W17" s="97"/>
      <c r="X17" s="109"/>
      <c r="Y17" s="97"/>
      <c r="Z17" s="97"/>
      <c r="AA17" s="97"/>
      <c r="AB17" s="98"/>
    </row>
    <row r="18" spans="2:30" x14ac:dyDescent="0.25">
      <c r="C18" s="95"/>
      <c r="D18" s="93"/>
      <c r="E18" s="93"/>
      <c r="F18" s="93"/>
      <c r="G18" s="93"/>
      <c r="H18" s="93"/>
      <c r="J18" s="95">
        <v>75</v>
      </c>
      <c r="K18" s="93">
        <v>4</v>
      </c>
      <c r="L18" s="96"/>
      <c r="M18" s="93"/>
      <c r="N18" s="93"/>
      <c r="O18" s="93"/>
      <c r="Q18" s="93"/>
      <c r="R18" s="90" t="s">
        <v>769</v>
      </c>
      <c r="S18" s="91">
        <v>180.1559</v>
      </c>
      <c r="T18" s="116">
        <v>36.6</v>
      </c>
      <c r="U18" s="115">
        <f t="shared" si="0"/>
        <v>2.0315737647226655</v>
      </c>
      <c r="V18" s="115">
        <f t="shared" si="1"/>
        <v>1</v>
      </c>
      <c r="W18" s="97"/>
      <c r="X18" s="106"/>
      <c r="Y18" s="97"/>
      <c r="Z18" s="97"/>
      <c r="AA18" s="97"/>
      <c r="AB18" s="98"/>
    </row>
    <row r="19" spans="2:30" x14ac:dyDescent="0.25">
      <c r="C19" s="95"/>
      <c r="D19" s="93"/>
      <c r="E19" s="93"/>
      <c r="F19" s="93"/>
      <c r="G19" s="93"/>
      <c r="H19" s="93"/>
      <c r="J19" s="95">
        <v>76</v>
      </c>
      <c r="K19" s="93">
        <v>4</v>
      </c>
      <c r="L19" s="96"/>
      <c r="M19" s="93"/>
      <c r="N19" s="93"/>
      <c r="O19" s="93"/>
      <c r="Q19" s="93"/>
      <c r="R19" s="90" t="s">
        <v>766</v>
      </c>
      <c r="S19" s="91">
        <v>180.1559</v>
      </c>
      <c r="T19" s="116"/>
      <c r="U19" s="115">
        <f t="shared" si="0"/>
        <v>0</v>
      </c>
      <c r="V19" s="115">
        <f t="shared" si="1"/>
        <v>0</v>
      </c>
      <c r="W19" s="97"/>
      <c r="X19" s="97"/>
      <c r="Y19" s="97"/>
      <c r="Z19" s="97"/>
      <c r="AA19" s="97"/>
      <c r="AB19" s="98"/>
    </row>
    <row r="20" spans="2:30" x14ac:dyDescent="0.25">
      <c r="B20" s="93"/>
      <c r="C20" s="93"/>
      <c r="D20" s="93"/>
      <c r="E20" s="93"/>
      <c r="F20" s="93"/>
      <c r="G20" s="93"/>
      <c r="H20" s="93"/>
      <c r="J20" s="95">
        <v>77</v>
      </c>
      <c r="K20" s="93">
        <v>3</v>
      </c>
      <c r="L20" s="96"/>
      <c r="M20" s="93"/>
      <c r="N20" s="93"/>
      <c r="O20" s="93"/>
      <c r="Q20" s="93"/>
      <c r="R20" s="90" t="s">
        <v>771</v>
      </c>
      <c r="S20" s="94">
        <v>180.1559</v>
      </c>
      <c r="T20" s="116">
        <v>24.4</v>
      </c>
      <c r="U20" s="115">
        <f t="shared" si="0"/>
        <v>1.3543825098151101</v>
      </c>
      <c r="V20" s="115">
        <f t="shared" si="1"/>
        <v>0.66666666666666652</v>
      </c>
      <c r="W20" s="97"/>
      <c r="X20" s="97"/>
      <c r="Y20" s="97"/>
      <c r="Z20" s="97"/>
      <c r="AA20" s="97"/>
      <c r="AB20" s="98"/>
    </row>
    <row r="21" spans="2:30" x14ac:dyDescent="0.25">
      <c r="B21" s="93"/>
      <c r="C21" s="93"/>
      <c r="D21" s="93"/>
      <c r="E21" s="93"/>
      <c r="F21" s="93"/>
      <c r="G21" s="93"/>
      <c r="H21" s="93"/>
      <c r="J21" s="95">
        <v>78</v>
      </c>
      <c r="K21" s="93">
        <v>2.5</v>
      </c>
      <c r="L21" s="326" t="s">
        <v>933</v>
      </c>
      <c r="M21" s="326"/>
      <c r="N21" s="326"/>
      <c r="O21" s="93"/>
      <c r="Q21" s="93"/>
      <c r="R21" s="90" t="s">
        <v>877</v>
      </c>
      <c r="S21" s="91">
        <v>180.1559</v>
      </c>
      <c r="T21" s="117">
        <v>8.1</v>
      </c>
      <c r="U21" s="115">
        <f t="shared" si="0"/>
        <v>0.44961058727468817</v>
      </c>
      <c r="V21" s="115">
        <f t="shared" si="1"/>
        <v>0.22131147540983601</v>
      </c>
      <c r="W21" s="97"/>
      <c r="X21" s="97"/>
      <c r="Y21" s="97"/>
      <c r="Z21" s="97"/>
      <c r="AA21" s="97"/>
      <c r="AB21" s="98"/>
    </row>
    <row r="22" spans="2:30" x14ac:dyDescent="0.25">
      <c r="B22" s="93"/>
      <c r="C22" s="93"/>
      <c r="D22" s="93"/>
      <c r="E22" s="93"/>
      <c r="F22" s="93"/>
      <c r="G22" s="93"/>
      <c r="H22" s="93"/>
      <c r="J22" s="99">
        <v>80</v>
      </c>
      <c r="K22" s="93">
        <v>1</v>
      </c>
      <c r="L22" s="100">
        <v>3.58</v>
      </c>
      <c r="M22" s="101">
        <f>L22*(10/S24)</f>
        <v>0.18440357804752669</v>
      </c>
      <c r="N22" s="102" t="s">
        <v>935</v>
      </c>
      <c r="O22" s="93"/>
      <c r="Q22" s="93"/>
      <c r="R22" s="90" t="s">
        <v>876</v>
      </c>
      <c r="S22" s="91">
        <v>180.1559</v>
      </c>
      <c r="T22" s="116">
        <v>30.9</v>
      </c>
      <c r="U22" s="115">
        <f t="shared" si="0"/>
        <v>1.7151811292330699</v>
      </c>
      <c r="V22" s="115">
        <f t="shared" si="1"/>
        <v>0.84426229508196715</v>
      </c>
      <c r="W22" s="97"/>
      <c r="X22" s="97"/>
      <c r="Y22" s="97"/>
      <c r="Z22" s="97"/>
      <c r="AA22" s="97"/>
      <c r="AB22" s="98"/>
    </row>
    <row r="23" spans="2:30" x14ac:dyDescent="0.25">
      <c r="B23" s="93"/>
      <c r="C23" s="93"/>
      <c r="D23" s="93"/>
      <c r="E23" s="93"/>
      <c r="F23" s="93"/>
      <c r="G23" s="93"/>
      <c r="H23" s="93"/>
      <c r="J23" s="99">
        <v>81</v>
      </c>
      <c r="K23" s="93">
        <v>2.87</v>
      </c>
      <c r="L23" s="100">
        <v>15.78</v>
      </c>
      <c r="M23" s="101">
        <f>L23*(10/S24)</f>
        <v>0.81281800603071819</v>
      </c>
      <c r="N23" s="102" t="s">
        <v>935</v>
      </c>
      <c r="O23" s="93"/>
      <c r="Q23" s="93"/>
      <c r="R23" s="90" t="s">
        <v>931</v>
      </c>
      <c r="S23" s="91">
        <v>194.13900000000001</v>
      </c>
      <c r="T23" s="116"/>
      <c r="U23" s="115">
        <f t="shared" si="0"/>
        <v>0</v>
      </c>
      <c r="V23" s="115">
        <f t="shared" si="1"/>
        <v>0</v>
      </c>
      <c r="W23" s="97"/>
      <c r="X23" s="97"/>
      <c r="Y23" s="97"/>
      <c r="Z23" s="97"/>
      <c r="AA23" s="97"/>
      <c r="AB23" s="98"/>
    </row>
    <row r="24" spans="2:30" x14ac:dyDescent="0.25"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6"/>
      <c r="M24" s="93"/>
      <c r="N24" s="93"/>
      <c r="O24" s="93"/>
      <c r="Q24" s="93"/>
      <c r="R24" s="90" t="s">
        <v>932</v>
      </c>
      <c r="S24" s="91">
        <v>194.13939999999999</v>
      </c>
      <c r="T24" s="116"/>
      <c r="U24" s="115">
        <f t="shared" si="0"/>
        <v>0</v>
      </c>
      <c r="V24" s="115">
        <f t="shared" si="1"/>
        <v>0</v>
      </c>
      <c r="W24" s="97"/>
      <c r="X24" s="97"/>
      <c r="Y24" s="97"/>
      <c r="Z24" s="97"/>
      <c r="AA24" s="97"/>
      <c r="AB24" s="98"/>
    </row>
    <row r="25" spans="2:30" x14ac:dyDescent="0.25"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Q25" s="93"/>
      <c r="R25" s="90" t="s">
        <v>934</v>
      </c>
      <c r="S25" s="91">
        <v>205.21</v>
      </c>
      <c r="T25" s="116"/>
      <c r="U25" s="115">
        <f t="shared" si="0"/>
        <v>0</v>
      </c>
      <c r="V25" s="115">
        <f t="shared" si="1"/>
        <v>0</v>
      </c>
      <c r="W25" s="97"/>
      <c r="X25" s="97"/>
      <c r="Y25" s="97"/>
      <c r="Z25" s="97"/>
      <c r="AA25" s="97"/>
      <c r="AB25" s="98"/>
    </row>
    <row r="26" spans="2:30" x14ac:dyDescent="0.25"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Q26" s="93"/>
      <c r="R26" s="90" t="s">
        <v>936</v>
      </c>
      <c r="S26" s="91">
        <v>221.208</v>
      </c>
      <c r="T26" s="116"/>
      <c r="U26" s="115">
        <f t="shared" si="0"/>
        <v>0</v>
      </c>
      <c r="V26" s="115">
        <f t="shared" si="1"/>
        <v>0</v>
      </c>
      <c r="W26" s="97"/>
      <c r="X26" s="97"/>
      <c r="Y26" s="97"/>
      <c r="Z26" s="97"/>
      <c r="AA26" s="97"/>
      <c r="AB26" s="98"/>
    </row>
    <row r="27" spans="2:30" x14ac:dyDescent="0.25"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Q27" s="93"/>
      <c r="R27" s="90" t="s">
        <v>937</v>
      </c>
      <c r="S27" s="91">
        <v>221.208</v>
      </c>
      <c r="T27" s="116"/>
      <c r="U27" s="115">
        <f t="shared" si="0"/>
        <v>0</v>
      </c>
      <c r="V27" s="115">
        <f t="shared" si="1"/>
        <v>0</v>
      </c>
      <c r="W27" s="97"/>
      <c r="X27" s="97"/>
      <c r="Y27" s="97"/>
      <c r="Z27" s="97"/>
      <c r="AA27" s="97"/>
      <c r="AB27" s="98"/>
    </row>
    <row r="28" spans="2:30" x14ac:dyDescent="0.25"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Q28" s="93"/>
      <c r="R28" s="90" t="s">
        <v>938</v>
      </c>
      <c r="S28" s="91">
        <v>238.19200000000001</v>
      </c>
      <c r="T28" s="116"/>
      <c r="U28" s="115">
        <f t="shared" si="0"/>
        <v>0</v>
      </c>
      <c r="V28" s="115">
        <f t="shared" si="1"/>
        <v>0</v>
      </c>
      <c r="W28" s="97"/>
      <c r="X28" s="97"/>
      <c r="Y28" s="97"/>
      <c r="Z28" s="97"/>
      <c r="AA28" s="97"/>
      <c r="AB28" s="98"/>
    </row>
    <row r="29" spans="2:30" x14ac:dyDescent="0.25"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Q29" s="93"/>
      <c r="R29" s="90" t="s">
        <v>939</v>
      </c>
      <c r="S29" s="91">
        <v>238.19200000000001</v>
      </c>
      <c r="T29" s="116"/>
      <c r="U29" s="115">
        <f t="shared" si="0"/>
        <v>0</v>
      </c>
      <c r="V29" s="115">
        <f t="shared" si="1"/>
        <v>0</v>
      </c>
      <c r="W29" s="97"/>
      <c r="X29" s="97"/>
      <c r="Y29" s="97"/>
      <c r="Z29" s="97"/>
      <c r="AA29" s="97"/>
      <c r="AB29" s="98"/>
      <c r="AC29" s="90"/>
      <c r="AD29" s="103"/>
    </row>
    <row r="30" spans="2:30" x14ac:dyDescent="0.25"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Q30" s="93"/>
      <c r="R30" s="90" t="s">
        <v>940</v>
      </c>
      <c r="S30" s="91">
        <v>266.202</v>
      </c>
      <c r="T30" s="116"/>
      <c r="U30" s="115">
        <f t="shared" si="0"/>
        <v>0</v>
      </c>
      <c r="V30" s="115">
        <f t="shared" si="1"/>
        <v>0</v>
      </c>
      <c r="W30" s="97"/>
      <c r="X30" s="97"/>
      <c r="Y30" s="97"/>
      <c r="Z30" s="97"/>
      <c r="AA30" s="97"/>
      <c r="AB30" s="98"/>
      <c r="AC30" s="103"/>
      <c r="AD30" s="103"/>
    </row>
    <row r="31" spans="2:30" x14ac:dyDescent="0.25">
      <c r="R31" s="90" t="s">
        <v>888</v>
      </c>
      <c r="S31" s="91">
        <v>342.29649999999998</v>
      </c>
      <c r="T31" s="116"/>
      <c r="U31" s="115">
        <f t="shared" si="0"/>
        <v>0</v>
      </c>
      <c r="V31" s="115">
        <f t="shared" si="1"/>
        <v>0</v>
      </c>
    </row>
    <row r="32" spans="2:30" x14ac:dyDescent="0.25">
      <c r="R32" s="90"/>
      <c r="S32" s="103"/>
      <c r="T32" s="114" t="s">
        <v>946</v>
      </c>
      <c r="U32" s="114">
        <f>MAX(U10:U31)</f>
        <v>2.0315737647226655</v>
      </c>
      <c r="V32" s="112"/>
    </row>
  </sheetData>
  <sortState xmlns:xlrd2="http://schemas.microsoft.com/office/spreadsheetml/2017/richdata2" ref="X11:X31">
    <sortCondition descending="1" ref="X10"/>
  </sortState>
  <mergeCells count="9">
    <mergeCell ref="L21:N21"/>
    <mergeCell ref="Q5:W5"/>
    <mergeCell ref="Q6:W6"/>
    <mergeCell ref="R8:V8"/>
    <mergeCell ref="C5:G5"/>
    <mergeCell ref="J5:N5"/>
    <mergeCell ref="R9:S9"/>
    <mergeCell ref="C6:G6"/>
    <mergeCell ref="J6:N6"/>
  </mergeCells>
  <conditionalFormatting sqref="V10:V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{76EF2C21-0F82-4DEF-ADB3-0FFE9772EFF1}</x14:id>
        </ext>
      </extLst>
    </cfRule>
    <cfRule type="cellIs" dxfId="61" priority="3" operator="greaterThan">
      <formula>0</formula>
    </cfRule>
  </conditionalFormatting>
  <conditionalFormatting sqref="X10:X3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{E82B6E60-29C3-4E40-8A70-C6C45F26ABF0}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EF2C21-0F82-4DEF-ADB3-0FFE9772EF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V10:V31</xm:sqref>
        </x14:conditionalFormatting>
        <x14:conditionalFormatting xmlns:xm="http://schemas.microsoft.com/office/excel/2006/main">
          <x14:cfRule type="dataBar" id="{E82B6E60-29C3-4E40-8A70-C6C45F26AB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X10:X31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54DAC-6706-4583-847D-AECB4EDF4050}">
  <sheetPr codeName="Sheet2"/>
  <dimension ref="A1:DE135"/>
  <sheetViews>
    <sheetView tabSelected="1" topLeftCell="BM1" zoomScaleNormal="100" workbookViewId="0">
      <pane ySplit="1" topLeftCell="A17" activePane="bottomLeft" state="frozen"/>
      <selection pane="bottomLeft" activeCell="BU43" sqref="BU43"/>
    </sheetView>
  </sheetViews>
  <sheetFormatPr defaultRowHeight="11.25" x14ac:dyDescent="0.2"/>
  <cols>
    <col min="1" max="1" width="11.5703125" style="138" bestFit="1" customWidth="1"/>
    <col min="2" max="2" width="31.28515625" style="138" bestFit="1" customWidth="1"/>
    <col min="3" max="3" width="86" style="238" bestFit="1" customWidth="1"/>
    <col min="4" max="4" width="10.28515625" style="163" bestFit="1" customWidth="1"/>
    <col min="5" max="5" width="10" style="163" bestFit="1" customWidth="1"/>
    <col min="6" max="6" width="4.85546875" style="164" bestFit="1" customWidth="1"/>
    <col min="7" max="7" width="37.42578125" style="164" bestFit="1" customWidth="1"/>
    <col min="8" max="8" width="12.140625" style="138" bestFit="1" customWidth="1"/>
    <col min="9" max="9" width="9.85546875" style="138" bestFit="1" customWidth="1"/>
    <col min="10" max="10" width="12.5703125" style="138" bestFit="1" customWidth="1"/>
    <col min="11" max="11" width="14.28515625" style="138" bestFit="1" customWidth="1"/>
    <col min="12" max="12" width="17.85546875" style="138" bestFit="1" customWidth="1"/>
    <col min="13" max="13" width="21.42578125" style="138" bestFit="1" customWidth="1"/>
    <col min="14" max="14" width="18.85546875" style="138" customWidth="1"/>
    <col min="15" max="15" width="8.28515625" style="138" bestFit="1" customWidth="1"/>
    <col min="16" max="16" width="16.7109375" style="138" bestFit="1" customWidth="1"/>
    <col min="17" max="18" width="16.7109375" style="138" customWidth="1"/>
    <col min="19" max="20" width="8.28515625" style="138" customWidth="1"/>
    <col min="21" max="21" width="16.28515625" style="138" bestFit="1" customWidth="1"/>
    <col min="22" max="22" width="10.42578125" style="138" bestFit="1" customWidth="1"/>
    <col min="23" max="23" width="10.42578125" style="140" bestFit="1" customWidth="1"/>
    <col min="24" max="25" width="10.42578125" style="138" customWidth="1"/>
    <col min="26" max="26" width="12.28515625" style="138" bestFit="1" customWidth="1"/>
    <col min="27" max="27" width="12.28515625" style="138" customWidth="1"/>
    <col min="28" max="28" width="10.42578125" style="138" customWidth="1"/>
    <col min="29" max="29" width="8.140625" style="147" bestFit="1" customWidth="1"/>
    <col min="30" max="30" width="9.140625" style="138" bestFit="1" customWidth="1"/>
    <col min="31" max="31" width="9.7109375" style="138" bestFit="1" customWidth="1"/>
    <col min="32" max="32" width="9.85546875" style="138" bestFit="1" customWidth="1"/>
    <col min="33" max="33" width="18.7109375" style="138" bestFit="1" customWidth="1"/>
    <col min="34" max="34" width="21.42578125" style="141" bestFit="1" customWidth="1"/>
    <col min="35" max="35" width="6.140625" style="168" bestFit="1" customWidth="1"/>
    <col min="36" max="36" width="10.140625" style="138" bestFit="1" customWidth="1"/>
    <col min="37" max="37" width="4.7109375" style="142" customWidth="1"/>
    <col min="38" max="39" width="5" style="142" bestFit="1" customWidth="1"/>
    <col min="40" max="40" width="15.85546875" style="142" bestFit="1" customWidth="1"/>
    <col min="41" max="41" width="7.140625" style="142" bestFit="1" customWidth="1"/>
    <col min="42" max="42" width="5.140625" style="142" bestFit="1" customWidth="1"/>
    <col min="43" max="44" width="5" style="142" bestFit="1" customWidth="1"/>
    <col min="45" max="45" width="7.140625" style="142" bestFit="1" customWidth="1"/>
    <col min="46" max="46" width="5.140625" style="142" bestFit="1" customWidth="1"/>
    <col min="47" max="48" width="4.85546875" style="142" bestFit="1" customWidth="1"/>
    <col min="49" max="49" width="4.85546875" style="142" customWidth="1"/>
    <col min="50" max="53" width="4.85546875" style="142" bestFit="1" customWidth="1"/>
    <col min="54" max="55" width="4.85546875" style="142" customWidth="1"/>
    <col min="56" max="56" width="6.85546875" style="142" bestFit="1" customWidth="1"/>
    <col min="57" max="57" width="7" style="142" customWidth="1"/>
    <col min="58" max="58" width="8.28515625" style="142" bestFit="1" customWidth="1"/>
    <col min="59" max="60" width="18.28515625" style="138" customWidth="1"/>
    <col min="61" max="61" width="24.140625" style="138" bestFit="1" customWidth="1"/>
    <col min="62" max="62" width="12.85546875" style="138" bestFit="1" customWidth="1"/>
    <col min="63" max="66" width="9.28515625" style="138" customWidth="1"/>
    <col min="67" max="67" width="13" style="138" bestFit="1" customWidth="1"/>
    <col min="68" max="68" width="30" style="138" bestFit="1" customWidth="1"/>
    <col min="69" max="69" width="12.140625" style="138" bestFit="1" customWidth="1"/>
    <col min="70" max="70" width="13.42578125" style="138" bestFit="1" customWidth="1"/>
    <col min="71" max="71" width="10.85546875" style="138" bestFit="1" customWidth="1"/>
    <col min="72" max="72" width="7.28515625" style="138" bestFit="1" customWidth="1"/>
    <col min="73" max="74" width="58.140625" style="140" bestFit="1" customWidth="1"/>
    <col min="75" max="75" width="18.85546875" style="140" bestFit="1" customWidth="1"/>
    <col min="76" max="76" width="11" style="140" bestFit="1" customWidth="1"/>
    <col min="77" max="77" width="11.5703125" style="140" bestFit="1" customWidth="1"/>
    <col min="78" max="78" width="11" style="140" bestFit="1" customWidth="1"/>
    <col min="79" max="79" width="16.7109375" style="140" bestFit="1" customWidth="1"/>
    <col min="80" max="80" width="14" style="140" bestFit="1" customWidth="1"/>
    <col min="81" max="81" width="12.85546875" style="140" bestFit="1" customWidth="1"/>
    <col min="82" max="82" width="16.7109375" style="140" bestFit="1" customWidth="1"/>
    <col min="83" max="83" width="16.28515625" style="140" bestFit="1" customWidth="1"/>
    <col min="84" max="84" width="21.42578125" style="140" bestFit="1" customWidth="1"/>
    <col min="85" max="86" width="23.5703125" style="140" bestFit="1" customWidth="1"/>
    <col min="87" max="87" width="9.140625" style="138"/>
    <col min="88" max="88" width="17.42578125" style="140" bestFit="1" customWidth="1"/>
    <col min="89" max="89" width="12.7109375" style="140" bestFit="1" customWidth="1"/>
    <col min="90" max="90" width="12.5703125" style="140" bestFit="1" customWidth="1"/>
    <col min="91" max="91" width="13.85546875" style="140" bestFit="1" customWidth="1"/>
    <col min="92" max="92" width="20.85546875" style="140" bestFit="1" customWidth="1"/>
    <col min="93" max="93" width="20.85546875" style="140" customWidth="1"/>
    <col min="94" max="94" width="18.42578125" style="140" bestFit="1" customWidth="1"/>
    <col min="95" max="95" width="16.140625" style="140" bestFit="1" customWidth="1"/>
    <col min="96" max="97" width="16.140625" style="140" customWidth="1"/>
    <col min="98" max="98" width="19.42578125" style="140" bestFit="1" customWidth="1"/>
    <col min="99" max="99" width="18.7109375" style="140" bestFit="1" customWidth="1"/>
    <col min="100" max="100" width="17.7109375" style="140" bestFit="1" customWidth="1"/>
    <col min="101" max="101" width="15.42578125" style="140" bestFit="1" customWidth="1"/>
    <col min="102" max="102" width="14.28515625" style="140" bestFit="1" customWidth="1"/>
    <col min="103" max="103" width="14.28515625" style="140" customWidth="1"/>
    <col min="104" max="104" width="23" style="140" bestFit="1" customWidth="1"/>
    <col min="105" max="105" width="14.85546875" style="140" bestFit="1" customWidth="1"/>
    <col min="106" max="106" width="11.28515625" style="140" bestFit="1" customWidth="1"/>
    <col min="107" max="107" width="21.7109375" style="140" bestFit="1" customWidth="1"/>
    <col min="108" max="108" width="21.7109375" style="140" customWidth="1"/>
    <col min="109" max="109" width="17.28515625" style="140" bestFit="1" customWidth="1"/>
    <col min="110" max="16384" width="9.140625" style="138"/>
  </cols>
  <sheetData>
    <row r="1" spans="1:109" s="133" customFormat="1" ht="15" x14ac:dyDescent="0.2">
      <c r="A1" s="121" t="s">
        <v>250</v>
      </c>
      <c r="B1" s="121" t="s">
        <v>0</v>
      </c>
      <c r="C1" s="233" t="s">
        <v>539</v>
      </c>
      <c r="D1" s="121" t="s">
        <v>863</v>
      </c>
      <c r="E1" s="121" t="s">
        <v>1015</v>
      </c>
      <c r="F1" s="121" t="s">
        <v>972</v>
      </c>
      <c r="G1" s="321" t="s">
        <v>1024</v>
      </c>
      <c r="H1" s="292" t="s">
        <v>251</v>
      </c>
      <c r="I1" s="121" t="s">
        <v>252</v>
      </c>
      <c r="J1" s="121" t="s">
        <v>837</v>
      </c>
      <c r="K1" s="121" t="s">
        <v>811</v>
      </c>
      <c r="L1" s="121" t="s">
        <v>1059</v>
      </c>
      <c r="M1" s="121" t="s">
        <v>848</v>
      </c>
      <c r="N1" s="121" t="s">
        <v>1157</v>
      </c>
      <c r="O1" s="121" t="s">
        <v>812</v>
      </c>
      <c r="P1" s="121" t="s">
        <v>849</v>
      </c>
      <c r="Q1" s="121" t="s">
        <v>1073</v>
      </c>
      <c r="R1" s="121" t="s">
        <v>278</v>
      </c>
      <c r="S1" s="121" t="s">
        <v>814</v>
      </c>
      <c r="T1" s="121" t="s">
        <v>947</v>
      </c>
      <c r="U1" s="121" t="s">
        <v>949</v>
      </c>
      <c r="V1" s="122" t="s">
        <v>816</v>
      </c>
      <c r="W1" s="122" t="s">
        <v>818</v>
      </c>
      <c r="X1" s="122" t="s">
        <v>817</v>
      </c>
      <c r="Y1" s="122" t="s">
        <v>824</v>
      </c>
      <c r="Z1" s="122" t="s">
        <v>819</v>
      </c>
      <c r="AA1" s="122" t="s">
        <v>825</v>
      </c>
      <c r="AB1" s="122" t="s">
        <v>822</v>
      </c>
      <c r="AC1" s="123" t="s">
        <v>820</v>
      </c>
      <c r="AD1" s="122" t="s">
        <v>823</v>
      </c>
      <c r="AE1" s="122" t="s">
        <v>821</v>
      </c>
      <c r="AF1" s="123" t="s">
        <v>826</v>
      </c>
      <c r="AG1" s="123" t="s">
        <v>828</v>
      </c>
      <c r="AH1" s="124" t="s">
        <v>827</v>
      </c>
      <c r="AI1" s="166" t="s">
        <v>6</v>
      </c>
      <c r="AJ1" s="125" t="s">
        <v>3</v>
      </c>
      <c r="AK1" s="126" t="s">
        <v>7</v>
      </c>
      <c r="AL1" s="126" t="s">
        <v>108</v>
      </c>
      <c r="AM1" s="126" t="s">
        <v>105</v>
      </c>
      <c r="AN1" s="126" t="s">
        <v>778</v>
      </c>
      <c r="AO1" s="126" t="s">
        <v>111</v>
      </c>
      <c r="AP1" s="126" t="s">
        <v>11</v>
      </c>
      <c r="AQ1" s="126" t="s">
        <v>97</v>
      </c>
      <c r="AR1" s="126" t="s">
        <v>94</v>
      </c>
      <c r="AS1" s="126" t="s">
        <v>100</v>
      </c>
      <c r="AT1" s="126" t="s">
        <v>8</v>
      </c>
      <c r="AU1" s="126" t="s">
        <v>9</v>
      </c>
      <c r="AV1" s="126" t="s">
        <v>10</v>
      </c>
      <c r="AW1" s="126" t="s">
        <v>158</v>
      </c>
      <c r="AX1" s="126" t="s">
        <v>12</v>
      </c>
      <c r="AY1" s="126" t="s">
        <v>13</v>
      </c>
      <c r="AZ1" s="126" t="s">
        <v>200</v>
      </c>
      <c r="BA1" s="126" t="s">
        <v>206</v>
      </c>
      <c r="BB1" s="126" t="s">
        <v>780</v>
      </c>
      <c r="BC1" s="126" t="s">
        <v>53</v>
      </c>
      <c r="BD1" s="126" t="s">
        <v>197</v>
      </c>
      <c r="BE1" s="126" t="s">
        <v>141</v>
      </c>
      <c r="BF1" s="126" t="s">
        <v>779</v>
      </c>
      <c r="BG1" s="127" t="s">
        <v>1017</v>
      </c>
      <c r="BH1" s="127" t="s">
        <v>1016</v>
      </c>
      <c r="BI1" s="127" t="s">
        <v>858</v>
      </c>
      <c r="BJ1" s="127" t="s">
        <v>1013</v>
      </c>
      <c r="BK1" s="127" t="s">
        <v>831</v>
      </c>
      <c r="BL1" s="127" t="s">
        <v>867</v>
      </c>
      <c r="BM1" s="127" t="s">
        <v>830</v>
      </c>
      <c r="BN1" s="127" t="s">
        <v>832</v>
      </c>
      <c r="BO1" s="127" t="s">
        <v>950</v>
      </c>
      <c r="BP1" s="128" t="s">
        <v>306</v>
      </c>
      <c r="BQ1" s="128" t="s">
        <v>274</v>
      </c>
      <c r="BR1" s="128" t="s">
        <v>275</v>
      </c>
      <c r="BS1" s="128" t="s">
        <v>276</v>
      </c>
      <c r="BT1" s="128" t="s">
        <v>236</v>
      </c>
      <c r="BU1" s="129" t="s">
        <v>762</v>
      </c>
      <c r="BV1" s="130" t="s">
        <v>4</v>
      </c>
      <c r="BW1" s="131" t="s">
        <v>976</v>
      </c>
      <c r="BX1" s="131" t="s">
        <v>238</v>
      </c>
      <c r="BY1" s="131" t="s">
        <v>239</v>
      </c>
      <c r="BZ1" s="131" t="s">
        <v>240</v>
      </c>
      <c r="CA1" s="131" t="s">
        <v>977</v>
      </c>
      <c r="CB1" s="131" t="s">
        <v>978</v>
      </c>
      <c r="CC1" s="131" t="s">
        <v>979</v>
      </c>
      <c r="CD1" s="131" t="s">
        <v>993</v>
      </c>
      <c r="CE1" s="131" t="s">
        <v>988</v>
      </c>
      <c r="CF1" s="131" t="s">
        <v>989</v>
      </c>
      <c r="CG1" s="131" t="s">
        <v>986</v>
      </c>
      <c r="CH1" s="131" t="s">
        <v>987</v>
      </c>
      <c r="CI1" s="133" t="s">
        <v>829</v>
      </c>
      <c r="CJ1" s="131" t="s">
        <v>354</v>
      </c>
      <c r="CK1" s="131" t="s">
        <v>1097</v>
      </c>
      <c r="CL1" s="131" t="s">
        <v>982</v>
      </c>
      <c r="CM1" s="131" t="s">
        <v>388</v>
      </c>
      <c r="CN1" s="131" t="s">
        <v>983</v>
      </c>
      <c r="CO1" s="131" t="s">
        <v>1067</v>
      </c>
      <c r="CP1" s="131" t="s">
        <v>241</v>
      </c>
      <c r="CQ1" s="132" t="s">
        <v>242</v>
      </c>
      <c r="CR1" s="132" t="s">
        <v>1005</v>
      </c>
      <c r="CS1" s="132" t="s">
        <v>1146</v>
      </c>
      <c r="CT1" s="132" t="s">
        <v>243</v>
      </c>
      <c r="CU1" s="132" t="s">
        <v>244</v>
      </c>
      <c r="CV1" s="132" t="s">
        <v>984</v>
      </c>
      <c r="CW1" s="132" t="s">
        <v>247</v>
      </c>
      <c r="CX1" s="132" t="s">
        <v>248</v>
      </c>
      <c r="CY1" s="132" t="s">
        <v>985</v>
      </c>
      <c r="CZ1" s="132" t="s">
        <v>245</v>
      </c>
      <c r="DA1" s="132" t="s">
        <v>246</v>
      </c>
      <c r="DB1" s="131" t="s">
        <v>237</v>
      </c>
      <c r="DC1" s="174" t="s">
        <v>835</v>
      </c>
      <c r="DD1" s="174" t="s">
        <v>1133</v>
      </c>
      <c r="DE1" s="174" t="s">
        <v>834</v>
      </c>
    </row>
    <row r="2" spans="1:109" s="177" customFormat="1" x14ac:dyDescent="0.2">
      <c r="A2" s="175" t="s">
        <v>528</v>
      </c>
      <c r="B2" s="176" t="s">
        <v>527</v>
      </c>
      <c r="C2" s="280" t="s">
        <v>540</v>
      </c>
      <c r="D2" s="177" t="s">
        <v>994</v>
      </c>
      <c r="E2" s="177">
        <v>1</v>
      </c>
      <c r="F2" s="177">
        <v>2018</v>
      </c>
      <c r="G2" s="177" t="s">
        <v>1031</v>
      </c>
      <c r="H2" s="177" t="s">
        <v>258</v>
      </c>
      <c r="I2" s="177" t="s">
        <v>514</v>
      </c>
      <c r="J2" s="177" t="s">
        <v>836</v>
      </c>
      <c r="K2" s="177" t="s">
        <v>810</v>
      </c>
      <c r="L2" s="177" t="s">
        <v>1074</v>
      </c>
      <c r="M2" s="177" t="s">
        <v>991</v>
      </c>
      <c r="N2" s="283"/>
      <c r="O2" s="177" t="s">
        <v>813</v>
      </c>
      <c r="P2" s="283" t="s">
        <v>850</v>
      </c>
      <c r="Q2" s="177" t="s">
        <v>850</v>
      </c>
      <c r="R2" s="283"/>
      <c r="S2" s="176" t="s">
        <v>815</v>
      </c>
      <c r="T2" s="177" t="s">
        <v>948</v>
      </c>
      <c r="U2" s="177" t="s">
        <v>973</v>
      </c>
      <c r="V2" s="177">
        <v>45</v>
      </c>
      <c r="W2" s="177">
        <v>65</v>
      </c>
      <c r="X2" s="177">
        <v>70</v>
      </c>
      <c r="Y2" s="177">
        <v>6</v>
      </c>
      <c r="Z2" s="178">
        <v>7</v>
      </c>
      <c r="AA2" s="178">
        <v>10.5</v>
      </c>
      <c r="AB2" s="178">
        <v>0</v>
      </c>
      <c r="AC2" s="179">
        <v>2</v>
      </c>
      <c r="AD2" s="178">
        <v>5</v>
      </c>
      <c r="AE2" s="178" t="s">
        <v>772</v>
      </c>
      <c r="AF2" s="177" t="s">
        <v>766</v>
      </c>
      <c r="AG2" s="177">
        <f>76/(20/24)</f>
        <v>91.2</v>
      </c>
      <c r="AH2" s="180">
        <v>0.27</v>
      </c>
      <c r="AI2" s="181">
        <v>500</v>
      </c>
      <c r="AJ2" s="177">
        <v>5</v>
      </c>
      <c r="AK2" s="182">
        <v>0.05</v>
      </c>
      <c r="AL2" s="182">
        <v>0</v>
      </c>
      <c r="AM2" s="182">
        <v>0</v>
      </c>
      <c r="AN2" s="182">
        <v>0</v>
      </c>
      <c r="AO2" s="182">
        <v>0</v>
      </c>
      <c r="AP2" s="182">
        <v>0.13</v>
      </c>
      <c r="AQ2" s="182">
        <v>0</v>
      </c>
      <c r="AR2" s="182">
        <v>0</v>
      </c>
      <c r="AS2" s="182">
        <v>0</v>
      </c>
      <c r="AT2" s="182">
        <v>0.06</v>
      </c>
      <c r="AU2" s="182">
        <v>0</v>
      </c>
      <c r="AV2" s="182">
        <v>1</v>
      </c>
      <c r="AW2" s="182">
        <v>0</v>
      </c>
      <c r="AX2" s="182">
        <v>0</v>
      </c>
      <c r="AY2" s="182">
        <v>0.1</v>
      </c>
      <c r="AZ2" s="182">
        <v>0</v>
      </c>
      <c r="BA2" s="182">
        <v>0</v>
      </c>
      <c r="BB2" s="182">
        <v>0</v>
      </c>
      <c r="BC2" s="182">
        <v>0</v>
      </c>
      <c r="BD2" s="182">
        <v>0</v>
      </c>
      <c r="BE2" s="182">
        <v>0</v>
      </c>
      <c r="BF2" s="182">
        <v>0</v>
      </c>
      <c r="BG2" s="177" t="s">
        <v>1147</v>
      </c>
      <c r="BJ2" s="177">
        <v>57</v>
      </c>
      <c r="BK2" s="177">
        <v>5.0999999999999996</v>
      </c>
      <c r="BM2" s="177">
        <v>6.1</v>
      </c>
      <c r="BP2" s="177" t="s">
        <v>833</v>
      </c>
      <c r="CI2" s="177">
        <v>-142.13499999999999</v>
      </c>
      <c r="CN2" s="271"/>
      <c r="DC2" s="177">
        <f t="shared" ref="DC2:DC38" si="0">IF((OR(H1="Psychrophile",H1="Halophile")), 1, 0)</f>
        <v>0</v>
      </c>
      <c r="DD2" s="177">
        <v>0</v>
      </c>
    </row>
    <row r="3" spans="1:109" s="185" customFormat="1" x14ac:dyDescent="0.2">
      <c r="A3" s="183" t="s">
        <v>529</v>
      </c>
      <c r="B3" s="184" t="s">
        <v>517</v>
      </c>
      <c r="C3" s="281" t="s">
        <v>540</v>
      </c>
      <c r="D3" s="185" t="s">
        <v>994</v>
      </c>
      <c r="E3" s="185">
        <v>1</v>
      </c>
      <c r="F3" s="185">
        <v>2018</v>
      </c>
      <c r="G3" s="185" t="s">
        <v>1031</v>
      </c>
      <c r="H3" s="185" t="s">
        <v>258</v>
      </c>
      <c r="I3" s="185" t="s">
        <v>514</v>
      </c>
      <c r="J3" s="185" t="s">
        <v>836</v>
      </c>
      <c r="K3" s="185" t="s">
        <v>810</v>
      </c>
      <c r="L3" s="185" t="s">
        <v>1074</v>
      </c>
      <c r="M3" s="185" t="s">
        <v>991</v>
      </c>
      <c r="N3" s="284"/>
      <c r="O3" s="185" t="s">
        <v>813</v>
      </c>
      <c r="P3" s="284" t="s">
        <v>850</v>
      </c>
      <c r="Q3" s="185" t="s">
        <v>850</v>
      </c>
      <c r="R3" s="284"/>
      <c r="S3" s="184" t="s">
        <v>815</v>
      </c>
      <c r="T3" s="185" t="s">
        <v>948</v>
      </c>
      <c r="U3" s="185" t="s">
        <v>973</v>
      </c>
      <c r="V3" s="185">
        <v>45</v>
      </c>
      <c r="W3" s="185">
        <v>65</v>
      </c>
      <c r="X3" s="185">
        <v>75</v>
      </c>
      <c r="Y3" s="185">
        <v>6</v>
      </c>
      <c r="Z3" s="185">
        <v>7</v>
      </c>
      <c r="AA3" s="185">
        <v>9</v>
      </c>
      <c r="AB3" s="185">
        <v>0</v>
      </c>
      <c r="AC3" s="186">
        <v>2.5</v>
      </c>
      <c r="AD3" s="185">
        <v>5</v>
      </c>
      <c r="AE3" s="185" t="s">
        <v>772</v>
      </c>
      <c r="AF3" s="185" t="s">
        <v>766</v>
      </c>
      <c r="AG3" s="185">
        <f>80/(20/24)</f>
        <v>96</v>
      </c>
      <c r="AH3" s="187">
        <v>0.22</v>
      </c>
      <c r="AI3" s="188">
        <v>600</v>
      </c>
      <c r="AJ3" s="185">
        <v>4</v>
      </c>
      <c r="AK3" s="189">
        <v>0.2</v>
      </c>
      <c r="AL3" s="189">
        <v>0</v>
      </c>
      <c r="AM3" s="189">
        <v>0</v>
      </c>
      <c r="AN3" s="189">
        <v>0</v>
      </c>
      <c r="AO3" s="189">
        <v>0</v>
      </c>
      <c r="AP3" s="189">
        <v>0.5</v>
      </c>
      <c r="AQ3" s="189">
        <v>0</v>
      </c>
      <c r="AR3" s="189">
        <v>0</v>
      </c>
      <c r="AS3" s="189">
        <v>0</v>
      </c>
      <c r="AT3" s="189">
        <v>0</v>
      </c>
      <c r="AU3" s="189">
        <v>0</v>
      </c>
      <c r="AV3" s="189">
        <v>1</v>
      </c>
      <c r="AW3" s="189">
        <v>0</v>
      </c>
      <c r="AX3" s="189">
        <v>0</v>
      </c>
      <c r="AY3" s="189">
        <v>0.05</v>
      </c>
      <c r="AZ3" s="189">
        <v>0</v>
      </c>
      <c r="BA3" s="189">
        <v>0</v>
      </c>
      <c r="BB3" s="189">
        <v>0</v>
      </c>
      <c r="BC3" s="189">
        <v>0</v>
      </c>
      <c r="BD3" s="189">
        <v>0</v>
      </c>
      <c r="BE3" s="189">
        <v>0</v>
      </c>
      <c r="BF3" s="189">
        <v>0</v>
      </c>
      <c r="BG3" s="177" t="s">
        <v>1147</v>
      </c>
      <c r="BJ3" s="185">
        <v>44</v>
      </c>
      <c r="BK3" s="185">
        <v>3.3</v>
      </c>
      <c r="BM3" s="185">
        <v>7</v>
      </c>
      <c r="BP3" s="185" t="s">
        <v>833</v>
      </c>
      <c r="CI3" s="185">
        <v>-128.64500000000001</v>
      </c>
      <c r="CN3" s="272"/>
      <c r="DC3" s="185">
        <f t="shared" si="0"/>
        <v>0</v>
      </c>
      <c r="DD3" s="185">
        <v>0</v>
      </c>
    </row>
    <row r="4" spans="1:109" s="177" customFormat="1" ht="12" x14ac:dyDescent="0.2">
      <c r="A4" s="175" t="s">
        <v>851</v>
      </c>
      <c r="B4" s="176" t="s">
        <v>614</v>
      </c>
      <c r="C4" s="246" t="s">
        <v>541</v>
      </c>
      <c r="D4" s="177" t="s">
        <v>865</v>
      </c>
      <c r="E4" s="177">
        <v>1</v>
      </c>
      <c r="F4" s="177">
        <v>2016</v>
      </c>
      <c r="G4" s="177" t="s">
        <v>1032</v>
      </c>
      <c r="H4" s="177" t="s">
        <v>258</v>
      </c>
      <c r="I4" s="177" t="s">
        <v>514</v>
      </c>
      <c r="J4" s="177" t="s">
        <v>836</v>
      </c>
      <c r="K4" s="177" t="s">
        <v>846</v>
      </c>
      <c r="M4" s="177" t="s">
        <v>847</v>
      </c>
      <c r="N4" s="283"/>
      <c r="O4" s="177" t="s">
        <v>813</v>
      </c>
      <c r="P4" s="177" t="s">
        <v>1072</v>
      </c>
      <c r="Q4" s="177" t="s">
        <v>850</v>
      </c>
      <c r="R4" s="283"/>
      <c r="S4" s="176" t="s">
        <v>845</v>
      </c>
      <c r="T4" s="177" t="s">
        <v>948</v>
      </c>
      <c r="U4" s="177" t="s">
        <v>974</v>
      </c>
      <c r="W4" s="177">
        <v>65</v>
      </c>
      <c r="Z4" s="177">
        <v>7.2</v>
      </c>
      <c r="AC4" s="179"/>
      <c r="AE4" s="177" t="s">
        <v>870</v>
      </c>
      <c r="AF4" s="177" t="s">
        <v>769</v>
      </c>
      <c r="AG4" s="177">
        <v>2.56</v>
      </c>
      <c r="AH4" s="180">
        <v>3.5999999999999999E-3</v>
      </c>
      <c r="AI4" s="181">
        <v>73.8</v>
      </c>
      <c r="AJ4" s="177">
        <v>3</v>
      </c>
      <c r="AK4" s="182">
        <f>1/4.93</f>
        <v>0.20283975659229211</v>
      </c>
      <c r="AL4" s="182">
        <v>0</v>
      </c>
      <c r="AM4" s="182">
        <v>0</v>
      </c>
      <c r="AN4" s="182">
        <v>0</v>
      </c>
      <c r="AO4" s="182">
        <v>0</v>
      </c>
      <c r="AP4" s="182">
        <v>0</v>
      </c>
      <c r="AQ4" s="182">
        <v>0</v>
      </c>
      <c r="AR4" s="182">
        <v>0</v>
      </c>
      <c r="AS4" s="182">
        <v>0</v>
      </c>
      <c r="AT4" s="182">
        <v>0</v>
      </c>
      <c r="AU4" s="182">
        <v>0</v>
      </c>
      <c r="AV4" s="182">
        <v>0</v>
      </c>
      <c r="AW4" s="182">
        <v>0</v>
      </c>
      <c r="AX4" s="182">
        <v>1</v>
      </c>
      <c r="AY4" s="182">
        <f>2.45/4.93</f>
        <v>0.49695740365111568</v>
      </c>
      <c r="AZ4" s="182">
        <v>0</v>
      </c>
      <c r="BA4" s="182">
        <v>0</v>
      </c>
      <c r="BB4" s="182">
        <v>0</v>
      </c>
      <c r="BC4" s="182">
        <v>0</v>
      </c>
      <c r="BD4" s="182">
        <v>0</v>
      </c>
      <c r="BE4" s="182">
        <v>0</v>
      </c>
      <c r="BF4" s="182">
        <v>0</v>
      </c>
      <c r="BG4" s="177" t="s">
        <v>1019</v>
      </c>
      <c r="BH4" s="177" t="s">
        <v>1018</v>
      </c>
      <c r="BI4" s="177" t="s">
        <v>859</v>
      </c>
      <c r="BP4" s="177" t="s">
        <v>861</v>
      </c>
      <c r="BQ4" s="177" t="s">
        <v>307</v>
      </c>
      <c r="CN4" s="271"/>
      <c r="DC4" s="177">
        <f>IF((OR(H3="Psychrophile",H3="Halophile")), 1, 0)</f>
        <v>0</v>
      </c>
      <c r="DD4" s="177">
        <v>0</v>
      </c>
    </row>
    <row r="5" spans="1:109" s="135" customFormat="1" ht="12" x14ac:dyDescent="0.2">
      <c r="A5" s="197" t="s">
        <v>854</v>
      </c>
      <c r="B5" s="136" t="s">
        <v>614</v>
      </c>
      <c r="C5" s="248" t="s">
        <v>541</v>
      </c>
      <c r="D5" s="135" t="s">
        <v>865</v>
      </c>
      <c r="E5" s="135">
        <v>1</v>
      </c>
      <c r="F5" s="135">
        <v>2016</v>
      </c>
      <c r="G5" s="135" t="s">
        <v>1032</v>
      </c>
      <c r="H5" s="135" t="s">
        <v>258</v>
      </c>
      <c r="I5" s="135" t="s">
        <v>514</v>
      </c>
      <c r="J5" s="135" t="s">
        <v>836</v>
      </c>
      <c r="K5" s="135" t="s">
        <v>846</v>
      </c>
      <c r="M5" s="135" t="s">
        <v>847</v>
      </c>
      <c r="N5" s="311"/>
      <c r="O5" s="135" t="s">
        <v>813</v>
      </c>
      <c r="P5" s="135" t="s">
        <v>1072</v>
      </c>
      <c r="Q5" s="135" t="s">
        <v>850</v>
      </c>
      <c r="R5" s="311"/>
      <c r="S5" s="136" t="s">
        <v>845</v>
      </c>
      <c r="T5" s="135" t="s">
        <v>948</v>
      </c>
      <c r="U5" s="135" t="s">
        <v>974</v>
      </c>
      <c r="W5" s="135">
        <v>65</v>
      </c>
      <c r="Z5" s="135">
        <v>7.2</v>
      </c>
      <c r="AC5" s="171"/>
      <c r="AE5" s="135" t="s">
        <v>870</v>
      </c>
      <c r="AF5" s="135" t="s">
        <v>770</v>
      </c>
      <c r="AG5" s="135">
        <v>1.04</v>
      </c>
      <c r="AH5" s="137">
        <v>8.9999999999999998E-4</v>
      </c>
      <c r="AI5" s="167">
        <v>74.400000000000006</v>
      </c>
      <c r="AJ5" s="135">
        <v>3</v>
      </c>
      <c r="AK5" s="134">
        <f>1/3.35</f>
        <v>0.29850746268656714</v>
      </c>
      <c r="AL5" s="134">
        <v>0</v>
      </c>
      <c r="AM5" s="134">
        <v>0</v>
      </c>
      <c r="AN5" s="134">
        <v>0</v>
      </c>
      <c r="AO5" s="134">
        <v>0</v>
      </c>
      <c r="AP5" s="134">
        <v>0</v>
      </c>
      <c r="AQ5" s="134">
        <v>0</v>
      </c>
      <c r="AR5" s="134">
        <v>0</v>
      </c>
      <c r="AS5" s="134">
        <v>0</v>
      </c>
      <c r="AT5" s="134">
        <v>0</v>
      </c>
      <c r="AU5" s="134">
        <v>0</v>
      </c>
      <c r="AV5" s="134">
        <v>0</v>
      </c>
      <c r="AW5" s="134">
        <v>0</v>
      </c>
      <c r="AX5" s="134">
        <v>1</v>
      </c>
      <c r="AY5" s="134">
        <f>1.57/3.35</f>
        <v>0.46865671641791046</v>
      </c>
      <c r="AZ5" s="134">
        <v>0</v>
      </c>
      <c r="BA5" s="134">
        <v>0</v>
      </c>
      <c r="BB5" s="134">
        <v>0</v>
      </c>
      <c r="BC5" s="134">
        <v>0</v>
      </c>
      <c r="BD5" s="134">
        <v>0</v>
      </c>
      <c r="BE5" s="134">
        <v>0</v>
      </c>
      <c r="BF5" s="134">
        <v>0</v>
      </c>
      <c r="BG5" s="135" t="s">
        <v>1019</v>
      </c>
      <c r="BH5" s="135" t="s">
        <v>1018</v>
      </c>
      <c r="BI5" s="135" t="s">
        <v>859</v>
      </c>
      <c r="BP5" s="135" t="s">
        <v>861</v>
      </c>
      <c r="BQ5" s="135" t="s">
        <v>307</v>
      </c>
      <c r="CN5" s="273"/>
      <c r="DC5" s="135">
        <f>IF((OR(H4="Psychrophile",H4="Halophile")), 1, 0)</f>
        <v>0</v>
      </c>
      <c r="DD5" s="135">
        <v>0</v>
      </c>
    </row>
    <row r="6" spans="1:109" s="135" customFormat="1" ht="12" x14ac:dyDescent="0.2">
      <c r="A6" s="197" t="s">
        <v>852</v>
      </c>
      <c r="B6" s="136" t="s">
        <v>614</v>
      </c>
      <c r="C6" s="248" t="s">
        <v>541</v>
      </c>
      <c r="D6" s="135" t="s">
        <v>865</v>
      </c>
      <c r="E6" s="135">
        <v>1</v>
      </c>
      <c r="F6" s="135">
        <v>2016</v>
      </c>
      <c r="G6" s="135" t="s">
        <v>1032</v>
      </c>
      <c r="H6" s="135" t="s">
        <v>258</v>
      </c>
      <c r="I6" s="135" t="s">
        <v>514</v>
      </c>
      <c r="J6" s="135" t="s">
        <v>836</v>
      </c>
      <c r="K6" s="135" t="s">
        <v>846</v>
      </c>
      <c r="M6" s="135" t="s">
        <v>847</v>
      </c>
      <c r="N6" s="311"/>
      <c r="O6" s="135" t="s">
        <v>813</v>
      </c>
      <c r="P6" s="135" t="s">
        <v>1072</v>
      </c>
      <c r="Q6" s="135" t="s">
        <v>850</v>
      </c>
      <c r="R6" s="311"/>
      <c r="S6" s="136" t="s">
        <v>845</v>
      </c>
      <c r="T6" s="135" t="s">
        <v>948</v>
      </c>
      <c r="U6" s="135" t="s">
        <v>974</v>
      </c>
      <c r="W6" s="135">
        <v>65</v>
      </c>
      <c r="Z6" s="135">
        <v>7.2</v>
      </c>
      <c r="AC6" s="171"/>
      <c r="AE6" s="135" t="s">
        <v>870</v>
      </c>
      <c r="AF6" s="135" t="s">
        <v>768</v>
      </c>
      <c r="AG6" s="135">
        <v>5.41</v>
      </c>
      <c r="AH6" s="137">
        <v>4.8999999999999998E-3</v>
      </c>
      <c r="AI6" s="167">
        <v>80.8</v>
      </c>
      <c r="AJ6" s="135">
        <v>3</v>
      </c>
      <c r="AK6" s="134">
        <f>1/4.11</f>
        <v>0.24330900243309</v>
      </c>
      <c r="AL6" s="134">
        <v>0</v>
      </c>
      <c r="AM6" s="134">
        <v>0</v>
      </c>
      <c r="AN6" s="134">
        <v>0</v>
      </c>
      <c r="AO6" s="134">
        <v>0</v>
      </c>
      <c r="AP6" s="134">
        <v>0</v>
      </c>
      <c r="AQ6" s="134">
        <v>0</v>
      </c>
      <c r="AR6" s="134">
        <v>0</v>
      </c>
      <c r="AS6" s="134">
        <v>0</v>
      </c>
      <c r="AT6" s="134">
        <v>0</v>
      </c>
      <c r="AU6" s="134">
        <v>0</v>
      </c>
      <c r="AV6" s="134">
        <v>0</v>
      </c>
      <c r="AW6" s="134">
        <v>0</v>
      </c>
      <c r="AX6" s="134">
        <v>1</v>
      </c>
      <c r="AY6" s="134">
        <f>2.13/4.11</f>
        <v>0.51824817518248167</v>
      </c>
      <c r="AZ6" s="134">
        <v>0</v>
      </c>
      <c r="BA6" s="134">
        <v>0</v>
      </c>
      <c r="BB6" s="134">
        <v>0</v>
      </c>
      <c r="BC6" s="134">
        <v>0</v>
      </c>
      <c r="BD6" s="134">
        <v>0</v>
      </c>
      <c r="BE6" s="134">
        <v>0</v>
      </c>
      <c r="BF6" s="134">
        <v>0</v>
      </c>
      <c r="BG6" s="135" t="s">
        <v>1019</v>
      </c>
      <c r="BH6" s="135" t="s">
        <v>1018</v>
      </c>
      <c r="BI6" s="135" t="s">
        <v>859</v>
      </c>
      <c r="BP6" s="135" t="s">
        <v>861</v>
      </c>
      <c r="BQ6" s="135" t="s">
        <v>307</v>
      </c>
      <c r="CN6" s="273"/>
      <c r="DC6" s="135">
        <f>IF((OR(H5="Psychrophile",H5="Halophile")), 1, 0)</f>
        <v>0</v>
      </c>
      <c r="DD6" s="135">
        <v>0</v>
      </c>
    </row>
    <row r="7" spans="1:109" s="135" customFormat="1" ht="12" x14ac:dyDescent="0.2">
      <c r="A7" s="197" t="s">
        <v>853</v>
      </c>
      <c r="B7" s="136" t="s">
        <v>614</v>
      </c>
      <c r="C7" s="248" t="s">
        <v>541</v>
      </c>
      <c r="D7" s="135" t="s">
        <v>865</v>
      </c>
      <c r="E7" s="135">
        <v>1</v>
      </c>
      <c r="F7" s="135">
        <v>2016</v>
      </c>
      <c r="G7" s="135" t="s">
        <v>1032</v>
      </c>
      <c r="H7" s="135" t="s">
        <v>258</v>
      </c>
      <c r="I7" s="135" t="s">
        <v>514</v>
      </c>
      <c r="J7" s="135" t="s">
        <v>836</v>
      </c>
      <c r="K7" s="135" t="s">
        <v>846</v>
      </c>
      <c r="M7" s="135" t="s">
        <v>847</v>
      </c>
      <c r="N7" s="311"/>
      <c r="O7" s="135" t="s">
        <v>813</v>
      </c>
      <c r="P7" s="135" t="s">
        <v>1072</v>
      </c>
      <c r="Q7" s="135" t="s">
        <v>850</v>
      </c>
      <c r="R7" s="311"/>
      <c r="S7" s="136" t="s">
        <v>845</v>
      </c>
      <c r="T7" s="135" t="s">
        <v>948</v>
      </c>
      <c r="U7" s="135" t="s">
        <v>974</v>
      </c>
      <c r="W7" s="135">
        <v>65</v>
      </c>
      <c r="Z7" s="135">
        <v>7.2</v>
      </c>
      <c r="AC7" s="171"/>
      <c r="AE7" s="135" t="s">
        <v>870</v>
      </c>
      <c r="AF7" s="135" t="s">
        <v>767</v>
      </c>
      <c r="AG7" s="135">
        <v>8.4</v>
      </c>
      <c r="AH7" s="137">
        <f>8.8/1000</f>
        <v>8.8000000000000005E-3</v>
      </c>
      <c r="AI7" s="167">
        <v>73.5</v>
      </c>
      <c r="AJ7" s="135">
        <v>3</v>
      </c>
      <c r="AK7" s="134">
        <v>0.268817243175</v>
      </c>
      <c r="AL7" s="134">
        <v>0</v>
      </c>
      <c r="AM7" s="134">
        <v>0</v>
      </c>
      <c r="AN7" s="134">
        <v>0</v>
      </c>
      <c r="AO7" s="134">
        <v>0</v>
      </c>
      <c r="AP7" s="134">
        <v>0</v>
      </c>
      <c r="AQ7" s="134">
        <v>0</v>
      </c>
      <c r="AR7" s="134">
        <v>0</v>
      </c>
      <c r="AS7" s="134">
        <v>0</v>
      </c>
      <c r="AT7" s="134">
        <v>0</v>
      </c>
      <c r="AU7" s="134">
        <v>0</v>
      </c>
      <c r="AV7" s="134">
        <v>0</v>
      </c>
      <c r="AW7" s="134">
        <v>0</v>
      </c>
      <c r="AX7" s="134">
        <v>1</v>
      </c>
      <c r="AY7" s="134">
        <v>0.42243175268799998</v>
      </c>
      <c r="AZ7" s="134">
        <v>0</v>
      </c>
      <c r="BA7" s="134">
        <v>0</v>
      </c>
      <c r="BB7" s="134">
        <v>0</v>
      </c>
      <c r="BC7" s="134">
        <v>0</v>
      </c>
      <c r="BD7" s="134">
        <v>0</v>
      </c>
      <c r="BE7" s="134">
        <v>0</v>
      </c>
      <c r="BF7" s="134">
        <v>0</v>
      </c>
      <c r="BG7" s="135" t="s">
        <v>1019</v>
      </c>
      <c r="BH7" s="135" t="s">
        <v>1018</v>
      </c>
      <c r="BI7" s="135" t="s">
        <v>859</v>
      </c>
      <c r="BP7" s="135" t="s">
        <v>861</v>
      </c>
      <c r="BQ7" s="135" t="s">
        <v>307</v>
      </c>
      <c r="CN7" s="273"/>
      <c r="DC7" s="135">
        <f>IF((OR(H6="Psychrophile",H6="Halophile")), 1, 0)</f>
        <v>0</v>
      </c>
      <c r="DD7" s="135">
        <v>0</v>
      </c>
    </row>
    <row r="8" spans="1:109" s="135" customFormat="1" x14ac:dyDescent="0.2">
      <c r="A8" s="197" t="s">
        <v>855</v>
      </c>
      <c r="B8" s="136" t="s">
        <v>518</v>
      </c>
      <c r="C8" s="248" t="s">
        <v>541</v>
      </c>
      <c r="D8" s="135" t="s">
        <v>865</v>
      </c>
      <c r="E8" s="135">
        <v>1</v>
      </c>
      <c r="F8" s="135">
        <v>2016</v>
      </c>
      <c r="G8" s="135" t="s">
        <v>1032</v>
      </c>
      <c r="H8" s="135" t="s">
        <v>258</v>
      </c>
      <c r="I8" s="135" t="s">
        <v>514</v>
      </c>
      <c r="J8" s="135" t="s">
        <v>836</v>
      </c>
      <c r="K8" s="135" t="s">
        <v>846</v>
      </c>
      <c r="M8" s="135" t="s">
        <v>847</v>
      </c>
      <c r="N8" s="311"/>
      <c r="O8" s="135" t="s">
        <v>813</v>
      </c>
      <c r="P8" s="135" t="s">
        <v>1072</v>
      </c>
      <c r="Q8" s="135" t="s">
        <v>850</v>
      </c>
      <c r="R8" s="311"/>
      <c r="S8" s="136" t="s">
        <v>845</v>
      </c>
      <c r="T8" s="135" t="s">
        <v>948</v>
      </c>
      <c r="U8" s="135" t="s">
        <v>974</v>
      </c>
      <c r="W8" s="135">
        <v>65</v>
      </c>
      <c r="Z8" s="135">
        <v>7.2</v>
      </c>
      <c r="AC8" s="171"/>
      <c r="AE8" s="135" t="s">
        <v>870</v>
      </c>
      <c r="AF8" s="135" t="s">
        <v>769</v>
      </c>
      <c r="AG8" s="135">
        <v>0.57999999999999996</v>
      </c>
      <c r="AH8" s="137">
        <v>1.4E-3</v>
      </c>
      <c r="AI8" s="167">
        <v>88.1</v>
      </c>
      <c r="AJ8" s="135">
        <v>4</v>
      </c>
      <c r="AK8" s="134">
        <f>1/1.59</f>
        <v>0.62893081761006286</v>
      </c>
      <c r="AL8" s="134">
        <v>0</v>
      </c>
      <c r="AM8" s="134">
        <v>0</v>
      </c>
      <c r="AN8" s="134">
        <v>0</v>
      </c>
      <c r="AO8" s="134">
        <v>0</v>
      </c>
      <c r="AP8" s="134">
        <v>0</v>
      </c>
      <c r="AQ8" s="134">
        <v>0</v>
      </c>
      <c r="AR8" s="134">
        <v>0</v>
      </c>
      <c r="AS8" s="134">
        <v>0</v>
      </c>
      <c r="AT8" s="134">
        <v>0</v>
      </c>
      <c r="AU8" s="134">
        <v>0</v>
      </c>
      <c r="AV8" s="134">
        <v>0.79874213836478003</v>
      </c>
      <c r="AW8" s="134">
        <v>0</v>
      </c>
      <c r="AX8" s="134">
        <v>0.94968553459119498</v>
      </c>
      <c r="AY8" s="134">
        <v>1</v>
      </c>
      <c r="AZ8" s="134">
        <v>0</v>
      </c>
      <c r="BA8" s="134">
        <v>0</v>
      </c>
      <c r="BB8" s="134">
        <v>0</v>
      </c>
      <c r="BC8" s="134">
        <v>0</v>
      </c>
      <c r="BD8" s="134">
        <v>0</v>
      </c>
      <c r="BE8" s="134">
        <v>0</v>
      </c>
      <c r="BF8" s="134">
        <v>0</v>
      </c>
      <c r="BG8" s="135" t="s">
        <v>1019</v>
      </c>
      <c r="BH8" s="135" t="s">
        <v>1018</v>
      </c>
      <c r="BI8" s="135" t="s">
        <v>860</v>
      </c>
      <c r="BP8" s="135" t="s">
        <v>862</v>
      </c>
      <c r="BQ8" s="135" t="s">
        <v>307</v>
      </c>
      <c r="CN8" s="273"/>
      <c r="DC8" s="135">
        <f>IF((OR(H4="Psychrophile",H4="Halophile")), 1, 0)</f>
        <v>0</v>
      </c>
      <c r="DD8" s="135">
        <v>0</v>
      </c>
    </row>
    <row r="9" spans="1:109" s="135" customFormat="1" x14ac:dyDescent="0.2">
      <c r="A9" s="197" t="s">
        <v>856</v>
      </c>
      <c r="B9" s="136" t="s">
        <v>518</v>
      </c>
      <c r="C9" s="248" t="s">
        <v>541</v>
      </c>
      <c r="D9" s="135" t="s">
        <v>865</v>
      </c>
      <c r="E9" s="135">
        <v>1</v>
      </c>
      <c r="F9" s="135">
        <v>2016</v>
      </c>
      <c r="G9" s="135" t="s">
        <v>1032</v>
      </c>
      <c r="H9" s="135" t="s">
        <v>258</v>
      </c>
      <c r="I9" s="135" t="s">
        <v>514</v>
      </c>
      <c r="J9" s="135" t="s">
        <v>836</v>
      </c>
      <c r="K9" s="135" t="s">
        <v>846</v>
      </c>
      <c r="M9" s="135" t="s">
        <v>847</v>
      </c>
      <c r="N9" s="311"/>
      <c r="O9" s="135" t="s">
        <v>813</v>
      </c>
      <c r="P9" s="135" t="s">
        <v>1072</v>
      </c>
      <c r="Q9" s="135" t="s">
        <v>850</v>
      </c>
      <c r="R9" s="311"/>
      <c r="S9" s="136" t="s">
        <v>845</v>
      </c>
      <c r="T9" s="135" t="s">
        <v>948</v>
      </c>
      <c r="U9" s="135" t="s">
        <v>974</v>
      </c>
      <c r="W9" s="135">
        <v>65</v>
      </c>
      <c r="Z9" s="135">
        <v>7.2</v>
      </c>
      <c r="AC9" s="171"/>
      <c r="AE9" s="135" t="s">
        <v>870</v>
      </c>
      <c r="AF9" s="135" t="s">
        <v>770</v>
      </c>
      <c r="AG9" s="135">
        <v>0.24</v>
      </c>
      <c r="AH9" s="137">
        <v>2.9999999999999997E-4</v>
      </c>
      <c r="AI9" s="167">
        <v>88.2</v>
      </c>
      <c r="AJ9" s="135">
        <v>4</v>
      </c>
      <c r="AK9" s="134">
        <f>1/4.71</f>
        <v>0.21231422505307856</v>
      </c>
      <c r="AL9" s="134">
        <v>0</v>
      </c>
      <c r="AM9" s="134">
        <v>0</v>
      </c>
      <c r="AN9" s="134">
        <v>0</v>
      </c>
      <c r="AO9" s="134">
        <v>0</v>
      </c>
      <c r="AP9" s="134">
        <v>0</v>
      </c>
      <c r="AQ9" s="134">
        <v>0</v>
      </c>
      <c r="AR9" s="134">
        <v>0</v>
      </c>
      <c r="AS9" s="134">
        <v>0</v>
      </c>
      <c r="AT9" s="134">
        <v>0</v>
      </c>
      <c r="AU9" s="134">
        <v>0</v>
      </c>
      <c r="AV9" s="134">
        <v>0.709129511677282</v>
      </c>
      <c r="AW9" s="134">
        <v>0</v>
      </c>
      <c r="AX9" s="134">
        <v>0.76433121019108297</v>
      </c>
      <c r="AY9" s="134">
        <v>1</v>
      </c>
      <c r="AZ9" s="134">
        <v>0</v>
      </c>
      <c r="BA9" s="134">
        <v>0</v>
      </c>
      <c r="BB9" s="134">
        <v>0</v>
      </c>
      <c r="BC9" s="134">
        <v>0</v>
      </c>
      <c r="BD9" s="134">
        <v>0</v>
      </c>
      <c r="BE9" s="134">
        <v>0</v>
      </c>
      <c r="BF9" s="134">
        <v>0</v>
      </c>
      <c r="BG9" s="135" t="s">
        <v>1019</v>
      </c>
      <c r="BH9" s="135" t="s">
        <v>1018</v>
      </c>
      <c r="BI9" s="135" t="s">
        <v>860</v>
      </c>
      <c r="BP9" s="135" t="s">
        <v>862</v>
      </c>
      <c r="BQ9" s="135" t="s">
        <v>307</v>
      </c>
      <c r="CN9" s="273"/>
      <c r="DC9" s="135">
        <f>IF((OR(H5="Psychrophile",H5="Halophile")), 1, 0)</f>
        <v>0</v>
      </c>
      <c r="DD9" s="135">
        <v>0</v>
      </c>
    </row>
    <row r="10" spans="1:109" s="185" customFormat="1" x14ac:dyDescent="0.2">
      <c r="A10" s="183" t="s">
        <v>857</v>
      </c>
      <c r="B10" s="184" t="s">
        <v>518</v>
      </c>
      <c r="C10" s="247" t="s">
        <v>541</v>
      </c>
      <c r="D10" s="185" t="s">
        <v>865</v>
      </c>
      <c r="E10" s="185">
        <v>1</v>
      </c>
      <c r="F10" s="185">
        <v>2016</v>
      </c>
      <c r="G10" s="185" t="s">
        <v>1032</v>
      </c>
      <c r="H10" s="185" t="s">
        <v>258</v>
      </c>
      <c r="I10" s="185" t="s">
        <v>514</v>
      </c>
      <c r="J10" s="185" t="s">
        <v>836</v>
      </c>
      <c r="K10" s="185" t="s">
        <v>846</v>
      </c>
      <c r="M10" s="185" t="s">
        <v>847</v>
      </c>
      <c r="N10" s="284"/>
      <c r="O10" s="185" t="s">
        <v>813</v>
      </c>
      <c r="P10" s="185" t="s">
        <v>1072</v>
      </c>
      <c r="Q10" s="185" t="s">
        <v>850</v>
      </c>
      <c r="R10" s="284"/>
      <c r="S10" s="184" t="s">
        <v>845</v>
      </c>
      <c r="T10" s="185" t="s">
        <v>948</v>
      </c>
      <c r="U10" s="185" t="s">
        <v>974</v>
      </c>
      <c r="W10" s="185">
        <v>65</v>
      </c>
      <c r="Z10" s="185">
        <v>7.2</v>
      </c>
      <c r="AC10" s="186"/>
      <c r="AE10" s="185" t="s">
        <v>870</v>
      </c>
      <c r="AF10" s="185" t="s">
        <v>768</v>
      </c>
      <c r="AG10" s="185">
        <v>7.68</v>
      </c>
      <c r="AH10" s="187">
        <v>1.0200000000000001E-2</v>
      </c>
      <c r="AI10" s="188">
        <v>85.5</v>
      </c>
      <c r="AJ10" s="185">
        <v>4</v>
      </c>
      <c r="AK10" s="189">
        <f>1/3.75</f>
        <v>0.26666666666666666</v>
      </c>
      <c r="AL10" s="189">
        <v>0</v>
      </c>
      <c r="AM10" s="189">
        <v>0</v>
      </c>
      <c r="AN10" s="189">
        <v>0</v>
      </c>
      <c r="AO10" s="189">
        <v>0</v>
      </c>
      <c r="AP10" s="189">
        <v>0</v>
      </c>
      <c r="AQ10" s="189">
        <v>0</v>
      </c>
      <c r="AR10" s="189">
        <v>0</v>
      </c>
      <c r="AS10" s="189">
        <v>0</v>
      </c>
      <c r="AT10" s="189">
        <v>0</v>
      </c>
      <c r="AU10" s="189">
        <v>0</v>
      </c>
      <c r="AV10" s="189">
        <v>0.49866666666666698</v>
      </c>
      <c r="AW10" s="189">
        <v>0</v>
      </c>
      <c r="AX10" s="189">
        <v>0.80533333333333301</v>
      </c>
      <c r="AY10" s="189">
        <v>1</v>
      </c>
      <c r="AZ10" s="189">
        <v>0</v>
      </c>
      <c r="BA10" s="189">
        <v>0</v>
      </c>
      <c r="BB10" s="189">
        <v>0</v>
      </c>
      <c r="BC10" s="189">
        <v>0</v>
      </c>
      <c r="BD10" s="189">
        <v>0</v>
      </c>
      <c r="BE10" s="189">
        <v>0</v>
      </c>
      <c r="BF10" s="189">
        <v>0</v>
      </c>
      <c r="BG10" s="185" t="s">
        <v>1019</v>
      </c>
      <c r="BH10" s="185" t="s">
        <v>1018</v>
      </c>
      <c r="BI10" s="185" t="s">
        <v>860</v>
      </c>
      <c r="BP10" s="185" t="s">
        <v>862</v>
      </c>
      <c r="BQ10" s="185" t="s">
        <v>307</v>
      </c>
      <c r="CN10" s="272"/>
      <c r="DC10" s="185">
        <f>IF((OR(H6="Psychrophile",H6="Halophile")), 1, 0)</f>
        <v>0</v>
      </c>
      <c r="DD10" s="185">
        <v>0</v>
      </c>
    </row>
    <row r="11" spans="1:109" s="192" customFormat="1" x14ac:dyDescent="0.2">
      <c r="A11" s="190" t="s">
        <v>530</v>
      </c>
      <c r="B11" s="191" t="s">
        <v>519</v>
      </c>
      <c r="C11" s="249" t="s">
        <v>542</v>
      </c>
      <c r="D11" s="192" t="s">
        <v>864</v>
      </c>
      <c r="E11" s="192">
        <v>1</v>
      </c>
      <c r="F11" s="192">
        <v>2017</v>
      </c>
      <c r="G11" s="192" t="s">
        <v>1033</v>
      </c>
      <c r="H11" s="192" t="s">
        <v>258</v>
      </c>
      <c r="I11" s="192" t="s">
        <v>514</v>
      </c>
      <c r="J11" s="192" t="s">
        <v>836</v>
      </c>
      <c r="K11" s="192" t="s">
        <v>868</v>
      </c>
      <c r="L11" s="192" t="s">
        <v>1070</v>
      </c>
      <c r="M11" s="192" t="s">
        <v>869</v>
      </c>
      <c r="N11" s="285"/>
      <c r="O11" s="192" t="s">
        <v>813</v>
      </c>
      <c r="P11" s="285" t="s">
        <v>850</v>
      </c>
      <c r="Q11" s="192" t="s">
        <v>850</v>
      </c>
      <c r="R11" s="285"/>
      <c r="S11" s="191" t="s">
        <v>845</v>
      </c>
      <c r="T11" s="192" t="s">
        <v>948</v>
      </c>
      <c r="U11" s="192" t="s">
        <v>975</v>
      </c>
      <c r="V11" s="285">
        <v>45</v>
      </c>
      <c r="W11" s="192">
        <v>55</v>
      </c>
      <c r="X11" s="285">
        <v>70</v>
      </c>
      <c r="Y11" s="285">
        <v>7</v>
      </c>
      <c r="Z11" s="192">
        <v>8</v>
      </c>
      <c r="AA11" s="285">
        <v>9</v>
      </c>
      <c r="AC11" s="193">
        <v>0.02</v>
      </c>
      <c r="AE11" s="192" t="s">
        <v>772</v>
      </c>
      <c r="AF11" s="192" t="s">
        <v>767</v>
      </c>
      <c r="AG11" s="192">
        <f>87/(25/24)</f>
        <v>83.52</v>
      </c>
      <c r="AH11" s="194"/>
      <c r="AI11" s="195">
        <v>3200</v>
      </c>
      <c r="AJ11" s="192">
        <v>3</v>
      </c>
      <c r="AK11" s="196">
        <v>0.14000000000000001</v>
      </c>
      <c r="AL11" s="196">
        <v>0</v>
      </c>
      <c r="AM11" s="196">
        <v>0</v>
      </c>
      <c r="AN11" s="196">
        <v>0</v>
      </c>
      <c r="AO11" s="196">
        <v>0</v>
      </c>
      <c r="AP11" s="196">
        <v>0</v>
      </c>
      <c r="AQ11" s="196">
        <v>0</v>
      </c>
      <c r="AR11" s="196">
        <v>0</v>
      </c>
      <c r="AS11" s="196">
        <v>0</v>
      </c>
      <c r="AT11" s="196">
        <v>0</v>
      </c>
      <c r="AU11" s="196">
        <v>0</v>
      </c>
      <c r="AV11" s="196">
        <v>1</v>
      </c>
      <c r="AW11" s="196">
        <v>0</v>
      </c>
      <c r="AX11" s="196">
        <v>0</v>
      </c>
      <c r="AY11" s="196">
        <v>0</v>
      </c>
      <c r="AZ11" s="196">
        <v>0.06</v>
      </c>
      <c r="BA11" s="196">
        <v>0</v>
      </c>
      <c r="BB11" s="196">
        <v>0</v>
      </c>
      <c r="BC11" s="196">
        <v>0</v>
      </c>
      <c r="BD11" s="196">
        <v>0</v>
      </c>
      <c r="BE11" s="196">
        <v>0</v>
      </c>
      <c r="BF11" s="196">
        <v>0</v>
      </c>
      <c r="BG11" s="192" t="s">
        <v>1148</v>
      </c>
      <c r="BK11" s="192">
        <v>18.600000000000001</v>
      </c>
      <c r="BL11" s="192">
        <v>6.07</v>
      </c>
      <c r="BM11" s="192">
        <v>0</v>
      </c>
      <c r="BO11" s="192">
        <v>0</v>
      </c>
      <c r="BP11" s="192" t="s">
        <v>872</v>
      </c>
      <c r="BT11" s="192" t="s">
        <v>871</v>
      </c>
      <c r="CN11" s="192">
        <v>1</v>
      </c>
      <c r="CP11" s="192">
        <v>1</v>
      </c>
      <c r="CQ11" s="192">
        <v>1</v>
      </c>
      <c r="CR11" s="192">
        <v>1</v>
      </c>
      <c r="CT11" s="192">
        <v>1</v>
      </c>
      <c r="DC11" s="192">
        <f>IF((OR(H8="Psychrophile",H8="Halophile")), 1, 0)</f>
        <v>0</v>
      </c>
      <c r="DD11" s="192">
        <v>0</v>
      </c>
    </row>
    <row r="12" spans="1:109" s="177" customFormat="1" x14ac:dyDescent="0.2">
      <c r="A12" s="175">
        <v>418.1</v>
      </c>
      <c r="B12" s="176" t="s">
        <v>520</v>
      </c>
      <c r="C12" s="246" t="s">
        <v>1007</v>
      </c>
      <c r="D12" s="177" t="s">
        <v>864</v>
      </c>
      <c r="E12" s="177">
        <v>1</v>
      </c>
      <c r="F12" s="177">
        <v>2013</v>
      </c>
      <c r="G12" s="177" t="s">
        <v>1034</v>
      </c>
      <c r="H12" s="177" t="s">
        <v>258</v>
      </c>
      <c r="I12" s="177" t="s">
        <v>514</v>
      </c>
      <c r="J12" s="177" t="s">
        <v>836</v>
      </c>
      <c r="K12" s="177" t="s">
        <v>915</v>
      </c>
      <c r="L12" s="177" t="s">
        <v>1071</v>
      </c>
      <c r="M12" s="177" t="s">
        <v>991</v>
      </c>
      <c r="N12" s="283"/>
      <c r="O12" s="177" t="s">
        <v>813</v>
      </c>
      <c r="P12" s="283" t="s">
        <v>850</v>
      </c>
      <c r="Q12" s="177" t="s">
        <v>850</v>
      </c>
      <c r="R12" s="283"/>
      <c r="S12" s="176" t="s">
        <v>815</v>
      </c>
      <c r="T12" s="177" t="s">
        <v>948</v>
      </c>
      <c r="U12" s="177" t="s">
        <v>974</v>
      </c>
      <c r="V12" s="283">
        <v>35</v>
      </c>
      <c r="W12" s="177">
        <v>55</v>
      </c>
      <c r="X12" s="283">
        <v>72</v>
      </c>
      <c r="Y12" s="283">
        <v>6</v>
      </c>
      <c r="Z12" s="177">
        <v>7</v>
      </c>
      <c r="AA12" s="283">
        <v>8.5</v>
      </c>
      <c r="AC12" s="179">
        <v>2.5</v>
      </c>
      <c r="AE12" s="177" t="s">
        <v>772</v>
      </c>
      <c r="AF12" s="177" t="s">
        <v>768</v>
      </c>
      <c r="AG12" s="177">
        <f>53/(20/24)</f>
        <v>63.599999999999994</v>
      </c>
      <c r="AH12" s="180">
        <v>0.114</v>
      </c>
      <c r="AI12" s="181">
        <v>700</v>
      </c>
      <c r="AJ12" s="177">
        <v>6</v>
      </c>
      <c r="AK12" s="182">
        <v>0.1616161616161616</v>
      </c>
      <c r="AL12" s="182">
        <v>7.8350370555977378E-2</v>
      </c>
      <c r="AM12" s="182">
        <v>0</v>
      </c>
      <c r="AN12" s="182">
        <v>0</v>
      </c>
      <c r="AO12" s="182">
        <v>0</v>
      </c>
      <c r="AP12" s="182">
        <v>6.7821067821067824E-2</v>
      </c>
      <c r="AQ12" s="182">
        <v>9.1408765648640283E-2</v>
      </c>
      <c r="AR12" s="182">
        <v>0</v>
      </c>
      <c r="AS12" s="182">
        <v>0</v>
      </c>
      <c r="AT12" s="182">
        <v>0</v>
      </c>
      <c r="AU12" s="182">
        <v>0</v>
      </c>
      <c r="AV12" s="182">
        <v>1</v>
      </c>
      <c r="AW12" s="182">
        <v>0</v>
      </c>
      <c r="AX12" s="182">
        <v>0</v>
      </c>
      <c r="AY12" s="182">
        <v>0</v>
      </c>
      <c r="AZ12" s="182">
        <v>0</v>
      </c>
      <c r="BA12" s="182">
        <v>5.0216455791228035E-2</v>
      </c>
      <c r="BB12" s="182">
        <v>0</v>
      </c>
      <c r="BC12" s="182">
        <v>0</v>
      </c>
      <c r="BD12" s="182">
        <v>0</v>
      </c>
      <c r="BE12" s="182">
        <v>0</v>
      </c>
      <c r="BF12" s="182">
        <v>0</v>
      </c>
      <c r="BJ12" s="177">
        <v>80.5</v>
      </c>
      <c r="BK12" s="177">
        <v>1.9</v>
      </c>
      <c r="BM12" s="177">
        <v>3</v>
      </c>
      <c r="BO12" s="177">
        <v>0.5</v>
      </c>
      <c r="BT12" s="177" t="s">
        <v>1022</v>
      </c>
      <c r="CA12" s="177">
        <v>176</v>
      </c>
      <c r="CB12" s="177" t="s">
        <v>981</v>
      </c>
      <c r="CC12" s="177" t="s">
        <v>980</v>
      </c>
      <c r="CE12" s="177">
        <v>32.51</v>
      </c>
      <c r="CF12" s="177">
        <v>8234</v>
      </c>
      <c r="CG12" s="177">
        <v>56</v>
      </c>
      <c r="CH12" s="177">
        <v>16</v>
      </c>
      <c r="CN12" s="271"/>
      <c r="CV12" s="177">
        <v>1</v>
      </c>
      <c r="CY12" s="177">
        <v>1</v>
      </c>
      <c r="DC12" s="177">
        <f t="shared" si="0"/>
        <v>0</v>
      </c>
      <c r="DD12" s="177">
        <v>0</v>
      </c>
    </row>
    <row r="13" spans="1:109" s="185" customFormat="1" x14ac:dyDescent="0.2">
      <c r="A13" s="183">
        <v>418.2</v>
      </c>
      <c r="B13" s="184" t="s">
        <v>520</v>
      </c>
      <c r="C13" s="247" t="s">
        <v>1007</v>
      </c>
      <c r="D13" s="185" t="s">
        <v>864</v>
      </c>
      <c r="E13" s="185">
        <v>1</v>
      </c>
      <c r="F13" s="185">
        <v>2013</v>
      </c>
      <c r="G13" s="185" t="s">
        <v>1034</v>
      </c>
      <c r="H13" s="185" t="s">
        <v>258</v>
      </c>
      <c r="I13" s="185" t="s">
        <v>514</v>
      </c>
      <c r="J13" s="185" t="s">
        <v>836</v>
      </c>
      <c r="K13" s="185" t="s">
        <v>915</v>
      </c>
      <c r="L13" s="185" t="s">
        <v>1071</v>
      </c>
      <c r="M13" s="185" t="s">
        <v>991</v>
      </c>
      <c r="N13" s="284"/>
      <c r="O13" s="185" t="s">
        <v>813</v>
      </c>
      <c r="P13" s="284" t="s">
        <v>850</v>
      </c>
      <c r="Q13" s="185" t="s">
        <v>850</v>
      </c>
      <c r="R13" s="284"/>
      <c r="S13" s="184" t="s">
        <v>815</v>
      </c>
      <c r="T13" s="185" t="s">
        <v>948</v>
      </c>
      <c r="U13" s="185" t="s">
        <v>974</v>
      </c>
      <c r="V13" s="284">
        <v>35</v>
      </c>
      <c r="W13" s="185">
        <v>55</v>
      </c>
      <c r="X13" s="284">
        <v>72</v>
      </c>
      <c r="Y13" s="284">
        <v>6</v>
      </c>
      <c r="Z13" s="185">
        <v>7</v>
      </c>
      <c r="AA13" s="284">
        <v>8.5</v>
      </c>
      <c r="AC13" s="186">
        <v>2.5</v>
      </c>
      <c r="AE13" s="185" t="s">
        <v>772</v>
      </c>
      <c r="AF13" s="185" t="s">
        <v>768</v>
      </c>
      <c r="AG13" s="185">
        <f>53/(20/24)</f>
        <v>63.599999999999994</v>
      </c>
      <c r="AH13" s="187">
        <v>0.114</v>
      </c>
      <c r="AI13" s="188">
        <v>1000</v>
      </c>
      <c r="AJ13" s="185">
        <v>7</v>
      </c>
      <c r="AK13" s="189">
        <v>0.45722713864306785</v>
      </c>
      <c r="AL13" s="189">
        <v>0.24025135750129348</v>
      </c>
      <c r="AM13" s="189">
        <v>0</v>
      </c>
      <c r="AN13" s="189">
        <v>0</v>
      </c>
      <c r="AO13" s="189">
        <v>0</v>
      </c>
      <c r="AP13" s="189">
        <v>0.528023598820059</v>
      </c>
      <c r="AQ13" s="189">
        <v>0.34702973861297948</v>
      </c>
      <c r="AR13" s="189">
        <v>0</v>
      </c>
      <c r="AS13" s="189">
        <v>0</v>
      </c>
      <c r="AT13" s="189">
        <v>0</v>
      </c>
      <c r="AU13" s="189">
        <v>0</v>
      </c>
      <c r="AV13" s="189">
        <v>1</v>
      </c>
      <c r="AW13" s="189">
        <v>0</v>
      </c>
      <c r="AX13" s="189">
        <v>0</v>
      </c>
      <c r="AY13" s="189">
        <v>0.17345134668932261</v>
      </c>
      <c r="AZ13" s="189">
        <v>0</v>
      </c>
      <c r="BA13" s="189">
        <v>0.18761064029661426</v>
      </c>
      <c r="BB13" s="189">
        <v>0</v>
      </c>
      <c r="BC13" s="189">
        <v>0</v>
      </c>
      <c r="BD13" s="189">
        <v>0</v>
      </c>
      <c r="BE13" s="189">
        <v>0</v>
      </c>
      <c r="BF13" s="189">
        <v>0</v>
      </c>
      <c r="BJ13" s="185">
        <v>80.5</v>
      </c>
      <c r="BK13" s="185">
        <v>6.5</v>
      </c>
      <c r="BM13" s="185">
        <v>7</v>
      </c>
      <c r="BO13" s="185">
        <v>0.5</v>
      </c>
      <c r="BT13" s="185" t="s">
        <v>871</v>
      </c>
      <c r="CA13" s="185">
        <v>226</v>
      </c>
      <c r="CB13" s="185" t="s">
        <v>981</v>
      </c>
      <c r="CC13" s="185" t="s">
        <v>980</v>
      </c>
      <c r="CE13" s="185">
        <v>32.51</v>
      </c>
      <c r="CF13" s="185">
        <v>8234</v>
      </c>
      <c r="CG13" s="185">
        <v>56</v>
      </c>
      <c r="CH13" s="185">
        <v>16</v>
      </c>
      <c r="CN13" s="272"/>
      <c r="CV13" s="185">
        <v>1</v>
      </c>
      <c r="CY13" s="185">
        <v>1</v>
      </c>
      <c r="DC13" s="185">
        <f t="shared" si="0"/>
        <v>0</v>
      </c>
      <c r="DD13" s="185">
        <v>0</v>
      </c>
    </row>
    <row r="14" spans="1:109" s="192" customFormat="1" x14ac:dyDescent="0.2">
      <c r="A14" s="190">
        <v>423</v>
      </c>
      <c r="B14" s="191" t="s">
        <v>521</v>
      </c>
      <c r="C14" s="282" t="s">
        <v>543</v>
      </c>
      <c r="D14" s="192" t="s">
        <v>864</v>
      </c>
      <c r="E14" s="192">
        <v>1</v>
      </c>
      <c r="F14" s="192">
        <v>2013</v>
      </c>
      <c r="G14" s="192" t="s">
        <v>1035</v>
      </c>
      <c r="H14" s="192" t="s">
        <v>258</v>
      </c>
      <c r="I14" s="192" t="s">
        <v>514</v>
      </c>
      <c r="J14" s="192" t="s">
        <v>836</v>
      </c>
      <c r="K14" s="192" t="s">
        <v>915</v>
      </c>
      <c r="L14" s="192" t="s">
        <v>1075</v>
      </c>
      <c r="M14" s="192" t="s">
        <v>991</v>
      </c>
      <c r="N14" s="285"/>
      <c r="O14" s="192" t="s">
        <v>813</v>
      </c>
      <c r="P14" s="285" t="s">
        <v>850</v>
      </c>
      <c r="Q14" s="192" t="s">
        <v>850</v>
      </c>
      <c r="R14" s="285"/>
      <c r="S14" s="191" t="s">
        <v>815</v>
      </c>
      <c r="T14" s="192" t="s">
        <v>948</v>
      </c>
      <c r="U14" s="192" t="s">
        <v>974</v>
      </c>
      <c r="V14" s="285"/>
      <c r="W14" s="192">
        <v>55</v>
      </c>
      <c r="X14" s="285"/>
      <c r="Y14" s="285"/>
      <c r="Z14" s="192">
        <v>6.5</v>
      </c>
      <c r="AA14" s="285"/>
      <c r="AC14" s="193"/>
      <c r="AF14" s="192" t="s">
        <v>768</v>
      </c>
      <c r="AG14" s="192">
        <v>202</v>
      </c>
      <c r="AH14" s="194">
        <v>0.96799999999999997</v>
      </c>
      <c r="AI14" s="195"/>
      <c r="AJ14" s="192">
        <v>5</v>
      </c>
      <c r="AK14" s="196">
        <v>1</v>
      </c>
      <c r="AL14" s="196">
        <v>0</v>
      </c>
      <c r="AM14" s="196">
        <v>0</v>
      </c>
      <c r="AN14" s="196">
        <v>0</v>
      </c>
      <c r="AO14" s="196">
        <v>0</v>
      </c>
      <c r="AP14" s="196">
        <v>0.28249566724436742</v>
      </c>
      <c r="AQ14" s="196">
        <v>0.24615199367599999</v>
      </c>
      <c r="AR14" s="196">
        <v>0</v>
      </c>
      <c r="AS14" s="196">
        <v>0</v>
      </c>
      <c r="AT14" s="196">
        <v>0</v>
      </c>
      <c r="AU14" s="196">
        <v>0</v>
      </c>
      <c r="AV14" s="196">
        <v>0.15944540727902945</v>
      </c>
      <c r="AW14" s="196">
        <v>4.1823098093397931E-2</v>
      </c>
      <c r="AX14" s="196">
        <v>0</v>
      </c>
      <c r="AY14" s="196">
        <v>0</v>
      </c>
      <c r="AZ14" s="196">
        <v>0</v>
      </c>
      <c r="BA14" s="196">
        <v>0</v>
      </c>
      <c r="BB14" s="196">
        <v>0</v>
      </c>
      <c r="BC14" s="196">
        <v>0</v>
      </c>
      <c r="BD14" s="196">
        <v>0</v>
      </c>
      <c r="BE14" s="196">
        <v>0</v>
      </c>
      <c r="BF14" s="196">
        <v>0</v>
      </c>
      <c r="BJ14" s="192">
        <v>92</v>
      </c>
      <c r="BM14" s="192">
        <v>6</v>
      </c>
      <c r="BO14" s="192">
        <v>2.1</v>
      </c>
      <c r="BP14" s="192" t="s">
        <v>992</v>
      </c>
      <c r="BT14" s="192" t="s">
        <v>1022</v>
      </c>
      <c r="CB14" s="192" t="s">
        <v>990</v>
      </c>
      <c r="CD14" s="192">
        <v>8.1999999999999993</v>
      </c>
      <c r="CN14" s="192">
        <v>1</v>
      </c>
      <c r="DC14" s="192">
        <f t="shared" si="0"/>
        <v>0</v>
      </c>
      <c r="DD14" s="192">
        <v>0</v>
      </c>
    </row>
    <row r="15" spans="1:109" s="192" customFormat="1" x14ac:dyDescent="0.2">
      <c r="A15" s="190" t="s">
        <v>531</v>
      </c>
      <c r="B15" s="191" t="s">
        <v>522</v>
      </c>
      <c r="C15" s="249" t="s">
        <v>544</v>
      </c>
      <c r="D15" s="192" t="s">
        <v>864</v>
      </c>
      <c r="E15" s="192">
        <v>1</v>
      </c>
      <c r="F15" s="192">
        <v>2014</v>
      </c>
      <c r="G15" s="185" t="s">
        <v>1034</v>
      </c>
      <c r="H15" s="192" t="s">
        <v>258</v>
      </c>
      <c r="I15" s="192" t="s">
        <v>514</v>
      </c>
      <c r="J15" s="192" t="s">
        <v>836</v>
      </c>
      <c r="K15" s="192" t="s">
        <v>868</v>
      </c>
      <c r="M15" s="192" t="s">
        <v>869</v>
      </c>
      <c r="N15" s="285"/>
      <c r="O15" s="192" t="s">
        <v>813</v>
      </c>
      <c r="P15" s="285" t="s">
        <v>850</v>
      </c>
      <c r="Q15" s="192" t="s">
        <v>850</v>
      </c>
      <c r="R15" s="285"/>
      <c r="S15" s="191" t="s">
        <v>815</v>
      </c>
      <c r="T15" s="192" t="s">
        <v>948</v>
      </c>
      <c r="V15" s="285"/>
      <c r="W15" s="192">
        <v>55</v>
      </c>
      <c r="X15" s="285"/>
      <c r="Y15" s="285"/>
      <c r="Z15" s="192">
        <v>8</v>
      </c>
      <c r="AA15" s="285"/>
      <c r="AC15" s="193">
        <v>0.2</v>
      </c>
      <c r="AE15" s="192" t="s">
        <v>772</v>
      </c>
      <c r="AF15" s="192" t="s">
        <v>769</v>
      </c>
      <c r="AG15" s="192">
        <f>1083/2</f>
        <v>541.5</v>
      </c>
      <c r="AH15" s="194"/>
      <c r="AI15" s="195">
        <v>1000</v>
      </c>
      <c r="AJ15" s="192">
        <v>2</v>
      </c>
      <c r="AK15" s="196">
        <v>0.45</v>
      </c>
      <c r="AL15" s="196">
        <v>0</v>
      </c>
      <c r="AM15" s="196">
        <v>0</v>
      </c>
      <c r="AN15" s="196">
        <v>0</v>
      </c>
      <c r="AO15" s="196">
        <v>0</v>
      </c>
      <c r="AP15" s="196">
        <v>0</v>
      </c>
      <c r="AQ15" s="196">
        <v>0</v>
      </c>
      <c r="AR15" s="196">
        <v>0</v>
      </c>
      <c r="AS15" s="196">
        <v>0</v>
      </c>
      <c r="AT15" s="196">
        <v>0</v>
      </c>
      <c r="AU15" s="196">
        <v>0</v>
      </c>
      <c r="AV15" s="196">
        <v>1</v>
      </c>
      <c r="AW15" s="196">
        <v>0</v>
      </c>
      <c r="AX15" s="196">
        <v>0</v>
      </c>
      <c r="AY15" s="196">
        <v>0</v>
      </c>
      <c r="AZ15" s="196">
        <v>0</v>
      </c>
      <c r="BA15" s="196">
        <v>0</v>
      </c>
      <c r="BB15" s="196">
        <v>0</v>
      </c>
      <c r="BC15" s="196">
        <v>0</v>
      </c>
      <c r="BD15" s="196">
        <v>0</v>
      </c>
      <c r="BE15" s="196">
        <v>0</v>
      </c>
      <c r="BF15" s="196">
        <v>0</v>
      </c>
      <c r="BG15" s="192" t="s">
        <v>1148</v>
      </c>
      <c r="BM15" s="192">
        <v>0</v>
      </c>
      <c r="BO15" s="192">
        <v>0</v>
      </c>
      <c r="BP15" s="192" t="s">
        <v>1004</v>
      </c>
      <c r="BT15" s="192" t="s">
        <v>871</v>
      </c>
      <c r="BU15" s="192" t="s">
        <v>1003</v>
      </c>
      <c r="CN15" s="274"/>
      <c r="CR15" s="192">
        <v>1</v>
      </c>
      <c r="CU15" s="192">
        <v>1</v>
      </c>
      <c r="DC15" s="192">
        <f t="shared" si="0"/>
        <v>0</v>
      </c>
      <c r="DD15" s="192">
        <v>0</v>
      </c>
    </row>
    <row r="16" spans="1:109" s="192" customFormat="1" x14ac:dyDescent="0.2">
      <c r="A16" s="190" t="s">
        <v>532</v>
      </c>
      <c r="B16" s="191" t="s">
        <v>523</v>
      </c>
      <c r="C16" s="249" t="s">
        <v>545</v>
      </c>
      <c r="D16" s="135" t="s">
        <v>865</v>
      </c>
      <c r="E16" s="135">
        <v>0</v>
      </c>
      <c r="F16" s="192">
        <v>2012</v>
      </c>
      <c r="G16" s="192" t="s">
        <v>1035</v>
      </c>
      <c r="H16" s="192" t="s">
        <v>258</v>
      </c>
      <c r="I16" s="192" t="s">
        <v>514</v>
      </c>
      <c r="J16" s="192" t="s">
        <v>836</v>
      </c>
      <c r="K16" s="192" t="s">
        <v>868</v>
      </c>
      <c r="L16" s="192" t="s">
        <v>1076</v>
      </c>
      <c r="M16" s="192" t="s">
        <v>1012</v>
      </c>
      <c r="N16" s="285"/>
      <c r="O16" s="192" t="s">
        <v>813</v>
      </c>
      <c r="P16" s="285" t="s">
        <v>850</v>
      </c>
      <c r="Q16" s="192" t="s">
        <v>850</v>
      </c>
      <c r="R16" s="285"/>
      <c r="S16" s="191" t="s">
        <v>815</v>
      </c>
      <c r="T16" s="192" t="s">
        <v>948</v>
      </c>
      <c r="U16" s="192" t="s">
        <v>974</v>
      </c>
      <c r="V16" s="285"/>
      <c r="W16" s="192">
        <v>55</v>
      </c>
      <c r="X16" s="285"/>
      <c r="Y16" s="285"/>
      <c r="Z16" s="192">
        <v>7.5</v>
      </c>
      <c r="AA16" s="285"/>
      <c r="AC16" s="193"/>
      <c r="AF16" s="192" t="s">
        <v>769</v>
      </c>
      <c r="AH16" s="194"/>
      <c r="AI16" s="195">
        <v>540.46799999999996</v>
      </c>
      <c r="AJ16" s="192">
        <v>4</v>
      </c>
      <c r="AK16" s="196">
        <v>1</v>
      </c>
      <c r="AL16" s="196">
        <v>0</v>
      </c>
      <c r="AM16" s="196">
        <v>0</v>
      </c>
      <c r="AN16" s="196">
        <v>0</v>
      </c>
      <c r="AO16" s="196">
        <v>0</v>
      </c>
      <c r="AP16" s="196">
        <v>0.22131147549836</v>
      </c>
      <c r="AQ16" s="196">
        <v>0</v>
      </c>
      <c r="AR16" s="196">
        <v>0</v>
      </c>
      <c r="AS16" s="196">
        <v>0</v>
      </c>
      <c r="AT16" s="196">
        <v>0</v>
      </c>
      <c r="AU16" s="196">
        <v>0</v>
      </c>
      <c r="AV16" s="196">
        <v>0.66666666666666696</v>
      </c>
      <c r="AW16" s="196">
        <v>0</v>
      </c>
      <c r="AX16" s="196">
        <v>0</v>
      </c>
      <c r="AY16" s="196">
        <v>0</v>
      </c>
      <c r="AZ16" s="196">
        <v>0</v>
      </c>
      <c r="BA16" s="196">
        <v>0</v>
      </c>
      <c r="BB16" s="196">
        <v>0</v>
      </c>
      <c r="BC16" s="196">
        <v>0.84426229581967005</v>
      </c>
      <c r="BD16" s="196">
        <v>0</v>
      </c>
      <c r="BE16" s="196">
        <v>0</v>
      </c>
      <c r="BF16" s="196">
        <v>0</v>
      </c>
      <c r="BI16" s="192" t="s">
        <v>1014</v>
      </c>
      <c r="BJ16" s="192">
        <v>41.1</v>
      </c>
      <c r="BM16" s="192">
        <v>11.3</v>
      </c>
      <c r="BN16" s="192">
        <v>47.6</v>
      </c>
      <c r="CN16" s="274"/>
      <c r="CV16" s="192">
        <v>1</v>
      </c>
      <c r="DC16" s="192">
        <f t="shared" si="0"/>
        <v>0</v>
      </c>
      <c r="DD16" s="192">
        <v>0</v>
      </c>
    </row>
    <row r="17" spans="1:109" s="192" customFormat="1" ht="15" x14ac:dyDescent="0.25">
      <c r="A17" s="190" t="s">
        <v>1026</v>
      </c>
      <c r="B17" s="191" t="s">
        <v>524</v>
      </c>
      <c r="C17" s="286" t="s">
        <v>546</v>
      </c>
      <c r="D17" s="192" t="s">
        <v>864</v>
      </c>
      <c r="E17" s="192">
        <v>2</v>
      </c>
      <c r="F17" s="192">
        <v>2011</v>
      </c>
      <c r="G17" s="192" t="s">
        <v>1025</v>
      </c>
      <c r="H17" s="192" t="s">
        <v>258</v>
      </c>
      <c r="I17" s="192" t="s">
        <v>514</v>
      </c>
      <c r="J17" s="192" t="s">
        <v>836</v>
      </c>
      <c r="K17" s="192" t="s">
        <v>1028</v>
      </c>
      <c r="L17" s="192" t="s">
        <v>1060</v>
      </c>
      <c r="M17" s="192" t="s">
        <v>991</v>
      </c>
      <c r="N17" s="285"/>
      <c r="O17" s="192" t="s">
        <v>813</v>
      </c>
      <c r="P17" s="285" t="s">
        <v>1027</v>
      </c>
      <c r="Q17" s="192" t="s">
        <v>1027</v>
      </c>
      <c r="R17" s="285"/>
      <c r="S17" s="191" t="s">
        <v>845</v>
      </c>
      <c r="T17" s="192" t="s">
        <v>948</v>
      </c>
      <c r="V17" s="285">
        <v>50</v>
      </c>
      <c r="W17" s="192">
        <v>60</v>
      </c>
      <c r="X17" s="285">
        <v>85</v>
      </c>
      <c r="Y17" s="285"/>
      <c r="Z17" s="192">
        <v>7.5</v>
      </c>
      <c r="AA17" s="285"/>
      <c r="AC17" s="193"/>
      <c r="AF17" s="193"/>
      <c r="AG17" s="193"/>
      <c r="AH17" s="275"/>
      <c r="AI17" s="195">
        <v>500</v>
      </c>
      <c r="AJ17" s="192">
        <v>3</v>
      </c>
      <c r="AK17" s="196">
        <v>0</v>
      </c>
      <c r="AL17" s="196">
        <v>0</v>
      </c>
      <c r="AM17" s="196">
        <v>0</v>
      </c>
      <c r="AN17" s="196">
        <v>0</v>
      </c>
      <c r="AO17" s="196">
        <v>0</v>
      </c>
      <c r="AP17" s="196">
        <v>1</v>
      </c>
      <c r="AQ17" s="196">
        <v>0</v>
      </c>
      <c r="AR17" s="196">
        <v>0</v>
      </c>
      <c r="AS17" s="196">
        <v>1</v>
      </c>
      <c r="AT17" s="196">
        <v>0</v>
      </c>
      <c r="AU17" s="196">
        <v>0</v>
      </c>
      <c r="AV17" s="196">
        <v>0</v>
      </c>
      <c r="AW17" s="196">
        <v>0</v>
      </c>
      <c r="AX17" s="196">
        <v>0</v>
      </c>
      <c r="AY17" s="196">
        <v>0</v>
      </c>
      <c r="AZ17" s="196">
        <v>0</v>
      </c>
      <c r="BA17" s="196">
        <v>0</v>
      </c>
      <c r="BB17" s="196">
        <v>0</v>
      </c>
      <c r="BC17" s="196">
        <v>0</v>
      </c>
      <c r="BD17" s="196">
        <v>0</v>
      </c>
      <c r="BE17" s="196">
        <v>0</v>
      </c>
      <c r="BF17" s="196">
        <v>0</v>
      </c>
      <c r="BG17" s="192" t="s">
        <v>1029</v>
      </c>
      <c r="BP17" s="192" t="s">
        <v>1030</v>
      </c>
      <c r="BQ17" s="192" t="s">
        <v>307</v>
      </c>
      <c r="BR17" s="192" t="s">
        <v>1124</v>
      </c>
      <c r="BT17" s="192" t="s">
        <v>1022</v>
      </c>
      <c r="BV17" s="192" t="s">
        <v>1105</v>
      </c>
      <c r="CN17" s="192">
        <v>1</v>
      </c>
      <c r="CZ17" s="192">
        <v>1</v>
      </c>
      <c r="DC17" s="192">
        <f t="shared" si="0"/>
        <v>0</v>
      </c>
      <c r="DD17" s="192">
        <v>0</v>
      </c>
    </row>
    <row r="18" spans="1:109" s="177" customFormat="1" x14ac:dyDescent="0.2">
      <c r="A18" s="175" t="s">
        <v>533</v>
      </c>
      <c r="B18" s="176" t="s">
        <v>1058</v>
      </c>
      <c r="C18" s="246" t="s">
        <v>1063</v>
      </c>
      <c r="D18" s="135" t="s">
        <v>865</v>
      </c>
      <c r="E18" s="177">
        <v>1</v>
      </c>
      <c r="F18" s="177">
        <v>2000</v>
      </c>
      <c r="G18" s="177" t="s">
        <v>1056</v>
      </c>
      <c r="H18" s="177" t="s">
        <v>258</v>
      </c>
      <c r="I18" s="177" t="s">
        <v>514</v>
      </c>
      <c r="J18" s="177" t="s">
        <v>836</v>
      </c>
      <c r="K18" s="177" t="s">
        <v>1057</v>
      </c>
      <c r="L18" s="177" t="s">
        <v>1061</v>
      </c>
      <c r="M18" s="177" t="s">
        <v>847</v>
      </c>
      <c r="N18" s="283"/>
      <c r="O18" s="177" t="s">
        <v>813</v>
      </c>
      <c r="P18" s="283" t="s">
        <v>850</v>
      </c>
      <c r="Q18" s="177" t="s">
        <v>850</v>
      </c>
      <c r="R18" s="283"/>
      <c r="S18" s="176" t="s">
        <v>815</v>
      </c>
      <c r="T18" s="177" t="s">
        <v>948</v>
      </c>
      <c r="U18" s="177" t="s">
        <v>974</v>
      </c>
      <c r="V18" s="283">
        <v>45</v>
      </c>
      <c r="W18" s="177">
        <v>65</v>
      </c>
      <c r="X18" s="283">
        <v>70</v>
      </c>
      <c r="Y18" s="283">
        <v>6</v>
      </c>
      <c r="Z18" s="177">
        <v>7</v>
      </c>
      <c r="AA18" s="283">
        <v>9</v>
      </c>
      <c r="AB18" s="177">
        <v>0</v>
      </c>
      <c r="AC18" s="179">
        <v>0</v>
      </c>
      <c r="AD18" s="177">
        <v>2</v>
      </c>
      <c r="AE18" s="177" t="s">
        <v>772</v>
      </c>
      <c r="AF18" s="177" t="s">
        <v>770</v>
      </c>
      <c r="AG18" s="177">
        <f>70/(72/24)</f>
        <v>23.333333333333332</v>
      </c>
      <c r="AH18" s="180"/>
      <c r="AI18" s="181"/>
      <c r="AJ18" s="177">
        <v>2</v>
      </c>
      <c r="AK18" s="182">
        <v>1</v>
      </c>
      <c r="AL18" s="182">
        <v>0</v>
      </c>
      <c r="AM18" s="182">
        <v>0</v>
      </c>
      <c r="AN18" s="182">
        <v>0</v>
      </c>
      <c r="AO18" s="182">
        <v>0</v>
      </c>
      <c r="AP18" s="182">
        <v>0</v>
      </c>
      <c r="AQ18" s="182">
        <v>0</v>
      </c>
      <c r="AR18" s="182">
        <v>0</v>
      </c>
      <c r="AS18" s="182">
        <v>0</v>
      </c>
      <c r="AT18" s="182">
        <v>0</v>
      </c>
      <c r="AU18" s="182">
        <v>0</v>
      </c>
      <c r="AV18" s="182">
        <v>0.3</v>
      </c>
      <c r="AW18" s="182">
        <v>0</v>
      </c>
      <c r="AX18" s="182">
        <v>0</v>
      </c>
      <c r="AY18" s="182">
        <v>0</v>
      </c>
      <c r="AZ18" s="182">
        <v>0</v>
      </c>
      <c r="BA18" s="182">
        <v>0</v>
      </c>
      <c r="BB18" s="182">
        <v>0</v>
      </c>
      <c r="BC18" s="182">
        <v>0</v>
      </c>
      <c r="BD18" s="182">
        <v>0</v>
      </c>
      <c r="BE18" s="182">
        <v>0</v>
      </c>
      <c r="BF18" s="182">
        <v>0</v>
      </c>
      <c r="BJ18" s="177">
        <v>80</v>
      </c>
      <c r="BM18" s="177">
        <v>3</v>
      </c>
      <c r="BT18" s="177" t="s">
        <v>1022</v>
      </c>
      <c r="DA18" s="177">
        <v>1</v>
      </c>
      <c r="DC18" s="177">
        <f t="shared" si="0"/>
        <v>0</v>
      </c>
      <c r="DD18" s="177">
        <v>0</v>
      </c>
    </row>
    <row r="19" spans="1:109" s="185" customFormat="1" x14ac:dyDescent="0.2">
      <c r="A19" s="183" t="s">
        <v>534</v>
      </c>
      <c r="B19" s="184" t="s">
        <v>1058</v>
      </c>
      <c r="C19" s="247" t="s">
        <v>1064</v>
      </c>
      <c r="D19" s="135" t="s">
        <v>865</v>
      </c>
      <c r="E19" s="185">
        <v>1</v>
      </c>
      <c r="F19" s="185">
        <v>2000</v>
      </c>
      <c r="G19" s="185" t="s">
        <v>1056</v>
      </c>
      <c r="H19" s="185" t="s">
        <v>258</v>
      </c>
      <c r="I19" s="185" t="s">
        <v>514</v>
      </c>
      <c r="J19" s="185" t="s">
        <v>836</v>
      </c>
      <c r="K19" s="185" t="s">
        <v>1057</v>
      </c>
      <c r="L19" s="185" t="s">
        <v>1061</v>
      </c>
      <c r="M19" s="185" t="s">
        <v>847</v>
      </c>
      <c r="N19" s="284"/>
      <c r="O19" s="185" t="s">
        <v>813</v>
      </c>
      <c r="P19" s="284" t="s">
        <v>850</v>
      </c>
      <c r="Q19" s="185" t="s">
        <v>850</v>
      </c>
      <c r="R19" s="284"/>
      <c r="S19" s="184" t="s">
        <v>815</v>
      </c>
      <c r="T19" s="185" t="s">
        <v>948</v>
      </c>
      <c r="U19" s="185" t="s">
        <v>974</v>
      </c>
      <c r="V19" s="284">
        <v>45</v>
      </c>
      <c r="W19" s="185">
        <v>65</v>
      </c>
      <c r="X19" s="284">
        <v>70</v>
      </c>
      <c r="Y19" s="284">
        <v>6</v>
      </c>
      <c r="Z19" s="185">
        <v>7</v>
      </c>
      <c r="AA19" s="284">
        <v>9</v>
      </c>
      <c r="AB19" s="185">
        <v>0</v>
      </c>
      <c r="AC19" s="186">
        <v>0</v>
      </c>
      <c r="AD19" s="185">
        <v>2</v>
      </c>
      <c r="AE19" s="185" t="s">
        <v>772</v>
      </c>
      <c r="AF19" s="185" t="s">
        <v>770</v>
      </c>
      <c r="AG19" s="185">
        <f>70/(72/24)</f>
        <v>23.333333333333332</v>
      </c>
      <c r="AH19" s="187"/>
      <c r="AI19" s="188">
        <v>400</v>
      </c>
      <c r="AJ19" s="185">
        <v>2</v>
      </c>
      <c r="AK19" s="189">
        <v>0.2</v>
      </c>
      <c r="AL19" s="189">
        <v>0</v>
      </c>
      <c r="AM19" s="189">
        <v>0</v>
      </c>
      <c r="AN19" s="189">
        <v>0</v>
      </c>
      <c r="AO19" s="189">
        <v>0</v>
      </c>
      <c r="AP19" s="189">
        <v>0</v>
      </c>
      <c r="AQ19" s="189">
        <v>0</v>
      </c>
      <c r="AR19" s="189">
        <v>0</v>
      </c>
      <c r="AS19" s="189">
        <v>0</v>
      </c>
      <c r="AT19" s="189">
        <v>0</v>
      </c>
      <c r="AU19" s="189">
        <v>0</v>
      </c>
      <c r="AV19" s="189">
        <v>1</v>
      </c>
      <c r="AW19" s="189">
        <v>0</v>
      </c>
      <c r="AX19" s="189">
        <v>0</v>
      </c>
      <c r="AY19" s="189">
        <v>0</v>
      </c>
      <c r="AZ19" s="189">
        <v>0</v>
      </c>
      <c r="BA19" s="189">
        <v>0</v>
      </c>
      <c r="BB19" s="189">
        <v>0</v>
      </c>
      <c r="BC19" s="189">
        <v>0</v>
      </c>
      <c r="BD19" s="189">
        <v>0</v>
      </c>
      <c r="BE19" s="189">
        <v>0</v>
      </c>
      <c r="BF19" s="189">
        <v>0</v>
      </c>
      <c r="BJ19" s="185">
        <v>80</v>
      </c>
      <c r="BM19" s="185">
        <v>3</v>
      </c>
      <c r="BP19" s="185" t="s">
        <v>1068</v>
      </c>
      <c r="BT19" s="185" t="s">
        <v>871</v>
      </c>
      <c r="BU19" s="185" t="s">
        <v>1062</v>
      </c>
      <c r="CA19" s="185">
        <v>240</v>
      </c>
      <c r="CD19" s="185">
        <v>0.66</v>
      </c>
      <c r="CI19" s="185">
        <v>-14</v>
      </c>
      <c r="CN19" s="185">
        <v>1</v>
      </c>
      <c r="DA19" s="185">
        <v>1</v>
      </c>
      <c r="DC19" s="185">
        <f t="shared" si="0"/>
        <v>0</v>
      </c>
      <c r="DD19" s="185">
        <v>0</v>
      </c>
    </row>
    <row r="20" spans="1:109" s="192" customFormat="1" ht="15" x14ac:dyDescent="0.25">
      <c r="A20" s="190" t="s">
        <v>535</v>
      </c>
      <c r="B20" s="191" t="s">
        <v>525</v>
      </c>
      <c r="C20" s="286" t="s">
        <v>547</v>
      </c>
      <c r="D20" s="177" t="s">
        <v>865</v>
      </c>
      <c r="E20" s="135">
        <v>1</v>
      </c>
      <c r="F20" s="192">
        <v>2009</v>
      </c>
      <c r="G20" s="192" t="s">
        <v>1032</v>
      </c>
      <c r="H20" s="192" t="s">
        <v>258</v>
      </c>
      <c r="I20" s="192" t="s">
        <v>514</v>
      </c>
      <c r="J20" s="192" t="s">
        <v>836</v>
      </c>
      <c r="K20" s="192" t="s">
        <v>915</v>
      </c>
      <c r="L20" s="192" t="s">
        <v>1065</v>
      </c>
      <c r="M20" s="192" t="s">
        <v>991</v>
      </c>
      <c r="N20" s="285"/>
      <c r="O20" s="192" t="s">
        <v>813</v>
      </c>
      <c r="P20" s="285" t="s">
        <v>850</v>
      </c>
      <c r="Q20" s="192" t="s">
        <v>850</v>
      </c>
      <c r="R20" s="285"/>
      <c r="S20" s="191" t="s">
        <v>1066</v>
      </c>
      <c r="T20" s="192" t="s">
        <v>948</v>
      </c>
      <c r="U20" s="192" t="s">
        <v>973</v>
      </c>
      <c r="V20" s="192">
        <v>54</v>
      </c>
      <c r="W20" s="192">
        <v>60</v>
      </c>
      <c r="X20" s="192">
        <v>87</v>
      </c>
      <c r="Y20" s="192">
        <v>6.8</v>
      </c>
      <c r="Z20" s="192">
        <v>7</v>
      </c>
      <c r="AA20" s="192">
        <v>9.8000000000000007</v>
      </c>
      <c r="AC20" s="193">
        <v>1</v>
      </c>
      <c r="AE20" s="192" t="s">
        <v>772</v>
      </c>
      <c r="AF20" s="192" t="s">
        <v>768</v>
      </c>
      <c r="AG20" s="196">
        <f>111.4/(12/24)</f>
        <v>222.8</v>
      </c>
      <c r="AH20" s="194">
        <v>0.1114</v>
      </c>
      <c r="AI20" s="195">
        <v>1000</v>
      </c>
      <c r="AJ20" s="192">
        <v>4</v>
      </c>
      <c r="AK20" s="196">
        <v>1</v>
      </c>
      <c r="AL20" s="196">
        <v>0</v>
      </c>
      <c r="AM20" s="196">
        <v>0</v>
      </c>
      <c r="AN20" s="196">
        <v>0</v>
      </c>
      <c r="AO20" s="196">
        <v>0</v>
      </c>
      <c r="AP20" s="196">
        <v>7.0000000000000007E-2</v>
      </c>
      <c r="AQ20" s="196">
        <v>0</v>
      </c>
      <c r="AR20" s="196">
        <v>0</v>
      </c>
      <c r="AS20" s="196">
        <v>0</v>
      </c>
      <c r="AT20" s="196">
        <v>0.02</v>
      </c>
      <c r="AU20" s="196">
        <v>0.04</v>
      </c>
      <c r="AV20" s="196">
        <v>0</v>
      </c>
      <c r="AW20" s="196">
        <v>0</v>
      </c>
      <c r="AX20" s="196">
        <v>0</v>
      </c>
      <c r="AY20" s="196">
        <v>0</v>
      </c>
      <c r="AZ20" s="196">
        <v>0</v>
      </c>
      <c r="BA20" s="196">
        <v>0</v>
      </c>
      <c r="BB20" s="196">
        <v>0</v>
      </c>
      <c r="BC20" s="196">
        <v>0</v>
      </c>
      <c r="BD20" s="196">
        <v>0</v>
      </c>
      <c r="BE20" s="196">
        <v>0</v>
      </c>
      <c r="BF20" s="196">
        <v>0</v>
      </c>
      <c r="BG20" s="192" t="s">
        <v>1148</v>
      </c>
      <c r="BJ20" s="192">
        <v>98</v>
      </c>
      <c r="BK20" s="192">
        <v>0.2</v>
      </c>
      <c r="BM20" s="192">
        <v>1.8</v>
      </c>
      <c r="BO20" s="192">
        <v>0.9</v>
      </c>
      <c r="BP20" s="192" t="s">
        <v>1068</v>
      </c>
      <c r="BT20" s="192" t="s">
        <v>1022</v>
      </c>
      <c r="BU20" s="192" t="s">
        <v>1069</v>
      </c>
      <c r="CA20" s="192">
        <v>280</v>
      </c>
      <c r="CI20" s="192">
        <v>-244.45</v>
      </c>
      <c r="CN20" s="192">
        <v>1</v>
      </c>
      <c r="CO20" s="192">
        <v>1</v>
      </c>
      <c r="DC20" s="192">
        <f t="shared" si="0"/>
        <v>0</v>
      </c>
      <c r="DD20" s="192">
        <v>0</v>
      </c>
    </row>
    <row r="21" spans="1:109" s="177" customFormat="1" ht="15" x14ac:dyDescent="0.25">
      <c r="A21" s="175">
        <v>4004.1</v>
      </c>
      <c r="B21" s="176" t="s">
        <v>526</v>
      </c>
      <c r="C21" s="287" t="s">
        <v>548</v>
      </c>
      <c r="D21" s="288" t="s">
        <v>865</v>
      </c>
      <c r="E21" s="288">
        <v>1</v>
      </c>
      <c r="F21" s="177">
        <v>2003</v>
      </c>
      <c r="G21" s="177" t="s">
        <v>1036</v>
      </c>
      <c r="H21" s="177" t="s">
        <v>258</v>
      </c>
      <c r="I21" s="177" t="s">
        <v>514</v>
      </c>
      <c r="J21" s="177" t="s">
        <v>836</v>
      </c>
      <c r="K21" s="177" t="s">
        <v>1057</v>
      </c>
      <c r="L21" s="177" t="s">
        <v>1078</v>
      </c>
      <c r="M21" s="177" t="s">
        <v>1077</v>
      </c>
      <c r="N21" s="283"/>
      <c r="O21" s="177" t="s">
        <v>813</v>
      </c>
      <c r="P21" s="177" t="s">
        <v>850</v>
      </c>
      <c r="R21" s="283"/>
      <c r="S21" s="176" t="s">
        <v>815</v>
      </c>
      <c r="T21" s="177" t="s">
        <v>948</v>
      </c>
      <c r="U21" s="177" t="s">
        <v>974</v>
      </c>
      <c r="V21" s="177">
        <v>50</v>
      </c>
      <c r="W21" s="177">
        <v>60</v>
      </c>
      <c r="X21" s="177">
        <v>75</v>
      </c>
      <c r="Y21" s="177">
        <v>6</v>
      </c>
      <c r="Z21" s="177">
        <v>7</v>
      </c>
      <c r="AA21" s="177">
        <v>9</v>
      </c>
      <c r="AB21" s="177">
        <v>0</v>
      </c>
      <c r="AC21" s="179">
        <v>2</v>
      </c>
      <c r="AD21" s="177">
        <v>5</v>
      </c>
      <c r="AE21" s="177" t="s">
        <v>772</v>
      </c>
      <c r="AF21" s="177" t="s">
        <v>770</v>
      </c>
      <c r="AG21" s="177">
        <v>90</v>
      </c>
      <c r="AH21" s="180"/>
      <c r="AI21" s="181"/>
      <c r="AJ21" s="177">
        <v>3</v>
      </c>
      <c r="AK21" s="182">
        <v>1</v>
      </c>
      <c r="AL21" s="182">
        <v>0</v>
      </c>
      <c r="AM21" s="182">
        <v>0</v>
      </c>
      <c r="AN21" s="182">
        <v>0</v>
      </c>
      <c r="AO21" s="182">
        <v>0</v>
      </c>
      <c r="AP21" s="182">
        <v>0.3</v>
      </c>
      <c r="AQ21" s="182">
        <v>0</v>
      </c>
      <c r="AR21" s="182">
        <v>0</v>
      </c>
      <c r="AS21" s="182">
        <v>0</v>
      </c>
      <c r="AT21" s="182">
        <v>0</v>
      </c>
      <c r="AU21" s="182">
        <v>0</v>
      </c>
      <c r="AV21" s="182">
        <v>0.5</v>
      </c>
      <c r="AW21" s="182">
        <v>0</v>
      </c>
      <c r="AX21" s="182">
        <v>0</v>
      </c>
      <c r="AY21" s="182">
        <v>0</v>
      </c>
      <c r="AZ21" s="182">
        <v>0</v>
      </c>
      <c r="BA21" s="182">
        <v>0</v>
      </c>
      <c r="BB21" s="182">
        <v>0</v>
      </c>
      <c r="BC21" s="182">
        <v>0</v>
      </c>
      <c r="BD21" s="182">
        <v>0</v>
      </c>
      <c r="BE21" s="182">
        <v>0</v>
      </c>
      <c r="BF21" s="182">
        <v>0</v>
      </c>
      <c r="BJ21" s="177">
        <v>5</v>
      </c>
      <c r="BM21" s="177">
        <v>6</v>
      </c>
      <c r="BT21" s="177" t="s">
        <v>1022</v>
      </c>
      <c r="DC21" s="177">
        <f t="shared" si="0"/>
        <v>0</v>
      </c>
      <c r="DD21" s="177">
        <v>0</v>
      </c>
    </row>
    <row r="22" spans="1:109" s="135" customFormat="1" x14ac:dyDescent="0.2">
      <c r="A22" s="197">
        <v>4004.2</v>
      </c>
      <c r="B22" s="136" t="s">
        <v>526</v>
      </c>
      <c r="C22" s="248" t="s">
        <v>548</v>
      </c>
      <c r="D22" s="289" t="s">
        <v>865</v>
      </c>
      <c r="E22" s="289">
        <v>1</v>
      </c>
      <c r="F22" s="135">
        <v>2003</v>
      </c>
      <c r="G22" s="135" t="s">
        <v>1036</v>
      </c>
      <c r="H22" s="135" t="s">
        <v>258</v>
      </c>
      <c r="I22" s="135" t="s">
        <v>514</v>
      </c>
      <c r="J22" s="135" t="s">
        <v>836</v>
      </c>
      <c r="K22" s="135" t="s">
        <v>1057</v>
      </c>
      <c r="L22" s="135" t="s">
        <v>1078</v>
      </c>
      <c r="M22" s="135" t="s">
        <v>1077</v>
      </c>
      <c r="N22" s="311"/>
      <c r="O22" s="135" t="s">
        <v>813</v>
      </c>
      <c r="P22" s="135" t="s">
        <v>850</v>
      </c>
      <c r="R22" s="311"/>
      <c r="S22" s="136" t="s">
        <v>815</v>
      </c>
      <c r="T22" s="135" t="s">
        <v>948</v>
      </c>
      <c r="U22" s="135" t="s">
        <v>974</v>
      </c>
      <c r="V22" s="135">
        <v>50</v>
      </c>
      <c r="W22" s="135">
        <v>60</v>
      </c>
      <c r="X22" s="135">
        <v>75</v>
      </c>
      <c r="Y22" s="135">
        <v>6</v>
      </c>
      <c r="Z22" s="135">
        <v>7</v>
      </c>
      <c r="AA22" s="135">
        <v>9</v>
      </c>
      <c r="AB22" s="135">
        <v>0</v>
      </c>
      <c r="AC22" s="171">
        <v>2</v>
      </c>
      <c r="AD22" s="135">
        <v>5</v>
      </c>
      <c r="AE22" s="135" t="s">
        <v>772</v>
      </c>
      <c r="AF22" s="135" t="s">
        <v>770</v>
      </c>
      <c r="AG22" s="135">
        <v>90</v>
      </c>
      <c r="AH22" s="137"/>
      <c r="AI22" s="167"/>
      <c r="AJ22" s="135">
        <v>2</v>
      </c>
      <c r="AK22" s="134">
        <v>0.3</v>
      </c>
      <c r="AL22" s="134">
        <v>0</v>
      </c>
      <c r="AM22" s="134">
        <v>0</v>
      </c>
      <c r="AN22" s="134">
        <v>0</v>
      </c>
      <c r="AO22" s="134">
        <v>0</v>
      </c>
      <c r="AP22" s="134">
        <v>0</v>
      </c>
      <c r="AQ22" s="134">
        <v>0</v>
      </c>
      <c r="AR22" s="134">
        <v>0</v>
      </c>
      <c r="AS22" s="134">
        <v>0</v>
      </c>
      <c r="AT22" s="134">
        <v>0</v>
      </c>
      <c r="AU22" s="134">
        <v>0</v>
      </c>
      <c r="AV22" s="134">
        <v>1</v>
      </c>
      <c r="AW22" s="134">
        <v>0</v>
      </c>
      <c r="AX22" s="134">
        <v>0</v>
      </c>
      <c r="AY22" s="134">
        <v>0</v>
      </c>
      <c r="AZ22" s="134">
        <v>0</v>
      </c>
      <c r="BA22" s="134">
        <v>0</v>
      </c>
      <c r="BB22" s="134">
        <v>0</v>
      </c>
      <c r="BC22" s="134">
        <v>0</v>
      </c>
      <c r="BD22" s="134">
        <v>0</v>
      </c>
      <c r="BE22" s="134">
        <v>0</v>
      </c>
      <c r="BF22" s="134">
        <v>0</v>
      </c>
      <c r="BI22" s="135" t="s">
        <v>11</v>
      </c>
      <c r="BJ22" s="135">
        <v>20</v>
      </c>
      <c r="BM22" s="135">
        <v>2</v>
      </c>
      <c r="BT22" s="135" t="s">
        <v>871</v>
      </c>
      <c r="DC22" s="135">
        <f t="shared" si="0"/>
        <v>0</v>
      </c>
      <c r="DD22" s="135">
        <v>0</v>
      </c>
    </row>
    <row r="23" spans="1:109" s="185" customFormat="1" x14ac:dyDescent="0.2">
      <c r="A23" s="183">
        <v>4004.3</v>
      </c>
      <c r="B23" s="184" t="s">
        <v>526</v>
      </c>
      <c r="C23" s="247" t="s">
        <v>548</v>
      </c>
      <c r="D23" s="290" t="s">
        <v>865</v>
      </c>
      <c r="E23" s="290">
        <v>1</v>
      </c>
      <c r="F23" s="185">
        <v>2003</v>
      </c>
      <c r="G23" s="185" t="s">
        <v>1036</v>
      </c>
      <c r="H23" s="185" t="s">
        <v>258</v>
      </c>
      <c r="I23" s="185" t="s">
        <v>514</v>
      </c>
      <c r="J23" s="185" t="s">
        <v>836</v>
      </c>
      <c r="K23" s="185" t="s">
        <v>1057</v>
      </c>
      <c r="L23" s="185" t="s">
        <v>1078</v>
      </c>
      <c r="M23" s="185" t="s">
        <v>1077</v>
      </c>
      <c r="N23" s="284"/>
      <c r="O23" s="185" t="s">
        <v>813</v>
      </c>
      <c r="P23" s="185" t="s">
        <v>850</v>
      </c>
      <c r="R23" s="284"/>
      <c r="S23" s="184" t="s">
        <v>815</v>
      </c>
      <c r="T23" s="185" t="s">
        <v>948</v>
      </c>
      <c r="U23" s="185" t="s">
        <v>974</v>
      </c>
      <c r="V23" s="185">
        <v>50</v>
      </c>
      <c r="W23" s="185">
        <v>60</v>
      </c>
      <c r="X23" s="185">
        <v>75</v>
      </c>
      <c r="Y23" s="185">
        <v>6</v>
      </c>
      <c r="Z23" s="185">
        <v>7</v>
      </c>
      <c r="AA23" s="185">
        <v>9</v>
      </c>
      <c r="AB23" s="185">
        <v>0</v>
      </c>
      <c r="AC23" s="186">
        <v>2</v>
      </c>
      <c r="AD23" s="185">
        <v>5</v>
      </c>
      <c r="AE23" s="185" t="s">
        <v>772</v>
      </c>
      <c r="AF23" s="185" t="s">
        <v>770</v>
      </c>
      <c r="AG23" s="185">
        <v>90</v>
      </c>
      <c r="AH23" s="187"/>
      <c r="AI23" s="188">
        <v>1000</v>
      </c>
      <c r="AJ23" s="185">
        <v>4</v>
      </c>
      <c r="AK23" s="189"/>
      <c r="AL23" s="189">
        <v>0.4</v>
      </c>
      <c r="AM23" s="189">
        <v>0</v>
      </c>
      <c r="AN23" s="189">
        <v>0</v>
      </c>
      <c r="AO23" s="189">
        <v>0</v>
      </c>
      <c r="AP23" s="189">
        <v>1</v>
      </c>
      <c r="AQ23" s="189">
        <v>0</v>
      </c>
      <c r="AR23" s="189">
        <v>0</v>
      </c>
      <c r="AS23" s="189">
        <v>0</v>
      </c>
      <c r="AT23" s="189">
        <v>0</v>
      </c>
      <c r="AU23" s="189">
        <v>0</v>
      </c>
      <c r="AV23" s="189">
        <v>0.8</v>
      </c>
      <c r="AW23" s="189">
        <v>0</v>
      </c>
      <c r="AX23" s="189">
        <v>0</v>
      </c>
      <c r="AY23" s="189">
        <v>0.2</v>
      </c>
      <c r="AZ23" s="189">
        <v>0</v>
      </c>
      <c r="BA23" s="189">
        <v>0</v>
      </c>
      <c r="BB23" s="189">
        <v>0</v>
      </c>
      <c r="BC23" s="189">
        <v>0</v>
      </c>
      <c r="BD23" s="189">
        <v>0</v>
      </c>
      <c r="BE23" s="189">
        <v>0</v>
      </c>
      <c r="BF23" s="189">
        <v>0</v>
      </c>
      <c r="BG23" s="185" t="s">
        <v>1148</v>
      </c>
      <c r="BJ23" s="185">
        <v>75</v>
      </c>
      <c r="BM23" s="185">
        <v>2.6</v>
      </c>
      <c r="BT23" s="185" t="s">
        <v>871</v>
      </c>
      <c r="BU23" s="185" t="s">
        <v>1079</v>
      </c>
      <c r="CI23" s="185">
        <v>-199.77</v>
      </c>
      <c r="DC23" s="185">
        <f t="shared" si="0"/>
        <v>0</v>
      </c>
      <c r="DD23" s="185">
        <v>0</v>
      </c>
    </row>
    <row r="24" spans="1:109" s="177" customFormat="1" x14ac:dyDescent="0.2">
      <c r="A24" s="175" t="s">
        <v>537</v>
      </c>
      <c r="B24" s="176" t="s">
        <v>536</v>
      </c>
      <c r="C24" s="246" t="s">
        <v>1006</v>
      </c>
      <c r="D24" s="288" t="s">
        <v>865</v>
      </c>
      <c r="E24" s="288">
        <v>1</v>
      </c>
      <c r="F24" s="177">
        <v>1996</v>
      </c>
      <c r="G24" s="177" t="s">
        <v>1037</v>
      </c>
      <c r="H24" s="177" t="s">
        <v>258</v>
      </c>
      <c r="I24" s="177" t="s">
        <v>514</v>
      </c>
      <c r="J24" s="177" t="s">
        <v>836</v>
      </c>
      <c r="K24" s="177" t="s">
        <v>1082</v>
      </c>
      <c r="L24" s="177" t="s">
        <v>1083</v>
      </c>
      <c r="M24" s="177" t="s">
        <v>1088</v>
      </c>
      <c r="N24" s="283"/>
      <c r="O24" s="177" t="s">
        <v>813</v>
      </c>
      <c r="P24" s="177" t="s">
        <v>850</v>
      </c>
      <c r="R24" s="283"/>
      <c r="S24" s="176" t="s">
        <v>815</v>
      </c>
      <c r="U24" s="177" t="s">
        <v>974</v>
      </c>
      <c r="W24" s="177">
        <v>65</v>
      </c>
      <c r="Z24" s="177">
        <v>6</v>
      </c>
      <c r="AC24" s="179">
        <v>0.3</v>
      </c>
      <c r="AE24" s="177" t="s">
        <v>772</v>
      </c>
      <c r="AF24" s="177" t="s">
        <v>771</v>
      </c>
      <c r="AG24" s="177">
        <v>400</v>
      </c>
      <c r="AH24" s="180"/>
      <c r="AI24" s="181"/>
      <c r="AJ24" s="177">
        <v>2</v>
      </c>
      <c r="AK24" s="182">
        <v>0.7</v>
      </c>
      <c r="AL24" s="182">
        <v>0</v>
      </c>
      <c r="AM24" s="182">
        <v>0</v>
      </c>
      <c r="AN24" s="182">
        <v>0</v>
      </c>
      <c r="AO24" s="182">
        <v>0</v>
      </c>
      <c r="AP24" s="182">
        <v>0</v>
      </c>
      <c r="AQ24" s="182">
        <v>0</v>
      </c>
      <c r="AR24" s="182">
        <v>0</v>
      </c>
      <c r="AS24" s="182">
        <v>0</v>
      </c>
      <c r="AT24" s="182">
        <v>0</v>
      </c>
      <c r="AU24" s="182">
        <v>0</v>
      </c>
      <c r="AV24" s="182">
        <v>1</v>
      </c>
      <c r="AW24" s="182">
        <v>0</v>
      </c>
      <c r="AX24" s="182">
        <v>0</v>
      </c>
      <c r="AY24" s="182">
        <v>0</v>
      </c>
      <c r="AZ24" s="182">
        <v>0</v>
      </c>
      <c r="BA24" s="182">
        <v>0</v>
      </c>
      <c r="BB24" s="182">
        <v>0</v>
      </c>
      <c r="BC24" s="182">
        <v>0</v>
      </c>
      <c r="BD24" s="182">
        <v>0</v>
      </c>
      <c r="BE24" s="182">
        <v>0</v>
      </c>
      <c r="BF24" s="182">
        <v>0</v>
      </c>
      <c r="BH24" s="177" t="s">
        <v>1109</v>
      </c>
      <c r="BJ24" s="177">
        <v>96</v>
      </c>
      <c r="BM24" s="177">
        <v>0.2</v>
      </c>
      <c r="BP24" s="177" t="s">
        <v>1081</v>
      </c>
      <c r="BQ24" s="177" t="s">
        <v>1085</v>
      </c>
      <c r="BT24" s="177" t="s">
        <v>1022</v>
      </c>
      <c r="BU24" s="177" t="s">
        <v>1086</v>
      </c>
      <c r="DC24" s="177">
        <f t="shared" si="0"/>
        <v>0</v>
      </c>
      <c r="DD24" s="177">
        <v>0</v>
      </c>
    </row>
    <row r="25" spans="1:109" s="185" customFormat="1" x14ac:dyDescent="0.2">
      <c r="A25" s="183" t="s">
        <v>538</v>
      </c>
      <c r="B25" s="184" t="s">
        <v>536</v>
      </c>
      <c r="C25" s="247" t="s">
        <v>1006</v>
      </c>
      <c r="D25" s="290" t="s">
        <v>865</v>
      </c>
      <c r="E25" s="290">
        <v>1</v>
      </c>
      <c r="F25" s="185">
        <v>1996</v>
      </c>
      <c r="G25" s="185" t="s">
        <v>1037</v>
      </c>
      <c r="H25" s="185" t="s">
        <v>258</v>
      </c>
      <c r="I25" s="185" t="s">
        <v>514</v>
      </c>
      <c r="J25" s="185" t="s">
        <v>836</v>
      </c>
      <c r="K25" s="185" t="s">
        <v>1082</v>
      </c>
      <c r="L25" s="185" t="s">
        <v>1083</v>
      </c>
      <c r="M25" s="185" t="s">
        <v>1088</v>
      </c>
      <c r="N25" s="284"/>
      <c r="O25" s="185" t="s">
        <v>813</v>
      </c>
      <c r="P25" s="185" t="s">
        <v>850</v>
      </c>
      <c r="R25" s="284"/>
      <c r="S25" s="184" t="s">
        <v>815</v>
      </c>
      <c r="U25" s="185" t="s">
        <v>974</v>
      </c>
      <c r="W25" s="185">
        <v>65</v>
      </c>
      <c r="Z25" s="185">
        <v>6</v>
      </c>
      <c r="AC25" s="186">
        <v>0.3</v>
      </c>
      <c r="AE25" s="185" t="s">
        <v>772</v>
      </c>
      <c r="AF25" s="185" t="s">
        <v>771</v>
      </c>
      <c r="AG25" s="185">
        <v>400</v>
      </c>
      <c r="AH25" s="187"/>
      <c r="AI25" s="188">
        <v>300</v>
      </c>
      <c r="AJ25" s="185">
        <v>1</v>
      </c>
      <c r="AK25" s="189">
        <v>0</v>
      </c>
      <c r="AL25" s="189">
        <v>0</v>
      </c>
      <c r="AM25" s="189">
        <v>0</v>
      </c>
      <c r="AN25" s="189">
        <v>0</v>
      </c>
      <c r="AO25" s="189">
        <v>0</v>
      </c>
      <c r="AP25" s="189">
        <v>0</v>
      </c>
      <c r="AQ25" s="189">
        <v>0</v>
      </c>
      <c r="AR25" s="189">
        <v>0</v>
      </c>
      <c r="AS25" s="189">
        <v>0</v>
      </c>
      <c r="AT25" s="189">
        <v>0</v>
      </c>
      <c r="AU25" s="189">
        <v>0</v>
      </c>
      <c r="AV25" s="189">
        <v>1</v>
      </c>
      <c r="AW25" s="189">
        <v>0</v>
      </c>
      <c r="AX25" s="189">
        <v>0</v>
      </c>
      <c r="AY25" s="189">
        <v>0</v>
      </c>
      <c r="AZ25" s="189">
        <v>0</v>
      </c>
      <c r="BA25" s="189">
        <v>0</v>
      </c>
      <c r="BB25" s="189">
        <v>0</v>
      </c>
      <c r="BC25" s="189">
        <v>0</v>
      </c>
      <c r="BD25" s="189">
        <v>0</v>
      </c>
      <c r="BE25" s="189">
        <v>0</v>
      </c>
      <c r="BF25" s="189">
        <v>0</v>
      </c>
      <c r="BG25" s="185" t="s">
        <v>1149</v>
      </c>
      <c r="BH25" s="185" t="s">
        <v>1109</v>
      </c>
      <c r="BI25" s="185" t="s">
        <v>7</v>
      </c>
      <c r="BJ25" s="185">
        <v>96</v>
      </c>
      <c r="BM25" s="185">
        <v>0.2</v>
      </c>
      <c r="BP25" s="185" t="s">
        <v>1080</v>
      </c>
      <c r="BQ25" s="185" t="s">
        <v>1085</v>
      </c>
      <c r="BT25" s="185" t="s">
        <v>871</v>
      </c>
      <c r="BU25" s="185" t="s">
        <v>1087</v>
      </c>
      <c r="CI25" s="291" t="s">
        <v>1084</v>
      </c>
      <c r="DC25" s="185">
        <f t="shared" si="0"/>
        <v>0</v>
      </c>
      <c r="DD25" s="185">
        <v>0</v>
      </c>
    </row>
    <row r="26" spans="1:109" s="192" customFormat="1" x14ac:dyDescent="0.2">
      <c r="A26" s="190" t="s">
        <v>550</v>
      </c>
      <c r="B26" s="191" t="s">
        <v>549</v>
      </c>
      <c r="C26" s="249" t="s">
        <v>551</v>
      </c>
      <c r="D26" s="293" t="s">
        <v>865</v>
      </c>
      <c r="E26" s="293">
        <v>1</v>
      </c>
      <c r="F26" s="192">
        <v>2002</v>
      </c>
      <c r="G26" s="192" t="s">
        <v>1038</v>
      </c>
      <c r="H26" s="192" t="s">
        <v>258</v>
      </c>
      <c r="I26" s="192" t="s">
        <v>514</v>
      </c>
      <c r="J26" s="192" t="s">
        <v>836</v>
      </c>
      <c r="K26" s="192" t="s">
        <v>1057</v>
      </c>
      <c r="L26" s="192" t="s">
        <v>1061</v>
      </c>
      <c r="M26" s="192" t="s">
        <v>847</v>
      </c>
      <c r="N26" s="285"/>
      <c r="O26" s="192" t="s">
        <v>813</v>
      </c>
      <c r="P26" s="192" t="s">
        <v>850</v>
      </c>
      <c r="R26" s="285"/>
      <c r="S26" s="191" t="s">
        <v>815</v>
      </c>
      <c r="T26" s="192" t="s">
        <v>948</v>
      </c>
      <c r="U26" s="192" t="s">
        <v>974</v>
      </c>
      <c r="V26" s="192">
        <v>25</v>
      </c>
      <c r="W26" s="193">
        <v>45</v>
      </c>
      <c r="X26" s="192">
        <v>60</v>
      </c>
      <c r="Y26" s="192">
        <v>5.5</v>
      </c>
      <c r="Z26" s="192">
        <v>7</v>
      </c>
      <c r="AA26" s="192">
        <v>9</v>
      </c>
      <c r="AB26" s="192">
        <v>0</v>
      </c>
      <c r="AC26" s="193">
        <v>2</v>
      </c>
      <c r="AD26" s="192">
        <v>7</v>
      </c>
      <c r="AE26" s="192" t="s">
        <v>772</v>
      </c>
      <c r="AF26" s="193" t="s">
        <v>769</v>
      </c>
      <c r="AG26" s="193">
        <v>165</v>
      </c>
      <c r="AH26" s="275"/>
      <c r="AI26" s="195">
        <v>600</v>
      </c>
      <c r="AJ26" s="192">
        <v>1</v>
      </c>
      <c r="AK26" s="196">
        <v>0</v>
      </c>
      <c r="AL26" s="196">
        <v>0</v>
      </c>
      <c r="AM26" s="196">
        <v>0</v>
      </c>
      <c r="AN26" s="196">
        <v>0</v>
      </c>
      <c r="AO26" s="196">
        <v>0</v>
      </c>
      <c r="AP26" s="196">
        <v>0</v>
      </c>
      <c r="AQ26" s="196">
        <v>0</v>
      </c>
      <c r="AR26" s="196">
        <v>0</v>
      </c>
      <c r="AS26" s="196">
        <v>0</v>
      </c>
      <c r="AT26" s="196">
        <v>0</v>
      </c>
      <c r="AU26" s="196">
        <v>0</v>
      </c>
      <c r="AV26" s="196">
        <v>1</v>
      </c>
      <c r="AW26" s="196">
        <v>0</v>
      </c>
      <c r="AX26" s="196">
        <v>0</v>
      </c>
      <c r="AY26" s="196">
        <v>0</v>
      </c>
      <c r="AZ26" s="196">
        <v>0</v>
      </c>
      <c r="BA26" s="196">
        <v>0</v>
      </c>
      <c r="BB26" s="196">
        <v>0</v>
      </c>
      <c r="BC26" s="196">
        <v>0</v>
      </c>
      <c r="BD26" s="196">
        <v>0</v>
      </c>
      <c r="BE26" s="196">
        <v>0</v>
      </c>
      <c r="BF26" s="196">
        <v>0</v>
      </c>
      <c r="BI26" s="192" t="s">
        <v>1090</v>
      </c>
      <c r="BU26" s="192" t="s">
        <v>1089</v>
      </c>
      <c r="CI26" s="192">
        <v>-17</v>
      </c>
      <c r="CU26" s="192">
        <v>1</v>
      </c>
      <c r="DC26" s="192">
        <f t="shared" si="0"/>
        <v>0</v>
      </c>
      <c r="DD26" s="192">
        <v>0</v>
      </c>
    </row>
    <row r="27" spans="1:109" s="192" customFormat="1" ht="15" x14ac:dyDescent="0.25">
      <c r="A27" s="190" t="s">
        <v>577</v>
      </c>
      <c r="B27" s="191" t="s">
        <v>552</v>
      </c>
      <c r="C27" s="286" t="s">
        <v>675</v>
      </c>
      <c r="D27" s="293" t="s">
        <v>864</v>
      </c>
      <c r="E27" s="293">
        <v>1</v>
      </c>
      <c r="F27" s="192">
        <v>2017</v>
      </c>
      <c r="G27" s="192" t="s">
        <v>1039</v>
      </c>
      <c r="H27" s="192" t="s">
        <v>259</v>
      </c>
      <c r="I27" s="192" t="s">
        <v>514</v>
      </c>
      <c r="J27" s="192" t="s">
        <v>836</v>
      </c>
      <c r="K27" s="192" t="s">
        <v>1082</v>
      </c>
      <c r="L27" s="192" t="s">
        <v>1092</v>
      </c>
      <c r="M27" s="192" t="s">
        <v>1091</v>
      </c>
      <c r="N27" s="285"/>
      <c r="O27" s="192" t="s">
        <v>813</v>
      </c>
      <c r="P27" s="192" t="s">
        <v>1093</v>
      </c>
      <c r="R27" s="285"/>
      <c r="S27" s="191" t="s">
        <v>845</v>
      </c>
      <c r="T27" s="192" t="s">
        <v>948</v>
      </c>
      <c r="U27" s="192" t="s">
        <v>974</v>
      </c>
      <c r="V27" s="192">
        <v>4</v>
      </c>
      <c r="W27" s="192">
        <v>4</v>
      </c>
      <c r="X27" s="192">
        <v>15</v>
      </c>
      <c r="Y27" s="192">
        <v>6</v>
      </c>
      <c r="Z27" s="192">
        <v>7</v>
      </c>
      <c r="AA27" s="192">
        <v>8</v>
      </c>
      <c r="AB27" s="192">
        <v>1</v>
      </c>
      <c r="AC27" s="193">
        <v>3</v>
      </c>
      <c r="AD27" s="192">
        <v>5</v>
      </c>
      <c r="AE27" s="192" t="s">
        <v>772</v>
      </c>
      <c r="AF27" s="192" t="s">
        <v>770</v>
      </c>
      <c r="AG27" s="192">
        <f>318.62/(96/24)</f>
        <v>79.655000000000001</v>
      </c>
      <c r="AH27" s="194"/>
      <c r="AI27" s="195">
        <v>250</v>
      </c>
      <c r="AJ27" s="192">
        <v>7</v>
      </c>
      <c r="AK27" s="196">
        <v>1</v>
      </c>
      <c r="AL27" s="196">
        <v>0.26</v>
      </c>
      <c r="AM27" s="196">
        <v>0.06</v>
      </c>
      <c r="AN27" s="196">
        <v>0</v>
      </c>
      <c r="AO27" s="196">
        <v>0</v>
      </c>
      <c r="AP27" s="196">
        <v>0.03</v>
      </c>
      <c r="AQ27" s="196">
        <v>0</v>
      </c>
      <c r="AR27" s="196">
        <v>0.05</v>
      </c>
      <c r="AS27" s="196">
        <v>0</v>
      </c>
      <c r="AT27" s="196">
        <v>0</v>
      </c>
      <c r="AU27" s="196">
        <v>0</v>
      </c>
      <c r="AV27" s="196">
        <v>0.36</v>
      </c>
      <c r="AW27" s="196">
        <v>0</v>
      </c>
      <c r="AX27" s="196">
        <v>0</v>
      </c>
      <c r="AY27" s="196">
        <v>0.06</v>
      </c>
      <c r="AZ27" s="196">
        <v>0</v>
      </c>
      <c r="BA27" s="196">
        <v>0</v>
      </c>
      <c r="BB27" s="196">
        <v>0</v>
      </c>
      <c r="BC27" s="196">
        <v>0</v>
      </c>
      <c r="BD27" s="196">
        <v>0</v>
      </c>
      <c r="BE27" s="196">
        <v>0</v>
      </c>
      <c r="BF27" s="196">
        <v>0</v>
      </c>
      <c r="BG27" s="192" t="s">
        <v>1019</v>
      </c>
      <c r="BH27" s="192" t="s">
        <v>1109</v>
      </c>
      <c r="BP27" s="192" t="s">
        <v>1068</v>
      </c>
      <c r="BT27" s="192" t="s">
        <v>871</v>
      </c>
      <c r="CN27" s="192">
        <v>1</v>
      </c>
      <c r="CU27" s="192">
        <v>1</v>
      </c>
      <c r="DC27" s="192">
        <v>1</v>
      </c>
      <c r="DD27" s="192">
        <v>1</v>
      </c>
      <c r="DE27" s="285">
        <v>0.19791666666666669</v>
      </c>
    </row>
    <row r="28" spans="1:109" s="192" customFormat="1" x14ac:dyDescent="0.2">
      <c r="A28" s="190" t="s">
        <v>1100</v>
      </c>
      <c r="B28" s="191" t="s">
        <v>553</v>
      </c>
      <c r="C28" s="282" t="s">
        <v>676</v>
      </c>
      <c r="D28" s="293" t="s">
        <v>865</v>
      </c>
      <c r="E28" s="293">
        <v>2</v>
      </c>
      <c r="F28" s="192">
        <v>2018</v>
      </c>
      <c r="G28" s="192" t="s">
        <v>1040</v>
      </c>
      <c r="H28" s="192" t="s">
        <v>259</v>
      </c>
      <c r="I28" s="192" t="s">
        <v>514</v>
      </c>
      <c r="J28" s="192" t="s">
        <v>836</v>
      </c>
      <c r="M28" s="192" t="s">
        <v>1096</v>
      </c>
      <c r="N28" s="285"/>
      <c r="O28" s="192" t="s">
        <v>813</v>
      </c>
      <c r="P28" s="192" t="s">
        <v>850</v>
      </c>
      <c r="R28" s="285"/>
      <c r="S28" s="191" t="s">
        <v>815</v>
      </c>
      <c r="T28" s="192" t="s">
        <v>948</v>
      </c>
      <c r="U28" s="192" t="s">
        <v>973</v>
      </c>
      <c r="V28" s="192">
        <v>10</v>
      </c>
      <c r="W28" s="192">
        <v>10</v>
      </c>
      <c r="X28" s="192">
        <v>30</v>
      </c>
      <c r="Y28" s="192">
        <v>3.7</v>
      </c>
      <c r="Z28" s="192">
        <v>4.0999999999999996</v>
      </c>
      <c r="AA28" s="192">
        <v>4.3</v>
      </c>
      <c r="AB28" s="192">
        <v>0</v>
      </c>
      <c r="AC28" s="193">
        <v>0</v>
      </c>
      <c r="AD28" s="192">
        <v>9.5</v>
      </c>
      <c r="AE28" s="192" t="s">
        <v>772</v>
      </c>
      <c r="AF28" s="192" t="s">
        <v>770</v>
      </c>
      <c r="AG28" s="192">
        <f>6700/(88/24)</f>
        <v>1827.2727272727273</v>
      </c>
      <c r="AH28" s="194"/>
      <c r="AI28" s="195">
        <v>300000</v>
      </c>
      <c r="AJ28" s="192">
        <v>1</v>
      </c>
      <c r="AK28" s="196">
        <v>1</v>
      </c>
      <c r="AL28" s="196">
        <v>0</v>
      </c>
      <c r="AM28" s="196">
        <v>0</v>
      </c>
      <c r="AN28" s="196">
        <v>0</v>
      </c>
      <c r="AO28" s="196">
        <v>0</v>
      </c>
      <c r="AP28" s="196">
        <v>0</v>
      </c>
      <c r="AQ28" s="196">
        <v>0</v>
      </c>
      <c r="AR28" s="196">
        <v>0</v>
      </c>
      <c r="AS28" s="196">
        <v>0</v>
      </c>
      <c r="AT28" s="196">
        <v>0</v>
      </c>
      <c r="AU28" s="196">
        <v>0</v>
      </c>
      <c r="AV28" s="196">
        <v>0</v>
      </c>
      <c r="AW28" s="196">
        <v>0</v>
      </c>
      <c r="AX28" s="196">
        <v>0</v>
      </c>
      <c r="AY28" s="196">
        <v>0</v>
      </c>
      <c r="AZ28" s="196">
        <v>0</v>
      </c>
      <c r="BA28" s="196">
        <v>0</v>
      </c>
      <c r="BB28" s="196">
        <v>0</v>
      </c>
      <c r="BC28" s="196">
        <v>0</v>
      </c>
      <c r="BD28" s="196">
        <v>0</v>
      </c>
      <c r="BE28" s="196">
        <v>0</v>
      </c>
      <c r="BF28" s="196">
        <v>0</v>
      </c>
      <c r="BP28" s="192" t="s">
        <v>305</v>
      </c>
      <c r="BQ28" s="192" t="s">
        <v>307</v>
      </c>
      <c r="BV28" s="192" t="s">
        <v>1103</v>
      </c>
      <c r="CK28" s="192">
        <v>194</v>
      </c>
      <c r="DC28" s="192">
        <f>IF((OR(H27="Psychrophile",H27="Halophile")), 1, 0)</f>
        <v>1</v>
      </c>
      <c r="DD28" s="192">
        <v>0</v>
      </c>
    </row>
    <row r="29" spans="1:109" s="177" customFormat="1" x14ac:dyDescent="0.2">
      <c r="A29" s="190" t="s">
        <v>1101</v>
      </c>
      <c r="B29" s="191" t="s">
        <v>553</v>
      </c>
      <c r="C29" s="282" t="s">
        <v>676</v>
      </c>
      <c r="D29" s="288" t="s">
        <v>865</v>
      </c>
      <c r="E29" s="288">
        <v>2</v>
      </c>
      <c r="F29" s="192">
        <v>2018</v>
      </c>
      <c r="G29" s="192" t="s">
        <v>1040</v>
      </c>
      <c r="H29" s="192" t="s">
        <v>259</v>
      </c>
      <c r="I29" s="192" t="s">
        <v>514</v>
      </c>
      <c r="J29" s="192" t="s">
        <v>836</v>
      </c>
      <c r="M29" s="192" t="s">
        <v>1096</v>
      </c>
      <c r="N29" s="285"/>
      <c r="O29" s="192" t="s">
        <v>813</v>
      </c>
      <c r="P29" s="192" t="s">
        <v>850</v>
      </c>
      <c r="R29" s="283"/>
      <c r="S29" s="176" t="s">
        <v>815</v>
      </c>
      <c r="T29" s="177" t="s">
        <v>948</v>
      </c>
      <c r="U29" s="192" t="s">
        <v>973</v>
      </c>
      <c r="V29" s="192">
        <v>10</v>
      </c>
      <c r="W29" s="177">
        <v>30</v>
      </c>
      <c r="X29" s="192">
        <v>30</v>
      </c>
      <c r="Y29" s="192">
        <v>3.7</v>
      </c>
      <c r="Z29" s="192">
        <v>3.7</v>
      </c>
      <c r="AA29" s="192">
        <v>4.3</v>
      </c>
      <c r="AB29" s="192">
        <v>0</v>
      </c>
      <c r="AC29" s="179">
        <v>0</v>
      </c>
      <c r="AD29" s="192">
        <v>9.5</v>
      </c>
      <c r="AE29" s="192" t="s">
        <v>772</v>
      </c>
      <c r="AF29" s="192" t="s">
        <v>770</v>
      </c>
      <c r="AG29" s="177">
        <f>500/(100/24)</f>
        <v>119.99999999999999</v>
      </c>
      <c r="AH29" s="180"/>
      <c r="AI29" s="181">
        <v>180000</v>
      </c>
      <c r="AJ29" s="177">
        <v>1</v>
      </c>
      <c r="AK29" s="196">
        <v>1</v>
      </c>
      <c r="AL29" s="196">
        <v>0</v>
      </c>
      <c r="AM29" s="196">
        <v>0</v>
      </c>
      <c r="AN29" s="196">
        <v>0</v>
      </c>
      <c r="AO29" s="196">
        <v>0</v>
      </c>
      <c r="AP29" s="196">
        <v>0</v>
      </c>
      <c r="AQ29" s="196">
        <v>0</v>
      </c>
      <c r="AR29" s="196">
        <v>0</v>
      </c>
      <c r="AS29" s="196">
        <v>0</v>
      </c>
      <c r="AT29" s="196">
        <v>0</v>
      </c>
      <c r="AU29" s="196">
        <v>0</v>
      </c>
      <c r="AV29" s="196">
        <v>0</v>
      </c>
      <c r="AW29" s="196">
        <v>0</v>
      </c>
      <c r="AX29" s="196">
        <v>0</v>
      </c>
      <c r="AY29" s="196">
        <v>0</v>
      </c>
      <c r="AZ29" s="196">
        <v>0</v>
      </c>
      <c r="BA29" s="196">
        <v>0</v>
      </c>
      <c r="BB29" s="196">
        <v>0</v>
      </c>
      <c r="BC29" s="196">
        <v>0</v>
      </c>
      <c r="BD29" s="196">
        <v>0</v>
      </c>
      <c r="BE29" s="196">
        <v>0</v>
      </c>
      <c r="BF29" s="196">
        <v>0</v>
      </c>
      <c r="BP29" s="192" t="s">
        <v>305</v>
      </c>
      <c r="BQ29" s="177" t="s">
        <v>1085</v>
      </c>
      <c r="BV29" s="192" t="s">
        <v>1104</v>
      </c>
      <c r="CK29" s="177">
        <v>144</v>
      </c>
      <c r="DC29" s="177">
        <v>1</v>
      </c>
      <c r="DD29" s="177">
        <v>0</v>
      </c>
    </row>
    <row r="30" spans="1:109" s="177" customFormat="1" x14ac:dyDescent="0.2">
      <c r="A30" s="190" t="s">
        <v>1102</v>
      </c>
      <c r="B30" s="191" t="s">
        <v>553</v>
      </c>
      <c r="C30" s="282" t="s">
        <v>676</v>
      </c>
      <c r="D30" s="288" t="s">
        <v>865</v>
      </c>
      <c r="E30" s="288">
        <v>2</v>
      </c>
      <c r="F30" s="192">
        <v>2018</v>
      </c>
      <c r="G30" s="192" t="s">
        <v>1040</v>
      </c>
      <c r="H30" s="192" t="s">
        <v>259</v>
      </c>
      <c r="I30" s="192" t="s">
        <v>514</v>
      </c>
      <c r="J30" s="192" t="s">
        <v>836</v>
      </c>
      <c r="M30" s="192" t="s">
        <v>1096</v>
      </c>
      <c r="N30" s="285"/>
      <c r="O30" s="192" t="s">
        <v>813</v>
      </c>
      <c r="P30" s="192" t="s">
        <v>850</v>
      </c>
      <c r="R30" s="283"/>
      <c r="S30" s="176" t="s">
        <v>815</v>
      </c>
      <c r="T30" s="177" t="s">
        <v>948</v>
      </c>
      <c r="U30" s="192" t="s">
        <v>973</v>
      </c>
      <c r="V30" s="192">
        <v>10</v>
      </c>
      <c r="W30" s="177">
        <v>30</v>
      </c>
      <c r="X30" s="192">
        <v>30</v>
      </c>
      <c r="Y30" s="192">
        <v>3.7</v>
      </c>
      <c r="Z30" s="192">
        <v>4.3</v>
      </c>
      <c r="AA30" s="192">
        <v>4.3</v>
      </c>
      <c r="AB30" s="192">
        <v>0</v>
      </c>
      <c r="AC30" s="179">
        <v>9.5</v>
      </c>
      <c r="AD30" s="192">
        <v>9.5</v>
      </c>
      <c r="AE30" s="192" t="s">
        <v>772</v>
      </c>
      <c r="AF30" s="192" t="s">
        <v>770</v>
      </c>
      <c r="AG30" s="177">
        <f>1600/(24/24)</f>
        <v>1600</v>
      </c>
      <c r="AH30" s="180"/>
      <c r="AI30" s="181">
        <v>82000</v>
      </c>
      <c r="AJ30" s="177">
        <v>1</v>
      </c>
      <c r="AK30" s="196">
        <v>1</v>
      </c>
      <c r="AL30" s="196">
        <v>0</v>
      </c>
      <c r="AM30" s="196">
        <v>0</v>
      </c>
      <c r="AN30" s="196">
        <v>0</v>
      </c>
      <c r="AO30" s="196">
        <v>0</v>
      </c>
      <c r="AP30" s="196">
        <v>0</v>
      </c>
      <c r="AQ30" s="196">
        <v>0</v>
      </c>
      <c r="AR30" s="196">
        <v>0</v>
      </c>
      <c r="AS30" s="196">
        <v>0</v>
      </c>
      <c r="AT30" s="196">
        <v>0</v>
      </c>
      <c r="AU30" s="196">
        <v>0</v>
      </c>
      <c r="AV30" s="196">
        <v>0</v>
      </c>
      <c r="AW30" s="196">
        <v>0</v>
      </c>
      <c r="AX30" s="196">
        <v>0</v>
      </c>
      <c r="AY30" s="196">
        <v>0</v>
      </c>
      <c r="AZ30" s="196">
        <v>0</v>
      </c>
      <c r="BA30" s="196">
        <v>0</v>
      </c>
      <c r="BB30" s="196">
        <v>0</v>
      </c>
      <c r="BC30" s="196">
        <v>0</v>
      </c>
      <c r="BD30" s="196">
        <v>0</v>
      </c>
      <c r="BE30" s="196">
        <v>0</v>
      </c>
      <c r="BF30" s="196">
        <v>0</v>
      </c>
      <c r="BP30" s="192" t="s">
        <v>305</v>
      </c>
      <c r="BQ30" s="177" t="s">
        <v>1085</v>
      </c>
      <c r="BV30" s="192" t="s">
        <v>1104</v>
      </c>
      <c r="CK30" s="177">
        <v>116</v>
      </c>
      <c r="DC30" s="177">
        <v>1</v>
      </c>
      <c r="DD30" s="177">
        <v>0</v>
      </c>
    </row>
    <row r="31" spans="1:109" s="177" customFormat="1" x14ac:dyDescent="0.2">
      <c r="A31" s="175" t="s">
        <v>578</v>
      </c>
      <c r="B31" s="176" t="s">
        <v>554</v>
      </c>
      <c r="C31" s="246" t="s">
        <v>677</v>
      </c>
      <c r="D31" s="288" t="s">
        <v>864</v>
      </c>
      <c r="E31" s="288">
        <v>2</v>
      </c>
      <c r="F31" s="177">
        <v>2017</v>
      </c>
      <c r="G31" s="177" t="s">
        <v>1037</v>
      </c>
      <c r="H31" s="177" t="s">
        <v>259</v>
      </c>
      <c r="I31" s="177" t="s">
        <v>514</v>
      </c>
      <c r="J31" s="177" t="s">
        <v>836</v>
      </c>
      <c r="K31" s="177" t="s">
        <v>1082</v>
      </c>
      <c r="L31" s="177" t="s">
        <v>1092</v>
      </c>
      <c r="M31" s="177" t="s">
        <v>1131</v>
      </c>
      <c r="N31" s="283"/>
      <c r="O31" s="177" t="s">
        <v>813</v>
      </c>
      <c r="P31" s="177" t="s">
        <v>1107</v>
      </c>
      <c r="R31" s="283"/>
      <c r="S31" s="176" t="s">
        <v>845</v>
      </c>
      <c r="T31" s="177" t="s">
        <v>948</v>
      </c>
      <c r="V31" s="177">
        <v>4</v>
      </c>
      <c r="W31" s="177">
        <v>4</v>
      </c>
      <c r="X31" s="177">
        <v>30</v>
      </c>
      <c r="Y31" s="177">
        <v>6</v>
      </c>
      <c r="Z31" s="177">
        <v>7</v>
      </c>
      <c r="AA31" s="177">
        <v>9</v>
      </c>
      <c r="AB31" s="177">
        <v>3</v>
      </c>
      <c r="AC31" s="179">
        <v>3</v>
      </c>
      <c r="AD31" s="177">
        <v>5</v>
      </c>
      <c r="AE31" s="177" t="s">
        <v>772</v>
      </c>
      <c r="AF31" s="177" t="s">
        <v>769</v>
      </c>
      <c r="AG31" s="177">
        <f>202.34/(240/24)</f>
        <v>20.234000000000002</v>
      </c>
      <c r="AH31" s="180"/>
      <c r="AI31" s="181"/>
      <c r="AJ31" s="177">
        <v>7</v>
      </c>
      <c r="AK31" s="182">
        <v>1</v>
      </c>
      <c r="AL31" s="182">
        <v>0.1</v>
      </c>
      <c r="AM31" s="182">
        <v>0.1</v>
      </c>
      <c r="AN31" s="182">
        <v>0</v>
      </c>
      <c r="AO31" s="182">
        <v>0</v>
      </c>
      <c r="AP31" s="182">
        <v>0.1</v>
      </c>
      <c r="AQ31" s="182">
        <v>0</v>
      </c>
      <c r="AR31" s="182">
        <v>0.3</v>
      </c>
      <c r="AS31" s="182">
        <v>0</v>
      </c>
      <c r="AT31" s="182">
        <v>0</v>
      </c>
      <c r="AU31" s="182">
        <v>0</v>
      </c>
      <c r="AV31" s="182">
        <v>0.5</v>
      </c>
      <c r="AW31" s="182">
        <v>0</v>
      </c>
      <c r="AX31" s="182">
        <v>0</v>
      </c>
      <c r="AY31" s="182">
        <v>0.25</v>
      </c>
      <c r="AZ31" s="182">
        <v>0</v>
      </c>
      <c r="BA31" s="182">
        <v>0</v>
      </c>
      <c r="BB31" s="182">
        <v>0</v>
      </c>
      <c r="BC31" s="182">
        <v>0</v>
      </c>
      <c r="BD31" s="182">
        <v>0</v>
      </c>
      <c r="BE31" s="182">
        <v>0</v>
      </c>
      <c r="BF31" s="182">
        <v>0</v>
      </c>
      <c r="BH31" s="177" t="s">
        <v>1109</v>
      </c>
      <c r="BJ31" s="177">
        <v>15</v>
      </c>
      <c r="BK31" s="177">
        <v>11.9</v>
      </c>
      <c r="BM31" s="177">
        <v>2.4</v>
      </c>
      <c r="BP31" s="177" t="s">
        <v>1068</v>
      </c>
      <c r="BT31" s="177" t="s">
        <v>871</v>
      </c>
      <c r="CN31" s="177">
        <v>1</v>
      </c>
      <c r="CU31" s="177">
        <v>1</v>
      </c>
      <c r="CV31" s="177">
        <v>1</v>
      </c>
      <c r="DC31" s="177">
        <f>IF((OR(H28="Psychrophile",H28="Halophile")), 1, 0)</f>
        <v>1</v>
      </c>
      <c r="DD31" s="177">
        <v>1</v>
      </c>
      <c r="DE31" s="283">
        <v>9.4736842105263133E-2</v>
      </c>
    </row>
    <row r="32" spans="1:109" s="135" customFormat="1" x14ac:dyDescent="0.2">
      <c r="A32" s="197" t="s">
        <v>579</v>
      </c>
      <c r="B32" s="136" t="s">
        <v>555</v>
      </c>
      <c r="C32" s="248" t="s">
        <v>677</v>
      </c>
      <c r="D32" s="289" t="s">
        <v>864</v>
      </c>
      <c r="E32" s="289">
        <v>2</v>
      </c>
      <c r="F32" s="135">
        <v>2017</v>
      </c>
      <c r="G32" s="135" t="s">
        <v>1037</v>
      </c>
      <c r="H32" s="135" t="s">
        <v>259</v>
      </c>
      <c r="I32" s="135" t="s">
        <v>514</v>
      </c>
      <c r="J32" s="135" t="s">
        <v>836</v>
      </c>
      <c r="K32" s="135" t="s">
        <v>1082</v>
      </c>
      <c r="L32" s="135" t="s">
        <v>1092</v>
      </c>
      <c r="M32" s="135" t="s">
        <v>1131</v>
      </c>
      <c r="N32" s="311"/>
      <c r="O32" s="135" t="s">
        <v>813</v>
      </c>
      <c r="P32" s="135" t="s">
        <v>1107</v>
      </c>
      <c r="R32" s="311"/>
      <c r="S32" s="136" t="s">
        <v>845</v>
      </c>
      <c r="T32" s="135" t="s">
        <v>948</v>
      </c>
      <c r="V32" s="135">
        <v>4</v>
      </c>
      <c r="W32" s="135">
        <v>4</v>
      </c>
      <c r="X32" s="135">
        <v>30</v>
      </c>
      <c r="Y32" s="135">
        <v>6</v>
      </c>
      <c r="Z32" s="135">
        <v>7</v>
      </c>
      <c r="AA32" s="135">
        <v>9</v>
      </c>
      <c r="AB32" s="135">
        <v>3</v>
      </c>
      <c r="AC32" s="171">
        <v>3</v>
      </c>
      <c r="AD32" s="135">
        <v>5</v>
      </c>
      <c r="AE32" s="135" t="s">
        <v>772</v>
      </c>
      <c r="AF32" s="135" t="s">
        <v>770</v>
      </c>
      <c r="AG32" s="135">
        <f>453.95/(240/24)</f>
        <v>45.394999999999996</v>
      </c>
      <c r="AH32" s="137"/>
      <c r="AI32" s="167"/>
      <c r="AJ32" s="135">
        <v>7</v>
      </c>
      <c r="AK32" s="134">
        <v>0.2</v>
      </c>
      <c r="AL32" s="134">
        <v>0.01</v>
      </c>
      <c r="AM32" s="134">
        <v>0.3</v>
      </c>
      <c r="AN32" s="134">
        <v>0</v>
      </c>
      <c r="AO32" s="134">
        <v>0</v>
      </c>
      <c r="AP32" s="134">
        <v>0.2</v>
      </c>
      <c r="AQ32" s="134">
        <v>0</v>
      </c>
      <c r="AR32" s="134">
        <v>0.4</v>
      </c>
      <c r="AS32" s="134">
        <v>0</v>
      </c>
      <c r="AT32" s="134">
        <v>0</v>
      </c>
      <c r="AU32" s="134">
        <v>0</v>
      </c>
      <c r="AV32" s="134">
        <v>1</v>
      </c>
      <c r="AW32" s="134">
        <v>0</v>
      </c>
      <c r="AX32" s="134">
        <v>0</v>
      </c>
      <c r="AY32" s="134">
        <v>0.9</v>
      </c>
      <c r="AZ32" s="134">
        <v>0</v>
      </c>
      <c r="BA32" s="134">
        <v>0</v>
      </c>
      <c r="BB32" s="134">
        <v>0</v>
      </c>
      <c r="BC32" s="134">
        <v>0</v>
      </c>
      <c r="BD32" s="134">
        <v>0</v>
      </c>
      <c r="BE32" s="134">
        <v>0</v>
      </c>
      <c r="BF32" s="134">
        <v>0</v>
      </c>
      <c r="BH32" s="135" t="s">
        <v>1109</v>
      </c>
      <c r="BJ32" s="135">
        <v>21</v>
      </c>
      <c r="BK32" s="135">
        <v>3.2</v>
      </c>
      <c r="BM32" s="135">
        <v>8.8000000000000007</v>
      </c>
      <c r="BP32" s="135" t="s">
        <v>1068</v>
      </c>
      <c r="BT32" s="135" t="s">
        <v>871</v>
      </c>
      <c r="CN32" s="135">
        <v>1</v>
      </c>
      <c r="CU32" s="135">
        <v>1</v>
      </c>
      <c r="CV32" s="135">
        <v>1</v>
      </c>
      <c r="DC32" s="135">
        <f t="shared" si="0"/>
        <v>1</v>
      </c>
      <c r="DD32" s="135">
        <v>1</v>
      </c>
      <c r="DE32" s="311">
        <v>4.7101449275362368E-2</v>
      </c>
    </row>
    <row r="33" spans="1:109" s="135" customFormat="1" x14ac:dyDescent="0.2">
      <c r="A33" s="197" t="s">
        <v>580</v>
      </c>
      <c r="B33" s="136" t="s">
        <v>556</v>
      </c>
      <c r="C33" s="248" t="s">
        <v>677</v>
      </c>
      <c r="D33" s="289" t="s">
        <v>864</v>
      </c>
      <c r="E33" s="289">
        <v>2</v>
      </c>
      <c r="F33" s="135">
        <v>2017</v>
      </c>
      <c r="G33" s="135" t="s">
        <v>1037</v>
      </c>
      <c r="H33" s="135" t="s">
        <v>259</v>
      </c>
      <c r="I33" s="135" t="s">
        <v>514</v>
      </c>
      <c r="J33" s="135" t="s">
        <v>836</v>
      </c>
      <c r="K33" s="135" t="s">
        <v>1082</v>
      </c>
      <c r="L33" s="135" t="s">
        <v>1092</v>
      </c>
      <c r="M33" s="135" t="s">
        <v>1131</v>
      </c>
      <c r="N33" s="311"/>
      <c r="O33" s="135" t="s">
        <v>813</v>
      </c>
      <c r="P33" s="135" t="s">
        <v>1093</v>
      </c>
      <c r="R33" s="135" t="s">
        <v>1106</v>
      </c>
      <c r="S33" s="136" t="s">
        <v>845</v>
      </c>
      <c r="T33" s="135" t="s">
        <v>948</v>
      </c>
      <c r="V33" s="135">
        <v>4</v>
      </c>
      <c r="W33" s="135">
        <v>15</v>
      </c>
      <c r="X33" s="135">
        <v>30</v>
      </c>
      <c r="Y33" s="135">
        <v>5</v>
      </c>
      <c r="Z33" s="135">
        <v>6</v>
      </c>
      <c r="AA33" s="135">
        <v>9</v>
      </c>
      <c r="AB33" s="135">
        <v>0</v>
      </c>
      <c r="AC33" s="171">
        <v>3</v>
      </c>
      <c r="AD33" s="135">
        <v>11</v>
      </c>
      <c r="AE33" s="135" t="s">
        <v>772</v>
      </c>
      <c r="AF33" s="135" t="s">
        <v>770</v>
      </c>
      <c r="AG33" s="135">
        <f>385.7/(168/24)</f>
        <v>55.1</v>
      </c>
      <c r="AH33" s="137"/>
      <c r="AI33" s="167"/>
      <c r="AJ33" s="135">
        <v>6</v>
      </c>
      <c r="AK33" s="134">
        <v>1</v>
      </c>
      <c r="AL33" s="134">
        <v>0</v>
      </c>
      <c r="AM33" s="134">
        <v>0.3</v>
      </c>
      <c r="AN33" s="134">
        <v>0</v>
      </c>
      <c r="AO33" s="134">
        <v>0</v>
      </c>
      <c r="AP33" s="134">
        <v>0.7</v>
      </c>
      <c r="AQ33" s="134">
        <v>0.7</v>
      </c>
      <c r="AR33" s="134">
        <v>0.04</v>
      </c>
      <c r="AS33" s="134">
        <v>0</v>
      </c>
      <c r="AT33" s="134">
        <v>0</v>
      </c>
      <c r="AU33" s="134">
        <v>0</v>
      </c>
      <c r="AV33" s="134">
        <v>1</v>
      </c>
      <c r="AW33" s="134">
        <v>0</v>
      </c>
      <c r="AX33" s="134">
        <v>0</v>
      </c>
      <c r="AY33" s="134">
        <v>0</v>
      </c>
      <c r="AZ33" s="134">
        <v>0</v>
      </c>
      <c r="BA33" s="134">
        <v>0</v>
      </c>
      <c r="BB33" s="134">
        <v>0</v>
      </c>
      <c r="BC33" s="134">
        <v>0</v>
      </c>
      <c r="BD33" s="134">
        <v>0</v>
      </c>
      <c r="BE33" s="134">
        <v>0</v>
      </c>
      <c r="BF33" s="134">
        <v>0</v>
      </c>
      <c r="BJ33" s="135">
        <v>28</v>
      </c>
      <c r="BK33" s="135">
        <v>6.09</v>
      </c>
      <c r="BM33" s="135">
        <v>2.08</v>
      </c>
      <c r="BP33" s="135" t="s">
        <v>1068</v>
      </c>
      <c r="BT33" s="135" t="s">
        <v>871</v>
      </c>
      <c r="CN33" s="135">
        <v>1</v>
      </c>
      <c r="CU33" s="135">
        <v>1</v>
      </c>
      <c r="CV33" s="135">
        <v>1</v>
      </c>
      <c r="DC33" s="135">
        <f t="shared" si="0"/>
        <v>1</v>
      </c>
      <c r="DD33" s="135">
        <v>1</v>
      </c>
      <c r="DE33" s="311">
        <v>9.7222222222222238E-2</v>
      </c>
    </row>
    <row r="34" spans="1:109" s="185" customFormat="1" x14ac:dyDescent="0.2">
      <c r="A34" s="183" t="s">
        <v>581</v>
      </c>
      <c r="B34" s="184" t="s">
        <v>557</v>
      </c>
      <c r="C34" s="247" t="s">
        <v>677</v>
      </c>
      <c r="D34" s="290" t="s">
        <v>864</v>
      </c>
      <c r="E34" s="290">
        <v>2</v>
      </c>
      <c r="F34" s="185">
        <v>2017</v>
      </c>
      <c r="G34" s="185" t="s">
        <v>1037</v>
      </c>
      <c r="H34" s="185" t="s">
        <v>259</v>
      </c>
      <c r="I34" s="185" t="s">
        <v>514</v>
      </c>
      <c r="J34" s="185" t="s">
        <v>836</v>
      </c>
      <c r="K34" s="185" t="s">
        <v>1082</v>
      </c>
      <c r="L34" s="185" t="s">
        <v>1092</v>
      </c>
      <c r="M34" s="185" t="s">
        <v>1131</v>
      </c>
      <c r="N34" s="284"/>
      <c r="O34" s="185" t="s">
        <v>813</v>
      </c>
      <c r="P34" s="185" t="s">
        <v>1093</v>
      </c>
      <c r="R34" s="185" t="s">
        <v>1106</v>
      </c>
      <c r="S34" s="184" t="s">
        <v>845</v>
      </c>
      <c r="T34" s="185" t="s">
        <v>948</v>
      </c>
      <c r="U34" s="185" t="s">
        <v>1121</v>
      </c>
      <c r="V34" s="185">
        <v>4</v>
      </c>
      <c r="W34" s="185">
        <v>4</v>
      </c>
      <c r="X34" s="185">
        <v>30</v>
      </c>
      <c r="Y34" s="185">
        <v>6</v>
      </c>
      <c r="Z34" s="185">
        <v>7</v>
      </c>
      <c r="AA34" s="185">
        <v>9</v>
      </c>
      <c r="AB34" s="185">
        <v>0</v>
      </c>
      <c r="AC34" s="186">
        <v>3</v>
      </c>
      <c r="AD34" s="185">
        <v>9</v>
      </c>
      <c r="AE34" s="185" t="s">
        <v>772</v>
      </c>
      <c r="AF34" s="185" t="s">
        <v>770</v>
      </c>
      <c r="AG34" s="185">
        <f>306.13/(168/24)</f>
        <v>43.732857142857142</v>
      </c>
      <c r="AH34" s="187"/>
      <c r="AI34" s="188"/>
      <c r="AJ34" s="185">
        <v>6</v>
      </c>
      <c r="AK34" s="189">
        <v>1</v>
      </c>
      <c r="AL34" s="189">
        <v>0</v>
      </c>
      <c r="AM34" s="189">
        <v>0.3</v>
      </c>
      <c r="AN34" s="189">
        <v>0</v>
      </c>
      <c r="AO34" s="189">
        <v>0</v>
      </c>
      <c r="AP34" s="189">
        <v>1</v>
      </c>
      <c r="AQ34" s="189">
        <v>0.6</v>
      </c>
      <c r="AR34" s="189">
        <v>0.1</v>
      </c>
      <c r="AS34" s="189">
        <v>0</v>
      </c>
      <c r="AT34" s="189">
        <v>0</v>
      </c>
      <c r="AU34" s="189">
        <v>0</v>
      </c>
      <c r="AV34" s="189">
        <v>0.9</v>
      </c>
      <c r="AW34" s="189">
        <v>0</v>
      </c>
      <c r="AX34" s="189">
        <v>0</v>
      </c>
      <c r="AY34" s="189">
        <v>0</v>
      </c>
      <c r="AZ34" s="189">
        <v>0</v>
      </c>
      <c r="BA34" s="189">
        <v>0</v>
      </c>
      <c r="BB34" s="189">
        <v>0</v>
      </c>
      <c r="BC34" s="189">
        <v>0</v>
      </c>
      <c r="BD34" s="189">
        <v>0</v>
      </c>
      <c r="BE34" s="189">
        <v>0</v>
      </c>
      <c r="BF34" s="189">
        <v>0</v>
      </c>
      <c r="BG34" s="185" t="s">
        <v>1108</v>
      </c>
      <c r="BJ34" s="185">
        <v>26</v>
      </c>
      <c r="BK34" s="185">
        <v>6.07</v>
      </c>
      <c r="BM34" s="185">
        <v>3</v>
      </c>
      <c r="BP34" s="185" t="s">
        <v>1068</v>
      </c>
      <c r="BT34" s="185" t="s">
        <v>871</v>
      </c>
      <c r="CN34" s="185">
        <v>1</v>
      </c>
      <c r="CU34" s="185">
        <v>1</v>
      </c>
      <c r="CV34" s="185">
        <v>1</v>
      </c>
      <c r="DC34" s="185">
        <f t="shared" si="0"/>
        <v>1</v>
      </c>
      <c r="DD34" s="185">
        <v>1</v>
      </c>
      <c r="DE34" s="284">
        <v>0.11244979919678717</v>
      </c>
    </row>
    <row r="35" spans="1:109" s="302" customFormat="1" x14ac:dyDescent="0.2">
      <c r="A35" s="302" t="s">
        <v>1126</v>
      </c>
      <c r="B35" s="303" t="s">
        <v>558</v>
      </c>
      <c r="C35" s="304" t="s">
        <v>1122</v>
      </c>
      <c r="D35" s="305" t="s">
        <v>864</v>
      </c>
      <c r="E35" s="305">
        <v>2</v>
      </c>
      <c r="F35" s="135">
        <v>2016</v>
      </c>
      <c r="G35" s="135" t="s">
        <v>1032</v>
      </c>
      <c r="H35" s="302" t="s">
        <v>259</v>
      </c>
      <c r="I35" s="302" t="s">
        <v>514</v>
      </c>
      <c r="J35" s="302" t="s">
        <v>836</v>
      </c>
      <c r="K35" s="302" t="s">
        <v>1129</v>
      </c>
      <c r="L35" s="302" t="s">
        <v>1132</v>
      </c>
      <c r="M35" s="302" t="s">
        <v>1130</v>
      </c>
      <c r="N35" s="336"/>
      <c r="O35" s="302" t="s">
        <v>813</v>
      </c>
      <c r="P35" s="302" t="s">
        <v>1093</v>
      </c>
      <c r="R35" s="302" t="s">
        <v>1106</v>
      </c>
      <c r="S35" s="303" t="s">
        <v>845</v>
      </c>
      <c r="T35" s="302" t="s">
        <v>948</v>
      </c>
      <c r="U35" s="302" t="s">
        <v>974</v>
      </c>
      <c r="V35" s="302">
        <v>-12</v>
      </c>
      <c r="W35" s="302">
        <v>4</v>
      </c>
      <c r="X35" s="302">
        <v>19</v>
      </c>
      <c r="Z35" s="302">
        <v>7.6</v>
      </c>
      <c r="AB35" s="302">
        <v>1</v>
      </c>
      <c r="AC35" s="306">
        <v>3.5</v>
      </c>
      <c r="AD35" s="302">
        <v>16</v>
      </c>
      <c r="AE35" s="302" t="s">
        <v>772</v>
      </c>
      <c r="AF35" s="306" t="s">
        <v>1135</v>
      </c>
      <c r="AG35" s="306"/>
      <c r="AH35" s="307"/>
      <c r="AI35" s="308"/>
      <c r="AJ35" s="302">
        <v>2</v>
      </c>
      <c r="AK35" s="134">
        <v>0</v>
      </c>
      <c r="AL35" s="134">
        <v>0</v>
      </c>
      <c r="AM35" s="134">
        <v>0</v>
      </c>
      <c r="AN35" s="134">
        <v>0</v>
      </c>
      <c r="AO35" s="134">
        <v>0</v>
      </c>
      <c r="AP35" s="134">
        <v>0</v>
      </c>
      <c r="AQ35" s="134">
        <v>0</v>
      </c>
      <c r="AR35" s="134">
        <v>1</v>
      </c>
      <c r="AS35" s="134">
        <v>0</v>
      </c>
      <c r="AT35" s="134">
        <v>0</v>
      </c>
      <c r="AU35" s="134">
        <v>0</v>
      </c>
      <c r="AV35" s="134">
        <v>0</v>
      </c>
      <c r="AW35" s="134">
        <v>0</v>
      </c>
      <c r="AX35" s="134">
        <v>0</v>
      </c>
      <c r="AY35" s="134">
        <v>0</v>
      </c>
      <c r="AZ35" s="134">
        <v>0</v>
      </c>
      <c r="BA35" s="134">
        <v>0</v>
      </c>
      <c r="BB35" s="134">
        <v>0</v>
      </c>
      <c r="BC35" s="134">
        <v>0</v>
      </c>
      <c r="BD35" s="134">
        <v>0.5</v>
      </c>
      <c r="BE35" s="134">
        <v>0</v>
      </c>
      <c r="BF35" s="134">
        <v>0</v>
      </c>
      <c r="BG35" s="302" t="s">
        <v>1140</v>
      </c>
      <c r="BP35" s="302" t="s">
        <v>1128</v>
      </c>
      <c r="BQ35" s="302" t="s">
        <v>307</v>
      </c>
      <c r="BR35" s="302" t="s">
        <v>1123</v>
      </c>
      <c r="BT35" s="302" t="s">
        <v>871</v>
      </c>
      <c r="BV35" s="302" t="s">
        <v>1143</v>
      </c>
      <c r="DB35" s="302">
        <v>1</v>
      </c>
      <c r="DC35" s="302">
        <f t="shared" si="0"/>
        <v>1</v>
      </c>
      <c r="DD35" s="302">
        <v>1</v>
      </c>
      <c r="DE35" s="302">
        <v>0.77358490566037741</v>
      </c>
    </row>
    <row r="36" spans="1:109" s="302" customFormat="1" x14ac:dyDescent="0.2">
      <c r="A36" s="302" t="s">
        <v>1127</v>
      </c>
      <c r="B36" s="303" t="s">
        <v>558</v>
      </c>
      <c r="C36" s="304" t="s">
        <v>1125</v>
      </c>
      <c r="D36" s="305" t="s">
        <v>865</v>
      </c>
      <c r="E36" s="305">
        <v>2</v>
      </c>
      <c r="F36" s="135">
        <v>2015</v>
      </c>
      <c r="G36" s="135" t="s">
        <v>1138</v>
      </c>
      <c r="H36" s="302" t="s">
        <v>259</v>
      </c>
      <c r="I36" s="302" t="s">
        <v>514</v>
      </c>
      <c r="J36" s="302" t="s">
        <v>836</v>
      </c>
      <c r="K36" s="302" t="s">
        <v>1129</v>
      </c>
      <c r="L36" s="302" t="s">
        <v>1132</v>
      </c>
      <c r="M36" s="302" t="s">
        <v>1130</v>
      </c>
      <c r="N36" s="336"/>
      <c r="O36" s="302" t="s">
        <v>813</v>
      </c>
      <c r="P36" s="302" t="s">
        <v>1093</v>
      </c>
      <c r="R36" s="302" t="s">
        <v>1106</v>
      </c>
      <c r="S36" s="303" t="s">
        <v>845</v>
      </c>
      <c r="T36" s="302" t="s">
        <v>948</v>
      </c>
      <c r="U36" s="302" t="s">
        <v>974</v>
      </c>
      <c r="V36" s="302">
        <v>-12</v>
      </c>
      <c r="W36" s="302">
        <v>4</v>
      </c>
      <c r="X36" s="302">
        <v>19</v>
      </c>
      <c r="Z36" s="302">
        <v>7.6</v>
      </c>
      <c r="AB36" s="302">
        <v>1</v>
      </c>
      <c r="AC36" s="306">
        <v>3.5</v>
      </c>
      <c r="AD36" s="302">
        <v>16</v>
      </c>
      <c r="AE36" s="302" t="s">
        <v>772</v>
      </c>
      <c r="AF36" s="306" t="s">
        <v>1139</v>
      </c>
      <c r="AG36" s="306"/>
      <c r="AH36" s="307"/>
      <c r="AI36" s="308">
        <v>1500</v>
      </c>
      <c r="AK36" s="134">
        <v>0</v>
      </c>
      <c r="AL36" s="134">
        <v>0</v>
      </c>
      <c r="AM36" s="134">
        <v>0.25</v>
      </c>
      <c r="AN36" s="134">
        <v>0</v>
      </c>
      <c r="AO36" s="134">
        <v>0.25</v>
      </c>
      <c r="AP36" s="134">
        <v>0</v>
      </c>
      <c r="AQ36" s="134">
        <v>0</v>
      </c>
      <c r="AR36" s="134">
        <v>0.25</v>
      </c>
      <c r="AS36" s="134">
        <v>0.25</v>
      </c>
      <c r="AT36" s="134">
        <v>0</v>
      </c>
      <c r="AU36" s="134">
        <v>0</v>
      </c>
      <c r="AV36" s="134">
        <v>0</v>
      </c>
      <c r="AW36" s="134">
        <v>0</v>
      </c>
      <c r="AX36" s="134">
        <v>0</v>
      </c>
      <c r="AY36" s="134">
        <v>0</v>
      </c>
      <c r="AZ36" s="134">
        <v>0</v>
      </c>
      <c r="BA36" s="134">
        <v>0</v>
      </c>
      <c r="BB36" s="134">
        <v>0</v>
      </c>
      <c r="BC36" s="134">
        <v>0</v>
      </c>
      <c r="BD36" s="134">
        <v>0</v>
      </c>
      <c r="BE36" s="134">
        <v>0</v>
      </c>
      <c r="BF36" s="134">
        <v>0</v>
      </c>
      <c r="BG36" s="302" t="s">
        <v>1141</v>
      </c>
      <c r="BP36" s="302" t="s">
        <v>1128</v>
      </c>
      <c r="BQ36" s="302" t="s">
        <v>307</v>
      </c>
      <c r="BR36" s="302" t="s">
        <v>1144</v>
      </c>
      <c r="BT36" s="302" t="s">
        <v>871</v>
      </c>
      <c r="BV36" s="302" t="s">
        <v>1142</v>
      </c>
      <c r="CK36" s="302">
        <v>100</v>
      </c>
      <c r="DB36" s="302">
        <v>1</v>
      </c>
      <c r="DC36" s="302">
        <v>1</v>
      </c>
      <c r="DD36" s="302">
        <v>1</v>
      </c>
      <c r="DE36" s="302" t="s">
        <v>1145</v>
      </c>
    </row>
    <row r="37" spans="1:109" s="225" customFormat="1" x14ac:dyDescent="0.2">
      <c r="A37" s="221" t="s">
        <v>583</v>
      </c>
      <c r="B37" s="222" t="s">
        <v>559</v>
      </c>
      <c r="C37" s="240" t="s">
        <v>678</v>
      </c>
      <c r="D37" s="223"/>
      <c r="E37" s="223"/>
      <c r="F37" s="192">
        <v>2016</v>
      </c>
      <c r="G37" s="192" t="s">
        <v>1041</v>
      </c>
      <c r="H37" s="192" t="s">
        <v>259</v>
      </c>
      <c r="I37" s="192" t="s">
        <v>514</v>
      </c>
      <c r="J37" s="192" t="s">
        <v>836</v>
      </c>
      <c r="K37" s="192" t="s">
        <v>1129</v>
      </c>
      <c r="L37" s="192" t="s">
        <v>1150</v>
      </c>
      <c r="M37" s="192" t="s">
        <v>1151</v>
      </c>
      <c r="N37" s="285"/>
      <c r="S37" s="222"/>
      <c r="W37" s="192">
        <v>15</v>
      </c>
      <c r="Z37" s="192">
        <v>7.2</v>
      </c>
      <c r="AC37" s="226" t="s">
        <v>777</v>
      </c>
      <c r="AE37" s="225" t="s">
        <v>777</v>
      </c>
      <c r="AF37" s="225" t="s">
        <v>769</v>
      </c>
      <c r="AH37" s="231"/>
      <c r="AI37" s="227">
        <v>17000</v>
      </c>
      <c r="AK37" s="228"/>
      <c r="AL37" s="228"/>
      <c r="AM37" s="228"/>
      <c r="AN37" s="229"/>
      <c r="AO37" s="228"/>
      <c r="AP37" s="228"/>
      <c r="AQ37" s="228"/>
      <c r="AR37" s="228">
        <v>0.33333332999999998</v>
      </c>
      <c r="AS37" s="228"/>
      <c r="AT37" s="228"/>
      <c r="AU37" s="228"/>
      <c r="AV37" s="228">
        <v>1</v>
      </c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U37" s="224"/>
      <c r="BV37" s="224"/>
      <c r="BW37" s="224"/>
      <c r="BX37" s="224"/>
      <c r="BY37" s="224"/>
      <c r="BZ37" s="224"/>
      <c r="CA37" s="224"/>
      <c r="CB37" s="224"/>
      <c r="CC37" s="224"/>
      <c r="CD37" s="224"/>
      <c r="CE37" s="224"/>
      <c r="CF37" s="224"/>
      <c r="CG37" s="224"/>
      <c r="CH37" s="224"/>
      <c r="CJ37" s="224"/>
      <c r="CK37" s="224"/>
      <c r="CL37" s="224"/>
      <c r="CM37" s="224"/>
      <c r="CN37" s="224"/>
      <c r="CO37" s="224"/>
      <c r="CP37" s="224"/>
      <c r="CQ37" s="224"/>
      <c r="CR37" s="224"/>
      <c r="CS37" s="224"/>
      <c r="CT37" s="224"/>
      <c r="CU37" s="224"/>
      <c r="CV37" s="224"/>
      <c r="CW37" s="224"/>
      <c r="CX37" s="224"/>
      <c r="CY37" s="224"/>
      <c r="CZ37" s="224"/>
      <c r="DA37" s="224"/>
      <c r="DB37" s="224"/>
      <c r="DC37" s="225">
        <v>1</v>
      </c>
      <c r="DE37" s="224"/>
    </row>
    <row r="38" spans="1:109" s="225" customFormat="1" x14ac:dyDescent="0.2">
      <c r="A38" s="221" t="s">
        <v>582</v>
      </c>
      <c r="B38" s="222" t="s">
        <v>560</v>
      </c>
      <c r="C38" s="240" t="s">
        <v>679</v>
      </c>
      <c r="D38" s="230"/>
      <c r="E38" s="230"/>
      <c r="F38" s="192">
        <v>2015</v>
      </c>
      <c r="G38" s="192" t="s">
        <v>1032</v>
      </c>
      <c r="H38" s="192" t="s">
        <v>259</v>
      </c>
      <c r="I38" s="192" t="s">
        <v>514</v>
      </c>
      <c r="J38" s="192" t="s">
        <v>836</v>
      </c>
      <c r="K38" s="192" t="s">
        <v>1082</v>
      </c>
      <c r="L38" s="192" t="s">
        <v>1152</v>
      </c>
      <c r="M38" s="192" t="s">
        <v>1130</v>
      </c>
      <c r="N38" s="285"/>
      <c r="S38" s="222"/>
      <c r="W38" s="192">
        <v>11</v>
      </c>
      <c r="Z38" s="192">
        <v>7</v>
      </c>
      <c r="AC38" s="226" t="s">
        <v>777</v>
      </c>
      <c r="AE38" s="225" t="s">
        <v>777</v>
      </c>
      <c r="AF38" s="225" t="s">
        <v>769</v>
      </c>
      <c r="AH38" s="231"/>
      <c r="AI38" s="227">
        <v>2000</v>
      </c>
      <c r="AK38" s="228">
        <v>1</v>
      </c>
      <c r="AL38" s="228"/>
      <c r="AM38" s="228"/>
      <c r="AN38" s="229"/>
      <c r="AO38" s="228"/>
      <c r="AP38" s="228">
        <v>0.5</v>
      </c>
      <c r="AQ38" s="228"/>
      <c r="AR38" s="228"/>
      <c r="AS38" s="228"/>
      <c r="AT38" s="228"/>
      <c r="AU38" s="228">
        <v>0.53</v>
      </c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U38" s="224"/>
      <c r="BV38" s="224"/>
      <c r="BW38" s="224"/>
      <c r="BX38" s="224"/>
      <c r="BY38" s="224"/>
      <c r="BZ38" s="224"/>
      <c r="CA38" s="224"/>
      <c r="CB38" s="224"/>
      <c r="CC38" s="224"/>
      <c r="CD38" s="224"/>
      <c r="CE38" s="224"/>
      <c r="CF38" s="224"/>
      <c r="CG38" s="224"/>
      <c r="CH38" s="224"/>
      <c r="CJ38" s="224"/>
      <c r="CK38" s="224"/>
      <c r="CL38" s="224"/>
      <c r="CM38" s="224"/>
      <c r="CN38" s="224"/>
      <c r="CO38" s="224"/>
      <c r="CP38" s="224"/>
      <c r="CQ38" s="224"/>
      <c r="CR38" s="224"/>
      <c r="CS38" s="224"/>
      <c r="CT38" s="224"/>
      <c r="CU38" s="224"/>
      <c r="CV38" s="224"/>
      <c r="CW38" s="224"/>
      <c r="CX38" s="224"/>
      <c r="CY38" s="224"/>
      <c r="CZ38" s="224"/>
      <c r="DA38" s="224"/>
      <c r="DB38" s="224"/>
      <c r="DC38" s="225">
        <f t="shared" si="0"/>
        <v>1</v>
      </c>
      <c r="DE38" s="224"/>
    </row>
    <row r="39" spans="1:109" s="225" customFormat="1" x14ac:dyDescent="0.2">
      <c r="A39" s="221" t="s">
        <v>584</v>
      </c>
      <c r="B39" s="222" t="s">
        <v>561</v>
      </c>
      <c r="C39" s="240" t="s">
        <v>680</v>
      </c>
      <c r="D39" s="223"/>
      <c r="E39" s="223"/>
      <c r="F39" s="192">
        <v>2015</v>
      </c>
      <c r="G39" s="192" t="s">
        <v>1032</v>
      </c>
      <c r="H39" s="192" t="s">
        <v>259</v>
      </c>
      <c r="I39" s="192" t="s">
        <v>514</v>
      </c>
      <c r="J39" s="192" t="s">
        <v>836</v>
      </c>
      <c r="K39" s="192" t="s">
        <v>1028</v>
      </c>
      <c r="L39" s="192" t="s">
        <v>1153</v>
      </c>
      <c r="M39" s="192" t="s">
        <v>1091</v>
      </c>
      <c r="N39" s="285"/>
      <c r="S39" s="222"/>
      <c r="W39" s="192">
        <v>20</v>
      </c>
      <c r="Z39" s="192">
        <v>7.6</v>
      </c>
      <c r="AC39" s="226" t="s">
        <v>777</v>
      </c>
      <c r="AE39" s="225" t="s">
        <v>777</v>
      </c>
      <c r="AF39" s="225" t="s">
        <v>769</v>
      </c>
      <c r="AH39" s="231"/>
      <c r="AI39" s="227">
        <v>270</v>
      </c>
      <c r="AK39" s="228"/>
      <c r="AL39" s="228"/>
      <c r="AM39" s="228"/>
      <c r="AN39" s="229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>
        <v>1</v>
      </c>
      <c r="BB39" s="228"/>
      <c r="BC39" s="228"/>
      <c r="BD39" s="228"/>
      <c r="BE39" s="228">
        <v>1</v>
      </c>
      <c r="BF39" s="228"/>
      <c r="BU39" s="224"/>
      <c r="BV39" s="224"/>
      <c r="BW39" s="224"/>
      <c r="BX39" s="224"/>
      <c r="BY39" s="224"/>
      <c r="BZ39" s="224"/>
      <c r="CA39" s="224"/>
      <c r="CB39" s="224"/>
      <c r="CC39" s="224"/>
      <c r="CD39" s="224"/>
      <c r="CE39" s="224"/>
      <c r="CF39" s="224"/>
      <c r="CG39" s="224"/>
      <c r="CH39" s="224"/>
      <c r="CJ39" s="224"/>
      <c r="CK39" s="224"/>
      <c r="CL39" s="224"/>
      <c r="CM39" s="224"/>
      <c r="CN39" s="224"/>
      <c r="CO39" s="224"/>
      <c r="CP39" s="224"/>
      <c r="CQ39" s="224"/>
      <c r="CR39" s="224"/>
      <c r="CS39" s="224"/>
      <c r="CT39" s="224"/>
      <c r="CU39" s="224"/>
      <c r="CV39" s="224"/>
      <c r="CW39" s="224"/>
      <c r="CX39" s="224"/>
      <c r="CY39" s="224"/>
      <c r="CZ39" s="224"/>
      <c r="DA39" s="224"/>
      <c r="DB39" s="224"/>
      <c r="DC39" s="225">
        <f t="shared" ref="DC39:DC70" si="1">IF((OR(H38="Psychrophile",H38="Halophile")), 1, 0)</f>
        <v>1</v>
      </c>
      <c r="DE39" s="224"/>
    </row>
    <row r="40" spans="1:109" s="225" customFormat="1" ht="15" x14ac:dyDescent="0.25">
      <c r="A40" s="221" t="s">
        <v>585</v>
      </c>
      <c r="B40" s="222" t="s">
        <v>562</v>
      </c>
      <c r="C40" s="320" t="s">
        <v>681</v>
      </c>
      <c r="D40" s="223"/>
      <c r="E40" s="223"/>
      <c r="F40" s="192">
        <v>2015</v>
      </c>
      <c r="G40" s="192" t="s">
        <v>1042</v>
      </c>
      <c r="H40" s="192" t="s">
        <v>259</v>
      </c>
      <c r="I40" s="192" t="s">
        <v>514</v>
      </c>
      <c r="J40" s="192" t="s">
        <v>836</v>
      </c>
      <c r="K40" s="192" t="s">
        <v>1129</v>
      </c>
      <c r="L40" s="192"/>
      <c r="M40" s="192" t="s">
        <v>1188</v>
      </c>
      <c r="N40" s="285"/>
      <c r="S40" s="222"/>
      <c r="W40" s="192">
        <v>15</v>
      </c>
      <c r="Z40" s="192">
        <v>7</v>
      </c>
      <c r="AC40" s="226" t="s">
        <v>777</v>
      </c>
      <c r="AE40" s="225" t="s">
        <v>777</v>
      </c>
      <c r="AF40" s="225" t="s">
        <v>769</v>
      </c>
      <c r="AH40" s="231"/>
      <c r="AI40" s="227">
        <v>220</v>
      </c>
      <c r="AK40" s="228">
        <v>0.57142857142857095</v>
      </c>
      <c r="AL40" s="228"/>
      <c r="AM40" s="228">
        <v>0.76428571428571401</v>
      </c>
      <c r="AN40" s="229"/>
      <c r="AO40" s="228">
        <v>1</v>
      </c>
      <c r="AP40" s="228">
        <v>0.61785714285714299</v>
      </c>
      <c r="AQ40" s="228"/>
      <c r="AR40" s="228"/>
      <c r="AS40" s="228"/>
      <c r="AT40" s="228"/>
      <c r="AU40" s="228">
        <v>0.26428571428571401</v>
      </c>
      <c r="AV40" s="228">
        <v>0.83571428571428596</v>
      </c>
      <c r="AW40" s="228"/>
      <c r="AX40" s="228"/>
      <c r="AY40" s="228"/>
      <c r="AZ40" s="228">
        <v>0.28571428571428598</v>
      </c>
      <c r="BA40" s="228"/>
      <c r="BB40" s="228"/>
      <c r="BC40" s="228"/>
      <c r="BD40" s="228"/>
      <c r="BE40" s="228"/>
      <c r="BF40" s="228"/>
      <c r="BU40" s="224"/>
      <c r="BV40" s="224"/>
      <c r="BW40" s="224"/>
      <c r="BX40" s="224"/>
      <c r="BY40" s="224"/>
      <c r="BZ40" s="224"/>
      <c r="CA40" s="224"/>
      <c r="CB40" s="224"/>
      <c r="CC40" s="224"/>
      <c r="CD40" s="224"/>
      <c r="CE40" s="224"/>
      <c r="CF40" s="224"/>
      <c r="CG40" s="224"/>
      <c r="CH40" s="224"/>
      <c r="CJ40" s="224"/>
      <c r="CK40" s="224"/>
      <c r="CL40" s="224"/>
      <c r="CM40" s="224"/>
      <c r="CN40" s="224"/>
      <c r="CO40" s="224"/>
      <c r="CP40" s="224"/>
      <c r="CQ40" s="224"/>
      <c r="CR40" s="224"/>
      <c r="CS40" s="224"/>
      <c r="CT40" s="224"/>
      <c r="CU40" s="224"/>
      <c r="CV40" s="224"/>
      <c r="CW40" s="224"/>
      <c r="CX40" s="224"/>
      <c r="CY40" s="224"/>
      <c r="CZ40" s="224"/>
      <c r="DA40" s="224"/>
      <c r="DB40" s="224"/>
      <c r="DC40" s="225">
        <f t="shared" si="1"/>
        <v>1</v>
      </c>
      <c r="DE40" s="224"/>
    </row>
    <row r="41" spans="1:109" s="225" customFormat="1" x14ac:dyDescent="0.2">
      <c r="A41" s="221" t="s">
        <v>586</v>
      </c>
      <c r="B41" s="222" t="s">
        <v>563</v>
      </c>
      <c r="C41" s="240" t="s">
        <v>682</v>
      </c>
      <c r="D41" s="223"/>
      <c r="E41" s="223"/>
      <c r="F41" s="192">
        <v>2012</v>
      </c>
      <c r="G41" s="192" t="s">
        <v>1037</v>
      </c>
      <c r="H41" s="192" t="s">
        <v>259</v>
      </c>
      <c r="I41" s="192" t="s">
        <v>514</v>
      </c>
      <c r="J41" s="192" t="s">
        <v>836</v>
      </c>
      <c r="K41" s="192" t="s">
        <v>1129</v>
      </c>
      <c r="L41" s="192" t="s">
        <v>1155</v>
      </c>
      <c r="M41" s="192" t="s">
        <v>1154</v>
      </c>
      <c r="N41" s="285"/>
      <c r="S41" s="222"/>
      <c r="W41" s="192">
        <v>15</v>
      </c>
      <c r="Z41" s="192">
        <v>7.5</v>
      </c>
      <c r="AC41" s="226" t="s">
        <v>777</v>
      </c>
      <c r="AE41" s="225" t="s">
        <v>777</v>
      </c>
      <c r="AF41" s="225" t="s">
        <v>769</v>
      </c>
      <c r="AH41" s="231"/>
      <c r="AI41" s="227">
        <v>2000</v>
      </c>
      <c r="AK41" s="228">
        <v>0.14923291492329099</v>
      </c>
      <c r="AL41" s="228"/>
      <c r="AM41" s="228"/>
      <c r="AN41" s="229"/>
      <c r="AO41" s="228">
        <v>0.55788557886000001</v>
      </c>
      <c r="AP41" s="228">
        <v>0.12552312552309999</v>
      </c>
      <c r="AQ41" s="228"/>
      <c r="AR41" s="228"/>
      <c r="AS41" s="228">
        <v>0.29252925200000002</v>
      </c>
      <c r="AT41" s="228"/>
      <c r="AU41" s="228"/>
      <c r="AV41" s="228">
        <v>1</v>
      </c>
      <c r="AW41" s="228"/>
      <c r="AX41" s="228">
        <v>0.12552312552309999</v>
      </c>
      <c r="AY41" s="228"/>
      <c r="AZ41" s="228">
        <v>0.29288729288729998</v>
      </c>
      <c r="BA41" s="228"/>
      <c r="BB41" s="228"/>
      <c r="BC41" s="228"/>
      <c r="BD41" s="228"/>
      <c r="BE41" s="228"/>
      <c r="BF41" s="228"/>
      <c r="BU41" s="224"/>
      <c r="BV41" s="224"/>
      <c r="BW41" s="224"/>
      <c r="BX41" s="224"/>
      <c r="BY41" s="224"/>
      <c r="BZ41" s="224"/>
      <c r="CA41" s="224"/>
      <c r="CB41" s="224"/>
      <c r="CC41" s="224"/>
      <c r="CD41" s="224"/>
      <c r="CE41" s="224"/>
      <c r="CF41" s="224"/>
      <c r="CG41" s="224"/>
      <c r="CH41" s="224"/>
      <c r="CJ41" s="224"/>
      <c r="CK41" s="224"/>
      <c r="CL41" s="224"/>
      <c r="CM41" s="224"/>
      <c r="CN41" s="224"/>
      <c r="CO41" s="224"/>
      <c r="CP41" s="224"/>
      <c r="CQ41" s="224"/>
      <c r="CR41" s="224"/>
      <c r="CS41" s="224"/>
      <c r="CT41" s="224"/>
      <c r="CU41" s="224"/>
      <c r="CV41" s="224"/>
      <c r="CW41" s="224"/>
      <c r="CX41" s="224"/>
      <c r="CY41" s="224"/>
      <c r="CZ41" s="224"/>
      <c r="DA41" s="224"/>
      <c r="DB41" s="224"/>
      <c r="DC41" s="225">
        <f t="shared" si="1"/>
        <v>1</v>
      </c>
      <c r="DE41" s="224"/>
    </row>
    <row r="42" spans="1:109" s="225" customFormat="1" x14ac:dyDescent="0.2">
      <c r="A42" s="221" t="s">
        <v>594</v>
      </c>
      <c r="B42" s="222" t="s">
        <v>564</v>
      </c>
      <c r="C42" s="240" t="s">
        <v>683</v>
      </c>
      <c r="D42" s="230"/>
      <c r="E42" s="230"/>
      <c r="F42" s="192">
        <v>2012</v>
      </c>
      <c r="G42" s="192" t="s">
        <v>1043</v>
      </c>
      <c r="H42" s="192" t="s">
        <v>259</v>
      </c>
      <c r="I42" s="192" t="s">
        <v>514</v>
      </c>
      <c r="J42" s="192" t="s">
        <v>836</v>
      </c>
      <c r="K42" s="192" t="s">
        <v>1082</v>
      </c>
      <c r="L42" s="192"/>
      <c r="M42" s="192" t="s">
        <v>1154</v>
      </c>
      <c r="N42" s="285"/>
      <c r="S42" s="222"/>
      <c r="W42" s="192">
        <v>8</v>
      </c>
      <c r="Z42" s="192">
        <v>7.6</v>
      </c>
      <c r="AC42" s="226" t="s">
        <v>777</v>
      </c>
      <c r="AE42" s="225" t="s">
        <v>777</v>
      </c>
      <c r="AF42" s="225" t="s">
        <v>769</v>
      </c>
      <c r="AH42" s="231"/>
      <c r="AI42" s="227">
        <v>397</v>
      </c>
      <c r="AK42" s="228">
        <v>1</v>
      </c>
      <c r="AL42" s="228"/>
      <c r="AM42" s="228"/>
      <c r="AN42" s="229"/>
      <c r="AO42" s="228"/>
      <c r="AP42" s="228">
        <v>0.87333988212181002</v>
      </c>
      <c r="AQ42" s="228"/>
      <c r="AR42" s="228"/>
      <c r="AS42" s="228"/>
      <c r="AT42" s="228"/>
      <c r="AU42" s="228"/>
      <c r="AV42" s="228">
        <v>0.94325542754900005</v>
      </c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U42" s="224"/>
      <c r="BV42" s="224"/>
      <c r="BW42" s="224"/>
      <c r="BX42" s="224"/>
      <c r="BY42" s="224"/>
      <c r="BZ42" s="224"/>
      <c r="CA42" s="224"/>
      <c r="CB42" s="224"/>
      <c r="CC42" s="224"/>
      <c r="CD42" s="224"/>
      <c r="CE42" s="224"/>
      <c r="CF42" s="224"/>
      <c r="CG42" s="224"/>
      <c r="CH42" s="224"/>
      <c r="CJ42" s="224"/>
      <c r="CK42" s="224"/>
      <c r="CL42" s="224"/>
      <c r="CM42" s="224"/>
      <c r="CN42" s="224"/>
      <c r="CO42" s="224"/>
      <c r="CP42" s="224"/>
      <c r="CQ42" s="224"/>
      <c r="CR42" s="224"/>
      <c r="CS42" s="224"/>
      <c r="CT42" s="224"/>
      <c r="CU42" s="224"/>
      <c r="CV42" s="224"/>
      <c r="CW42" s="224"/>
      <c r="CX42" s="224"/>
      <c r="CY42" s="224"/>
      <c r="CZ42" s="224"/>
      <c r="DA42" s="224"/>
      <c r="DB42" s="224"/>
      <c r="DC42" s="225">
        <f t="shared" si="1"/>
        <v>1</v>
      </c>
      <c r="DE42" s="224"/>
    </row>
    <row r="43" spans="1:109" s="225" customFormat="1" x14ac:dyDescent="0.2">
      <c r="A43" s="221" t="s">
        <v>587</v>
      </c>
      <c r="B43" s="222" t="s">
        <v>565</v>
      </c>
      <c r="C43" s="240" t="s">
        <v>684</v>
      </c>
      <c r="D43" s="223"/>
      <c r="E43" s="223"/>
      <c r="F43" s="192">
        <v>2007</v>
      </c>
      <c r="G43" s="192" t="s">
        <v>1044</v>
      </c>
      <c r="H43" s="192" t="s">
        <v>259</v>
      </c>
      <c r="I43" s="192" t="s">
        <v>514</v>
      </c>
      <c r="J43" s="192" t="s">
        <v>836</v>
      </c>
      <c r="K43" s="285" t="s">
        <v>1156</v>
      </c>
      <c r="L43" s="192"/>
      <c r="M43" s="192" t="s">
        <v>1130</v>
      </c>
      <c r="N43" s="285"/>
      <c r="S43" s="222" t="s">
        <v>845</v>
      </c>
      <c r="U43" s="192" t="s">
        <v>974</v>
      </c>
      <c r="W43" s="192">
        <v>15</v>
      </c>
      <c r="Z43" s="192">
        <v>7.5</v>
      </c>
      <c r="AC43" s="226" t="s">
        <v>777</v>
      </c>
      <c r="AE43" s="225" t="s">
        <v>777</v>
      </c>
      <c r="AF43" s="225" t="s">
        <v>767</v>
      </c>
      <c r="AH43" s="231"/>
      <c r="AI43" s="227">
        <v>40</v>
      </c>
      <c r="AJ43" s="250">
        <v>4</v>
      </c>
      <c r="AK43" s="228">
        <v>1</v>
      </c>
      <c r="AL43" s="228"/>
      <c r="AM43" s="228"/>
      <c r="AN43" s="229"/>
      <c r="AO43" s="228"/>
      <c r="AP43" s="228">
        <v>0.9</v>
      </c>
      <c r="AQ43" s="228"/>
      <c r="AR43" s="228"/>
      <c r="AS43" s="228"/>
      <c r="AT43" s="228"/>
      <c r="AU43" s="228"/>
      <c r="AV43" s="228"/>
      <c r="AW43" s="228"/>
      <c r="AX43" s="228">
        <v>0.6</v>
      </c>
      <c r="AY43" s="228">
        <v>0.17</v>
      </c>
      <c r="AZ43" s="228"/>
      <c r="BA43" s="228"/>
      <c r="BB43" s="228"/>
      <c r="BC43" s="228"/>
      <c r="BD43" s="228"/>
      <c r="BE43" s="228"/>
      <c r="BF43" s="228"/>
      <c r="BP43" s="225" t="s">
        <v>305</v>
      </c>
      <c r="BQ43" s="225" t="s">
        <v>307</v>
      </c>
      <c r="BU43" s="224"/>
      <c r="BV43" s="224"/>
      <c r="BW43" s="224"/>
      <c r="BX43" s="224"/>
      <c r="BY43" s="224"/>
      <c r="BZ43" s="224"/>
      <c r="CA43" s="224"/>
      <c r="CB43" s="224"/>
      <c r="CC43" s="224"/>
      <c r="CD43" s="224"/>
      <c r="CE43" s="224"/>
      <c r="CF43" s="224"/>
      <c r="CG43" s="224"/>
      <c r="CH43" s="224"/>
      <c r="CJ43" s="224"/>
      <c r="CK43" s="224"/>
      <c r="CL43" s="224"/>
      <c r="CM43" s="224"/>
      <c r="CN43" s="224"/>
      <c r="CO43" s="224"/>
      <c r="CP43" s="224"/>
      <c r="CQ43" s="224"/>
      <c r="CR43" s="224"/>
      <c r="CS43" s="224"/>
      <c r="CT43" s="224"/>
      <c r="CU43" s="224"/>
      <c r="CV43" s="224"/>
      <c r="CW43" s="224"/>
      <c r="CX43" s="224"/>
      <c r="CY43" s="224"/>
      <c r="CZ43" s="224"/>
      <c r="DA43" s="224"/>
      <c r="DB43" s="224"/>
      <c r="DC43" s="225">
        <f t="shared" si="1"/>
        <v>1</v>
      </c>
      <c r="DE43" s="224"/>
    </row>
    <row r="44" spans="1:109" s="202" customFormat="1" x14ac:dyDescent="0.2">
      <c r="A44" s="198" t="s">
        <v>588</v>
      </c>
      <c r="B44" s="199" t="s">
        <v>566</v>
      </c>
      <c r="C44" s="241" t="s">
        <v>685</v>
      </c>
      <c r="D44" s="245"/>
      <c r="E44" s="245"/>
      <c r="F44" s="177">
        <v>2005</v>
      </c>
      <c r="G44" s="177" t="s">
        <v>1045</v>
      </c>
      <c r="H44" s="177" t="s">
        <v>259</v>
      </c>
      <c r="I44" s="177" t="s">
        <v>514</v>
      </c>
      <c r="J44" s="177" t="s">
        <v>836</v>
      </c>
      <c r="K44" s="177" t="s">
        <v>1082</v>
      </c>
      <c r="L44" s="177"/>
      <c r="M44" s="135" t="s">
        <v>1154</v>
      </c>
      <c r="N44" s="177" t="s">
        <v>1159</v>
      </c>
      <c r="S44" s="199"/>
      <c r="W44" s="177">
        <v>20</v>
      </c>
      <c r="Z44" s="177">
        <v>7</v>
      </c>
      <c r="AC44" s="203" t="s">
        <v>777</v>
      </c>
      <c r="AE44" s="202" t="s">
        <v>777</v>
      </c>
      <c r="AF44" s="202" t="s">
        <v>769</v>
      </c>
      <c r="AH44" s="204"/>
      <c r="AI44" s="205">
        <v>1810</v>
      </c>
      <c r="AK44" s="206">
        <v>0.11</v>
      </c>
      <c r="AL44" s="206"/>
      <c r="AM44" s="206">
        <v>0.1</v>
      </c>
      <c r="AN44" s="207"/>
      <c r="AO44" s="206">
        <v>0.1</v>
      </c>
      <c r="AP44" s="206">
        <v>0.4</v>
      </c>
      <c r="AQ44" s="206"/>
      <c r="AR44" s="206"/>
      <c r="AS44" s="206"/>
      <c r="AT44" s="206"/>
      <c r="AU44" s="206"/>
      <c r="AV44" s="206">
        <v>1</v>
      </c>
      <c r="AW44" s="206"/>
      <c r="AX44" s="206"/>
      <c r="AY44" s="206">
        <v>0.8</v>
      </c>
      <c r="AZ44" s="206"/>
      <c r="BA44" s="206"/>
      <c r="BB44" s="206"/>
      <c r="BC44" s="206"/>
      <c r="BD44" s="206"/>
      <c r="BE44" s="206"/>
      <c r="BF44" s="206"/>
      <c r="BU44" s="201"/>
      <c r="BV44" s="201"/>
      <c r="BW44" s="201"/>
      <c r="BX44" s="201"/>
      <c r="BY44" s="201"/>
      <c r="BZ44" s="201"/>
      <c r="CA44" s="201"/>
      <c r="CB44" s="201"/>
      <c r="CC44" s="201"/>
      <c r="CD44" s="201"/>
      <c r="CE44" s="201"/>
      <c r="CF44" s="201"/>
      <c r="CG44" s="201"/>
      <c r="CH44" s="201"/>
      <c r="CJ44" s="201"/>
      <c r="CK44" s="201"/>
      <c r="CL44" s="201"/>
      <c r="CM44" s="201"/>
      <c r="CN44" s="201"/>
      <c r="CO44" s="201"/>
      <c r="CP44" s="201"/>
      <c r="CQ44" s="201"/>
      <c r="CR44" s="201"/>
      <c r="CS44" s="201"/>
      <c r="CT44" s="201"/>
      <c r="CU44" s="201"/>
      <c r="CV44" s="201"/>
      <c r="CW44" s="201"/>
      <c r="CX44" s="201"/>
      <c r="CY44" s="201"/>
      <c r="CZ44" s="201"/>
      <c r="DA44" s="201"/>
      <c r="DB44" s="201"/>
      <c r="DC44" s="202">
        <f t="shared" si="1"/>
        <v>1</v>
      </c>
      <c r="DE44" s="201"/>
    </row>
    <row r="45" spans="1:109" s="154" customFormat="1" x14ac:dyDescent="0.2">
      <c r="A45" s="208" t="s">
        <v>589</v>
      </c>
      <c r="B45" s="209" t="s">
        <v>567</v>
      </c>
      <c r="C45" s="243" t="s">
        <v>685</v>
      </c>
      <c r="D45" s="145"/>
      <c r="E45" s="145"/>
      <c r="F45" s="135">
        <v>2005</v>
      </c>
      <c r="G45" s="135" t="s">
        <v>1045</v>
      </c>
      <c r="H45" s="135" t="s">
        <v>259</v>
      </c>
      <c r="I45" s="135" t="s">
        <v>514</v>
      </c>
      <c r="J45" s="135" t="s">
        <v>836</v>
      </c>
      <c r="K45" s="135" t="s">
        <v>1082</v>
      </c>
      <c r="L45" s="135" t="s">
        <v>1158</v>
      </c>
      <c r="M45" s="135" t="s">
        <v>1091</v>
      </c>
      <c r="N45" s="135" t="s">
        <v>1160</v>
      </c>
      <c r="S45" s="209"/>
      <c r="W45" s="135">
        <v>20</v>
      </c>
      <c r="Z45" s="135">
        <v>7</v>
      </c>
      <c r="AC45" s="210" t="s">
        <v>777</v>
      </c>
      <c r="AE45" s="154" t="s">
        <v>777</v>
      </c>
      <c r="AF45" s="154" t="s">
        <v>769</v>
      </c>
      <c r="AH45" s="159"/>
      <c r="AI45" s="170">
        <v>190</v>
      </c>
      <c r="AK45" s="142">
        <v>0.19</v>
      </c>
      <c r="AL45" s="142"/>
      <c r="AM45" s="142">
        <v>0.19</v>
      </c>
      <c r="AN45" s="143"/>
      <c r="AO45" s="142">
        <v>0.14000000000000001</v>
      </c>
      <c r="AP45" s="142">
        <v>0.8</v>
      </c>
      <c r="AQ45" s="142"/>
      <c r="AR45" s="142">
        <v>0.4</v>
      </c>
      <c r="AS45" s="142">
        <v>0.17</v>
      </c>
      <c r="AT45" s="142"/>
      <c r="AU45" s="142"/>
      <c r="AV45" s="142">
        <v>1</v>
      </c>
      <c r="AW45" s="142"/>
      <c r="AX45" s="142">
        <v>0.5</v>
      </c>
      <c r="AY45" s="142">
        <v>0.15</v>
      </c>
      <c r="AZ45" s="142">
        <v>0.2</v>
      </c>
      <c r="BA45" s="142"/>
      <c r="BB45" s="142"/>
      <c r="BC45" s="142"/>
      <c r="BD45" s="142"/>
      <c r="BE45" s="142"/>
      <c r="BF45" s="142"/>
      <c r="BU45" s="158"/>
      <c r="BV45" s="158"/>
      <c r="BW45" s="158"/>
      <c r="BX45" s="158"/>
      <c r="BY45" s="158"/>
      <c r="BZ45" s="158"/>
      <c r="CA45" s="158"/>
      <c r="CB45" s="158"/>
      <c r="CC45" s="158"/>
      <c r="CD45" s="158"/>
      <c r="CE45" s="158"/>
      <c r="CF45" s="158"/>
      <c r="CG45" s="158"/>
      <c r="CH45" s="158"/>
      <c r="CJ45" s="158"/>
      <c r="CK45" s="158"/>
      <c r="CL45" s="158"/>
      <c r="CM45" s="158"/>
      <c r="CN45" s="158"/>
      <c r="CO45" s="158"/>
      <c r="CP45" s="158"/>
      <c r="CQ45" s="158"/>
      <c r="CR45" s="158"/>
      <c r="CS45" s="158"/>
      <c r="CT45" s="158"/>
      <c r="CU45" s="158"/>
      <c r="CV45" s="158"/>
      <c r="CW45" s="158"/>
      <c r="CX45" s="158"/>
      <c r="CY45" s="158"/>
      <c r="CZ45" s="158"/>
      <c r="DA45" s="158"/>
      <c r="DB45" s="158"/>
      <c r="DC45" s="154">
        <f t="shared" si="1"/>
        <v>1</v>
      </c>
      <c r="DE45" s="158"/>
    </row>
    <row r="46" spans="1:109" s="154" customFormat="1" x14ac:dyDescent="0.2">
      <c r="A46" s="208" t="s">
        <v>590</v>
      </c>
      <c r="B46" s="209" t="s">
        <v>568</v>
      </c>
      <c r="C46" s="243" t="s">
        <v>685</v>
      </c>
      <c r="D46" s="145"/>
      <c r="E46" s="145"/>
      <c r="F46" s="135">
        <v>2005</v>
      </c>
      <c r="G46" s="135" t="s">
        <v>1045</v>
      </c>
      <c r="H46" s="135" t="s">
        <v>259</v>
      </c>
      <c r="I46" s="135" t="s">
        <v>514</v>
      </c>
      <c r="J46" s="135" t="s">
        <v>836</v>
      </c>
      <c r="K46" s="135" t="s">
        <v>1082</v>
      </c>
      <c r="L46" s="135" t="s">
        <v>1158</v>
      </c>
      <c r="M46" s="135" t="s">
        <v>1091</v>
      </c>
      <c r="N46" s="135" t="s">
        <v>1161</v>
      </c>
      <c r="S46" s="209"/>
      <c r="W46" s="135">
        <v>20</v>
      </c>
      <c r="Z46" s="135">
        <v>7</v>
      </c>
      <c r="AC46" s="210" t="s">
        <v>777</v>
      </c>
      <c r="AE46" s="154" t="s">
        <v>777</v>
      </c>
      <c r="AF46" s="154" t="s">
        <v>769</v>
      </c>
      <c r="AH46" s="159"/>
      <c r="AI46" s="170">
        <v>2100</v>
      </c>
      <c r="AK46" s="142">
        <v>0.11</v>
      </c>
      <c r="AL46" s="142"/>
      <c r="AM46" s="142">
        <v>0.15</v>
      </c>
      <c r="AN46" s="143"/>
      <c r="AO46" s="142">
        <v>0.9</v>
      </c>
      <c r="AP46" s="142">
        <v>1</v>
      </c>
      <c r="AQ46" s="142"/>
      <c r="AR46" s="142"/>
      <c r="AS46" s="142">
        <v>0.2</v>
      </c>
      <c r="AT46" s="142"/>
      <c r="AU46" s="142">
        <v>0.32</v>
      </c>
      <c r="AV46" s="142">
        <v>0.87</v>
      </c>
      <c r="AW46" s="142"/>
      <c r="AX46" s="142"/>
      <c r="AY46" s="142">
        <v>0.6</v>
      </c>
      <c r="AZ46" s="142"/>
      <c r="BA46" s="142"/>
      <c r="BB46" s="142"/>
      <c r="BC46" s="142"/>
      <c r="BD46" s="142"/>
      <c r="BE46" s="142"/>
      <c r="BF46" s="142"/>
      <c r="BU46" s="158"/>
      <c r="BV46" s="158"/>
      <c r="BW46" s="158"/>
      <c r="BX46" s="158"/>
      <c r="BY46" s="158"/>
      <c r="BZ46" s="158"/>
      <c r="CA46" s="158"/>
      <c r="CB46" s="158"/>
      <c r="CC46" s="158"/>
      <c r="CD46" s="158"/>
      <c r="CE46" s="158"/>
      <c r="CF46" s="158"/>
      <c r="CG46" s="158"/>
      <c r="CH46" s="158"/>
      <c r="CJ46" s="158"/>
      <c r="CK46" s="158"/>
      <c r="CL46" s="158"/>
      <c r="CM46" s="158"/>
      <c r="CN46" s="158"/>
      <c r="CO46" s="158"/>
      <c r="CP46" s="158"/>
      <c r="CQ46" s="158"/>
      <c r="CR46" s="158"/>
      <c r="CS46" s="158"/>
      <c r="CT46" s="158"/>
      <c r="CU46" s="158"/>
      <c r="CV46" s="158"/>
      <c r="CW46" s="158"/>
      <c r="CX46" s="158"/>
      <c r="CY46" s="158"/>
      <c r="CZ46" s="158"/>
      <c r="DA46" s="158"/>
      <c r="DB46" s="158"/>
      <c r="DC46" s="154">
        <f t="shared" si="1"/>
        <v>1</v>
      </c>
      <c r="DE46" s="158"/>
    </row>
    <row r="47" spans="1:109" s="154" customFormat="1" x14ac:dyDescent="0.2">
      <c r="A47" s="208" t="s">
        <v>591</v>
      </c>
      <c r="B47" s="209" t="s">
        <v>569</v>
      </c>
      <c r="C47" s="243" t="s">
        <v>685</v>
      </c>
      <c r="D47" s="145"/>
      <c r="E47" s="145"/>
      <c r="F47" s="135">
        <v>2005</v>
      </c>
      <c r="G47" s="135" t="s">
        <v>1045</v>
      </c>
      <c r="H47" s="135" t="s">
        <v>259</v>
      </c>
      <c r="I47" s="135" t="s">
        <v>514</v>
      </c>
      <c r="J47" s="135" t="s">
        <v>836</v>
      </c>
      <c r="K47" s="135" t="s">
        <v>1082</v>
      </c>
      <c r="L47" s="135"/>
      <c r="M47" s="135" t="s">
        <v>1154</v>
      </c>
      <c r="N47" s="135" t="s">
        <v>1162</v>
      </c>
      <c r="S47" s="209"/>
      <c r="W47" s="135">
        <v>20</v>
      </c>
      <c r="Z47" s="135">
        <v>7</v>
      </c>
      <c r="AC47" s="210" t="s">
        <v>777</v>
      </c>
      <c r="AE47" s="154" t="s">
        <v>777</v>
      </c>
      <c r="AF47" s="154" t="s">
        <v>769</v>
      </c>
      <c r="AH47" s="159"/>
      <c r="AI47" s="170">
        <v>1800</v>
      </c>
      <c r="AK47" s="142">
        <v>0.4</v>
      </c>
      <c r="AL47" s="142"/>
      <c r="AM47" s="142">
        <v>0.2</v>
      </c>
      <c r="AN47" s="143"/>
      <c r="AO47" s="142">
        <v>0.2</v>
      </c>
      <c r="AP47" s="142"/>
      <c r="AQ47" s="142"/>
      <c r="AR47" s="142"/>
      <c r="AS47" s="142">
        <v>0.2</v>
      </c>
      <c r="AT47" s="142"/>
      <c r="AU47" s="142">
        <v>0.8</v>
      </c>
      <c r="AV47" s="142">
        <v>1</v>
      </c>
      <c r="AW47" s="142"/>
      <c r="AX47" s="142"/>
      <c r="AY47" s="142">
        <v>0.12</v>
      </c>
      <c r="AZ47" s="142">
        <v>0.16</v>
      </c>
      <c r="BA47" s="142">
        <v>0.6</v>
      </c>
      <c r="BB47" s="142"/>
      <c r="BC47" s="142"/>
      <c r="BD47" s="142"/>
      <c r="BE47" s="142"/>
      <c r="BF47" s="142"/>
      <c r="BU47" s="158"/>
      <c r="BV47" s="158"/>
      <c r="BW47" s="158"/>
      <c r="BX47" s="158"/>
      <c r="BY47" s="158"/>
      <c r="BZ47" s="158"/>
      <c r="CA47" s="158"/>
      <c r="CB47" s="158"/>
      <c r="CC47" s="158"/>
      <c r="CD47" s="158"/>
      <c r="CE47" s="158"/>
      <c r="CF47" s="158"/>
      <c r="CG47" s="158"/>
      <c r="CH47" s="158"/>
      <c r="CJ47" s="158"/>
      <c r="CK47" s="158"/>
      <c r="CL47" s="158"/>
      <c r="CM47" s="158"/>
      <c r="CN47" s="158"/>
      <c r="CO47" s="158"/>
      <c r="CP47" s="158"/>
      <c r="CQ47" s="158"/>
      <c r="CR47" s="158"/>
      <c r="CS47" s="158"/>
      <c r="CT47" s="158"/>
      <c r="CU47" s="158"/>
      <c r="CV47" s="158"/>
      <c r="CW47" s="158"/>
      <c r="CX47" s="158"/>
      <c r="CY47" s="158"/>
      <c r="CZ47" s="158"/>
      <c r="DA47" s="158"/>
      <c r="DB47" s="158"/>
      <c r="DC47" s="154">
        <f t="shared" si="1"/>
        <v>1</v>
      </c>
      <c r="DE47" s="158"/>
    </row>
    <row r="48" spans="1:109" s="154" customFormat="1" x14ac:dyDescent="0.2">
      <c r="A48" s="208" t="s">
        <v>592</v>
      </c>
      <c r="B48" s="209" t="s">
        <v>570</v>
      </c>
      <c r="C48" s="243" t="s">
        <v>685</v>
      </c>
      <c r="D48" s="145"/>
      <c r="E48" s="145"/>
      <c r="F48" s="135">
        <v>2005</v>
      </c>
      <c r="G48" s="135" t="s">
        <v>1045</v>
      </c>
      <c r="H48" s="135" t="s">
        <v>259</v>
      </c>
      <c r="I48" s="135" t="s">
        <v>514</v>
      </c>
      <c r="J48" s="135" t="s">
        <v>836</v>
      </c>
      <c r="K48" s="135" t="s">
        <v>1082</v>
      </c>
      <c r="L48" s="135"/>
      <c r="M48" s="135" t="s">
        <v>1154</v>
      </c>
      <c r="N48" s="135" t="s">
        <v>1163</v>
      </c>
      <c r="S48" s="209"/>
      <c r="W48" s="135">
        <v>20</v>
      </c>
      <c r="Z48" s="135">
        <v>7</v>
      </c>
      <c r="AC48" s="210" t="s">
        <v>777</v>
      </c>
      <c r="AE48" s="154" t="s">
        <v>777</v>
      </c>
      <c r="AF48" s="154" t="s">
        <v>769</v>
      </c>
      <c r="AH48" s="159"/>
      <c r="AI48" s="170">
        <v>2800</v>
      </c>
      <c r="AK48" s="142">
        <v>1</v>
      </c>
      <c r="AL48" s="142"/>
      <c r="AM48" s="142">
        <v>0.7</v>
      </c>
      <c r="AN48" s="143"/>
      <c r="AO48" s="142"/>
      <c r="AP48" s="142">
        <v>0.11</v>
      </c>
      <c r="AQ48" s="142"/>
      <c r="AR48" s="142"/>
      <c r="AS48" s="142">
        <v>0.6</v>
      </c>
      <c r="AT48" s="142"/>
      <c r="AU48" s="142"/>
      <c r="AV48" s="142">
        <v>0.95</v>
      </c>
      <c r="AW48" s="142"/>
      <c r="AX48" s="142">
        <v>0.3</v>
      </c>
      <c r="AY48" s="142">
        <v>0.32</v>
      </c>
      <c r="AZ48" s="142">
        <v>0.17</v>
      </c>
      <c r="BA48" s="142"/>
      <c r="BB48" s="142"/>
      <c r="BC48" s="142"/>
      <c r="BD48" s="142"/>
      <c r="BE48" s="142"/>
      <c r="BF48" s="142"/>
      <c r="BU48" s="158"/>
      <c r="BV48" s="158"/>
      <c r="BW48" s="158"/>
      <c r="BX48" s="158"/>
      <c r="BY48" s="158"/>
      <c r="BZ48" s="158"/>
      <c r="CA48" s="158"/>
      <c r="CB48" s="158"/>
      <c r="CC48" s="158"/>
      <c r="CD48" s="158"/>
      <c r="CE48" s="158"/>
      <c r="CF48" s="158"/>
      <c r="CG48" s="158"/>
      <c r="CH48" s="158"/>
      <c r="CJ48" s="158"/>
      <c r="CK48" s="158"/>
      <c r="CL48" s="158"/>
      <c r="CM48" s="158"/>
      <c r="CN48" s="158"/>
      <c r="CO48" s="158"/>
      <c r="CP48" s="158"/>
      <c r="CQ48" s="158"/>
      <c r="CR48" s="158"/>
      <c r="CS48" s="158"/>
      <c r="CT48" s="158"/>
      <c r="CU48" s="158"/>
      <c r="CV48" s="158"/>
      <c r="CW48" s="158"/>
      <c r="CX48" s="158"/>
      <c r="CY48" s="158"/>
      <c r="CZ48" s="158"/>
      <c r="DA48" s="158"/>
      <c r="DB48" s="158"/>
      <c r="DC48" s="154">
        <f t="shared" si="1"/>
        <v>1</v>
      </c>
      <c r="DE48" s="158"/>
    </row>
    <row r="49" spans="1:109" s="154" customFormat="1" x14ac:dyDescent="0.2">
      <c r="A49" s="208" t="s">
        <v>593</v>
      </c>
      <c r="B49" s="209" t="s">
        <v>571</v>
      </c>
      <c r="C49" s="243" t="s">
        <v>685</v>
      </c>
      <c r="D49" s="145"/>
      <c r="E49" s="145"/>
      <c r="F49" s="135">
        <v>2005</v>
      </c>
      <c r="G49" s="135" t="s">
        <v>1045</v>
      </c>
      <c r="H49" s="135" t="s">
        <v>259</v>
      </c>
      <c r="I49" s="135" t="s">
        <v>514</v>
      </c>
      <c r="J49" s="135" t="s">
        <v>836</v>
      </c>
      <c r="K49" s="135" t="s">
        <v>1082</v>
      </c>
      <c r="L49" s="135" t="s">
        <v>1158</v>
      </c>
      <c r="M49" s="135" t="s">
        <v>1091</v>
      </c>
      <c r="N49" s="135" t="s">
        <v>1161</v>
      </c>
      <c r="S49" s="209"/>
      <c r="W49" s="135">
        <v>20</v>
      </c>
      <c r="Z49" s="135">
        <v>7</v>
      </c>
      <c r="AC49" s="210" t="s">
        <v>777</v>
      </c>
      <c r="AE49" s="154" t="s">
        <v>777</v>
      </c>
      <c r="AF49" s="154" t="s">
        <v>769</v>
      </c>
      <c r="AH49" s="159"/>
      <c r="AI49" s="170">
        <v>1800</v>
      </c>
      <c r="AK49" s="142">
        <v>1</v>
      </c>
      <c r="AL49" s="142"/>
      <c r="AM49" s="142">
        <v>0.4</v>
      </c>
      <c r="AN49" s="143"/>
      <c r="AO49" s="142"/>
      <c r="AP49" s="142">
        <v>0.1</v>
      </c>
      <c r="AQ49" s="142"/>
      <c r="AR49" s="142">
        <v>0.6</v>
      </c>
      <c r="AS49" s="142">
        <v>0.2</v>
      </c>
      <c r="AT49" s="142"/>
      <c r="AU49" s="142"/>
      <c r="AV49" s="142">
        <v>0.3</v>
      </c>
      <c r="AW49" s="142"/>
      <c r="AX49" s="142"/>
      <c r="AY49" s="142">
        <v>0.19</v>
      </c>
      <c r="AZ49" s="142"/>
      <c r="BA49" s="142"/>
      <c r="BB49" s="142"/>
      <c r="BC49" s="142"/>
      <c r="BD49" s="142"/>
      <c r="BE49" s="142"/>
      <c r="BF49" s="142"/>
      <c r="BU49" s="158"/>
      <c r="BV49" s="158"/>
      <c r="BW49" s="158"/>
      <c r="BX49" s="158"/>
      <c r="BY49" s="158"/>
      <c r="BZ49" s="158"/>
      <c r="CA49" s="158"/>
      <c r="CB49" s="158"/>
      <c r="CC49" s="158"/>
      <c r="CD49" s="158"/>
      <c r="CE49" s="158"/>
      <c r="CF49" s="158"/>
      <c r="CG49" s="158"/>
      <c r="CH49" s="158"/>
      <c r="CJ49" s="158"/>
      <c r="CK49" s="158"/>
      <c r="CL49" s="158"/>
      <c r="CM49" s="158"/>
      <c r="CN49" s="158"/>
      <c r="CO49" s="158"/>
      <c r="CP49" s="158"/>
      <c r="CQ49" s="158"/>
      <c r="CR49" s="158"/>
      <c r="CS49" s="158"/>
      <c r="CT49" s="158"/>
      <c r="CU49" s="158"/>
      <c r="CV49" s="158"/>
      <c r="CW49" s="158"/>
      <c r="CX49" s="158"/>
      <c r="CY49" s="158"/>
      <c r="CZ49" s="158"/>
      <c r="DA49" s="158"/>
      <c r="DB49" s="158"/>
      <c r="DC49" s="154">
        <f t="shared" si="1"/>
        <v>1</v>
      </c>
      <c r="DE49" s="158"/>
    </row>
    <row r="50" spans="1:109" s="154" customFormat="1" x14ac:dyDescent="0.2">
      <c r="A50" s="208" t="s">
        <v>595</v>
      </c>
      <c r="B50" s="209" t="s">
        <v>572</v>
      </c>
      <c r="C50" s="243" t="s">
        <v>685</v>
      </c>
      <c r="D50" s="145"/>
      <c r="E50" s="145"/>
      <c r="F50" s="135">
        <v>2005</v>
      </c>
      <c r="G50" s="135" t="s">
        <v>1045</v>
      </c>
      <c r="H50" s="135" t="s">
        <v>259</v>
      </c>
      <c r="I50" s="135" t="s">
        <v>514</v>
      </c>
      <c r="J50" s="135" t="s">
        <v>836</v>
      </c>
      <c r="K50" s="135" t="s">
        <v>1082</v>
      </c>
      <c r="L50" s="135"/>
      <c r="M50" s="135" t="s">
        <v>1154</v>
      </c>
      <c r="N50" s="135" t="s">
        <v>1164</v>
      </c>
      <c r="S50" s="209"/>
      <c r="W50" s="135">
        <v>20</v>
      </c>
      <c r="Z50" s="135">
        <v>7</v>
      </c>
      <c r="AC50" s="210" t="s">
        <v>777</v>
      </c>
      <c r="AE50" s="154" t="s">
        <v>777</v>
      </c>
      <c r="AF50" s="154" t="s">
        <v>769</v>
      </c>
      <c r="AH50" s="159"/>
      <c r="AI50" s="170">
        <v>5700</v>
      </c>
      <c r="AK50" s="142">
        <v>1</v>
      </c>
      <c r="AL50" s="142"/>
      <c r="AM50" s="142"/>
      <c r="AN50" s="143"/>
      <c r="AO50" s="142"/>
      <c r="AP50" s="142">
        <v>0.1</v>
      </c>
      <c r="AQ50" s="142"/>
      <c r="AR50" s="142">
        <v>0.54</v>
      </c>
      <c r="AS50" s="142">
        <v>0.2</v>
      </c>
      <c r="AT50" s="142"/>
      <c r="AU50" s="142">
        <v>0.2</v>
      </c>
      <c r="AV50" s="142">
        <v>0.2</v>
      </c>
      <c r="AW50" s="142"/>
      <c r="AX50" s="142"/>
      <c r="AY50" s="142">
        <v>0.7</v>
      </c>
      <c r="AZ50" s="142">
        <v>0.11</v>
      </c>
      <c r="BA50" s="142">
        <v>0.2</v>
      </c>
      <c r="BB50" s="142"/>
      <c r="BC50" s="142"/>
      <c r="BD50" s="142"/>
      <c r="BE50" s="142"/>
      <c r="BF50" s="142"/>
      <c r="BU50" s="158"/>
      <c r="BV50" s="158"/>
      <c r="BW50" s="158"/>
      <c r="BX50" s="158"/>
      <c r="BY50" s="158"/>
      <c r="BZ50" s="158"/>
      <c r="CA50" s="158"/>
      <c r="CB50" s="158"/>
      <c r="CC50" s="158"/>
      <c r="CD50" s="158"/>
      <c r="CE50" s="158"/>
      <c r="CF50" s="158"/>
      <c r="CG50" s="158"/>
      <c r="CH50" s="158"/>
      <c r="CJ50" s="158"/>
      <c r="CK50" s="158"/>
      <c r="CL50" s="158"/>
      <c r="CM50" s="158"/>
      <c r="CN50" s="158"/>
      <c r="CO50" s="158"/>
      <c r="CP50" s="158"/>
      <c r="CQ50" s="158"/>
      <c r="CR50" s="158"/>
      <c r="CS50" s="158"/>
      <c r="CT50" s="158"/>
      <c r="CU50" s="158"/>
      <c r="CV50" s="158"/>
      <c r="CW50" s="158"/>
      <c r="CX50" s="158"/>
      <c r="CY50" s="158"/>
      <c r="CZ50" s="158"/>
      <c r="DA50" s="158"/>
      <c r="DB50" s="158"/>
      <c r="DC50" s="154">
        <f t="shared" si="1"/>
        <v>1</v>
      </c>
      <c r="DE50" s="158"/>
    </row>
    <row r="51" spans="1:109" s="154" customFormat="1" x14ac:dyDescent="0.2">
      <c r="A51" s="208" t="s">
        <v>596</v>
      </c>
      <c r="B51" s="209" t="s">
        <v>573</v>
      </c>
      <c r="C51" s="243" t="s">
        <v>685</v>
      </c>
      <c r="D51" s="145"/>
      <c r="E51" s="145"/>
      <c r="F51" s="135">
        <v>2005</v>
      </c>
      <c r="G51" s="135" t="s">
        <v>1045</v>
      </c>
      <c r="H51" s="135" t="s">
        <v>259</v>
      </c>
      <c r="I51" s="135" t="s">
        <v>514</v>
      </c>
      <c r="J51" s="135" t="s">
        <v>836</v>
      </c>
      <c r="K51" s="135" t="s">
        <v>1082</v>
      </c>
      <c r="L51" s="135" t="s">
        <v>1158</v>
      </c>
      <c r="M51" s="135" t="s">
        <v>1091</v>
      </c>
      <c r="N51" s="135" t="s">
        <v>1161</v>
      </c>
      <c r="S51" s="209"/>
      <c r="W51" s="135">
        <v>20</v>
      </c>
      <c r="Z51" s="135">
        <v>7</v>
      </c>
      <c r="AC51" s="210" t="s">
        <v>777</v>
      </c>
      <c r="AE51" s="154" t="s">
        <v>777</v>
      </c>
      <c r="AF51" s="154" t="s">
        <v>769</v>
      </c>
      <c r="AH51" s="159"/>
      <c r="AI51" s="170">
        <v>1700</v>
      </c>
      <c r="AK51" s="142">
        <v>0.93</v>
      </c>
      <c r="AL51" s="142"/>
      <c r="AM51" s="142"/>
      <c r="AN51" s="143"/>
      <c r="AO51" s="142">
        <v>0.3</v>
      </c>
      <c r="AP51" s="142">
        <v>0.4</v>
      </c>
      <c r="AQ51" s="142"/>
      <c r="AR51" s="142">
        <v>1</v>
      </c>
      <c r="AS51" s="142">
        <v>0.41</v>
      </c>
      <c r="AT51" s="142"/>
      <c r="AU51" s="142"/>
      <c r="AV51" s="142">
        <v>0.86</v>
      </c>
      <c r="AW51" s="142"/>
      <c r="AX51" s="142"/>
      <c r="AY51" s="142">
        <v>0.13</v>
      </c>
      <c r="AZ51" s="142"/>
      <c r="BA51" s="142"/>
      <c r="BB51" s="142"/>
      <c r="BC51" s="142"/>
      <c r="BD51" s="142"/>
      <c r="BE51" s="142"/>
      <c r="BF51" s="142"/>
      <c r="BU51" s="158"/>
      <c r="BV51" s="158"/>
      <c r="BW51" s="158"/>
      <c r="BX51" s="158"/>
      <c r="BY51" s="158"/>
      <c r="BZ51" s="158"/>
      <c r="CA51" s="158"/>
      <c r="CB51" s="158"/>
      <c r="CC51" s="158"/>
      <c r="CD51" s="158"/>
      <c r="CE51" s="158"/>
      <c r="CF51" s="158"/>
      <c r="CG51" s="158"/>
      <c r="CH51" s="158"/>
      <c r="CJ51" s="158"/>
      <c r="CK51" s="158"/>
      <c r="CL51" s="158"/>
      <c r="CM51" s="158"/>
      <c r="CN51" s="158"/>
      <c r="CO51" s="158"/>
      <c r="CP51" s="158"/>
      <c r="CQ51" s="158"/>
      <c r="CR51" s="158"/>
      <c r="CS51" s="158"/>
      <c r="CT51" s="158"/>
      <c r="CU51" s="158"/>
      <c r="CV51" s="158"/>
      <c r="CW51" s="158"/>
      <c r="CX51" s="158"/>
      <c r="CY51" s="158"/>
      <c r="CZ51" s="158"/>
      <c r="DA51" s="158"/>
      <c r="DB51" s="158"/>
      <c r="DC51" s="154">
        <f t="shared" si="1"/>
        <v>1</v>
      </c>
      <c r="DE51" s="158"/>
    </row>
    <row r="52" spans="1:109" s="154" customFormat="1" x14ac:dyDescent="0.2">
      <c r="A52" s="208" t="s">
        <v>597</v>
      </c>
      <c r="B52" s="209" t="s">
        <v>574</v>
      </c>
      <c r="C52" s="243" t="s">
        <v>685</v>
      </c>
      <c r="D52" s="145"/>
      <c r="E52" s="145"/>
      <c r="F52" s="135">
        <v>2005</v>
      </c>
      <c r="G52" s="135" t="s">
        <v>1045</v>
      </c>
      <c r="H52" s="135" t="s">
        <v>259</v>
      </c>
      <c r="I52" s="135" t="s">
        <v>514</v>
      </c>
      <c r="J52" s="135" t="s">
        <v>836</v>
      </c>
      <c r="K52" s="135" t="s">
        <v>1082</v>
      </c>
      <c r="L52" s="135"/>
      <c r="M52" s="135" t="s">
        <v>1154</v>
      </c>
      <c r="N52" s="135" t="s">
        <v>1163</v>
      </c>
      <c r="S52" s="209"/>
      <c r="W52" s="135">
        <v>20</v>
      </c>
      <c r="Z52" s="135">
        <v>7</v>
      </c>
      <c r="AC52" s="210" t="s">
        <v>777</v>
      </c>
      <c r="AE52" s="154" t="s">
        <v>777</v>
      </c>
      <c r="AF52" s="154" t="s">
        <v>769</v>
      </c>
      <c r="AH52" s="159"/>
      <c r="AI52" s="170">
        <v>100</v>
      </c>
      <c r="AK52" s="142">
        <v>0.13</v>
      </c>
      <c r="AL52" s="142"/>
      <c r="AM52" s="142">
        <v>0.9</v>
      </c>
      <c r="AN52" s="143"/>
      <c r="AO52" s="142">
        <v>0.3</v>
      </c>
      <c r="AP52" s="142">
        <v>0.6</v>
      </c>
      <c r="AQ52" s="142"/>
      <c r="AR52" s="142"/>
      <c r="AS52" s="142">
        <v>0.14000000000000001</v>
      </c>
      <c r="AT52" s="142"/>
      <c r="AU52" s="142"/>
      <c r="AV52" s="142">
        <v>1</v>
      </c>
      <c r="AW52" s="142"/>
      <c r="AX52" s="142"/>
      <c r="AY52" s="142">
        <v>0.8</v>
      </c>
      <c r="AZ52" s="142"/>
      <c r="BA52" s="142"/>
      <c r="BB52" s="142"/>
      <c r="BC52" s="142"/>
      <c r="BD52" s="142"/>
      <c r="BE52" s="142"/>
      <c r="BF52" s="142"/>
      <c r="BU52" s="158"/>
      <c r="BV52" s="158"/>
      <c r="BW52" s="158"/>
      <c r="BX52" s="158"/>
      <c r="BY52" s="158"/>
      <c r="BZ52" s="158"/>
      <c r="CA52" s="158"/>
      <c r="CB52" s="158"/>
      <c r="CC52" s="158"/>
      <c r="CD52" s="158"/>
      <c r="CE52" s="158"/>
      <c r="CF52" s="158"/>
      <c r="CG52" s="158"/>
      <c r="CH52" s="158"/>
      <c r="CJ52" s="158"/>
      <c r="CK52" s="158"/>
      <c r="CL52" s="158"/>
      <c r="CM52" s="158"/>
      <c r="CN52" s="158"/>
      <c r="CO52" s="158"/>
      <c r="CP52" s="158"/>
      <c r="CQ52" s="158"/>
      <c r="CR52" s="158"/>
      <c r="CS52" s="158"/>
      <c r="CT52" s="158"/>
      <c r="CU52" s="158"/>
      <c r="CV52" s="158"/>
      <c r="CW52" s="158"/>
      <c r="CX52" s="158"/>
      <c r="CY52" s="158"/>
      <c r="CZ52" s="158"/>
      <c r="DA52" s="158"/>
      <c r="DB52" s="158"/>
      <c r="DC52" s="154">
        <f t="shared" si="1"/>
        <v>1</v>
      </c>
      <c r="DE52" s="158"/>
    </row>
    <row r="53" spans="1:109" s="215" customFormat="1" x14ac:dyDescent="0.2">
      <c r="A53" s="211" t="s">
        <v>598</v>
      </c>
      <c r="B53" s="212" t="s">
        <v>575</v>
      </c>
      <c r="C53" s="242" t="s">
        <v>685</v>
      </c>
      <c r="D53" s="232"/>
      <c r="E53" s="232"/>
      <c r="F53" s="185">
        <v>2005</v>
      </c>
      <c r="G53" s="185" t="s">
        <v>1045</v>
      </c>
      <c r="H53" s="185" t="s">
        <v>259</v>
      </c>
      <c r="I53" s="185" t="s">
        <v>514</v>
      </c>
      <c r="J53" s="185" t="s">
        <v>836</v>
      </c>
      <c r="K53" s="185" t="s">
        <v>1082</v>
      </c>
      <c r="L53" s="185"/>
      <c r="M53" s="185" t="s">
        <v>1154</v>
      </c>
      <c r="N53" s="185" t="s">
        <v>1159</v>
      </c>
      <c r="S53" s="212"/>
      <c r="W53" s="185">
        <v>20</v>
      </c>
      <c r="Z53" s="185">
        <v>7</v>
      </c>
      <c r="AC53" s="216" t="s">
        <v>777</v>
      </c>
      <c r="AE53" s="215" t="s">
        <v>777</v>
      </c>
      <c r="AF53" s="215" t="s">
        <v>769</v>
      </c>
      <c r="AH53" s="217"/>
      <c r="AI53" s="218">
        <v>80</v>
      </c>
      <c r="AK53" s="219">
        <v>0.24</v>
      </c>
      <c r="AL53" s="219"/>
      <c r="AM53" s="219">
        <v>0.45</v>
      </c>
      <c r="AN53" s="220"/>
      <c r="AO53" s="219"/>
      <c r="AP53" s="219">
        <v>0.12</v>
      </c>
      <c r="AQ53" s="219"/>
      <c r="AR53" s="219"/>
      <c r="AS53" s="219">
        <v>0.14000000000000001</v>
      </c>
      <c r="AT53" s="219"/>
      <c r="AU53" s="219"/>
      <c r="AV53" s="219">
        <v>1</v>
      </c>
      <c r="AW53" s="219"/>
      <c r="AX53" s="219">
        <v>0.6</v>
      </c>
      <c r="AY53" s="219">
        <v>0.38</v>
      </c>
      <c r="AZ53" s="219">
        <v>0.5</v>
      </c>
      <c r="BA53" s="219"/>
      <c r="BB53" s="219"/>
      <c r="BC53" s="219"/>
      <c r="BD53" s="219"/>
      <c r="BE53" s="219"/>
      <c r="BF53" s="219"/>
      <c r="BU53" s="214"/>
      <c r="BV53" s="214"/>
      <c r="BW53" s="214"/>
      <c r="BX53" s="214"/>
      <c r="BY53" s="214"/>
      <c r="BZ53" s="214"/>
      <c r="CA53" s="214"/>
      <c r="CB53" s="214"/>
      <c r="CC53" s="214"/>
      <c r="CD53" s="214"/>
      <c r="CE53" s="214"/>
      <c r="CF53" s="214"/>
      <c r="CG53" s="214"/>
      <c r="CH53" s="214"/>
      <c r="CJ53" s="214"/>
      <c r="CK53" s="214"/>
      <c r="CL53" s="214"/>
      <c r="CM53" s="214"/>
      <c r="CN53" s="214"/>
      <c r="CO53" s="214"/>
      <c r="CP53" s="214"/>
      <c r="CQ53" s="214"/>
      <c r="CR53" s="214"/>
      <c r="CS53" s="214"/>
      <c r="CT53" s="214"/>
      <c r="CU53" s="214"/>
      <c r="CV53" s="214"/>
      <c r="CW53" s="214"/>
      <c r="CX53" s="214"/>
      <c r="CY53" s="214"/>
      <c r="CZ53" s="214"/>
      <c r="DA53" s="214"/>
      <c r="DB53" s="214"/>
      <c r="DC53" s="215">
        <f t="shared" si="1"/>
        <v>1</v>
      </c>
      <c r="DE53" s="214"/>
    </row>
    <row r="54" spans="1:109" x14ac:dyDescent="0.2">
      <c r="A54" s="138" t="s">
        <v>599</v>
      </c>
      <c r="B54" s="139" t="s">
        <v>1008</v>
      </c>
      <c r="C54" s="239" t="s">
        <v>686</v>
      </c>
      <c r="D54" s="145"/>
      <c r="E54" s="145"/>
      <c r="F54" s="135">
        <v>2003</v>
      </c>
      <c r="G54" s="135" t="s">
        <v>1046</v>
      </c>
      <c r="H54" s="302" t="s">
        <v>259</v>
      </c>
      <c r="I54" s="302" t="s">
        <v>514</v>
      </c>
      <c r="J54" s="302" t="s">
        <v>836</v>
      </c>
      <c r="K54" s="302" t="s">
        <v>1082</v>
      </c>
      <c r="L54" s="302" t="s">
        <v>1166</v>
      </c>
      <c r="M54" s="302" t="s">
        <v>1091</v>
      </c>
      <c r="N54" s="302" t="s">
        <v>1165</v>
      </c>
      <c r="S54" s="139" t="s">
        <v>845</v>
      </c>
      <c r="U54" s="302" t="s">
        <v>974</v>
      </c>
      <c r="W54" s="302">
        <v>15</v>
      </c>
      <c r="Z54" s="302">
        <v>7.5</v>
      </c>
      <c r="AC54" s="172" t="s">
        <v>777</v>
      </c>
      <c r="AE54" s="138" t="s">
        <v>777</v>
      </c>
      <c r="AF54" s="172" t="s">
        <v>777</v>
      </c>
      <c r="AG54" s="172"/>
      <c r="AH54" s="173"/>
      <c r="AN54" s="143"/>
      <c r="AV54" s="142">
        <v>1</v>
      </c>
      <c r="DC54" s="138">
        <f t="shared" si="1"/>
        <v>1</v>
      </c>
      <c r="DD54" s="138"/>
    </row>
    <row r="55" spans="1:109" s="202" customFormat="1" x14ac:dyDescent="0.2">
      <c r="A55" s="198" t="s">
        <v>600</v>
      </c>
      <c r="B55" s="199" t="s">
        <v>576</v>
      </c>
      <c r="C55" s="254" t="s">
        <v>1009</v>
      </c>
      <c r="D55" s="251"/>
      <c r="E55" s="251"/>
      <c r="F55" s="177">
        <v>1985</v>
      </c>
      <c r="G55" s="177" t="s">
        <v>1037</v>
      </c>
      <c r="H55" s="177" t="s">
        <v>259</v>
      </c>
      <c r="I55" s="177" t="s">
        <v>514</v>
      </c>
      <c r="J55" s="177" t="s">
        <v>836</v>
      </c>
      <c r="K55" s="177" t="s">
        <v>1168</v>
      </c>
      <c r="L55" s="177" t="s">
        <v>1167</v>
      </c>
      <c r="M55" s="177" t="s">
        <v>1091</v>
      </c>
      <c r="N55" s="177"/>
      <c r="S55" s="199"/>
      <c r="W55" s="177">
        <v>17</v>
      </c>
      <c r="Z55" s="177">
        <v>7.5</v>
      </c>
      <c r="AC55" s="203" t="s">
        <v>777</v>
      </c>
      <c r="AE55" s="202" t="s">
        <v>777</v>
      </c>
      <c r="AF55" s="202" t="s">
        <v>769</v>
      </c>
      <c r="AH55" s="204"/>
      <c r="AI55" s="205"/>
      <c r="AK55" s="206">
        <v>1</v>
      </c>
      <c r="AL55" s="206"/>
      <c r="AM55" s="206">
        <v>0.42</v>
      </c>
      <c r="AN55" s="207"/>
      <c r="AO55" s="206"/>
      <c r="AP55" s="206">
        <v>0.81</v>
      </c>
      <c r="AQ55" s="206"/>
      <c r="AR55" s="206">
        <v>0.32</v>
      </c>
      <c r="AS55" s="206"/>
      <c r="AT55" s="206"/>
      <c r="AU55" s="206"/>
      <c r="AV55" s="206"/>
      <c r="AW55" s="206"/>
      <c r="AX55" s="206"/>
      <c r="AY55" s="206"/>
      <c r="AZ55" s="206"/>
      <c r="BA55" s="206"/>
      <c r="BB55" s="206"/>
      <c r="BC55" s="206"/>
      <c r="BD55" s="206"/>
      <c r="BE55" s="206"/>
      <c r="BF55" s="206"/>
      <c r="BU55" s="201"/>
      <c r="BV55" s="201"/>
      <c r="BW55" s="201"/>
      <c r="BX55" s="201"/>
      <c r="BY55" s="201"/>
      <c r="BZ55" s="201"/>
      <c r="CA55" s="201"/>
      <c r="CB55" s="201"/>
      <c r="CC55" s="201"/>
      <c r="CD55" s="201"/>
      <c r="CE55" s="201"/>
      <c r="CF55" s="201"/>
      <c r="CG55" s="201"/>
      <c r="CH55" s="201"/>
      <c r="CJ55" s="201"/>
      <c r="CK55" s="201"/>
      <c r="CL55" s="201"/>
      <c r="CM55" s="201"/>
      <c r="CN55" s="201"/>
      <c r="CO55" s="201"/>
      <c r="CP55" s="201"/>
      <c r="CQ55" s="201"/>
      <c r="CR55" s="201"/>
      <c r="CS55" s="201"/>
      <c r="CT55" s="201"/>
      <c r="CU55" s="201"/>
      <c r="CV55" s="201"/>
      <c r="CW55" s="201"/>
      <c r="CX55" s="201"/>
      <c r="CY55" s="201"/>
      <c r="CZ55" s="201"/>
      <c r="DA55" s="201"/>
      <c r="DB55" s="201"/>
      <c r="DC55" s="202">
        <f t="shared" si="1"/>
        <v>1</v>
      </c>
      <c r="DE55" s="201"/>
    </row>
    <row r="56" spans="1:109" s="215" customFormat="1" x14ac:dyDescent="0.2">
      <c r="A56" s="211" t="s">
        <v>601</v>
      </c>
      <c r="B56" s="212" t="s">
        <v>576</v>
      </c>
      <c r="C56" s="253" t="s">
        <v>1009</v>
      </c>
      <c r="D56" s="252"/>
      <c r="E56" s="252"/>
      <c r="F56" s="185">
        <v>1985</v>
      </c>
      <c r="G56" s="185" t="s">
        <v>1037</v>
      </c>
      <c r="H56" s="185" t="s">
        <v>259</v>
      </c>
      <c r="I56" s="185" t="s">
        <v>514</v>
      </c>
      <c r="J56" s="185" t="s">
        <v>836</v>
      </c>
      <c r="K56" s="185" t="s">
        <v>1168</v>
      </c>
      <c r="L56" s="185" t="s">
        <v>1167</v>
      </c>
      <c r="M56" s="185" t="s">
        <v>1091</v>
      </c>
      <c r="N56" s="185"/>
      <c r="S56" s="212"/>
      <c r="W56" s="185">
        <v>17</v>
      </c>
      <c r="Z56" s="185">
        <v>7.5</v>
      </c>
      <c r="AC56" s="216" t="s">
        <v>777</v>
      </c>
      <c r="AE56" s="215" t="s">
        <v>777</v>
      </c>
      <c r="AF56" s="215" t="s">
        <v>769</v>
      </c>
      <c r="AH56" s="217"/>
      <c r="AI56" s="218"/>
      <c r="AK56" s="219"/>
      <c r="AL56" s="219"/>
      <c r="AM56" s="219"/>
      <c r="AN56" s="220"/>
      <c r="AO56" s="219">
        <v>1</v>
      </c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>
        <v>1</v>
      </c>
      <c r="BU56" s="214"/>
      <c r="BV56" s="214"/>
      <c r="BW56" s="214"/>
      <c r="BX56" s="214"/>
      <c r="BY56" s="214"/>
      <c r="BZ56" s="214"/>
      <c r="CA56" s="214"/>
      <c r="CB56" s="214"/>
      <c r="CC56" s="214"/>
      <c r="CD56" s="214"/>
      <c r="CE56" s="214"/>
      <c r="CF56" s="214"/>
      <c r="CG56" s="214"/>
      <c r="CH56" s="214"/>
      <c r="CJ56" s="214"/>
      <c r="CK56" s="214"/>
      <c r="CL56" s="214"/>
      <c r="CM56" s="214"/>
      <c r="CN56" s="214"/>
      <c r="CO56" s="214"/>
      <c r="CP56" s="214"/>
      <c r="CQ56" s="214"/>
      <c r="CR56" s="214"/>
      <c r="CS56" s="214"/>
      <c r="CT56" s="214"/>
      <c r="CU56" s="214"/>
      <c r="CV56" s="214"/>
      <c r="CW56" s="214"/>
      <c r="CX56" s="214"/>
      <c r="CY56" s="214"/>
      <c r="CZ56" s="214"/>
      <c r="DA56" s="214"/>
      <c r="DB56" s="214"/>
      <c r="DC56" s="215">
        <f t="shared" si="1"/>
        <v>1</v>
      </c>
      <c r="DE56" s="214"/>
    </row>
    <row r="57" spans="1:109" s="202" customFormat="1" x14ac:dyDescent="0.2">
      <c r="A57" s="198" t="s">
        <v>606</v>
      </c>
      <c r="B57" s="199" t="s">
        <v>602</v>
      </c>
      <c r="C57" s="276" t="s">
        <v>1010</v>
      </c>
      <c r="D57" s="200"/>
      <c r="E57" s="200"/>
      <c r="F57" s="177">
        <v>2018</v>
      </c>
      <c r="G57" s="177" t="s">
        <v>1047</v>
      </c>
      <c r="H57" s="177" t="s">
        <v>261</v>
      </c>
      <c r="I57" s="177" t="s">
        <v>514</v>
      </c>
      <c r="J57" s="177" t="s">
        <v>836</v>
      </c>
      <c r="K57" s="177" t="s">
        <v>1170</v>
      </c>
      <c r="L57" s="177" t="s">
        <v>1169</v>
      </c>
      <c r="M57" s="177" t="s">
        <v>991</v>
      </c>
      <c r="N57" s="177"/>
      <c r="S57" s="199"/>
      <c r="W57" s="177">
        <v>60</v>
      </c>
      <c r="Z57" s="177">
        <v>7.5</v>
      </c>
      <c r="AC57" s="182">
        <v>5</v>
      </c>
      <c r="AD57" s="277"/>
      <c r="AE57" s="277" t="s">
        <v>772</v>
      </c>
      <c r="AF57" s="202" t="s">
        <v>769</v>
      </c>
      <c r="AH57" s="204"/>
      <c r="AI57" s="205">
        <v>5200</v>
      </c>
      <c r="AK57" s="206">
        <v>0.44</v>
      </c>
      <c r="AL57" s="206"/>
      <c r="AM57" s="206"/>
      <c r="AN57" s="207"/>
      <c r="AO57" s="206"/>
      <c r="AP57" s="206">
        <v>0.9</v>
      </c>
      <c r="AQ57" s="206"/>
      <c r="AR57" s="206"/>
      <c r="AS57" s="206"/>
      <c r="AT57" s="206"/>
      <c r="AU57" s="206"/>
      <c r="AV57" s="206">
        <v>1</v>
      </c>
      <c r="AW57" s="206"/>
      <c r="AX57" s="206"/>
      <c r="AY57" s="206"/>
      <c r="AZ57" s="206"/>
      <c r="BA57" s="206"/>
      <c r="BB57" s="206"/>
      <c r="BC57" s="206"/>
      <c r="BD57" s="206"/>
      <c r="BE57" s="206"/>
      <c r="BF57" s="206"/>
      <c r="BU57" s="201"/>
      <c r="BV57" s="201"/>
      <c r="BW57" s="201"/>
      <c r="BX57" s="201"/>
      <c r="BY57" s="201"/>
      <c r="BZ57" s="201"/>
      <c r="CA57" s="201"/>
      <c r="CB57" s="201"/>
      <c r="CC57" s="201"/>
      <c r="CD57" s="201"/>
      <c r="CE57" s="201"/>
      <c r="CF57" s="201"/>
      <c r="CG57" s="201"/>
      <c r="CH57" s="201"/>
      <c r="CJ57" s="201"/>
      <c r="CK57" s="201"/>
      <c r="CL57" s="201"/>
      <c r="CM57" s="201"/>
      <c r="CN57" s="201"/>
      <c r="CO57" s="201"/>
      <c r="CP57" s="201"/>
      <c r="CQ57" s="201"/>
      <c r="CR57" s="201"/>
      <c r="CS57" s="201"/>
      <c r="CT57" s="201"/>
      <c r="CU57" s="201"/>
      <c r="CV57" s="201"/>
      <c r="CW57" s="201"/>
      <c r="CX57" s="201"/>
      <c r="CY57" s="201"/>
      <c r="CZ57" s="201"/>
      <c r="DA57" s="201"/>
      <c r="DB57" s="201"/>
      <c r="DC57" s="202">
        <f t="shared" si="1"/>
        <v>1</v>
      </c>
      <c r="DE57" s="201"/>
    </row>
    <row r="58" spans="1:109" s="154" customFormat="1" x14ac:dyDescent="0.2">
      <c r="A58" s="208" t="s">
        <v>607</v>
      </c>
      <c r="B58" s="209" t="s">
        <v>602</v>
      </c>
      <c r="C58" s="278" t="s">
        <v>1010</v>
      </c>
      <c r="D58" s="144"/>
      <c r="E58" s="144"/>
      <c r="F58" s="135">
        <v>2018</v>
      </c>
      <c r="G58" s="135" t="s">
        <v>1047</v>
      </c>
      <c r="H58" s="135" t="s">
        <v>261</v>
      </c>
      <c r="I58" s="135" t="s">
        <v>514</v>
      </c>
      <c r="J58" s="135" t="s">
        <v>836</v>
      </c>
      <c r="K58" s="135" t="s">
        <v>1170</v>
      </c>
      <c r="L58" s="135" t="s">
        <v>1169</v>
      </c>
      <c r="M58" s="135" t="s">
        <v>991</v>
      </c>
      <c r="N58" s="135"/>
      <c r="S58" s="209"/>
      <c r="W58" s="135">
        <v>60</v>
      </c>
      <c r="Z58" s="135">
        <v>7.5</v>
      </c>
      <c r="AC58" s="134">
        <v>5</v>
      </c>
      <c r="AE58" s="154" t="s">
        <v>772</v>
      </c>
      <c r="AF58" s="154" t="s">
        <v>769</v>
      </c>
      <c r="AH58" s="159"/>
      <c r="AI58" s="170">
        <v>30</v>
      </c>
      <c r="AK58" s="142">
        <v>0.42</v>
      </c>
      <c r="AL58" s="142"/>
      <c r="AM58" s="142"/>
      <c r="AN58" s="143"/>
      <c r="AO58" s="142"/>
      <c r="AP58" s="142"/>
      <c r="AQ58" s="142"/>
      <c r="AR58" s="142"/>
      <c r="AS58" s="142"/>
      <c r="AT58" s="142"/>
      <c r="AU58" s="142"/>
      <c r="AV58" s="142">
        <v>1</v>
      </c>
      <c r="AW58" s="142"/>
      <c r="AX58" s="142"/>
      <c r="AY58" s="142">
        <v>0.4</v>
      </c>
      <c r="AZ58" s="142">
        <v>0.5</v>
      </c>
      <c r="BA58" s="142"/>
      <c r="BB58" s="142"/>
      <c r="BC58" s="142"/>
      <c r="BD58" s="142"/>
      <c r="BE58" s="142"/>
      <c r="BF58" s="142"/>
      <c r="BU58" s="158"/>
      <c r="BV58" s="158"/>
      <c r="BW58" s="158"/>
      <c r="BX58" s="158"/>
      <c r="BY58" s="158"/>
      <c r="BZ58" s="158"/>
      <c r="CA58" s="158"/>
      <c r="CB58" s="158"/>
      <c r="CC58" s="158"/>
      <c r="CD58" s="158"/>
      <c r="CE58" s="158"/>
      <c r="CF58" s="158"/>
      <c r="CG58" s="158"/>
      <c r="CH58" s="158"/>
      <c r="CJ58" s="158"/>
      <c r="CK58" s="158"/>
      <c r="CL58" s="158"/>
      <c r="CM58" s="158"/>
      <c r="CN58" s="158"/>
      <c r="CO58" s="158"/>
      <c r="CP58" s="158"/>
      <c r="CQ58" s="158"/>
      <c r="CR58" s="158"/>
      <c r="CS58" s="158"/>
      <c r="CT58" s="158"/>
      <c r="CU58" s="158"/>
      <c r="CV58" s="158"/>
      <c r="CW58" s="158"/>
      <c r="CX58" s="158"/>
      <c r="CY58" s="158"/>
      <c r="CZ58" s="158"/>
      <c r="DA58" s="158"/>
      <c r="DB58" s="158"/>
      <c r="DC58" s="154">
        <f t="shared" si="1"/>
        <v>0</v>
      </c>
      <c r="DE58" s="158"/>
    </row>
    <row r="59" spans="1:109" s="215" customFormat="1" x14ac:dyDescent="0.2">
      <c r="A59" s="211" t="s">
        <v>608</v>
      </c>
      <c r="B59" s="212" t="s">
        <v>602</v>
      </c>
      <c r="C59" s="279" t="s">
        <v>1010</v>
      </c>
      <c r="D59" s="213"/>
      <c r="E59" s="213"/>
      <c r="F59" s="185">
        <v>2018</v>
      </c>
      <c r="G59" s="185" t="s">
        <v>1047</v>
      </c>
      <c r="H59" s="185" t="s">
        <v>261</v>
      </c>
      <c r="I59" s="185" t="s">
        <v>514</v>
      </c>
      <c r="J59" s="185" t="s">
        <v>836</v>
      </c>
      <c r="K59" s="185" t="s">
        <v>1170</v>
      </c>
      <c r="L59" s="185" t="s">
        <v>1169</v>
      </c>
      <c r="M59" s="185" t="s">
        <v>991</v>
      </c>
      <c r="N59" s="185"/>
      <c r="S59" s="212"/>
      <c r="W59" s="185">
        <v>60</v>
      </c>
      <c r="Z59" s="185">
        <v>7.5</v>
      </c>
      <c r="AC59" s="189">
        <v>5</v>
      </c>
      <c r="AE59" s="215" t="s">
        <v>772</v>
      </c>
      <c r="AF59" s="215" t="s">
        <v>769</v>
      </c>
      <c r="AH59" s="217"/>
      <c r="AI59" s="218">
        <v>1.3</v>
      </c>
      <c r="AK59" s="219">
        <v>0.34</v>
      </c>
      <c r="AL59" s="219"/>
      <c r="AM59" s="219"/>
      <c r="AN59" s="220"/>
      <c r="AO59" s="219"/>
      <c r="AP59" s="219">
        <v>0.25</v>
      </c>
      <c r="AQ59" s="219"/>
      <c r="AR59" s="219">
        <v>0.2</v>
      </c>
      <c r="AS59" s="219"/>
      <c r="AT59" s="219"/>
      <c r="AU59" s="219"/>
      <c r="AV59" s="219">
        <v>1</v>
      </c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U59" s="214"/>
      <c r="BV59" s="214"/>
      <c r="BW59" s="214"/>
      <c r="BX59" s="214"/>
      <c r="BY59" s="214"/>
      <c r="BZ59" s="214"/>
      <c r="CA59" s="214"/>
      <c r="CB59" s="214"/>
      <c r="CC59" s="214"/>
      <c r="CD59" s="214"/>
      <c r="CE59" s="214"/>
      <c r="CF59" s="214"/>
      <c r="CG59" s="214"/>
      <c r="CH59" s="214"/>
      <c r="CJ59" s="214"/>
      <c r="CK59" s="214"/>
      <c r="CL59" s="214"/>
      <c r="CM59" s="214"/>
      <c r="CN59" s="214"/>
      <c r="CO59" s="214"/>
      <c r="CP59" s="214"/>
      <c r="CQ59" s="214"/>
      <c r="CR59" s="214"/>
      <c r="CS59" s="214"/>
      <c r="CT59" s="214"/>
      <c r="CU59" s="214"/>
      <c r="CV59" s="214"/>
      <c r="CW59" s="214"/>
      <c r="CX59" s="214"/>
      <c r="CY59" s="214"/>
      <c r="CZ59" s="214"/>
      <c r="DA59" s="214"/>
      <c r="DB59" s="214"/>
      <c r="DC59" s="215">
        <f t="shared" si="1"/>
        <v>0</v>
      </c>
      <c r="DE59" s="214"/>
    </row>
    <row r="60" spans="1:109" s="202" customFormat="1" x14ac:dyDescent="0.2">
      <c r="A60" s="198" t="s">
        <v>609</v>
      </c>
      <c r="B60" s="199" t="s">
        <v>603</v>
      </c>
      <c r="C60" s="318" t="s">
        <v>688</v>
      </c>
      <c r="D60" s="251"/>
      <c r="E60" s="251"/>
      <c r="F60" s="177">
        <v>2002</v>
      </c>
      <c r="G60" s="177" t="s">
        <v>1038</v>
      </c>
      <c r="H60" s="177" t="s">
        <v>261</v>
      </c>
      <c r="I60" s="177" t="s">
        <v>514</v>
      </c>
      <c r="J60" s="177" t="s">
        <v>836</v>
      </c>
      <c r="K60" s="177" t="s">
        <v>1057</v>
      </c>
      <c r="L60" s="177" t="s">
        <v>1061</v>
      </c>
      <c r="M60" s="177" t="s">
        <v>847</v>
      </c>
      <c r="N60" s="177"/>
      <c r="S60" s="199"/>
      <c r="W60" s="177">
        <v>45</v>
      </c>
      <c r="Z60" s="177">
        <v>7</v>
      </c>
      <c r="AC60" s="182">
        <v>2</v>
      </c>
      <c r="AE60" s="202" t="s">
        <v>772</v>
      </c>
      <c r="AF60" s="202" t="s">
        <v>769</v>
      </c>
      <c r="AH60" s="204"/>
      <c r="AI60" s="205"/>
      <c r="AK60" s="206">
        <v>0.3</v>
      </c>
      <c r="AL60" s="206"/>
      <c r="AM60" s="206"/>
      <c r="AN60" s="207"/>
      <c r="AO60" s="206"/>
      <c r="AP60" s="206"/>
      <c r="AQ60" s="206"/>
      <c r="AR60" s="206"/>
      <c r="AS60" s="206"/>
      <c r="AT60" s="206"/>
      <c r="AU60" s="206"/>
      <c r="AV60" s="206">
        <v>1</v>
      </c>
      <c r="AW60" s="206"/>
      <c r="AX60" s="206"/>
      <c r="AY60" s="206"/>
      <c r="AZ60" s="206"/>
      <c r="BA60" s="206"/>
      <c r="BB60" s="206"/>
      <c r="BC60" s="206"/>
      <c r="BD60" s="206"/>
      <c r="BE60" s="206"/>
      <c r="BF60" s="206"/>
      <c r="BU60" s="201"/>
      <c r="BV60" s="201"/>
      <c r="BW60" s="201"/>
      <c r="BX60" s="201"/>
      <c r="BY60" s="201"/>
      <c r="BZ60" s="201"/>
      <c r="CA60" s="201"/>
      <c r="CB60" s="201"/>
      <c r="CC60" s="201"/>
      <c r="CD60" s="201"/>
      <c r="CE60" s="201"/>
      <c r="CF60" s="201"/>
      <c r="CG60" s="201"/>
      <c r="CH60" s="201"/>
      <c r="CJ60" s="201"/>
      <c r="CK60" s="201"/>
      <c r="CL60" s="201"/>
      <c r="CM60" s="201"/>
      <c r="CN60" s="201"/>
      <c r="CO60" s="201"/>
      <c r="CP60" s="201"/>
      <c r="CQ60" s="201"/>
      <c r="CR60" s="201"/>
      <c r="CS60" s="201"/>
      <c r="CT60" s="201"/>
      <c r="CU60" s="201"/>
      <c r="CV60" s="201"/>
      <c r="CW60" s="201"/>
      <c r="CX60" s="201"/>
      <c r="CY60" s="201"/>
      <c r="CZ60" s="201"/>
      <c r="DA60" s="201"/>
      <c r="DB60" s="201"/>
      <c r="DC60" s="202">
        <f t="shared" si="1"/>
        <v>0</v>
      </c>
      <c r="DE60" s="201"/>
    </row>
    <row r="61" spans="1:109" s="154" customFormat="1" x14ac:dyDescent="0.2">
      <c r="A61" s="208" t="s">
        <v>610</v>
      </c>
      <c r="B61" s="209" t="s">
        <v>603</v>
      </c>
      <c r="C61" s="234" t="s">
        <v>688</v>
      </c>
      <c r="D61" s="146"/>
      <c r="E61" s="146"/>
      <c r="F61" s="135">
        <v>2002</v>
      </c>
      <c r="G61" s="135" t="s">
        <v>1038</v>
      </c>
      <c r="H61" s="135" t="s">
        <v>261</v>
      </c>
      <c r="I61" s="135" t="s">
        <v>514</v>
      </c>
      <c r="J61" s="135" t="s">
        <v>836</v>
      </c>
      <c r="K61" s="135" t="s">
        <v>1057</v>
      </c>
      <c r="L61" s="135" t="s">
        <v>1061</v>
      </c>
      <c r="M61" s="135" t="s">
        <v>847</v>
      </c>
      <c r="N61" s="135"/>
      <c r="S61" s="209"/>
      <c r="W61" s="135">
        <v>45</v>
      </c>
      <c r="Z61" s="135">
        <v>7</v>
      </c>
      <c r="AC61" s="134">
        <v>2</v>
      </c>
      <c r="AE61" s="154" t="s">
        <v>772</v>
      </c>
      <c r="AF61" s="154" t="s">
        <v>769</v>
      </c>
      <c r="AH61" s="159"/>
      <c r="AI61" s="170">
        <v>600</v>
      </c>
      <c r="AJ61" s="154">
        <v>4</v>
      </c>
      <c r="AK61" s="142"/>
      <c r="AL61" s="142"/>
      <c r="AM61" s="142"/>
      <c r="AN61" s="143"/>
      <c r="AO61" s="142"/>
      <c r="AP61" s="142"/>
      <c r="AQ61" s="142"/>
      <c r="AR61" s="142"/>
      <c r="AS61" s="142"/>
      <c r="AT61" s="142"/>
      <c r="AU61" s="142"/>
      <c r="AV61" s="142">
        <v>1</v>
      </c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U61" s="158"/>
      <c r="BV61" s="158"/>
      <c r="BW61" s="158"/>
      <c r="BX61" s="158"/>
      <c r="BY61" s="158"/>
      <c r="BZ61" s="158"/>
      <c r="CA61" s="158"/>
      <c r="CB61" s="158"/>
      <c r="CC61" s="158"/>
      <c r="CD61" s="158"/>
      <c r="CE61" s="158"/>
      <c r="CF61" s="158"/>
      <c r="CG61" s="158"/>
      <c r="CH61" s="158"/>
      <c r="CJ61" s="158"/>
      <c r="CK61" s="158"/>
      <c r="CL61" s="158"/>
      <c r="CM61" s="158"/>
      <c r="CN61" s="158"/>
      <c r="CO61" s="158"/>
      <c r="CP61" s="158"/>
      <c r="CQ61" s="158"/>
      <c r="CR61" s="158"/>
      <c r="CS61" s="158"/>
      <c r="CT61" s="158"/>
      <c r="CU61" s="158"/>
      <c r="CV61" s="158"/>
      <c r="CW61" s="158"/>
      <c r="CX61" s="158"/>
      <c r="CY61" s="158"/>
      <c r="CZ61" s="158"/>
      <c r="DA61" s="158"/>
      <c r="DB61" s="158"/>
      <c r="DC61" s="154">
        <f t="shared" si="1"/>
        <v>0</v>
      </c>
      <c r="DE61" s="158"/>
    </row>
    <row r="62" spans="1:109" s="215" customFormat="1" x14ac:dyDescent="0.2">
      <c r="A62" s="211" t="s">
        <v>611</v>
      </c>
      <c r="B62" s="212" t="s">
        <v>603</v>
      </c>
      <c r="C62" s="319" t="s">
        <v>688</v>
      </c>
      <c r="D62" s="252"/>
      <c r="E62" s="252"/>
      <c r="F62" s="185">
        <v>2002</v>
      </c>
      <c r="G62" s="185" t="s">
        <v>1038</v>
      </c>
      <c r="H62" s="185" t="s">
        <v>261</v>
      </c>
      <c r="I62" s="185" t="s">
        <v>514</v>
      </c>
      <c r="J62" s="185" t="s">
        <v>836</v>
      </c>
      <c r="K62" s="185" t="s">
        <v>1057</v>
      </c>
      <c r="L62" s="185" t="s">
        <v>1061</v>
      </c>
      <c r="M62" s="185" t="s">
        <v>847</v>
      </c>
      <c r="N62" s="185"/>
      <c r="S62" s="212"/>
      <c r="W62" s="185">
        <v>45</v>
      </c>
      <c r="Z62" s="185">
        <v>7</v>
      </c>
      <c r="AC62" s="189">
        <v>2</v>
      </c>
      <c r="AE62" s="215" t="s">
        <v>772</v>
      </c>
      <c r="AF62" s="215" t="s">
        <v>769</v>
      </c>
      <c r="AH62" s="217"/>
      <c r="AI62" s="218"/>
      <c r="AK62" s="219">
        <v>1</v>
      </c>
      <c r="AL62" s="219"/>
      <c r="AM62" s="219"/>
      <c r="AN62" s="220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U62" s="214"/>
      <c r="BV62" s="214"/>
      <c r="BW62" s="214"/>
      <c r="BX62" s="214"/>
      <c r="BY62" s="214"/>
      <c r="BZ62" s="214"/>
      <c r="CA62" s="214"/>
      <c r="CB62" s="214"/>
      <c r="CC62" s="214"/>
      <c r="CD62" s="214"/>
      <c r="CE62" s="214"/>
      <c r="CF62" s="214"/>
      <c r="CG62" s="214"/>
      <c r="CH62" s="214"/>
      <c r="CJ62" s="214"/>
      <c r="CK62" s="214"/>
      <c r="CL62" s="214"/>
      <c r="CM62" s="214"/>
      <c r="CN62" s="214"/>
      <c r="CO62" s="214"/>
      <c r="CP62" s="214"/>
      <c r="CQ62" s="214"/>
      <c r="CR62" s="214"/>
      <c r="CS62" s="214"/>
      <c r="CT62" s="214"/>
      <c r="CU62" s="214"/>
      <c r="CV62" s="214"/>
      <c r="CW62" s="214"/>
      <c r="CX62" s="214"/>
      <c r="CY62" s="214"/>
      <c r="CZ62" s="214"/>
      <c r="DA62" s="214"/>
      <c r="DB62" s="214"/>
      <c r="DC62" s="215">
        <f t="shared" si="1"/>
        <v>0</v>
      </c>
      <c r="DE62" s="214"/>
    </row>
    <row r="63" spans="1:109" x14ac:dyDescent="0.2">
      <c r="A63" s="138" t="s">
        <v>612</v>
      </c>
      <c r="B63" s="139" t="s">
        <v>604</v>
      </c>
      <c r="C63" s="244" t="s">
        <v>689</v>
      </c>
      <c r="D63" s="146"/>
      <c r="E63" s="146"/>
      <c r="F63" s="135">
        <v>2013</v>
      </c>
      <c r="G63" s="135" t="s">
        <v>1218</v>
      </c>
      <c r="H63" s="302" t="s">
        <v>261</v>
      </c>
      <c r="I63" s="302" t="s">
        <v>514</v>
      </c>
      <c r="J63" s="302" t="s">
        <v>836</v>
      </c>
      <c r="K63" s="302" t="s">
        <v>1057</v>
      </c>
      <c r="L63" s="302" t="s">
        <v>1171</v>
      </c>
      <c r="M63" s="302" t="s">
        <v>847</v>
      </c>
      <c r="N63" s="302"/>
      <c r="S63" s="139"/>
      <c r="W63" s="302">
        <v>50</v>
      </c>
      <c r="Z63" s="302">
        <v>8</v>
      </c>
      <c r="AC63" s="322">
        <v>5</v>
      </c>
      <c r="AE63" s="138" t="s">
        <v>772</v>
      </c>
      <c r="AF63" s="138" t="s">
        <v>770</v>
      </c>
      <c r="AI63" s="168">
        <v>1000</v>
      </c>
      <c r="AJ63" s="138">
        <v>3</v>
      </c>
      <c r="AK63" s="142">
        <v>0.28000000000000003</v>
      </c>
      <c r="AN63" s="143"/>
      <c r="AT63" s="142">
        <v>1</v>
      </c>
      <c r="AU63" s="142">
        <v>0.75</v>
      </c>
      <c r="DC63" s="138">
        <f t="shared" si="1"/>
        <v>0</v>
      </c>
      <c r="DD63" s="138"/>
    </row>
    <row r="64" spans="1:109" x14ac:dyDescent="0.2">
      <c r="A64" s="138" t="s">
        <v>613</v>
      </c>
      <c r="B64" s="139" t="s">
        <v>605</v>
      </c>
      <c r="C64" s="239" t="s">
        <v>687</v>
      </c>
      <c r="D64" s="145"/>
      <c r="E64" s="145"/>
      <c r="F64" s="135">
        <v>2012</v>
      </c>
      <c r="G64" s="135" t="s">
        <v>1035</v>
      </c>
      <c r="H64" s="302" t="s">
        <v>261</v>
      </c>
      <c r="I64" s="302" t="s">
        <v>514</v>
      </c>
      <c r="J64" s="302" t="s">
        <v>836</v>
      </c>
      <c r="K64" s="302" t="s">
        <v>1057</v>
      </c>
      <c r="L64" s="302" t="s">
        <v>1171</v>
      </c>
      <c r="M64" s="302" t="s">
        <v>847</v>
      </c>
      <c r="N64" s="302"/>
      <c r="S64" s="139"/>
      <c r="W64" s="302">
        <v>50</v>
      </c>
      <c r="Z64" s="302">
        <v>8</v>
      </c>
      <c r="AC64" s="322">
        <v>5</v>
      </c>
      <c r="AE64" s="138" t="s">
        <v>772</v>
      </c>
      <c r="AF64" s="138" t="s">
        <v>770</v>
      </c>
      <c r="AK64" s="142">
        <v>0.35</v>
      </c>
      <c r="AN64" s="143"/>
      <c r="AP64" s="142">
        <v>0.69</v>
      </c>
      <c r="AQ64" s="142">
        <v>0.65</v>
      </c>
      <c r="AU64" s="142">
        <v>0.59</v>
      </c>
      <c r="AV64" s="142">
        <v>1</v>
      </c>
      <c r="DC64" s="138">
        <f t="shared" si="1"/>
        <v>0</v>
      </c>
      <c r="DD64" s="138"/>
    </row>
    <row r="65" spans="1:109" x14ac:dyDescent="0.2">
      <c r="A65" s="138" t="s">
        <v>1011</v>
      </c>
      <c r="B65" s="139" t="s">
        <v>615</v>
      </c>
      <c r="C65" s="239" t="s">
        <v>690</v>
      </c>
      <c r="D65" s="145"/>
      <c r="E65" s="145"/>
      <c r="F65" s="135">
        <v>2018</v>
      </c>
      <c r="G65" s="135" t="s">
        <v>1048</v>
      </c>
      <c r="H65" s="302" t="s">
        <v>260</v>
      </c>
      <c r="I65" s="302" t="s">
        <v>514</v>
      </c>
      <c r="J65" s="302" t="s">
        <v>836</v>
      </c>
      <c r="K65" s="302" t="s">
        <v>915</v>
      </c>
      <c r="L65" s="302" t="s">
        <v>1172</v>
      </c>
      <c r="M65" s="302" t="s">
        <v>1173</v>
      </c>
      <c r="N65" s="302"/>
      <c r="S65" s="139"/>
      <c r="W65" s="302">
        <v>50</v>
      </c>
      <c r="Z65" s="302">
        <v>8</v>
      </c>
      <c r="AC65" s="322">
        <v>5</v>
      </c>
      <c r="AE65" s="138" t="s">
        <v>772</v>
      </c>
      <c r="AF65" s="138" t="s">
        <v>767</v>
      </c>
      <c r="AI65" s="168">
        <v>1000</v>
      </c>
      <c r="AK65" s="142">
        <v>0.88</v>
      </c>
      <c r="AL65" s="142">
        <v>1</v>
      </c>
      <c r="AN65" s="143"/>
      <c r="AX65" s="142">
        <v>0.6</v>
      </c>
      <c r="AZ65" s="142">
        <v>0.76</v>
      </c>
      <c r="DC65" s="138">
        <f t="shared" si="1"/>
        <v>0</v>
      </c>
      <c r="DD65" s="138"/>
    </row>
    <row r="66" spans="1:109" x14ac:dyDescent="0.2">
      <c r="A66" s="138" t="s">
        <v>640</v>
      </c>
      <c r="B66" s="139" t="s">
        <v>616</v>
      </c>
      <c r="C66" s="239" t="s">
        <v>691</v>
      </c>
      <c r="D66" s="145"/>
      <c r="E66" s="145"/>
      <c r="F66" s="135">
        <v>2017</v>
      </c>
      <c r="G66" s="135" t="s">
        <v>1032</v>
      </c>
      <c r="H66" s="302" t="s">
        <v>260</v>
      </c>
      <c r="I66" s="302" t="s">
        <v>514</v>
      </c>
      <c r="J66" s="302" t="s">
        <v>836</v>
      </c>
      <c r="K66" s="302" t="s">
        <v>1170</v>
      </c>
      <c r="L66" s="302" t="s">
        <v>1174</v>
      </c>
      <c r="M66" s="302" t="s">
        <v>1175</v>
      </c>
      <c r="N66" s="302"/>
      <c r="S66" s="139"/>
      <c r="W66" s="302">
        <v>32</v>
      </c>
      <c r="Z66" s="302">
        <v>8</v>
      </c>
      <c r="AC66" s="322">
        <v>7.5</v>
      </c>
      <c r="AE66" s="138" t="s">
        <v>772</v>
      </c>
      <c r="AF66" s="138" t="s">
        <v>769</v>
      </c>
      <c r="AK66" s="142">
        <v>0.46827531921769999</v>
      </c>
      <c r="AN66" s="143"/>
      <c r="AP66" s="142">
        <v>1</v>
      </c>
      <c r="DC66" s="138">
        <f t="shared" si="1"/>
        <v>1</v>
      </c>
      <c r="DD66" s="138"/>
    </row>
    <row r="67" spans="1:109" x14ac:dyDescent="0.2">
      <c r="A67" s="138" t="s">
        <v>639</v>
      </c>
      <c r="B67" s="139" t="s">
        <v>617</v>
      </c>
      <c r="C67" s="239" t="s">
        <v>692</v>
      </c>
      <c r="D67" s="145"/>
      <c r="E67" s="145"/>
      <c r="F67" s="135">
        <v>2017</v>
      </c>
      <c r="G67" s="135" t="s">
        <v>1049</v>
      </c>
      <c r="H67" s="302" t="s">
        <v>260</v>
      </c>
      <c r="I67" s="302" t="s">
        <v>514</v>
      </c>
      <c r="J67" s="302" t="s">
        <v>836</v>
      </c>
      <c r="K67" s="302" t="s">
        <v>868</v>
      </c>
      <c r="L67" s="302" t="s">
        <v>1176</v>
      </c>
      <c r="M67" s="302" t="s">
        <v>1177</v>
      </c>
      <c r="N67" s="302"/>
      <c r="S67" s="139"/>
      <c r="W67" s="302">
        <v>30</v>
      </c>
      <c r="Z67" s="302">
        <v>7</v>
      </c>
      <c r="AC67" s="322">
        <v>5.8</v>
      </c>
      <c r="AE67" s="138" t="s">
        <v>773</v>
      </c>
      <c r="AF67" s="172" t="s">
        <v>777</v>
      </c>
      <c r="AG67" s="172"/>
      <c r="AH67" s="173"/>
      <c r="AI67" s="168">
        <v>56.59</v>
      </c>
      <c r="AK67" s="142">
        <v>1</v>
      </c>
      <c r="AN67" s="143"/>
      <c r="DC67" s="138">
        <f t="shared" si="1"/>
        <v>1</v>
      </c>
      <c r="DD67" s="138"/>
    </row>
    <row r="68" spans="1:109" x14ac:dyDescent="0.2">
      <c r="A68" s="138" t="s">
        <v>641</v>
      </c>
      <c r="B68" s="139" t="s">
        <v>618</v>
      </c>
      <c r="C68" s="239" t="s">
        <v>693</v>
      </c>
      <c r="D68" s="145"/>
      <c r="E68" s="145"/>
      <c r="F68" s="135">
        <v>2015</v>
      </c>
      <c r="G68" s="135" t="s">
        <v>1050</v>
      </c>
      <c r="H68" s="302" t="s">
        <v>260</v>
      </c>
      <c r="I68" s="302" t="s">
        <v>514</v>
      </c>
      <c r="J68" s="302" t="s">
        <v>836</v>
      </c>
      <c r="K68" s="302" t="s">
        <v>1178</v>
      </c>
      <c r="L68" s="302" t="s">
        <v>1179</v>
      </c>
      <c r="M68" s="302" t="s">
        <v>1183</v>
      </c>
      <c r="N68" s="302"/>
      <c r="S68" s="139"/>
      <c r="W68" s="302">
        <v>25</v>
      </c>
      <c r="Z68" s="302">
        <v>7.2</v>
      </c>
      <c r="AC68" s="322">
        <v>3</v>
      </c>
      <c r="AE68" s="138" t="s">
        <v>774</v>
      </c>
      <c r="AF68" s="138" t="s">
        <v>769</v>
      </c>
      <c r="AI68" s="168">
        <v>1160</v>
      </c>
      <c r="AN68" s="143"/>
      <c r="AO68" s="142">
        <v>0.33333333333333298</v>
      </c>
      <c r="AR68" s="142">
        <v>1</v>
      </c>
      <c r="DC68" s="138">
        <f t="shared" si="1"/>
        <v>1</v>
      </c>
      <c r="DD68" s="138"/>
    </row>
    <row r="69" spans="1:109" x14ac:dyDescent="0.2">
      <c r="A69" s="138" t="s">
        <v>648</v>
      </c>
      <c r="B69" s="139" t="s">
        <v>630</v>
      </c>
      <c r="C69" s="234" t="s">
        <v>706</v>
      </c>
      <c r="D69" s="146"/>
      <c r="E69" s="146"/>
      <c r="F69" s="135">
        <v>2011</v>
      </c>
      <c r="G69" s="135" t="s">
        <v>1219</v>
      </c>
      <c r="H69" s="302" t="s">
        <v>260</v>
      </c>
      <c r="I69" s="302" t="s">
        <v>514</v>
      </c>
      <c r="J69" s="302" t="s">
        <v>836</v>
      </c>
      <c r="K69" s="302" t="s">
        <v>1180</v>
      </c>
      <c r="L69" s="302" t="s">
        <v>1181</v>
      </c>
      <c r="M69" s="302" t="s">
        <v>1173</v>
      </c>
      <c r="N69" s="302" t="s">
        <v>1185</v>
      </c>
      <c r="S69" s="139"/>
      <c r="W69" s="302">
        <v>37</v>
      </c>
      <c r="Z69" s="302">
        <v>7</v>
      </c>
      <c r="AC69" s="322">
        <v>13.72</v>
      </c>
      <c r="AE69" s="138" t="s">
        <v>772</v>
      </c>
      <c r="AF69" s="138" t="s">
        <v>770</v>
      </c>
      <c r="AI69" s="168">
        <v>1000</v>
      </c>
      <c r="AN69" s="143"/>
      <c r="AT69" s="142">
        <v>1</v>
      </c>
      <c r="DC69" s="138">
        <f t="shared" si="1"/>
        <v>1</v>
      </c>
      <c r="DD69" s="138"/>
    </row>
    <row r="70" spans="1:109" x14ac:dyDescent="0.2">
      <c r="A70" s="138" t="s">
        <v>654</v>
      </c>
      <c r="B70" s="139" t="s">
        <v>619</v>
      </c>
      <c r="C70" s="239" t="s">
        <v>694</v>
      </c>
      <c r="D70" s="145"/>
      <c r="E70" s="145"/>
      <c r="F70" s="135">
        <v>2012</v>
      </c>
      <c r="G70" s="135" t="s">
        <v>1032</v>
      </c>
      <c r="H70" s="302" t="s">
        <v>260</v>
      </c>
      <c r="I70" s="302" t="s">
        <v>514</v>
      </c>
      <c r="J70" s="302" t="s">
        <v>836</v>
      </c>
      <c r="K70" s="302" t="s">
        <v>1182</v>
      </c>
      <c r="L70" s="302"/>
      <c r="M70" s="302" t="s">
        <v>1184</v>
      </c>
      <c r="N70" s="302"/>
      <c r="S70" s="139"/>
      <c r="W70" s="302">
        <v>28</v>
      </c>
      <c r="Z70" s="302">
        <v>7.2</v>
      </c>
      <c r="AC70" s="322">
        <v>3</v>
      </c>
      <c r="AE70" s="138" t="s">
        <v>774</v>
      </c>
      <c r="AF70" s="138" t="s">
        <v>769</v>
      </c>
      <c r="AI70" s="168">
        <v>1100</v>
      </c>
      <c r="AK70" s="142">
        <v>0.44677966116950002</v>
      </c>
      <c r="AM70" s="142">
        <v>0.33898358474579998</v>
      </c>
      <c r="AN70" s="143"/>
      <c r="AP70" s="142">
        <v>1</v>
      </c>
      <c r="AR70" s="142">
        <v>0.32233898358500002</v>
      </c>
      <c r="AU70" s="142">
        <v>0.169491525423729</v>
      </c>
      <c r="AV70" s="142">
        <v>0.23728813559322001</v>
      </c>
      <c r="AZ70" s="142">
        <v>0.42372881355932202</v>
      </c>
      <c r="DC70" s="138">
        <f t="shared" si="1"/>
        <v>1</v>
      </c>
      <c r="DD70" s="138"/>
    </row>
    <row r="71" spans="1:109" s="202" customFormat="1" x14ac:dyDescent="0.2">
      <c r="A71" s="198" t="s">
        <v>655</v>
      </c>
      <c r="B71" s="199" t="s">
        <v>631</v>
      </c>
      <c r="C71" s="241" t="s">
        <v>695</v>
      </c>
      <c r="D71" s="245"/>
      <c r="E71" s="245"/>
      <c r="F71" s="177">
        <v>2012</v>
      </c>
      <c r="G71" s="177" t="s">
        <v>1049</v>
      </c>
      <c r="H71" s="177" t="s">
        <v>260</v>
      </c>
      <c r="I71" s="177" t="s">
        <v>514</v>
      </c>
      <c r="J71" s="177" t="s">
        <v>836</v>
      </c>
      <c r="K71" s="177" t="s">
        <v>1186</v>
      </c>
      <c r="L71" s="177" t="s">
        <v>1187</v>
      </c>
      <c r="M71" s="177" t="s">
        <v>1173</v>
      </c>
      <c r="N71" s="177"/>
      <c r="S71" s="176" t="s">
        <v>845</v>
      </c>
      <c r="T71" s="177" t="s">
        <v>948</v>
      </c>
      <c r="W71" s="177">
        <v>32</v>
      </c>
      <c r="Z71" s="177">
        <v>7</v>
      </c>
      <c r="AC71" s="182">
        <v>7.5</v>
      </c>
      <c r="AE71" s="202" t="s">
        <v>775</v>
      </c>
      <c r="AF71" s="202" t="s">
        <v>769</v>
      </c>
      <c r="AH71" s="204"/>
      <c r="AI71" s="205">
        <v>6300</v>
      </c>
      <c r="AK71" s="206">
        <v>0.38</v>
      </c>
      <c r="AL71" s="206"/>
      <c r="AM71" s="206"/>
      <c r="AN71" s="207"/>
      <c r="AO71" s="206"/>
      <c r="AP71" s="206"/>
      <c r="AQ71" s="206"/>
      <c r="AR71" s="206"/>
      <c r="AS71" s="206"/>
      <c r="AT71" s="206"/>
      <c r="AU71" s="206"/>
      <c r="AV71" s="206">
        <v>1</v>
      </c>
      <c r="AW71" s="206"/>
      <c r="AX71" s="206"/>
      <c r="AY71" s="206"/>
      <c r="AZ71" s="206">
        <v>0.1</v>
      </c>
      <c r="BA71" s="206"/>
      <c r="BB71" s="206"/>
      <c r="BC71" s="206"/>
      <c r="BD71" s="206"/>
      <c r="BE71" s="206"/>
      <c r="BF71" s="206"/>
      <c r="BU71" s="201"/>
      <c r="BV71" s="201"/>
      <c r="BW71" s="201"/>
      <c r="BX71" s="201"/>
      <c r="BY71" s="201"/>
      <c r="BZ71" s="201"/>
      <c r="CA71" s="201"/>
      <c r="CB71" s="201"/>
      <c r="CC71" s="201"/>
      <c r="CD71" s="201"/>
      <c r="CE71" s="201"/>
      <c r="CF71" s="201"/>
      <c r="CG71" s="201"/>
      <c r="CH71" s="201"/>
      <c r="CJ71" s="201"/>
      <c r="CK71" s="201"/>
      <c r="CL71" s="201"/>
      <c r="CM71" s="201"/>
      <c r="CN71" s="201"/>
      <c r="CO71" s="201"/>
      <c r="CP71" s="201"/>
      <c r="CQ71" s="201"/>
      <c r="CR71" s="201"/>
      <c r="CS71" s="201"/>
      <c r="CT71" s="201"/>
      <c r="CU71" s="201"/>
      <c r="CV71" s="201"/>
      <c r="CW71" s="201"/>
      <c r="CX71" s="201"/>
      <c r="CY71" s="201"/>
      <c r="CZ71" s="201"/>
      <c r="DA71" s="201"/>
      <c r="DB71" s="201"/>
      <c r="DC71" s="202">
        <f t="shared" ref="DC71:DC101" si="2">IF((OR(H70="Psychrophile",H70="Halophile")), 1, 0)</f>
        <v>1</v>
      </c>
      <c r="DE71" s="201"/>
    </row>
    <row r="72" spans="1:109" s="215" customFormat="1" x14ac:dyDescent="0.2">
      <c r="A72" s="211" t="s">
        <v>659</v>
      </c>
      <c r="B72" s="212" t="s">
        <v>631</v>
      </c>
      <c r="C72" s="242" t="s">
        <v>695</v>
      </c>
      <c r="D72" s="232"/>
      <c r="E72" s="232"/>
      <c r="F72" s="185">
        <v>2012</v>
      </c>
      <c r="G72" s="185" t="s">
        <v>1049</v>
      </c>
      <c r="H72" s="185" t="s">
        <v>260</v>
      </c>
      <c r="I72" s="185" t="s">
        <v>514</v>
      </c>
      <c r="J72" s="185" t="s">
        <v>836</v>
      </c>
      <c r="K72" s="185" t="s">
        <v>1186</v>
      </c>
      <c r="L72" s="185" t="s">
        <v>1187</v>
      </c>
      <c r="M72" s="185" t="s">
        <v>1173</v>
      </c>
      <c r="N72" s="185"/>
      <c r="S72" s="184" t="s">
        <v>845</v>
      </c>
      <c r="T72" s="185" t="s">
        <v>948</v>
      </c>
      <c r="W72" s="185">
        <v>32</v>
      </c>
      <c r="Z72" s="185">
        <v>7</v>
      </c>
      <c r="AC72" s="189">
        <v>7.5</v>
      </c>
      <c r="AE72" s="215" t="s">
        <v>775</v>
      </c>
      <c r="AF72" s="215" t="s">
        <v>769</v>
      </c>
      <c r="AH72" s="217"/>
      <c r="AI72" s="218">
        <v>15</v>
      </c>
      <c r="AK72" s="219">
        <v>0.43</v>
      </c>
      <c r="AL72" s="219"/>
      <c r="AM72" s="219"/>
      <c r="AN72" s="220"/>
      <c r="AO72" s="219"/>
      <c r="AP72" s="219"/>
      <c r="AQ72" s="219"/>
      <c r="AR72" s="219"/>
      <c r="AS72" s="219"/>
      <c r="AT72" s="219"/>
      <c r="AU72" s="219"/>
      <c r="AV72" s="219">
        <v>1</v>
      </c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U72" s="214"/>
      <c r="BV72" s="214"/>
      <c r="BW72" s="214"/>
      <c r="BX72" s="214"/>
      <c r="BY72" s="214"/>
      <c r="BZ72" s="214"/>
      <c r="CA72" s="214"/>
      <c r="CB72" s="214"/>
      <c r="CC72" s="214"/>
      <c r="CD72" s="214"/>
      <c r="CE72" s="214"/>
      <c r="CF72" s="214"/>
      <c r="CG72" s="214"/>
      <c r="CH72" s="214"/>
      <c r="CJ72" s="214"/>
      <c r="CK72" s="214"/>
      <c r="CL72" s="214"/>
      <c r="CM72" s="214"/>
      <c r="CN72" s="214"/>
      <c r="CO72" s="214"/>
      <c r="CP72" s="214"/>
      <c r="CQ72" s="214"/>
      <c r="CR72" s="214"/>
      <c r="CS72" s="214"/>
      <c r="CT72" s="214"/>
      <c r="CU72" s="214"/>
      <c r="CV72" s="214"/>
      <c r="CW72" s="214"/>
      <c r="CX72" s="214"/>
      <c r="CY72" s="214"/>
      <c r="CZ72" s="214"/>
      <c r="DA72" s="214"/>
      <c r="DB72" s="214"/>
      <c r="DC72" s="215">
        <f t="shared" si="2"/>
        <v>1</v>
      </c>
      <c r="DE72" s="214"/>
    </row>
    <row r="73" spans="1:109" x14ac:dyDescent="0.2">
      <c r="A73" s="138" t="s">
        <v>642</v>
      </c>
      <c r="B73" s="139" t="s">
        <v>620</v>
      </c>
      <c r="C73" s="237" t="s">
        <v>696</v>
      </c>
      <c r="D73" s="146"/>
      <c r="E73" s="146"/>
      <c r="F73" s="135">
        <v>2011</v>
      </c>
      <c r="G73" s="135" t="s">
        <v>1051</v>
      </c>
      <c r="H73" s="302" t="s">
        <v>260</v>
      </c>
      <c r="I73" s="302" t="s">
        <v>514</v>
      </c>
      <c r="J73" s="302" t="s">
        <v>836</v>
      </c>
      <c r="K73" s="302" t="s">
        <v>868</v>
      </c>
      <c r="L73" s="302" t="s">
        <v>1189</v>
      </c>
      <c r="M73" s="302" t="s">
        <v>1188</v>
      </c>
      <c r="N73" s="302"/>
      <c r="S73" s="139"/>
      <c r="W73" s="302">
        <v>25</v>
      </c>
      <c r="Z73" s="302">
        <v>7</v>
      </c>
      <c r="AC73" s="322">
        <v>3</v>
      </c>
      <c r="AE73" s="138" t="s">
        <v>772</v>
      </c>
      <c r="AF73" s="138" t="s">
        <v>719</v>
      </c>
      <c r="AI73" s="168">
        <v>546</v>
      </c>
      <c r="AK73" s="142">
        <v>0.27489539748954001</v>
      </c>
      <c r="AL73" s="142">
        <v>0.58368283682</v>
      </c>
      <c r="AM73" s="142">
        <v>0.89832635983263598</v>
      </c>
      <c r="AN73" s="143"/>
      <c r="AP73" s="142">
        <v>0.28828451882845202</v>
      </c>
      <c r="AR73" s="142">
        <v>0.96443514644351502</v>
      </c>
      <c r="AU73" s="142">
        <v>0.15146251462999999</v>
      </c>
      <c r="AV73" s="142">
        <v>0.98744769874477001</v>
      </c>
      <c r="AZ73" s="142">
        <v>1</v>
      </c>
      <c r="DC73" s="138">
        <f t="shared" si="2"/>
        <v>1</v>
      </c>
      <c r="DD73" s="138"/>
    </row>
    <row r="74" spans="1:109" s="202" customFormat="1" x14ac:dyDescent="0.2">
      <c r="A74" s="198" t="s">
        <v>643</v>
      </c>
      <c r="B74" s="199" t="s">
        <v>621</v>
      </c>
      <c r="C74" s="241" t="s">
        <v>697</v>
      </c>
      <c r="D74" s="245"/>
      <c r="E74" s="245"/>
      <c r="F74" s="177">
        <v>2010</v>
      </c>
      <c r="G74" s="177" t="s">
        <v>1052</v>
      </c>
      <c r="H74" s="177" t="s">
        <v>260</v>
      </c>
      <c r="I74" s="177" t="s">
        <v>514</v>
      </c>
      <c r="J74" s="177" t="s">
        <v>836</v>
      </c>
      <c r="K74" s="177" t="s">
        <v>1186</v>
      </c>
      <c r="L74" s="177" t="s">
        <v>1191</v>
      </c>
      <c r="M74" s="177" t="s">
        <v>1190</v>
      </c>
      <c r="N74" s="177"/>
      <c r="S74" s="199"/>
      <c r="W74" s="177">
        <v>32</v>
      </c>
      <c r="Z74" s="177">
        <v>7.2</v>
      </c>
      <c r="AC74" s="182">
        <v>7.5</v>
      </c>
      <c r="AE74" s="202" t="s">
        <v>776</v>
      </c>
      <c r="AF74" s="202" t="s">
        <v>769</v>
      </c>
      <c r="AH74" s="204"/>
      <c r="AI74" s="205">
        <v>375</v>
      </c>
      <c r="AK74" s="206">
        <v>1</v>
      </c>
      <c r="AL74" s="206"/>
      <c r="AM74" s="206"/>
      <c r="AN74" s="207"/>
      <c r="AO74" s="206"/>
      <c r="AP74" s="206">
        <v>0.91</v>
      </c>
      <c r="AQ74" s="206"/>
      <c r="AR74" s="206"/>
      <c r="AS74" s="206"/>
      <c r="AT74" s="206"/>
      <c r="AU74" s="206"/>
      <c r="AV74" s="206">
        <v>0.34</v>
      </c>
      <c r="AW74" s="206"/>
      <c r="AX74" s="206"/>
      <c r="AY74" s="206"/>
      <c r="AZ74" s="206"/>
      <c r="BA74" s="206"/>
      <c r="BB74" s="206"/>
      <c r="BC74" s="206"/>
      <c r="BD74" s="206"/>
      <c r="BE74" s="206"/>
      <c r="BF74" s="206"/>
      <c r="BU74" s="201"/>
      <c r="BV74" s="201"/>
      <c r="BW74" s="201"/>
      <c r="BX74" s="201"/>
      <c r="BY74" s="201"/>
      <c r="BZ74" s="201"/>
      <c r="CA74" s="201"/>
      <c r="CB74" s="201"/>
      <c r="CC74" s="201"/>
      <c r="CD74" s="201"/>
      <c r="CE74" s="201"/>
      <c r="CF74" s="201"/>
      <c r="CG74" s="201"/>
      <c r="CH74" s="201"/>
      <c r="CJ74" s="201"/>
      <c r="CK74" s="201"/>
      <c r="CL74" s="201"/>
      <c r="CM74" s="201"/>
      <c r="CN74" s="201"/>
      <c r="CO74" s="201"/>
      <c r="CP74" s="201"/>
      <c r="CQ74" s="201"/>
      <c r="CR74" s="201"/>
      <c r="CS74" s="201"/>
      <c r="CT74" s="201"/>
      <c r="CU74" s="201"/>
      <c r="CV74" s="201"/>
      <c r="CW74" s="201"/>
      <c r="CX74" s="201"/>
      <c r="CY74" s="201"/>
      <c r="CZ74" s="201"/>
      <c r="DA74" s="201"/>
      <c r="DB74" s="201"/>
      <c r="DC74" s="202">
        <f t="shared" si="2"/>
        <v>1</v>
      </c>
      <c r="DE74" s="201"/>
    </row>
    <row r="75" spans="1:109" s="215" customFormat="1" x14ac:dyDescent="0.2">
      <c r="A75" s="211" t="s">
        <v>649</v>
      </c>
      <c r="B75" s="212" t="s">
        <v>632</v>
      </c>
      <c r="C75" s="242" t="s">
        <v>697</v>
      </c>
      <c r="D75" s="232"/>
      <c r="E75" s="232"/>
      <c r="F75" s="185">
        <v>2010</v>
      </c>
      <c r="G75" s="185" t="s">
        <v>1052</v>
      </c>
      <c r="H75" s="185" t="s">
        <v>260</v>
      </c>
      <c r="I75" s="185" t="s">
        <v>514</v>
      </c>
      <c r="J75" s="185" t="s">
        <v>836</v>
      </c>
      <c r="K75" s="185" t="s">
        <v>1186</v>
      </c>
      <c r="L75" s="185" t="s">
        <v>1191</v>
      </c>
      <c r="M75" s="185" t="s">
        <v>1190</v>
      </c>
      <c r="N75" s="185"/>
      <c r="S75" s="212"/>
      <c r="W75" s="185">
        <v>32</v>
      </c>
      <c r="Z75" s="185">
        <v>7.2</v>
      </c>
      <c r="AC75" s="189">
        <v>7.5</v>
      </c>
      <c r="AE75" s="215" t="s">
        <v>776</v>
      </c>
      <c r="AF75" s="215" t="s">
        <v>769</v>
      </c>
      <c r="AH75" s="217"/>
      <c r="AI75" s="218">
        <v>250</v>
      </c>
      <c r="AK75" s="219">
        <v>1</v>
      </c>
      <c r="AL75" s="219"/>
      <c r="AM75" s="219"/>
      <c r="AN75" s="220"/>
      <c r="AO75" s="219"/>
      <c r="AP75" s="219"/>
      <c r="AQ75" s="219"/>
      <c r="AR75" s="219"/>
      <c r="AS75" s="219"/>
      <c r="AT75" s="219"/>
      <c r="AU75" s="219">
        <v>0.57999999999999996</v>
      </c>
      <c r="AV75" s="219">
        <v>0.52</v>
      </c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U75" s="214"/>
      <c r="BV75" s="214"/>
      <c r="BW75" s="214"/>
      <c r="BX75" s="214"/>
      <c r="BY75" s="214"/>
      <c r="BZ75" s="214"/>
      <c r="CA75" s="214"/>
      <c r="CB75" s="214"/>
      <c r="CC75" s="214"/>
      <c r="CD75" s="214"/>
      <c r="CE75" s="214"/>
      <c r="CF75" s="214"/>
      <c r="CG75" s="214"/>
      <c r="CH75" s="214"/>
      <c r="CJ75" s="214"/>
      <c r="CK75" s="214"/>
      <c r="CL75" s="214"/>
      <c r="CM75" s="214"/>
      <c r="CN75" s="214"/>
      <c r="CO75" s="214"/>
      <c r="CP75" s="214"/>
      <c r="CQ75" s="214"/>
      <c r="CR75" s="214"/>
      <c r="CS75" s="214"/>
      <c r="CT75" s="214"/>
      <c r="CU75" s="214"/>
      <c r="CV75" s="214"/>
      <c r="CW75" s="214"/>
      <c r="CX75" s="214"/>
      <c r="CY75" s="214"/>
      <c r="CZ75" s="214"/>
      <c r="DA75" s="214"/>
      <c r="DB75" s="214"/>
      <c r="DC75" s="215">
        <f t="shared" si="2"/>
        <v>1</v>
      </c>
      <c r="DE75" s="214"/>
    </row>
    <row r="76" spans="1:109" x14ac:dyDescent="0.2">
      <c r="A76" s="138" t="s">
        <v>650</v>
      </c>
      <c r="B76" s="139" t="s">
        <v>633</v>
      </c>
      <c r="C76" s="239" t="s">
        <v>698</v>
      </c>
      <c r="D76" s="145"/>
      <c r="E76" s="145"/>
      <c r="F76" s="135">
        <v>2010</v>
      </c>
      <c r="G76" s="135" t="s">
        <v>1050</v>
      </c>
      <c r="H76" s="302" t="s">
        <v>260</v>
      </c>
      <c r="I76" s="302" t="s">
        <v>514</v>
      </c>
      <c r="J76" s="302" t="s">
        <v>836</v>
      </c>
      <c r="K76" s="302" t="s">
        <v>1186</v>
      </c>
      <c r="L76" s="302" t="s">
        <v>1193</v>
      </c>
      <c r="M76" s="302" t="s">
        <v>1173</v>
      </c>
      <c r="N76" s="302"/>
      <c r="P76" s="302" t="s">
        <v>1093</v>
      </c>
      <c r="R76" s="302" t="s">
        <v>1192</v>
      </c>
      <c r="S76" s="139"/>
      <c r="W76" s="302">
        <v>32</v>
      </c>
      <c r="Z76" s="302">
        <v>7</v>
      </c>
      <c r="AC76" s="322">
        <v>2.5</v>
      </c>
      <c r="AE76" s="138" t="s">
        <v>775</v>
      </c>
      <c r="AF76" s="138" t="s">
        <v>769</v>
      </c>
      <c r="AI76" s="168">
        <v>250</v>
      </c>
      <c r="AK76" s="142">
        <v>0.57999999999999996</v>
      </c>
      <c r="AN76" s="143"/>
      <c r="AP76" s="142">
        <v>0.97</v>
      </c>
      <c r="AU76" s="142">
        <v>0.43</v>
      </c>
      <c r="AV76" s="142">
        <v>1</v>
      </c>
      <c r="DC76" s="138">
        <f t="shared" si="2"/>
        <v>1</v>
      </c>
      <c r="DD76" s="138"/>
    </row>
    <row r="77" spans="1:109" s="202" customFormat="1" x14ac:dyDescent="0.2">
      <c r="A77" s="198" t="s">
        <v>656</v>
      </c>
      <c r="B77" s="199" t="s">
        <v>634</v>
      </c>
      <c r="C77" s="241" t="s">
        <v>699</v>
      </c>
      <c r="D77" s="245"/>
      <c r="E77" s="245"/>
      <c r="F77" s="177">
        <v>2008</v>
      </c>
      <c r="G77" s="177" t="s">
        <v>1035</v>
      </c>
      <c r="H77" s="177" t="s">
        <v>260</v>
      </c>
      <c r="I77" s="177" t="s">
        <v>514</v>
      </c>
      <c r="J77" s="177" t="s">
        <v>836</v>
      </c>
      <c r="K77" s="177" t="s">
        <v>1186</v>
      </c>
      <c r="L77" s="177" t="s">
        <v>1194</v>
      </c>
      <c r="M77" s="177" t="s">
        <v>1190</v>
      </c>
      <c r="N77" s="177"/>
      <c r="S77" s="176" t="s">
        <v>845</v>
      </c>
      <c r="T77" s="177" t="s">
        <v>948</v>
      </c>
      <c r="U77" s="177" t="s">
        <v>974</v>
      </c>
      <c r="V77" s="177">
        <v>4</v>
      </c>
      <c r="W77" s="177">
        <v>32</v>
      </c>
      <c r="X77" s="177">
        <v>45</v>
      </c>
      <c r="Y77" s="177">
        <v>5</v>
      </c>
      <c r="Z77" s="177">
        <v>7.2</v>
      </c>
      <c r="AA77" s="177">
        <v>10</v>
      </c>
      <c r="AB77" s="177">
        <v>0.5</v>
      </c>
      <c r="AC77" s="182">
        <v>7.5</v>
      </c>
      <c r="AD77" s="177">
        <v>20</v>
      </c>
      <c r="AE77" s="202" t="s">
        <v>772</v>
      </c>
      <c r="AF77" s="202" t="s">
        <v>769</v>
      </c>
      <c r="AH77" s="204"/>
      <c r="AI77" s="205">
        <v>1500</v>
      </c>
      <c r="AK77" s="206">
        <v>0.69492988133764999</v>
      </c>
      <c r="AL77" s="206"/>
      <c r="AM77" s="206"/>
      <c r="AN77" s="207"/>
      <c r="AO77" s="206"/>
      <c r="AP77" s="206">
        <v>0.32388349514562997</v>
      </c>
      <c r="AQ77" s="206"/>
      <c r="AR77" s="206"/>
      <c r="AS77" s="206"/>
      <c r="AT77" s="206"/>
      <c r="AU77" s="206"/>
      <c r="AV77" s="206">
        <v>1</v>
      </c>
      <c r="AW77" s="206"/>
      <c r="AX77" s="206"/>
      <c r="AY77" s="206"/>
      <c r="AZ77" s="206"/>
      <c r="BA77" s="206"/>
      <c r="BB77" s="206"/>
      <c r="BC77" s="206"/>
      <c r="BD77" s="206"/>
      <c r="BE77" s="206"/>
      <c r="BF77" s="206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2">
        <f t="shared" si="2"/>
        <v>1</v>
      </c>
      <c r="DE77" s="201"/>
    </row>
    <row r="78" spans="1:109" s="154" customFormat="1" x14ac:dyDescent="0.2">
      <c r="A78" s="208" t="s">
        <v>660</v>
      </c>
      <c r="B78" s="209" t="s">
        <v>634</v>
      </c>
      <c r="C78" s="243" t="s">
        <v>699</v>
      </c>
      <c r="D78" s="145"/>
      <c r="E78" s="145"/>
      <c r="F78" s="135">
        <v>2008</v>
      </c>
      <c r="G78" s="135" t="s">
        <v>1035</v>
      </c>
      <c r="H78" s="135" t="s">
        <v>260</v>
      </c>
      <c r="I78" s="135" t="s">
        <v>514</v>
      </c>
      <c r="J78" s="135" t="s">
        <v>836</v>
      </c>
      <c r="K78" s="135" t="s">
        <v>1186</v>
      </c>
      <c r="L78" s="135" t="s">
        <v>1194</v>
      </c>
      <c r="M78" s="135" t="s">
        <v>1190</v>
      </c>
      <c r="N78" s="135"/>
      <c r="S78" s="136" t="s">
        <v>845</v>
      </c>
      <c r="T78" s="135" t="s">
        <v>948</v>
      </c>
      <c r="U78" s="135" t="s">
        <v>974</v>
      </c>
      <c r="V78" s="135">
        <v>4</v>
      </c>
      <c r="W78" s="135">
        <v>32</v>
      </c>
      <c r="X78" s="135">
        <v>45</v>
      </c>
      <c r="Y78" s="135">
        <v>5</v>
      </c>
      <c r="Z78" s="135">
        <v>7.2</v>
      </c>
      <c r="AA78" s="135">
        <v>10</v>
      </c>
      <c r="AB78" s="135">
        <v>0.5</v>
      </c>
      <c r="AC78" s="134">
        <v>7.5</v>
      </c>
      <c r="AD78" s="135">
        <v>20</v>
      </c>
      <c r="AE78" s="154" t="s">
        <v>772</v>
      </c>
      <c r="AF78" s="154" t="s">
        <v>769</v>
      </c>
      <c r="AH78" s="159"/>
      <c r="AI78" s="170">
        <v>15</v>
      </c>
      <c r="AK78" s="142">
        <v>1</v>
      </c>
      <c r="AL78" s="142"/>
      <c r="AM78" s="142"/>
      <c r="AN78" s="143"/>
      <c r="AO78" s="142"/>
      <c r="AP78" s="142">
        <v>0.5</v>
      </c>
      <c r="AQ78" s="142"/>
      <c r="AR78" s="142"/>
      <c r="AS78" s="142"/>
      <c r="AT78" s="142"/>
      <c r="AU78" s="142"/>
      <c r="AV78" s="142">
        <v>1</v>
      </c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U78" s="158"/>
      <c r="BV78" s="158"/>
      <c r="BW78" s="158"/>
      <c r="BX78" s="158"/>
      <c r="BY78" s="158"/>
      <c r="BZ78" s="158"/>
      <c r="CA78" s="158"/>
      <c r="CB78" s="158"/>
      <c r="CC78" s="158"/>
      <c r="CD78" s="158"/>
      <c r="CE78" s="158"/>
      <c r="CF78" s="158"/>
      <c r="CG78" s="158"/>
      <c r="CH78" s="158"/>
      <c r="CJ78" s="158"/>
      <c r="CK78" s="158"/>
      <c r="CL78" s="158"/>
      <c r="CM78" s="158"/>
      <c r="CN78" s="158"/>
      <c r="CO78" s="158"/>
      <c r="CP78" s="158"/>
      <c r="CQ78" s="158"/>
      <c r="CR78" s="158"/>
      <c r="CS78" s="158"/>
      <c r="CT78" s="158"/>
      <c r="CU78" s="158"/>
      <c r="CV78" s="158"/>
      <c r="CW78" s="158"/>
      <c r="CX78" s="158"/>
      <c r="CY78" s="158"/>
      <c r="CZ78" s="158"/>
      <c r="DA78" s="158"/>
      <c r="DB78" s="158"/>
      <c r="DC78" s="154">
        <f t="shared" si="2"/>
        <v>1</v>
      </c>
      <c r="DE78" s="158"/>
    </row>
    <row r="79" spans="1:109" s="154" customFormat="1" x14ac:dyDescent="0.2">
      <c r="A79" s="208" t="s">
        <v>657</v>
      </c>
      <c r="B79" s="209" t="s">
        <v>635</v>
      </c>
      <c r="C79" s="243" t="s">
        <v>699</v>
      </c>
      <c r="D79" s="145"/>
      <c r="E79" s="145"/>
      <c r="F79" s="135">
        <v>2008</v>
      </c>
      <c r="G79" s="135" t="s">
        <v>1035</v>
      </c>
      <c r="H79" s="135" t="s">
        <v>260</v>
      </c>
      <c r="I79" s="135" t="s">
        <v>514</v>
      </c>
      <c r="J79" s="135" t="s">
        <v>836</v>
      </c>
      <c r="K79" s="135" t="s">
        <v>1186</v>
      </c>
      <c r="L79" s="135" t="s">
        <v>1195</v>
      </c>
      <c r="M79" s="135" t="s">
        <v>1196</v>
      </c>
      <c r="N79" s="135"/>
      <c r="S79" s="136" t="s">
        <v>845</v>
      </c>
      <c r="T79" s="135" t="s">
        <v>948</v>
      </c>
      <c r="U79" s="135" t="s">
        <v>974</v>
      </c>
      <c r="V79" s="135">
        <v>15</v>
      </c>
      <c r="W79" s="135">
        <v>32</v>
      </c>
      <c r="X79" s="135">
        <v>40</v>
      </c>
      <c r="Y79" s="135">
        <v>5</v>
      </c>
      <c r="Z79" s="135">
        <v>7.2</v>
      </c>
      <c r="AA79" s="135">
        <v>10</v>
      </c>
      <c r="AB79" s="135">
        <v>0.5</v>
      </c>
      <c r="AC79" s="134">
        <v>7.5</v>
      </c>
      <c r="AD79" s="135">
        <v>15</v>
      </c>
      <c r="AE79" s="154" t="s">
        <v>772</v>
      </c>
      <c r="AF79" s="154" t="s">
        <v>769</v>
      </c>
      <c r="AH79" s="159"/>
      <c r="AI79" s="170">
        <v>550</v>
      </c>
      <c r="AK79" s="142">
        <v>0.36656891495611998</v>
      </c>
      <c r="AL79" s="142"/>
      <c r="AM79" s="142"/>
      <c r="AN79" s="143"/>
      <c r="AO79" s="142"/>
      <c r="AP79" s="142"/>
      <c r="AQ79" s="142"/>
      <c r="AR79" s="142"/>
      <c r="AS79" s="142"/>
      <c r="AT79" s="142"/>
      <c r="AU79" s="142"/>
      <c r="AV79" s="142">
        <v>1</v>
      </c>
      <c r="AW79" s="142"/>
      <c r="AX79" s="142"/>
      <c r="AY79" s="142"/>
      <c r="AZ79" s="142">
        <v>0.99767448683519999</v>
      </c>
      <c r="BA79" s="142"/>
      <c r="BB79" s="142"/>
      <c r="BC79" s="142"/>
      <c r="BD79" s="142"/>
      <c r="BE79" s="142"/>
      <c r="BF79" s="142"/>
      <c r="BU79" s="158"/>
      <c r="BV79" s="158"/>
      <c r="BW79" s="158"/>
      <c r="BX79" s="158"/>
      <c r="BY79" s="158"/>
      <c r="BZ79" s="158"/>
      <c r="CA79" s="158"/>
      <c r="CB79" s="158"/>
      <c r="CC79" s="158"/>
      <c r="CD79" s="158"/>
      <c r="CE79" s="158"/>
      <c r="CF79" s="158"/>
      <c r="CG79" s="158"/>
      <c r="CH79" s="158"/>
      <c r="CJ79" s="158"/>
      <c r="CK79" s="158"/>
      <c r="CL79" s="158"/>
      <c r="CM79" s="158"/>
      <c r="CN79" s="158"/>
      <c r="CO79" s="158"/>
      <c r="CP79" s="158"/>
      <c r="CQ79" s="158"/>
      <c r="CR79" s="158"/>
      <c r="CS79" s="158"/>
      <c r="CT79" s="158"/>
      <c r="CU79" s="158"/>
      <c r="CV79" s="158"/>
      <c r="CW79" s="158"/>
      <c r="CX79" s="158"/>
      <c r="CY79" s="158"/>
      <c r="CZ79" s="158"/>
      <c r="DA79" s="158"/>
      <c r="DB79" s="158"/>
      <c r="DC79" s="154">
        <f t="shared" si="2"/>
        <v>1</v>
      </c>
      <c r="DE79" s="158"/>
    </row>
    <row r="80" spans="1:109" s="154" customFormat="1" x14ac:dyDescent="0.2">
      <c r="A80" s="208" t="s">
        <v>661</v>
      </c>
      <c r="B80" s="209" t="s">
        <v>635</v>
      </c>
      <c r="C80" s="243" t="s">
        <v>699</v>
      </c>
      <c r="D80" s="145"/>
      <c r="E80" s="145"/>
      <c r="F80" s="135">
        <v>2008</v>
      </c>
      <c r="G80" s="135" t="s">
        <v>1035</v>
      </c>
      <c r="H80" s="135" t="s">
        <v>260</v>
      </c>
      <c r="I80" s="135" t="s">
        <v>514</v>
      </c>
      <c r="J80" s="135" t="s">
        <v>836</v>
      </c>
      <c r="K80" s="135" t="s">
        <v>1186</v>
      </c>
      <c r="L80" s="135" t="s">
        <v>1195</v>
      </c>
      <c r="M80" s="135" t="s">
        <v>1196</v>
      </c>
      <c r="N80" s="135"/>
      <c r="S80" s="136" t="s">
        <v>845</v>
      </c>
      <c r="T80" s="135" t="s">
        <v>948</v>
      </c>
      <c r="U80" s="135" t="s">
        <v>974</v>
      </c>
      <c r="V80" s="135">
        <v>15</v>
      </c>
      <c r="W80" s="135">
        <v>32</v>
      </c>
      <c r="X80" s="135">
        <v>40</v>
      </c>
      <c r="Y80" s="135">
        <v>5</v>
      </c>
      <c r="Z80" s="135">
        <v>7.2</v>
      </c>
      <c r="AA80" s="135">
        <v>10</v>
      </c>
      <c r="AB80" s="135">
        <v>0.5</v>
      </c>
      <c r="AC80" s="134">
        <v>7.5</v>
      </c>
      <c r="AD80" s="135">
        <v>15</v>
      </c>
      <c r="AE80" s="154" t="s">
        <v>772</v>
      </c>
      <c r="AF80" s="154" t="s">
        <v>769</v>
      </c>
      <c r="AH80" s="159"/>
      <c r="AI80" s="170">
        <v>20</v>
      </c>
      <c r="AK80" s="142">
        <v>0.35261194298569998</v>
      </c>
      <c r="AL80" s="142"/>
      <c r="AM80" s="142"/>
      <c r="AN80" s="143"/>
      <c r="AO80" s="142"/>
      <c r="AP80" s="142"/>
      <c r="AQ80" s="142"/>
      <c r="AR80" s="142">
        <v>0.47182835828955</v>
      </c>
      <c r="AS80" s="142"/>
      <c r="AT80" s="142"/>
      <c r="AU80" s="142"/>
      <c r="AV80" s="142">
        <v>1</v>
      </c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U80" s="158"/>
      <c r="BV80" s="158"/>
      <c r="BW80" s="158"/>
      <c r="BX80" s="158"/>
      <c r="BY80" s="158"/>
      <c r="BZ80" s="158"/>
      <c r="CA80" s="158"/>
      <c r="CB80" s="158"/>
      <c r="CC80" s="158"/>
      <c r="CD80" s="158"/>
      <c r="CE80" s="158"/>
      <c r="CF80" s="158"/>
      <c r="CG80" s="158"/>
      <c r="CH80" s="158"/>
      <c r="CJ80" s="158"/>
      <c r="CK80" s="158"/>
      <c r="CL80" s="158"/>
      <c r="CM80" s="158"/>
      <c r="CN80" s="158"/>
      <c r="CO80" s="158"/>
      <c r="CP80" s="158"/>
      <c r="CQ80" s="158"/>
      <c r="CR80" s="158"/>
      <c r="CS80" s="158"/>
      <c r="CT80" s="158"/>
      <c r="CU80" s="158"/>
      <c r="CV80" s="158"/>
      <c r="CW80" s="158"/>
      <c r="CX80" s="158"/>
      <c r="CY80" s="158"/>
      <c r="CZ80" s="158"/>
      <c r="DA80" s="158"/>
      <c r="DB80" s="158"/>
      <c r="DC80" s="154">
        <f t="shared" si="2"/>
        <v>1</v>
      </c>
      <c r="DE80" s="158"/>
    </row>
    <row r="81" spans="1:109" s="215" customFormat="1" x14ac:dyDescent="0.2">
      <c r="A81" s="211" t="s">
        <v>651</v>
      </c>
      <c r="B81" s="212" t="s">
        <v>636</v>
      </c>
      <c r="C81" s="242" t="s">
        <v>699</v>
      </c>
      <c r="D81" s="232"/>
      <c r="E81" s="232"/>
      <c r="F81" s="185">
        <v>2008</v>
      </c>
      <c r="G81" s="185" t="s">
        <v>1035</v>
      </c>
      <c r="H81" s="185" t="s">
        <v>260</v>
      </c>
      <c r="I81" s="185" t="s">
        <v>514</v>
      </c>
      <c r="J81" s="185" t="s">
        <v>836</v>
      </c>
      <c r="K81" s="185" t="s">
        <v>1186</v>
      </c>
      <c r="L81" s="185" t="s">
        <v>1194</v>
      </c>
      <c r="M81" s="185" t="s">
        <v>1197</v>
      </c>
      <c r="N81" s="185"/>
      <c r="S81" s="184"/>
      <c r="T81" s="185"/>
      <c r="U81" s="185"/>
      <c r="V81" s="185">
        <v>4</v>
      </c>
      <c r="W81" s="185">
        <v>32</v>
      </c>
      <c r="X81" s="185"/>
      <c r="Y81" s="185"/>
      <c r="Z81" s="185">
        <v>7.2</v>
      </c>
      <c r="AA81" s="185"/>
      <c r="AB81" s="185">
        <v>3</v>
      </c>
      <c r="AC81" s="189">
        <v>7.5</v>
      </c>
      <c r="AD81" s="185">
        <v>20</v>
      </c>
      <c r="AE81" s="215" t="s">
        <v>775</v>
      </c>
      <c r="AF81" s="215" t="s">
        <v>769</v>
      </c>
      <c r="AH81" s="217"/>
      <c r="AI81" s="218">
        <v>19000</v>
      </c>
      <c r="AK81" s="219">
        <v>0.28924327888446</v>
      </c>
      <c r="AL81" s="219"/>
      <c r="AM81" s="219"/>
      <c r="AN81" s="220"/>
      <c r="AO81" s="219"/>
      <c r="AP81" s="219"/>
      <c r="AQ81" s="219"/>
      <c r="AR81" s="219"/>
      <c r="AS81" s="219"/>
      <c r="AT81" s="219"/>
      <c r="AU81" s="219"/>
      <c r="AV81" s="219">
        <v>1</v>
      </c>
      <c r="AW81" s="219"/>
      <c r="AX81" s="219">
        <v>0.19521912355976001</v>
      </c>
      <c r="AY81" s="219"/>
      <c r="AZ81" s="219">
        <v>0.19163346613546001</v>
      </c>
      <c r="BA81" s="219"/>
      <c r="BB81" s="219"/>
      <c r="BC81" s="219"/>
      <c r="BD81" s="219"/>
      <c r="BE81" s="219"/>
      <c r="BF81" s="219"/>
      <c r="BU81" s="214"/>
      <c r="BV81" s="214"/>
      <c r="BW81" s="214"/>
      <c r="BX81" s="214"/>
      <c r="BY81" s="214"/>
      <c r="BZ81" s="214"/>
      <c r="CA81" s="214"/>
      <c r="CB81" s="214"/>
      <c r="CC81" s="214"/>
      <c r="CD81" s="214"/>
      <c r="CE81" s="214"/>
      <c r="CF81" s="214"/>
      <c r="CG81" s="214"/>
      <c r="CH81" s="214"/>
      <c r="CJ81" s="214"/>
      <c r="CK81" s="214"/>
      <c r="CL81" s="214"/>
      <c r="CM81" s="214"/>
      <c r="CN81" s="214"/>
      <c r="CO81" s="214"/>
      <c r="CP81" s="214"/>
      <c r="CQ81" s="214"/>
      <c r="CR81" s="214"/>
      <c r="CS81" s="214"/>
      <c r="CT81" s="214"/>
      <c r="CU81" s="214"/>
      <c r="CV81" s="214"/>
      <c r="CW81" s="214"/>
      <c r="CX81" s="214"/>
      <c r="CY81" s="214"/>
      <c r="CZ81" s="214"/>
      <c r="DA81" s="214"/>
      <c r="DB81" s="214"/>
      <c r="DC81" s="215">
        <f t="shared" si="2"/>
        <v>1</v>
      </c>
      <c r="DE81" s="214"/>
    </row>
    <row r="82" spans="1:109" s="202" customFormat="1" x14ac:dyDescent="0.2">
      <c r="A82" s="198" t="s">
        <v>644</v>
      </c>
      <c r="B82" s="199" t="s">
        <v>622</v>
      </c>
      <c r="C82" s="318" t="s">
        <v>1221</v>
      </c>
      <c r="D82" s="251"/>
      <c r="E82" s="251"/>
      <c r="F82" s="177">
        <v>2007</v>
      </c>
      <c r="G82" s="177" t="s">
        <v>1220</v>
      </c>
      <c r="H82" s="177" t="s">
        <v>260</v>
      </c>
      <c r="I82" s="177" t="s">
        <v>514</v>
      </c>
      <c r="J82" s="177" t="s">
        <v>836</v>
      </c>
      <c r="K82" s="177" t="s">
        <v>1186</v>
      </c>
      <c r="L82" s="177" t="s">
        <v>1201</v>
      </c>
      <c r="M82" s="177" t="s">
        <v>1173</v>
      </c>
      <c r="N82" s="177"/>
      <c r="S82" s="176" t="s">
        <v>845</v>
      </c>
      <c r="T82" s="177" t="s">
        <v>948</v>
      </c>
      <c r="U82" s="177" t="s">
        <v>974</v>
      </c>
      <c r="V82" s="177">
        <v>5</v>
      </c>
      <c r="W82" s="177">
        <v>32</v>
      </c>
      <c r="X82" s="177">
        <v>45</v>
      </c>
      <c r="Y82" s="177">
        <v>5</v>
      </c>
      <c r="Z82" s="177">
        <v>7.2</v>
      </c>
      <c r="AA82" s="177">
        <v>10</v>
      </c>
      <c r="AB82" s="177">
        <v>0.5</v>
      </c>
      <c r="AC82" s="182">
        <v>7.5</v>
      </c>
      <c r="AD82" s="177">
        <v>30</v>
      </c>
      <c r="AE82" s="202" t="s">
        <v>775</v>
      </c>
      <c r="AF82" s="202" t="s">
        <v>769</v>
      </c>
      <c r="AH82" s="204"/>
      <c r="AI82" s="205"/>
      <c r="AK82" s="206">
        <v>1</v>
      </c>
      <c r="AL82" s="206"/>
      <c r="AM82" s="206"/>
      <c r="AN82" s="207"/>
      <c r="AO82" s="206"/>
      <c r="AP82" s="206"/>
      <c r="AQ82" s="206"/>
      <c r="AR82" s="206"/>
      <c r="AS82" s="206"/>
      <c r="AT82" s="206"/>
      <c r="AU82" s="206"/>
      <c r="AV82" s="206">
        <v>0.51724137931345004</v>
      </c>
      <c r="AW82" s="206"/>
      <c r="AX82" s="206"/>
      <c r="AY82" s="206"/>
      <c r="AZ82" s="206">
        <v>0.34482758626896998</v>
      </c>
      <c r="BA82" s="206"/>
      <c r="BB82" s="206"/>
      <c r="BC82" s="206"/>
      <c r="BD82" s="206"/>
      <c r="BE82" s="206"/>
      <c r="BF82" s="206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2">
        <f t="shared" si="2"/>
        <v>1</v>
      </c>
      <c r="DE82" s="201"/>
    </row>
    <row r="83" spans="1:109" s="154" customFormat="1" x14ac:dyDescent="0.2">
      <c r="A83" s="208" t="s">
        <v>652</v>
      </c>
      <c r="B83" s="209" t="s">
        <v>637</v>
      </c>
      <c r="C83" s="243" t="s">
        <v>700</v>
      </c>
      <c r="D83" s="145"/>
      <c r="E83" s="145"/>
      <c r="F83" s="135">
        <v>2006</v>
      </c>
      <c r="G83" s="135" t="s">
        <v>1053</v>
      </c>
      <c r="H83" s="135" t="s">
        <v>260</v>
      </c>
      <c r="I83" s="135" t="s">
        <v>514</v>
      </c>
      <c r="J83" s="135" t="s">
        <v>836</v>
      </c>
      <c r="K83" s="135" t="s">
        <v>1186</v>
      </c>
      <c r="L83" s="135" t="s">
        <v>1198</v>
      </c>
      <c r="M83" s="135" t="s">
        <v>1199</v>
      </c>
      <c r="N83" s="135"/>
      <c r="S83" s="136" t="s">
        <v>845</v>
      </c>
      <c r="T83" s="135" t="s">
        <v>948</v>
      </c>
      <c r="U83" s="135" t="s">
        <v>973</v>
      </c>
      <c r="V83" s="135">
        <v>15</v>
      </c>
      <c r="W83" s="135">
        <v>32</v>
      </c>
      <c r="X83" s="135">
        <v>50</v>
      </c>
      <c r="Y83" s="135">
        <v>6</v>
      </c>
      <c r="Z83" s="135">
        <v>7.2</v>
      </c>
      <c r="AA83" s="135">
        <v>10</v>
      </c>
      <c r="AB83" s="135">
        <v>3</v>
      </c>
      <c r="AC83" s="134">
        <v>7.5</v>
      </c>
      <c r="AD83" s="135">
        <v>15</v>
      </c>
      <c r="AE83" s="154" t="s">
        <v>775</v>
      </c>
      <c r="AF83" s="154" t="s">
        <v>769</v>
      </c>
      <c r="AH83" s="159"/>
      <c r="AI83" s="170">
        <v>53</v>
      </c>
      <c r="AK83" s="142">
        <v>0.4375</v>
      </c>
      <c r="AL83" s="142"/>
      <c r="AM83" s="142"/>
      <c r="AN83" s="143"/>
      <c r="AO83" s="142"/>
      <c r="AP83" s="142">
        <v>0.25</v>
      </c>
      <c r="AQ83" s="142"/>
      <c r="AR83" s="142"/>
      <c r="AS83" s="142"/>
      <c r="AT83" s="142"/>
      <c r="AU83" s="142"/>
      <c r="AV83" s="142">
        <v>1</v>
      </c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U83" s="158"/>
      <c r="BV83" s="158"/>
      <c r="BW83" s="158"/>
      <c r="BX83" s="158"/>
      <c r="BY83" s="158"/>
      <c r="BZ83" s="158"/>
      <c r="CA83" s="158"/>
      <c r="CB83" s="158"/>
      <c r="CC83" s="158"/>
      <c r="CD83" s="158"/>
      <c r="CE83" s="158"/>
      <c r="CF83" s="158"/>
      <c r="CG83" s="158"/>
      <c r="CH83" s="158"/>
      <c r="CJ83" s="158"/>
      <c r="CK83" s="158"/>
      <c r="CL83" s="158"/>
      <c r="CM83" s="158"/>
      <c r="CN83" s="158"/>
      <c r="CO83" s="158"/>
      <c r="CP83" s="158"/>
      <c r="CQ83" s="158"/>
      <c r="CR83" s="158"/>
      <c r="CS83" s="158"/>
      <c r="CT83" s="158"/>
      <c r="CU83" s="158"/>
      <c r="CV83" s="158"/>
      <c r="CW83" s="158"/>
      <c r="CX83" s="158"/>
      <c r="CY83" s="158"/>
      <c r="CZ83" s="158"/>
      <c r="DA83" s="158"/>
      <c r="DB83" s="158"/>
      <c r="DC83" s="154">
        <f t="shared" si="2"/>
        <v>1</v>
      </c>
      <c r="DE83" s="158"/>
    </row>
    <row r="84" spans="1:109" s="154" customFormat="1" x14ac:dyDescent="0.2">
      <c r="A84" s="208" t="s">
        <v>645</v>
      </c>
      <c r="B84" s="209" t="s">
        <v>623</v>
      </c>
      <c r="C84" s="243" t="s">
        <v>700</v>
      </c>
      <c r="D84" s="145"/>
      <c r="E84" s="145"/>
      <c r="F84" s="135">
        <v>2006</v>
      </c>
      <c r="G84" s="135" t="s">
        <v>1053</v>
      </c>
      <c r="H84" s="135" t="s">
        <v>260</v>
      </c>
      <c r="I84" s="135" t="s">
        <v>514</v>
      </c>
      <c r="J84" s="135" t="s">
        <v>836</v>
      </c>
      <c r="K84" s="135" t="s">
        <v>1186</v>
      </c>
      <c r="L84" s="135" t="s">
        <v>1198</v>
      </c>
      <c r="M84" s="135" t="s">
        <v>1199</v>
      </c>
      <c r="N84" s="135"/>
      <c r="S84" s="136" t="s">
        <v>845</v>
      </c>
      <c r="T84" s="135" t="s">
        <v>948</v>
      </c>
      <c r="U84" s="135" t="s">
        <v>973</v>
      </c>
      <c r="V84" s="135">
        <v>15</v>
      </c>
      <c r="W84" s="135">
        <v>32</v>
      </c>
      <c r="X84" s="135">
        <v>50</v>
      </c>
      <c r="Y84" s="135">
        <v>6</v>
      </c>
      <c r="Z84" s="135">
        <v>7.2</v>
      </c>
      <c r="AA84" s="135">
        <v>10</v>
      </c>
      <c r="AB84" s="135">
        <v>3</v>
      </c>
      <c r="AC84" s="134">
        <v>7.5</v>
      </c>
      <c r="AD84" s="135">
        <v>15</v>
      </c>
      <c r="AE84" s="154" t="s">
        <v>775</v>
      </c>
      <c r="AF84" s="154" t="s">
        <v>769</v>
      </c>
      <c r="AH84" s="159"/>
      <c r="AI84" s="170">
        <v>52</v>
      </c>
      <c r="AK84" s="142">
        <v>0.3125</v>
      </c>
      <c r="AL84" s="142"/>
      <c r="AM84" s="142"/>
      <c r="AN84" s="143"/>
      <c r="AO84" s="142"/>
      <c r="AP84" s="142">
        <v>0.25</v>
      </c>
      <c r="AQ84" s="142"/>
      <c r="AR84" s="142"/>
      <c r="AS84" s="142"/>
      <c r="AT84" s="142"/>
      <c r="AU84" s="142"/>
      <c r="AV84" s="142">
        <v>1</v>
      </c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U84" s="158"/>
      <c r="BV84" s="158"/>
      <c r="BW84" s="158"/>
      <c r="BX84" s="158"/>
      <c r="BY84" s="158"/>
      <c r="BZ84" s="158"/>
      <c r="CA84" s="158"/>
      <c r="CB84" s="158"/>
      <c r="CC84" s="158"/>
      <c r="CD84" s="158"/>
      <c r="CE84" s="158"/>
      <c r="CF84" s="158"/>
      <c r="CG84" s="158"/>
      <c r="CH84" s="158"/>
      <c r="CJ84" s="158"/>
      <c r="CK84" s="158"/>
      <c r="CL84" s="158"/>
      <c r="CM84" s="158"/>
      <c r="CN84" s="158"/>
      <c r="CO84" s="158"/>
      <c r="CP84" s="158"/>
      <c r="CQ84" s="158"/>
      <c r="CR84" s="158"/>
      <c r="CS84" s="158"/>
      <c r="CT84" s="158"/>
      <c r="CU84" s="158"/>
      <c r="CV84" s="158"/>
      <c r="CW84" s="158"/>
      <c r="CX84" s="158"/>
      <c r="CY84" s="158"/>
      <c r="CZ84" s="158"/>
      <c r="DA84" s="158"/>
      <c r="DB84" s="158"/>
      <c r="DC84" s="154">
        <f t="shared" si="2"/>
        <v>1</v>
      </c>
      <c r="DE84" s="158"/>
    </row>
    <row r="85" spans="1:109" s="154" customFormat="1" x14ac:dyDescent="0.2">
      <c r="A85" s="208" t="s">
        <v>653</v>
      </c>
      <c r="B85" s="209" t="s">
        <v>638</v>
      </c>
      <c r="C85" s="243" t="s">
        <v>700</v>
      </c>
      <c r="D85" s="145"/>
      <c r="E85" s="145"/>
      <c r="F85" s="135">
        <v>2006</v>
      </c>
      <c r="G85" s="135" t="s">
        <v>1053</v>
      </c>
      <c r="H85" s="135" t="s">
        <v>260</v>
      </c>
      <c r="I85" s="135" t="s">
        <v>514</v>
      </c>
      <c r="J85" s="135" t="s">
        <v>836</v>
      </c>
      <c r="K85" s="135" t="s">
        <v>1186</v>
      </c>
      <c r="L85" s="135" t="s">
        <v>1194</v>
      </c>
      <c r="M85" s="135" t="s">
        <v>1200</v>
      </c>
      <c r="N85" s="135"/>
      <c r="S85" s="136" t="s">
        <v>845</v>
      </c>
      <c r="T85" s="135" t="s">
        <v>948</v>
      </c>
      <c r="U85" s="135" t="s">
        <v>974</v>
      </c>
      <c r="V85" s="135">
        <v>20</v>
      </c>
      <c r="W85" s="135">
        <v>32</v>
      </c>
      <c r="X85" s="135">
        <v>45</v>
      </c>
      <c r="Y85" s="135">
        <v>6</v>
      </c>
      <c r="Z85" s="135">
        <v>7.2</v>
      </c>
      <c r="AA85" s="135">
        <v>9</v>
      </c>
      <c r="AB85" s="135">
        <v>0.5</v>
      </c>
      <c r="AC85" s="134">
        <v>7.5</v>
      </c>
      <c r="AD85" s="135">
        <v>15</v>
      </c>
      <c r="AE85" s="154" t="s">
        <v>772</v>
      </c>
      <c r="AF85" s="154" t="s">
        <v>769</v>
      </c>
      <c r="AH85" s="159"/>
      <c r="AI85" s="170">
        <v>20</v>
      </c>
      <c r="AK85" s="142">
        <v>0.33333333333333298</v>
      </c>
      <c r="AL85" s="142"/>
      <c r="AM85" s="142"/>
      <c r="AN85" s="143"/>
      <c r="AO85" s="142"/>
      <c r="AP85" s="142"/>
      <c r="AQ85" s="142"/>
      <c r="AR85" s="142">
        <v>0.83333333333333304</v>
      </c>
      <c r="AS85" s="142"/>
      <c r="AT85" s="142"/>
      <c r="AU85" s="142"/>
      <c r="AV85" s="142">
        <v>1</v>
      </c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U85" s="158"/>
      <c r="BV85" s="158"/>
      <c r="BW85" s="158"/>
      <c r="BX85" s="158"/>
      <c r="BY85" s="158"/>
      <c r="BZ85" s="158"/>
      <c r="CA85" s="158"/>
      <c r="CB85" s="158"/>
      <c r="CC85" s="158"/>
      <c r="CD85" s="158"/>
      <c r="CE85" s="158"/>
      <c r="CF85" s="158"/>
      <c r="CG85" s="158"/>
      <c r="CH85" s="158"/>
      <c r="CJ85" s="158"/>
      <c r="CK85" s="158"/>
      <c r="CL85" s="158"/>
      <c r="CM85" s="158"/>
      <c r="CN85" s="158"/>
      <c r="CO85" s="158"/>
      <c r="CP85" s="158"/>
      <c r="CQ85" s="158"/>
      <c r="CR85" s="158"/>
      <c r="CS85" s="158"/>
      <c r="CT85" s="158"/>
      <c r="CU85" s="158"/>
      <c r="CV85" s="158"/>
      <c r="CW85" s="158"/>
      <c r="CX85" s="158"/>
      <c r="CY85" s="158"/>
      <c r="CZ85" s="158"/>
      <c r="DA85" s="158"/>
      <c r="DB85" s="158"/>
      <c r="DC85" s="154">
        <f t="shared" si="2"/>
        <v>1</v>
      </c>
      <c r="DE85" s="158"/>
    </row>
    <row r="86" spans="1:109" s="215" customFormat="1" x14ac:dyDescent="0.2">
      <c r="A86" s="211" t="s">
        <v>646</v>
      </c>
      <c r="B86" s="212" t="s">
        <v>624</v>
      </c>
      <c r="C86" s="242" t="s">
        <v>700</v>
      </c>
      <c r="D86" s="232"/>
      <c r="E86" s="232"/>
      <c r="F86" s="185">
        <v>2006</v>
      </c>
      <c r="G86" s="185" t="s">
        <v>1053</v>
      </c>
      <c r="H86" s="185" t="s">
        <v>260</v>
      </c>
      <c r="I86" s="185" t="s">
        <v>514</v>
      </c>
      <c r="J86" s="185" t="s">
        <v>836</v>
      </c>
      <c r="K86" s="185" t="s">
        <v>1186</v>
      </c>
      <c r="L86" s="185" t="s">
        <v>1194</v>
      </c>
      <c r="M86" s="185" t="s">
        <v>1200</v>
      </c>
      <c r="N86" s="185"/>
      <c r="S86" s="184" t="s">
        <v>845</v>
      </c>
      <c r="T86" s="185" t="s">
        <v>948</v>
      </c>
      <c r="U86" s="185" t="s">
        <v>974</v>
      </c>
      <c r="V86" s="185">
        <v>20</v>
      </c>
      <c r="W86" s="185">
        <v>32</v>
      </c>
      <c r="X86" s="185">
        <v>45</v>
      </c>
      <c r="Y86" s="185">
        <v>6</v>
      </c>
      <c r="Z86" s="185">
        <v>7.2</v>
      </c>
      <c r="AA86" s="185">
        <v>9</v>
      </c>
      <c r="AB86" s="185">
        <v>0.5</v>
      </c>
      <c r="AC86" s="189">
        <v>7.5</v>
      </c>
      <c r="AD86" s="185">
        <v>15</v>
      </c>
      <c r="AE86" s="215" t="s">
        <v>772</v>
      </c>
      <c r="AF86" s="215" t="s">
        <v>769</v>
      </c>
      <c r="AH86" s="217"/>
      <c r="AI86" s="218">
        <v>46</v>
      </c>
      <c r="AK86" s="219">
        <v>0.4</v>
      </c>
      <c r="AL86" s="219"/>
      <c r="AM86" s="219"/>
      <c r="AN86" s="220"/>
      <c r="AO86" s="219"/>
      <c r="AP86" s="219"/>
      <c r="AQ86" s="219"/>
      <c r="AR86" s="219">
        <v>0.88</v>
      </c>
      <c r="AS86" s="219"/>
      <c r="AT86" s="219"/>
      <c r="AU86" s="219"/>
      <c r="AV86" s="219">
        <v>1</v>
      </c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U86" s="214"/>
      <c r="BV86" s="214"/>
      <c r="BW86" s="214"/>
      <c r="BX86" s="214"/>
      <c r="BY86" s="214"/>
      <c r="BZ86" s="214"/>
      <c r="CA86" s="214"/>
      <c r="CB86" s="214"/>
      <c r="CC86" s="214"/>
      <c r="CD86" s="214"/>
      <c r="CE86" s="214"/>
      <c r="CF86" s="214"/>
      <c r="CG86" s="214"/>
      <c r="CH86" s="214"/>
      <c r="CJ86" s="214"/>
      <c r="CK86" s="214"/>
      <c r="CL86" s="214"/>
      <c r="CM86" s="214"/>
      <c r="CN86" s="214"/>
      <c r="CO86" s="214"/>
      <c r="CP86" s="214"/>
      <c r="CQ86" s="214"/>
      <c r="CR86" s="214"/>
      <c r="CS86" s="214"/>
      <c r="CT86" s="214"/>
      <c r="CU86" s="214"/>
      <c r="CV86" s="214"/>
      <c r="CW86" s="214"/>
      <c r="CX86" s="214"/>
      <c r="CY86" s="214"/>
      <c r="CZ86" s="214"/>
      <c r="DA86" s="214"/>
      <c r="DB86" s="214"/>
      <c r="DC86" s="215">
        <f t="shared" si="2"/>
        <v>1</v>
      </c>
      <c r="DE86" s="214"/>
    </row>
    <row r="87" spans="1:109" x14ac:dyDescent="0.2">
      <c r="A87" s="138" t="s">
        <v>647</v>
      </c>
      <c r="B87" s="139" t="s">
        <v>625</v>
      </c>
      <c r="C87" s="239" t="s">
        <v>701</v>
      </c>
      <c r="D87" s="145"/>
      <c r="E87" s="145"/>
      <c r="F87" s="135">
        <v>2003</v>
      </c>
      <c r="G87" s="135" t="s">
        <v>1031</v>
      </c>
      <c r="H87" s="302" t="s">
        <v>260</v>
      </c>
      <c r="I87" s="302" t="s">
        <v>514</v>
      </c>
      <c r="J87" s="302" t="s">
        <v>836</v>
      </c>
      <c r="K87" s="302" t="s">
        <v>1203</v>
      </c>
      <c r="L87" s="302" t="s">
        <v>1204</v>
      </c>
      <c r="M87" s="302" t="s">
        <v>1199</v>
      </c>
      <c r="N87" s="302"/>
      <c r="S87" s="139"/>
      <c r="W87" s="140">
        <v>32</v>
      </c>
      <c r="Z87" s="138">
        <v>7</v>
      </c>
      <c r="AC87" s="147">
        <v>2.5</v>
      </c>
      <c r="AE87" s="138" t="s">
        <v>774</v>
      </c>
      <c r="AF87" s="138" t="s">
        <v>769</v>
      </c>
      <c r="AI87" s="168">
        <v>4700</v>
      </c>
      <c r="AK87" s="142">
        <v>0.84</v>
      </c>
      <c r="AM87" s="142">
        <v>0.57999999999999996</v>
      </c>
      <c r="AN87" s="143"/>
      <c r="AP87" s="142">
        <v>0.4</v>
      </c>
      <c r="AV87" s="142">
        <v>1</v>
      </c>
      <c r="BH87" s="138" t="s">
        <v>1202</v>
      </c>
      <c r="BT87" s="138" t="s">
        <v>871</v>
      </c>
      <c r="DC87" s="138">
        <f t="shared" si="2"/>
        <v>1</v>
      </c>
      <c r="DD87" s="138"/>
    </row>
    <row r="88" spans="1:109" s="202" customFormat="1" x14ac:dyDescent="0.2">
      <c r="A88" s="198" t="s">
        <v>658</v>
      </c>
      <c r="B88" s="199" t="s">
        <v>626</v>
      </c>
      <c r="C88" s="241" t="s">
        <v>702</v>
      </c>
      <c r="D88" s="245"/>
      <c r="E88" s="245"/>
      <c r="F88" s="177">
        <v>2001</v>
      </c>
      <c r="G88" s="177" t="s">
        <v>1054</v>
      </c>
      <c r="H88" s="177" t="s">
        <v>260</v>
      </c>
      <c r="I88" s="177" t="s">
        <v>514</v>
      </c>
      <c r="J88" s="177" t="s">
        <v>836</v>
      </c>
      <c r="K88" s="177" t="s">
        <v>868</v>
      </c>
      <c r="L88" s="177" t="s">
        <v>1205</v>
      </c>
      <c r="M88" s="177" t="s">
        <v>1173</v>
      </c>
      <c r="N88" s="177"/>
      <c r="S88" s="199"/>
      <c r="W88" s="201">
        <v>30</v>
      </c>
      <c r="Z88" s="202">
        <v>7</v>
      </c>
      <c r="AC88" s="206">
        <v>5.84</v>
      </c>
      <c r="AE88" s="202" t="s">
        <v>772</v>
      </c>
      <c r="AF88" s="203" t="s">
        <v>777</v>
      </c>
      <c r="AG88" s="203"/>
      <c r="AH88" s="334"/>
      <c r="AI88" s="205"/>
      <c r="AK88" s="206">
        <v>1</v>
      </c>
      <c r="AL88" s="206"/>
      <c r="AM88" s="206">
        <v>0.18</v>
      </c>
      <c r="AN88" s="207"/>
      <c r="AO88" s="206"/>
      <c r="AP88" s="206">
        <v>0.75</v>
      </c>
      <c r="AQ88" s="206"/>
      <c r="AR88" s="206"/>
      <c r="AS88" s="206"/>
      <c r="AT88" s="206"/>
      <c r="AU88" s="206">
        <v>0.5</v>
      </c>
      <c r="AV88" s="206">
        <v>0.8</v>
      </c>
      <c r="AW88" s="206"/>
      <c r="AX88" s="206"/>
      <c r="AY88" s="206"/>
      <c r="AZ88" s="206">
        <v>0.6</v>
      </c>
      <c r="BA88" s="206"/>
      <c r="BB88" s="206"/>
      <c r="BC88" s="206"/>
      <c r="BD88" s="206"/>
      <c r="BE88" s="206"/>
      <c r="BF88" s="206"/>
      <c r="BU88" s="201"/>
      <c r="BV88" s="201"/>
      <c r="BW88" s="201"/>
      <c r="BX88" s="201"/>
      <c r="BY88" s="201"/>
      <c r="BZ88" s="201"/>
      <c r="CA88" s="201"/>
      <c r="CB88" s="201"/>
      <c r="CC88" s="201"/>
      <c r="CD88" s="201"/>
      <c r="CE88" s="201"/>
      <c r="CF88" s="201"/>
      <c r="CG88" s="201"/>
      <c r="CH88" s="201"/>
      <c r="CJ88" s="201"/>
      <c r="CK88" s="201"/>
      <c r="CL88" s="201"/>
      <c r="CM88" s="201"/>
      <c r="CN88" s="201"/>
      <c r="CO88" s="201"/>
      <c r="CP88" s="201"/>
      <c r="CQ88" s="201"/>
      <c r="CR88" s="201"/>
      <c r="CS88" s="201"/>
      <c r="CT88" s="201"/>
      <c r="CU88" s="201"/>
      <c r="CV88" s="201"/>
      <c r="CW88" s="201"/>
      <c r="CX88" s="201"/>
      <c r="CY88" s="201"/>
      <c r="CZ88" s="201"/>
      <c r="DA88" s="201"/>
      <c r="DB88" s="201"/>
      <c r="DC88" s="202">
        <f t="shared" si="2"/>
        <v>1</v>
      </c>
      <c r="DE88" s="201"/>
    </row>
    <row r="89" spans="1:109" s="215" customFormat="1" x14ac:dyDescent="0.2">
      <c r="A89" s="211" t="s">
        <v>662</v>
      </c>
      <c r="B89" s="212" t="s">
        <v>626</v>
      </c>
      <c r="C89" s="242" t="s">
        <v>702</v>
      </c>
      <c r="D89" s="232"/>
      <c r="E89" s="232"/>
      <c r="F89" s="185">
        <v>2001</v>
      </c>
      <c r="G89" s="185" t="s">
        <v>1054</v>
      </c>
      <c r="H89" s="185" t="s">
        <v>260</v>
      </c>
      <c r="I89" s="185" t="s">
        <v>514</v>
      </c>
      <c r="J89" s="185" t="s">
        <v>836</v>
      </c>
      <c r="K89" s="185" t="s">
        <v>868</v>
      </c>
      <c r="L89" s="185" t="s">
        <v>1205</v>
      </c>
      <c r="M89" s="185" t="s">
        <v>1173</v>
      </c>
      <c r="N89" s="185"/>
      <c r="S89" s="212"/>
      <c r="W89" s="214">
        <v>30</v>
      </c>
      <c r="Z89" s="215">
        <v>7</v>
      </c>
      <c r="AC89" s="219">
        <v>5.84</v>
      </c>
      <c r="AE89" s="215" t="s">
        <v>772</v>
      </c>
      <c r="AF89" s="216" t="s">
        <v>777</v>
      </c>
      <c r="AG89" s="216"/>
      <c r="AH89" s="335"/>
      <c r="AI89" s="218">
        <v>2000</v>
      </c>
      <c r="AK89" s="219">
        <v>1</v>
      </c>
      <c r="AL89" s="219"/>
      <c r="AM89" s="219">
        <v>0.28222996515679399</v>
      </c>
      <c r="AN89" s="220"/>
      <c r="AO89" s="219"/>
      <c r="AP89" s="219"/>
      <c r="AQ89" s="219"/>
      <c r="AR89" s="219"/>
      <c r="AS89" s="219"/>
      <c r="AT89" s="219"/>
      <c r="AU89" s="219">
        <v>0.72473867595818797</v>
      </c>
      <c r="AV89" s="219">
        <v>0.54738327526132002</v>
      </c>
      <c r="AW89" s="219"/>
      <c r="AX89" s="219"/>
      <c r="AY89" s="219">
        <v>0.34843255749128998</v>
      </c>
      <c r="AZ89" s="219"/>
      <c r="BA89" s="219"/>
      <c r="BB89" s="219"/>
      <c r="BC89" s="219"/>
      <c r="BD89" s="219"/>
      <c r="BE89" s="219"/>
      <c r="BF89" s="219"/>
      <c r="BU89" s="214"/>
      <c r="BV89" s="214"/>
      <c r="BW89" s="214"/>
      <c r="BX89" s="214"/>
      <c r="BY89" s="214"/>
      <c r="BZ89" s="214"/>
      <c r="CA89" s="214"/>
      <c r="CB89" s="214"/>
      <c r="CC89" s="214"/>
      <c r="CD89" s="214"/>
      <c r="CE89" s="214"/>
      <c r="CF89" s="214"/>
      <c r="CG89" s="214"/>
      <c r="CH89" s="214"/>
      <c r="CJ89" s="214"/>
      <c r="CK89" s="214"/>
      <c r="CL89" s="214"/>
      <c r="CM89" s="214"/>
      <c r="CN89" s="214"/>
      <c r="CO89" s="214"/>
      <c r="CP89" s="214"/>
      <c r="CQ89" s="214"/>
      <c r="CR89" s="214"/>
      <c r="CS89" s="214"/>
      <c r="CT89" s="214"/>
      <c r="CU89" s="214"/>
      <c r="CV89" s="214"/>
      <c r="CW89" s="214"/>
      <c r="CX89" s="214"/>
      <c r="CY89" s="214"/>
      <c r="CZ89" s="214"/>
      <c r="DA89" s="214"/>
      <c r="DB89" s="214"/>
      <c r="DC89" s="215">
        <f t="shared" si="2"/>
        <v>1</v>
      </c>
      <c r="DE89" s="214"/>
    </row>
    <row r="90" spans="1:109" s="225" customFormat="1" x14ac:dyDescent="0.2">
      <c r="A90" s="221">
        <v>1644</v>
      </c>
      <c r="B90" s="222" t="s">
        <v>627</v>
      </c>
      <c r="C90" s="240" t="s">
        <v>703</v>
      </c>
      <c r="D90" s="230"/>
      <c r="E90" s="230"/>
      <c r="F90" s="192">
        <v>1997</v>
      </c>
      <c r="G90" s="192" t="s">
        <v>1032</v>
      </c>
      <c r="H90" s="192" t="s">
        <v>260</v>
      </c>
      <c r="I90" s="192" t="s">
        <v>514</v>
      </c>
      <c r="J90" s="192" t="s">
        <v>836</v>
      </c>
      <c r="K90" s="192" t="s">
        <v>1182</v>
      </c>
      <c r="L90" s="192"/>
      <c r="M90" s="192" t="s">
        <v>1184</v>
      </c>
      <c r="N90" s="192" t="s">
        <v>1206</v>
      </c>
      <c r="S90" s="222"/>
      <c r="W90" s="224">
        <v>25</v>
      </c>
      <c r="Z90" s="225">
        <v>7</v>
      </c>
      <c r="AC90" s="228">
        <v>3</v>
      </c>
      <c r="AE90" s="225" t="s">
        <v>774</v>
      </c>
      <c r="AF90" s="225" t="s">
        <v>766</v>
      </c>
      <c r="AH90" s="231"/>
      <c r="AI90" s="227"/>
      <c r="AK90" s="228">
        <v>0.92</v>
      </c>
      <c r="AL90" s="228"/>
      <c r="AM90" s="228">
        <v>0.7</v>
      </c>
      <c r="AN90" s="228">
        <v>0.34</v>
      </c>
      <c r="AO90" s="228"/>
      <c r="AP90" s="228">
        <v>1</v>
      </c>
      <c r="AQ90" s="228"/>
      <c r="AR90" s="228">
        <v>0.26</v>
      </c>
      <c r="AS90" s="228"/>
      <c r="AT90" s="228"/>
      <c r="AU90" s="228"/>
      <c r="AV90" s="228"/>
      <c r="AW90" s="228"/>
      <c r="AX90" s="228"/>
      <c r="AY90" s="228"/>
      <c r="AZ90" s="228"/>
      <c r="BA90" s="228"/>
      <c r="BB90" s="228"/>
      <c r="BC90" s="228"/>
      <c r="BD90" s="228"/>
      <c r="BE90" s="228"/>
      <c r="BF90" s="228"/>
      <c r="BU90" s="224"/>
      <c r="BV90" s="224"/>
      <c r="BW90" s="224"/>
      <c r="BX90" s="224"/>
      <c r="BY90" s="224"/>
      <c r="BZ90" s="224"/>
      <c r="CA90" s="224"/>
      <c r="CB90" s="224"/>
      <c r="CC90" s="224"/>
      <c r="CD90" s="224"/>
      <c r="CE90" s="224"/>
      <c r="CF90" s="224"/>
      <c r="CG90" s="224"/>
      <c r="CH90" s="224"/>
      <c r="CJ90" s="224"/>
      <c r="CK90" s="224"/>
      <c r="CL90" s="224"/>
      <c r="CM90" s="224"/>
      <c r="CN90" s="224"/>
      <c r="CO90" s="224"/>
      <c r="CP90" s="224"/>
      <c r="CQ90" s="224"/>
      <c r="CR90" s="224"/>
      <c r="CS90" s="224"/>
      <c r="CT90" s="224"/>
      <c r="CU90" s="224"/>
      <c r="CV90" s="224"/>
      <c r="CW90" s="224"/>
      <c r="CX90" s="224"/>
      <c r="CY90" s="224"/>
      <c r="CZ90" s="224"/>
      <c r="DA90" s="224"/>
      <c r="DB90" s="224"/>
      <c r="DC90" s="225">
        <f t="shared" si="2"/>
        <v>1</v>
      </c>
      <c r="DE90" s="224"/>
    </row>
    <row r="91" spans="1:109" x14ac:dyDescent="0.2">
      <c r="A91" s="138" t="s">
        <v>663</v>
      </c>
      <c r="B91" s="139" t="s">
        <v>628</v>
      </c>
      <c r="C91" s="239" t="s">
        <v>704</v>
      </c>
      <c r="D91" s="145"/>
      <c r="E91" s="145"/>
      <c r="F91" s="135">
        <v>2009</v>
      </c>
      <c r="G91" s="135" t="s">
        <v>1032</v>
      </c>
      <c r="H91" s="302" t="s">
        <v>260</v>
      </c>
      <c r="I91" s="302" t="s">
        <v>514</v>
      </c>
      <c r="J91" s="302" t="s">
        <v>836</v>
      </c>
      <c r="K91" s="302" t="s">
        <v>1180</v>
      </c>
      <c r="L91" s="302" t="s">
        <v>1181</v>
      </c>
      <c r="M91" s="302" t="s">
        <v>1173</v>
      </c>
      <c r="N91" s="302"/>
      <c r="S91" s="139"/>
      <c r="W91" s="172" t="s">
        <v>777</v>
      </c>
      <c r="Z91" s="138" t="s">
        <v>777</v>
      </c>
      <c r="AC91" s="172" t="s">
        <v>777</v>
      </c>
      <c r="AE91" s="138" t="s">
        <v>777</v>
      </c>
      <c r="AF91" s="172" t="s">
        <v>777</v>
      </c>
      <c r="AG91" s="172"/>
      <c r="AH91" s="173"/>
      <c r="AT91" s="142">
        <v>1</v>
      </c>
      <c r="BP91" s="138" t="s">
        <v>750</v>
      </c>
      <c r="DC91" s="138">
        <f t="shared" si="2"/>
        <v>1</v>
      </c>
      <c r="DD91" s="138"/>
    </row>
    <row r="92" spans="1:109" s="202" customFormat="1" x14ac:dyDescent="0.2">
      <c r="A92" s="198" t="s">
        <v>749</v>
      </c>
      <c r="B92" s="199" t="s">
        <v>629</v>
      </c>
      <c r="C92" s="241" t="s">
        <v>705</v>
      </c>
      <c r="D92" s="245"/>
      <c r="E92" s="245"/>
      <c r="F92" s="177">
        <v>2004</v>
      </c>
      <c r="G92" s="177" t="s">
        <v>1038</v>
      </c>
      <c r="H92" s="177" t="s">
        <v>260</v>
      </c>
      <c r="I92" s="177" t="s">
        <v>514</v>
      </c>
      <c r="J92" s="177" t="s">
        <v>836</v>
      </c>
      <c r="K92" s="177" t="s">
        <v>1082</v>
      </c>
      <c r="L92" s="177" t="s">
        <v>1207</v>
      </c>
      <c r="M92" s="177" t="s">
        <v>1177</v>
      </c>
      <c r="N92" s="177"/>
      <c r="S92" s="199"/>
      <c r="W92" s="203" t="s">
        <v>777</v>
      </c>
      <c r="Z92" s="202" t="s">
        <v>777</v>
      </c>
      <c r="AC92" s="203" t="s">
        <v>777</v>
      </c>
      <c r="AE92" s="202" t="s">
        <v>777</v>
      </c>
      <c r="AF92" s="203" t="s">
        <v>777</v>
      </c>
      <c r="AG92" s="203"/>
      <c r="AH92" s="334"/>
      <c r="AI92" s="205"/>
      <c r="AJ92" s="202">
        <v>6</v>
      </c>
      <c r="AK92" s="206">
        <v>1</v>
      </c>
      <c r="AL92" s="206">
        <v>0.3</v>
      </c>
      <c r="AM92" s="206"/>
      <c r="AN92" s="206"/>
      <c r="AO92" s="206"/>
      <c r="AP92" s="206"/>
      <c r="AQ92" s="206">
        <v>0.2</v>
      </c>
      <c r="AR92" s="206"/>
      <c r="AS92" s="206"/>
      <c r="AT92" s="206">
        <v>0.7</v>
      </c>
      <c r="AU92" s="206"/>
      <c r="AV92" s="206"/>
      <c r="AW92" s="206"/>
      <c r="AX92" s="206"/>
      <c r="AY92" s="206"/>
      <c r="AZ92" s="206"/>
      <c r="BA92" s="206"/>
      <c r="BB92" s="206"/>
      <c r="BC92" s="206"/>
      <c r="BD92" s="206"/>
      <c r="BE92" s="206"/>
      <c r="BF92" s="206"/>
      <c r="BU92" s="201"/>
      <c r="BV92" s="201"/>
      <c r="BW92" s="201"/>
      <c r="BX92" s="201"/>
      <c r="BY92" s="201"/>
      <c r="BZ92" s="201"/>
      <c r="CA92" s="201"/>
      <c r="CB92" s="201"/>
      <c r="CC92" s="201"/>
      <c r="CD92" s="201"/>
      <c r="CE92" s="201"/>
      <c r="CF92" s="201"/>
      <c r="CG92" s="201"/>
      <c r="CH92" s="201"/>
      <c r="CJ92" s="201"/>
      <c r="CK92" s="201"/>
      <c r="CL92" s="201"/>
      <c r="CM92" s="201"/>
      <c r="CN92" s="201"/>
      <c r="CO92" s="201"/>
      <c r="CP92" s="201"/>
      <c r="CQ92" s="201"/>
      <c r="CR92" s="201"/>
      <c r="CS92" s="201"/>
      <c r="CT92" s="201"/>
      <c r="CU92" s="201"/>
      <c r="CV92" s="201"/>
      <c r="CW92" s="201"/>
      <c r="CX92" s="201"/>
      <c r="CY92" s="201"/>
      <c r="CZ92" s="201"/>
      <c r="DA92" s="201"/>
      <c r="DB92" s="201"/>
      <c r="DC92" s="202">
        <f t="shared" si="2"/>
        <v>1</v>
      </c>
      <c r="DE92" s="201"/>
    </row>
    <row r="93" spans="1:109" s="215" customFormat="1" x14ac:dyDescent="0.2">
      <c r="A93" s="211" t="s">
        <v>667</v>
      </c>
      <c r="B93" s="212" t="s">
        <v>665</v>
      </c>
      <c r="C93" s="242" t="s">
        <v>705</v>
      </c>
      <c r="D93" s="232"/>
      <c r="E93" s="232"/>
      <c r="F93" s="185">
        <v>2004</v>
      </c>
      <c r="G93" s="185" t="s">
        <v>1038</v>
      </c>
      <c r="H93" s="185" t="s">
        <v>262</v>
      </c>
      <c r="I93" s="185" t="s">
        <v>514</v>
      </c>
      <c r="J93" s="185" t="s">
        <v>836</v>
      </c>
      <c r="K93" s="185" t="s">
        <v>1082</v>
      </c>
      <c r="L93" s="185" t="s">
        <v>1207</v>
      </c>
      <c r="M93" s="185" t="s">
        <v>1177</v>
      </c>
      <c r="N93" s="185"/>
      <c r="S93" s="212"/>
      <c r="W93" s="214">
        <v>30</v>
      </c>
      <c r="Z93" s="215">
        <v>9</v>
      </c>
      <c r="AC93" s="219">
        <v>10</v>
      </c>
      <c r="AE93" s="215" t="s">
        <v>772</v>
      </c>
      <c r="AF93" s="215" t="s">
        <v>272</v>
      </c>
      <c r="AH93" s="217"/>
      <c r="AI93" s="218"/>
      <c r="AK93" s="219">
        <v>1</v>
      </c>
      <c r="AL93" s="219">
        <v>0.3</v>
      </c>
      <c r="AM93" s="219"/>
      <c r="AN93" s="219"/>
      <c r="AO93" s="219"/>
      <c r="AP93" s="219"/>
      <c r="AQ93" s="219"/>
      <c r="AR93" s="219"/>
      <c r="AS93" s="219"/>
      <c r="AT93" s="219">
        <v>0.7</v>
      </c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U93" s="214"/>
      <c r="BV93" s="214"/>
      <c r="BW93" s="214"/>
      <c r="BX93" s="214"/>
      <c r="BY93" s="214"/>
      <c r="BZ93" s="214"/>
      <c r="CA93" s="214"/>
      <c r="CB93" s="214"/>
      <c r="CC93" s="214"/>
      <c r="CD93" s="214"/>
      <c r="CE93" s="214"/>
      <c r="CF93" s="214"/>
      <c r="CG93" s="214"/>
      <c r="CH93" s="214"/>
      <c r="CJ93" s="214"/>
      <c r="CK93" s="214"/>
      <c r="CL93" s="214"/>
      <c r="CM93" s="214"/>
      <c r="CN93" s="214"/>
      <c r="CO93" s="214"/>
      <c r="CP93" s="214"/>
      <c r="CQ93" s="214"/>
      <c r="CR93" s="214"/>
      <c r="CS93" s="214"/>
      <c r="CT93" s="214"/>
      <c r="CU93" s="214"/>
      <c r="CV93" s="214"/>
      <c r="CW93" s="214"/>
      <c r="CX93" s="214"/>
      <c r="CY93" s="214"/>
      <c r="CZ93" s="214"/>
      <c r="DA93" s="214"/>
      <c r="DB93" s="214"/>
      <c r="DC93" s="215" t="e">
        <f>IF((OR(#REF!="Psychrophile",#REF!="Halophile")), 1, 0)</f>
        <v>#REF!</v>
      </c>
      <c r="DE93" s="214"/>
    </row>
    <row r="94" spans="1:109" s="225" customFormat="1" x14ac:dyDescent="0.2">
      <c r="A94" s="221" t="s">
        <v>668</v>
      </c>
      <c r="B94" s="222" t="s">
        <v>666</v>
      </c>
      <c r="C94" s="240" t="s">
        <v>709</v>
      </c>
      <c r="D94" s="230"/>
      <c r="E94" s="230"/>
      <c r="F94" s="192">
        <v>1999</v>
      </c>
      <c r="G94" s="192" t="s">
        <v>1208</v>
      </c>
      <c r="H94" s="192" t="s">
        <v>262</v>
      </c>
      <c r="I94" s="192" t="s">
        <v>514</v>
      </c>
      <c r="J94" s="192" t="s">
        <v>836</v>
      </c>
      <c r="K94" s="192" t="s">
        <v>1211</v>
      </c>
      <c r="L94" s="192" t="s">
        <v>1209</v>
      </c>
      <c r="M94" s="192" t="s">
        <v>1212</v>
      </c>
      <c r="N94" s="192" t="s">
        <v>1210</v>
      </c>
      <c r="S94" s="222"/>
      <c r="W94" s="224">
        <v>37</v>
      </c>
      <c r="Z94" s="225">
        <v>10.5</v>
      </c>
      <c r="AC94" s="228">
        <v>4</v>
      </c>
      <c r="AE94" s="225" t="s">
        <v>772</v>
      </c>
      <c r="AF94" s="225" t="s">
        <v>769</v>
      </c>
      <c r="AH94" s="231"/>
      <c r="AI94" s="227"/>
      <c r="AJ94" s="225">
        <v>4</v>
      </c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  <c r="AX94" s="228"/>
      <c r="AY94" s="228"/>
      <c r="AZ94" s="228"/>
      <c r="BA94" s="228"/>
      <c r="BB94" s="228"/>
      <c r="BC94" s="228"/>
      <c r="BD94" s="228"/>
      <c r="BE94" s="228"/>
      <c r="BF94" s="228"/>
      <c r="BP94" s="225" t="s">
        <v>752</v>
      </c>
      <c r="BU94" s="224"/>
      <c r="BV94" s="224"/>
      <c r="BW94" s="224"/>
      <c r="BX94" s="224"/>
      <c r="BY94" s="224"/>
      <c r="BZ94" s="224"/>
      <c r="CA94" s="224"/>
      <c r="CB94" s="224"/>
      <c r="CC94" s="224"/>
      <c r="CD94" s="224"/>
      <c r="CE94" s="224"/>
      <c r="CF94" s="224"/>
      <c r="CG94" s="224"/>
      <c r="CH94" s="224"/>
      <c r="CJ94" s="224"/>
      <c r="CK94" s="224"/>
      <c r="CL94" s="224"/>
      <c r="CM94" s="224"/>
      <c r="CN94" s="224"/>
      <c r="CO94" s="224"/>
      <c r="CP94" s="224"/>
      <c r="CQ94" s="224"/>
      <c r="CR94" s="224"/>
      <c r="CS94" s="224"/>
      <c r="CT94" s="224"/>
      <c r="CU94" s="224"/>
      <c r="CV94" s="224"/>
      <c r="CW94" s="224"/>
      <c r="CX94" s="224"/>
      <c r="CY94" s="224"/>
      <c r="CZ94" s="224"/>
      <c r="DA94" s="224"/>
      <c r="DB94" s="224"/>
      <c r="DC94" s="225">
        <f>IF((OR(H93="Psychrophile",H93="Halophile")), 1, 0)</f>
        <v>0</v>
      </c>
      <c r="DE94" s="224"/>
    </row>
    <row r="95" spans="1:109" x14ac:dyDescent="0.2">
      <c r="A95" s="138" t="s">
        <v>672</v>
      </c>
      <c r="B95" s="139" t="s">
        <v>669</v>
      </c>
      <c r="C95" s="239" t="s">
        <v>707</v>
      </c>
      <c r="D95" s="145"/>
      <c r="E95" s="145"/>
      <c r="F95" s="135">
        <v>2012</v>
      </c>
      <c r="G95" s="135" t="s">
        <v>1032</v>
      </c>
      <c r="H95" s="302" t="s">
        <v>263</v>
      </c>
      <c r="I95" s="302" t="s">
        <v>514</v>
      </c>
      <c r="J95" s="302" t="s">
        <v>836</v>
      </c>
      <c r="K95" s="302" t="s">
        <v>1170</v>
      </c>
      <c r="L95" s="302" t="s">
        <v>1213</v>
      </c>
      <c r="M95" s="302" t="s">
        <v>1214</v>
      </c>
      <c r="N95" s="336"/>
      <c r="S95" s="139"/>
      <c r="W95" s="140">
        <v>30</v>
      </c>
      <c r="Z95" s="138">
        <v>10</v>
      </c>
      <c r="AC95" s="172" t="s">
        <v>777</v>
      </c>
      <c r="AE95" s="138" t="s">
        <v>777</v>
      </c>
      <c r="AF95" s="138" t="s">
        <v>770</v>
      </c>
      <c r="AI95" s="168">
        <v>3760</v>
      </c>
      <c r="AK95" s="142">
        <v>0.57999999999999996</v>
      </c>
      <c r="AP95" s="142">
        <v>0.57999999999999996</v>
      </c>
      <c r="AV95" s="142">
        <v>1</v>
      </c>
      <c r="AX95" s="142">
        <v>1</v>
      </c>
      <c r="AY95" s="142">
        <v>0.1</v>
      </c>
      <c r="DC95" s="138">
        <f t="shared" si="2"/>
        <v>0</v>
      </c>
      <c r="DD95" s="138"/>
    </row>
    <row r="96" spans="1:109" s="202" customFormat="1" x14ac:dyDescent="0.2">
      <c r="A96" s="202" t="s">
        <v>673</v>
      </c>
      <c r="B96" s="199" t="s">
        <v>670</v>
      </c>
      <c r="C96" s="241" t="s">
        <v>708</v>
      </c>
      <c r="D96" s="245"/>
      <c r="E96" s="245"/>
      <c r="F96" s="177">
        <v>2005</v>
      </c>
      <c r="G96" s="177" t="s">
        <v>1055</v>
      </c>
      <c r="H96" s="177" t="s">
        <v>263</v>
      </c>
      <c r="I96" s="177" t="s">
        <v>514</v>
      </c>
      <c r="J96" s="177" t="s">
        <v>836</v>
      </c>
      <c r="K96" s="177" t="s">
        <v>1215</v>
      </c>
      <c r="L96" s="177" t="s">
        <v>1216</v>
      </c>
      <c r="M96" s="177" t="s">
        <v>1217</v>
      </c>
      <c r="N96" s="177"/>
      <c r="S96" s="199"/>
      <c r="W96" s="201">
        <v>23</v>
      </c>
      <c r="Z96" s="202">
        <v>10.5</v>
      </c>
      <c r="AC96" s="203" t="s">
        <v>777</v>
      </c>
      <c r="AE96" s="202" t="s">
        <v>777</v>
      </c>
      <c r="AF96" s="202" t="s">
        <v>769</v>
      </c>
      <c r="AH96" s="204"/>
      <c r="AI96" s="205">
        <v>167</v>
      </c>
      <c r="AK96" s="206">
        <v>0.66856331422479998</v>
      </c>
      <c r="AL96" s="206"/>
      <c r="AM96" s="206"/>
      <c r="AN96" s="206"/>
      <c r="AO96" s="206">
        <v>0.64113798853500004</v>
      </c>
      <c r="AP96" s="206">
        <v>0.17211948798962001</v>
      </c>
      <c r="AQ96" s="206"/>
      <c r="AR96" s="206"/>
      <c r="AS96" s="206"/>
      <c r="AT96" s="206"/>
      <c r="AU96" s="206"/>
      <c r="AV96" s="206">
        <v>1</v>
      </c>
      <c r="AW96" s="206"/>
      <c r="AX96" s="206">
        <v>0.48364153627311501</v>
      </c>
      <c r="AY96" s="206">
        <v>0.71123755334281702</v>
      </c>
      <c r="AZ96" s="206"/>
      <c r="BA96" s="206"/>
      <c r="BB96" s="206"/>
      <c r="BC96" s="206"/>
      <c r="BD96" s="206"/>
      <c r="BE96" s="206"/>
      <c r="BF96" s="206"/>
      <c r="BU96" s="201"/>
      <c r="BV96" s="201"/>
      <c r="BW96" s="201"/>
      <c r="BX96" s="201"/>
      <c r="BY96" s="201"/>
      <c r="BZ96" s="201"/>
      <c r="CA96" s="201"/>
      <c r="CB96" s="201"/>
      <c r="CC96" s="201"/>
      <c r="CD96" s="201"/>
      <c r="CE96" s="201"/>
      <c r="CF96" s="201"/>
      <c r="CG96" s="201"/>
      <c r="CH96" s="201"/>
      <c r="CJ96" s="201"/>
      <c r="CK96" s="201"/>
      <c r="CL96" s="201"/>
      <c r="CM96" s="201"/>
      <c r="CN96" s="201"/>
      <c r="CO96" s="201"/>
      <c r="CP96" s="201"/>
      <c r="CQ96" s="201"/>
      <c r="CR96" s="201"/>
      <c r="CS96" s="201"/>
      <c r="CT96" s="201"/>
      <c r="CU96" s="201"/>
      <c r="CV96" s="201"/>
      <c r="CW96" s="201"/>
      <c r="CX96" s="201"/>
      <c r="CY96" s="201"/>
      <c r="CZ96" s="201"/>
      <c r="DA96" s="201"/>
      <c r="DB96" s="201"/>
      <c r="DC96" s="202">
        <f t="shared" si="2"/>
        <v>0</v>
      </c>
      <c r="DE96" s="201"/>
    </row>
    <row r="97" spans="1:109" ht="12" customHeight="1" thickBot="1" x14ac:dyDescent="0.25">
      <c r="A97" s="138" t="s">
        <v>674</v>
      </c>
      <c r="B97" s="139" t="s">
        <v>671</v>
      </c>
      <c r="C97" s="239" t="s">
        <v>708</v>
      </c>
      <c r="D97" s="145"/>
      <c r="E97" s="145"/>
      <c r="F97" s="135">
        <v>2005</v>
      </c>
      <c r="G97" s="135" t="s">
        <v>1055</v>
      </c>
      <c r="H97" s="302" t="s">
        <v>263</v>
      </c>
      <c r="I97" s="302" t="s">
        <v>514</v>
      </c>
      <c r="J97" s="302" t="s">
        <v>836</v>
      </c>
      <c r="K97" s="302" t="s">
        <v>1215</v>
      </c>
      <c r="L97" s="302" t="s">
        <v>1216</v>
      </c>
      <c r="M97" s="302" t="s">
        <v>1217</v>
      </c>
      <c r="N97" s="302"/>
      <c r="S97" s="139"/>
      <c r="W97" s="140">
        <v>23</v>
      </c>
      <c r="Z97" s="138">
        <v>10.5</v>
      </c>
      <c r="AC97" s="172" t="s">
        <v>777</v>
      </c>
      <c r="AE97" s="138" t="s">
        <v>777</v>
      </c>
      <c r="AF97" s="138" t="s">
        <v>769</v>
      </c>
      <c r="AI97" s="168">
        <v>167</v>
      </c>
      <c r="AK97" s="142">
        <v>0.99616858237547901</v>
      </c>
      <c r="AP97" s="142">
        <v>0.32375478927231</v>
      </c>
      <c r="AR97" s="142">
        <v>0.1436781691954</v>
      </c>
      <c r="AV97" s="142">
        <v>1</v>
      </c>
      <c r="AX97" s="142">
        <v>0.1727969348659</v>
      </c>
      <c r="AY97" s="142">
        <v>0.18766283524899999</v>
      </c>
      <c r="AZ97" s="142">
        <v>0.61326819923372</v>
      </c>
      <c r="DC97" s="138">
        <f t="shared" si="2"/>
        <v>0</v>
      </c>
      <c r="DD97" s="138"/>
    </row>
    <row r="98" spans="1:109" s="148" customFormat="1" ht="12" thickTop="1" x14ac:dyDescent="0.2">
      <c r="A98" s="148" t="s">
        <v>737</v>
      </c>
      <c r="B98" s="148" t="s">
        <v>710</v>
      </c>
      <c r="C98" s="235"/>
      <c r="D98" s="149"/>
      <c r="E98" s="155"/>
      <c r="F98" s="158"/>
      <c r="G98" s="158"/>
      <c r="H98" s="150" t="s">
        <v>781</v>
      </c>
      <c r="I98" s="315" t="s">
        <v>515</v>
      </c>
      <c r="J98" s="315" t="s">
        <v>836</v>
      </c>
      <c r="W98" s="151"/>
      <c r="AC98" s="152"/>
      <c r="AH98" s="153"/>
      <c r="AI98" s="169"/>
      <c r="AK98" s="152"/>
      <c r="AL98" s="152"/>
      <c r="AM98" s="152"/>
      <c r="AN98" s="152"/>
      <c r="AO98" s="152"/>
      <c r="AP98" s="152"/>
      <c r="AQ98" s="152"/>
      <c r="AR98" s="152"/>
      <c r="AS98" s="152"/>
      <c r="AT98" s="152"/>
      <c r="AU98" s="152"/>
      <c r="AV98" s="152"/>
      <c r="AW98" s="152"/>
      <c r="AX98" s="152"/>
      <c r="AY98" s="152"/>
      <c r="AZ98" s="152"/>
      <c r="BA98" s="152"/>
      <c r="BB98" s="152"/>
      <c r="BC98" s="152"/>
      <c r="BD98" s="152"/>
      <c r="BE98" s="152"/>
      <c r="BF98" s="152"/>
      <c r="BP98" s="151" t="s">
        <v>298</v>
      </c>
      <c r="BQ98" s="148" t="s">
        <v>307</v>
      </c>
      <c r="BR98" s="148" t="s">
        <v>309</v>
      </c>
      <c r="BS98" s="148" t="s">
        <v>319</v>
      </c>
      <c r="BU98" s="151" t="s">
        <v>315</v>
      </c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48">
        <f t="shared" si="2"/>
        <v>0</v>
      </c>
      <c r="DE98" s="151"/>
    </row>
    <row r="99" spans="1:109" s="154" customFormat="1" x14ac:dyDescent="0.2">
      <c r="A99" s="154" t="s">
        <v>738</v>
      </c>
      <c r="B99" s="154" t="s">
        <v>711</v>
      </c>
      <c r="C99" s="236"/>
      <c r="D99" s="155"/>
      <c r="E99" s="155"/>
      <c r="F99" s="158"/>
      <c r="G99" s="158"/>
      <c r="H99" s="157" t="s">
        <v>781</v>
      </c>
      <c r="I99" s="316" t="s">
        <v>515</v>
      </c>
      <c r="J99" s="316" t="s">
        <v>836</v>
      </c>
      <c r="AC99" s="143"/>
      <c r="AH99" s="159"/>
      <c r="AI99" s="170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P99" s="158" t="s">
        <v>298</v>
      </c>
      <c r="BQ99" s="158" t="s">
        <v>307</v>
      </c>
      <c r="BR99" s="158" t="s">
        <v>761</v>
      </c>
      <c r="BS99" s="158"/>
      <c r="BT99" s="158"/>
      <c r="BU99" s="158" t="s">
        <v>315</v>
      </c>
      <c r="BV99" s="158"/>
      <c r="BW99" s="158"/>
      <c r="BX99" s="158"/>
      <c r="BY99" s="158"/>
      <c r="BZ99" s="158"/>
      <c r="CA99" s="158"/>
      <c r="CB99" s="158"/>
      <c r="CC99" s="158"/>
      <c r="CD99" s="158"/>
      <c r="CE99" s="158"/>
      <c r="CF99" s="158"/>
      <c r="CJ99" s="158"/>
      <c r="DB99" s="158"/>
      <c r="DC99" s="154">
        <f t="shared" si="2"/>
        <v>0</v>
      </c>
    </row>
    <row r="100" spans="1:109" s="154" customFormat="1" x14ac:dyDescent="0.2">
      <c r="A100" s="154" t="s">
        <v>739</v>
      </c>
      <c r="B100" s="154" t="s">
        <v>712</v>
      </c>
      <c r="C100" s="236"/>
      <c r="D100" s="155"/>
      <c r="E100" s="155"/>
      <c r="F100" s="158"/>
      <c r="G100" s="158"/>
      <c r="H100" s="157" t="s">
        <v>781</v>
      </c>
      <c r="I100" s="316" t="s">
        <v>515</v>
      </c>
      <c r="J100" s="316" t="s">
        <v>836</v>
      </c>
      <c r="W100" s="158"/>
      <c r="AC100" s="142"/>
      <c r="AH100" s="159"/>
      <c r="AI100" s="170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P100" s="154" t="s">
        <v>298</v>
      </c>
      <c r="BQ100" s="154" t="s">
        <v>307</v>
      </c>
      <c r="BR100" s="154" t="s">
        <v>761</v>
      </c>
      <c r="BU100" s="158" t="s">
        <v>315</v>
      </c>
      <c r="BV100" s="158"/>
      <c r="BW100" s="158"/>
      <c r="BX100" s="158"/>
      <c r="BY100" s="158"/>
      <c r="BZ100" s="158"/>
      <c r="CA100" s="158"/>
      <c r="CB100" s="158"/>
      <c r="CC100" s="158"/>
      <c r="CD100" s="158"/>
      <c r="CE100" s="158"/>
      <c r="CF100" s="158"/>
      <c r="CG100" s="158"/>
      <c r="CH100" s="158"/>
      <c r="CJ100" s="158"/>
      <c r="CK100" s="158"/>
      <c r="CL100" s="158"/>
      <c r="CM100" s="158"/>
      <c r="CN100" s="158"/>
      <c r="CO100" s="158"/>
      <c r="CP100" s="158"/>
      <c r="CQ100" s="158"/>
      <c r="CR100" s="158"/>
      <c r="CS100" s="158"/>
      <c r="CT100" s="158"/>
      <c r="CU100" s="158"/>
      <c r="CV100" s="158"/>
      <c r="CW100" s="158"/>
      <c r="CX100" s="158"/>
      <c r="CY100" s="158"/>
      <c r="CZ100" s="158"/>
      <c r="DA100" s="158"/>
      <c r="DB100" s="158"/>
      <c r="DC100" s="154">
        <f t="shared" si="2"/>
        <v>0</v>
      </c>
      <c r="DE100" s="158"/>
    </row>
    <row r="101" spans="1:109" s="154" customFormat="1" x14ac:dyDescent="0.2">
      <c r="A101" s="154" t="s">
        <v>740</v>
      </c>
      <c r="B101" s="154" t="s">
        <v>713</v>
      </c>
      <c r="C101" s="236"/>
      <c r="D101" s="155"/>
      <c r="E101" s="155"/>
      <c r="F101" s="158"/>
      <c r="G101" s="158"/>
      <c r="H101" s="157" t="s">
        <v>781</v>
      </c>
      <c r="I101" s="316" t="s">
        <v>515</v>
      </c>
      <c r="J101" s="316" t="s">
        <v>836</v>
      </c>
      <c r="W101" s="158"/>
      <c r="Y101" s="160"/>
      <c r="AC101" s="142"/>
      <c r="AH101" s="159"/>
      <c r="AI101" s="170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U101" s="158"/>
      <c r="BV101" s="158"/>
      <c r="BW101" s="158"/>
      <c r="BX101" s="158"/>
      <c r="BY101" s="158"/>
      <c r="BZ101" s="158"/>
      <c r="CA101" s="158"/>
      <c r="CB101" s="158"/>
      <c r="CC101" s="158"/>
      <c r="CD101" s="158"/>
      <c r="CE101" s="158"/>
      <c r="CF101" s="158"/>
      <c r="CG101" s="158"/>
      <c r="CH101" s="158"/>
      <c r="CJ101" s="158"/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58"/>
      <c r="DA101" s="158"/>
      <c r="DB101" s="158"/>
      <c r="DC101" s="154">
        <f t="shared" si="2"/>
        <v>0</v>
      </c>
      <c r="DE101" s="158"/>
    </row>
    <row r="102" spans="1:109" s="154" customFormat="1" x14ac:dyDescent="0.2">
      <c r="A102" s="154" t="s">
        <v>741</v>
      </c>
      <c r="B102" s="154" t="s">
        <v>714</v>
      </c>
      <c r="C102" s="236"/>
      <c r="D102" s="155"/>
      <c r="E102" s="155"/>
      <c r="F102" s="158"/>
      <c r="G102" s="158"/>
      <c r="H102" s="157" t="s">
        <v>781</v>
      </c>
      <c r="I102" s="316" t="s">
        <v>515</v>
      </c>
      <c r="J102" s="316" t="s">
        <v>836</v>
      </c>
      <c r="W102" s="158"/>
      <c r="Y102" s="160"/>
      <c r="AC102" s="142"/>
      <c r="AH102" s="159"/>
      <c r="AI102" s="170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P102" s="154" t="s">
        <v>296</v>
      </c>
      <c r="BQ102" s="154" t="s">
        <v>308</v>
      </c>
      <c r="BT102" s="154" t="s">
        <v>1022</v>
      </c>
      <c r="BU102" s="158" t="s">
        <v>765</v>
      </c>
      <c r="BV102" s="158"/>
      <c r="BW102" s="158"/>
      <c r="BX102" s="158"/>
      <c r="BY102" s="158"/>
      <c r="BZ102" s="158"/>
      <c r="CA102" s="158"/>
      <c r="CB102" s="158"/>
      <c r="CC102" s="158"/>
      <c r="CD102" s="158"/>
      <c r="CE102" s="158"/>
      <c r="CF102" s="158"/>
      <c r="CG102" s="158"/>
      <c r="CH102" s="158"/>
      <c r="CJ102" s="158"/>
      <c r="CK102" s="158"/>
      <c r="CL102" s="158"/>
      <c r="CM102" s="158"/>
      <c r="CN102" s="158"/>
      <c r="CO102" s="158"/>
      <c r="CP102" s="158"/>
      <c r="CQ102" s="158"/>
      <c r="CR102" s="158"/>
      <c r="CS102" s="158"/>
      <c r="CT102" s="158"/>
      <c r="CU102" s="158"/>
      <c r="CV102" s="158"/>
      <c r="CW102" s="158"/>
      <c r="CX102" s="158"/>
      <c r="CY102" s="158"/>
      <c r="CZ102" s="158"/>
      <c r="DA102" s="158"/>
      <c r="DB102" s="158"/>
      <c r="DC102" s="154">
        <f t="shared" ref="DC102:DC124" si="3">IF((OR(H101="Psychrophile",H101="Halophile")), 1, 0)</f>
        <v>0</v>
      </c>
      <c r="DE102" s="158"/>
    </row>
    <row r="103" spans="1:109" s="154" customFormat="1" x14ac:dyDescent="0.2">
      <c r="A103" s="154" t="s">
        <v>742</v>
      </c>
      <c r="B103" s="154" t="s">
        <v>715</v>
      </c>
      <c r="C103" s="236"/>
      <c r="D103" s="155"/>
      <c r="E103" s="155"/>
      <c r="F103" s="158"/>
      <c r="G103" s="158"/>
      <c r="H103" s="157" t="s">
        <v>781</v>
      </c>
      <c r="I103" s="316" t="s">
        <v>515</v>
      </c>
      <c r="J103" s="316" t="s">
        <v>836</v>
      </c>
      <c r="W103" s="158"/>
      <c r="Y103" s="160"/>
      <c r="AC103" s="142"/>
      <c r="AH103" s="159"/>
      <c r="AI103" s="170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P103" s="154" t="s">
        <v>296</v>
      </c>
      <c r="BQ103" s="154" t="s">
        <v>308</v>
      </c>
      <c r="BT103" s="154" t="s">
        <v>1022</v>
      </c>
      <c r="BU103" s="158" t="s">
        <v>765</v>
      </c>
      <c r="BV103" s="158"/>
      <c r="BW103" s="158"/>
      <c r="BX103" s="158"/>
      <c r="BY103" s="158"/>
      <c r="BZ103" s="158"/>
      <c r="CA103" s="158"/>
      <c r="CB103" s="158"/>
      <c r="CC103" s="158"/>
      <c r="CD103" s="158"/>
      <c r="CE103" s="158"/>
      <c r="CF103" s="158"/>
      <c r="CG103" s="158"/>
      <c r="CH103" s="158"/>
      <c r="CJ103" s="158"/>
      <c r="CK103" s="158"/>
      <c r="CL103" s="158"/>
      <c r="CM103" s="158"/>
      <c r="CN103" s="158"/>
      <c r="CO103" s="158"/>
      <c r="CP103" s="158"/>
      <c r="CQ103" s="158"/>
      <c r="CR103" s="158"/>
      <c r="CS103" s="158"/>
      <c r="CT103" s="158"/>
      <c r="CU103" s="158"/>
      <c r="CV103" s="158"/>
      <c r="CW103" s="158"/>
      <c r="CX103" s="158"/>
      <c r="CY103" s="158"/>
      <c r="CZ103" s="158"/>
      <c r="DA103" s="158"/>
      <c r="DB103" s="158"/>
      <c r="DC103" s="154">
        <f t="shared" si="3"/>
        <v>0</v>
      </c>
      <c r="DE103" s="158"/>
    </row>
    <row r="104" spans="1:109" s="154" customFormat="1" x14ac:dyDescent="0.2">
      <c r="A104" s="154" t="s">
        <v>743</v>
      </c>
      <c r="B104" s="154" t="s">
        <v>716</v>
      </c>
      <c r="C104" s="236"/>
      <c r="D104" s="155"/>
      <c r="E104" s="155"/>
      <c r="F104" s="158"/>
      <c r="G104" s="158"/>
      <c r="H104" s="157" t="s">
        <v>781</v>
      </c>
      <c r="I104" s="316" t="s">
        <v>515</v>
      </c>
      <c r="J104" s="316" t="s">
        <v>836</v>
      </c>
      <c r="W104" s="158"/>
      <c r="Y104" s="160"/>
      <c r="AC104" s="142"/>
      <c r="AH104" s="159"/>
      <c r="AI104" s="170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P104" s="154" t="s">
        <v>753</v>
      </c>
      <c r="BQ104" s="154" t="s">
        <v>307</v>
      </c>
      <c r="BR104" s="154" t="s">
        <v>761</v>
      </c>
      <c r="BT104" s="154" t="s">
        <v>871</v>
      </c>
      <c r="BU104" s="158" t="s">
        <v>316</v>
      </c>
      <c r="BV104" s="158"/>
      <c r="BW104" s="158"/>
      <c r="BX104" s="158"/>
      <c r="BY104" s="158"/>
      <c r="BZ104" s="158"/>
      <c r="CA104" s="158"/>
      <c r="CB104" s="158"/>
      <c r="CC104" s="158"/>
      <c r="CD104" s="158"/>
      <c r="CE104" s="158"/>
      <c r="CF104" s="158"/>
      <c r="CG104" s="158"/>
      <c r="CH104" s="158"/>
      <c r="CJ104" s="158"/>
      <c r="CK104" s="158"/>
      <c r="CL104" s="158"/>
      <c r="CM104" s="158"/>
      <c r="CN104" s="158"/>
      <c r="CO104" s="158"/>
      <c r="CP104" s="158"/>
      <c r="CQ104" s="158"/>
      <c r="CR104" s="158"/>
      <c r="CS104" s="158"/>
      <c r="CT104" s="158"/>
      <c r="CU104" s="158"/>
      <c r="CV104" s="158"/>
      <c r="CW104" s="158"/>
      <c r="CX104" s="158"/>
      <c r="CY104" s="158"/>
      <c r="CZ104" s="158"/>
      <c r="DA104" s="158"/>
      <c r="DB104" s="158"/>
      <c r="DC104" s="154">
        <f t="shared" si="3"/>
        <v>0</v>
      </c>
      <c r="DE104" s="158"/>
    </row>
    <row r="105" spans="1:109" s="154" customFormat="1" x14ac:dyDescent="0.2">
      <c r="A105" s="154" t="s">
        <v>744</v>
      </c>
      <c r="B105" s="154" t="s">
        <v>717</v>
      </c>
      <c r="C105" s="236"/>
      <c r="D105" s="155"/>
      <c r="E105" s="155"/>
      <c r="F105" s="158"/>
      <c r="G105" s="158"/>
      <c r="H105" s="157" t="s">
        <v>781</v>
      </c>
      <c r="I105" s="316" t="s">
        <v>515</v>
      </c>
      <c r="J105" s="316" t="s">
        <v>836</v>
      </c>
      <c r="W105" s="158"/>
      <c r="Y105" s="160"/>
      <c r="AC105" s="142"/>
      <c r="AH105" s="159"/>
      <c r="AI105" s="170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P105" s="154" t="s">
        <v>753</v>
      </c>
      <c r="BQ105" s="154" t="s">
        <v>307</v>
      </c>
      <c r="BR105" s="154" t="s">
        <v>761</v>
      </c>
      <c r="BT105" s="154" t="s">
        <v>871</v>
      </c>
      <c r="BU105" s="158" t="s">
        <v>316</v>
      </c>
      <c r="BV105" s="158"/>
      <c r="BW105" s="158"/>
      <c r="BX105" s="158"/>
      <c r="BY105" s="158"/>
      <c r="BZ105" s="158"/>
      <c r="CA105" s="158"/>
      <c r="CB105" s="158"/>
      <c r="CC105" s="158"/>
      <c r="CD105" s="158"/>
      <c r="CE105" s="158"/>
      <c r="CF105" s="158"/>
      <c r="CG105" s="158"/>
      <c r="CH105" s="158"/>
      <c r="CJ105" s="158"/>
      <c r="CK105" s="158"/>
      <c r="CL105" s="158"/>
      <c r="CM105" s="158"/>
      <c r="CN105" s="158"/>
      <c r="CO105" s="158"/>
      <c r="CP105" s="158"/>
      <c r="CQ105" s="158"/>
      <c r="CR105" s="158"/>
      <c r="CS105" s="158"/>
      <c r="CT105" s="158"/>
      <c r="CU105" s="158"/>
      <c r="CV105" s="158"/>
      <c r="CW105" s="158"/>
      <c r="CX105" s="158"/>
      <c r="CY105" s="158"/>
      <c r="CZ105" s="158"/>
      <c r="DA105" s="158"/>
      <c r="DB105" s="158"/>
      <c r="DC105" s="154">
        <f t="shared" si="3"/>
        <v>0</v>
      </c>
      <c r="DE105" s="158"/>
    </row>
    <row r="106" spans="1:109" s="154" customFormat="1" x14ac:dyDescent="0.2">
      <c r="A106" s="154" t="s">
        <v>745</v>
      </c>
      <c r="B106" s="154" t="s">
        <v>718</v>
      </c>
      <c r="C106" s="236"/>
      <c r="D106" s="155"/>
      <c r="E106" s="155"/>
      <c r="F106" s="158"/>
      <c r="G106" s="158"/>
      <c r="H106" s="157" t="s">
        <v>781</v>
      </c>
      <c r="I106" s="316" t="s">
        <v>515</v>
      </c>
      <c r="J106" s="316" t="s">
        <v>836</v>
      </c>
      <c r="W106" s="158"/>
      <c r="AC106" s="142"/>
      <c r="AH106" s="159"/>
      <c r="AI106" s="170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P106" s="154" t="s">
        <v>751</v>
      </c>
      <c r="BQ106" s="154" t="s">
        <v>307</v>
      </c>
      <c r="BR106" s="154" t="s">
        <v>761</v>
      </c>
      <c r="BT106" s="154" t="s">
        <v>871</v>
      </c>
      <c r="BU106" s="158" t="s">
        <v>764</v>
      </c>
      <c r="BV106" s="158"/>
      <c r="BW106" s="158"/>
      <c r="BX106" s="158"/>
      <c r="BY106" s="158"/>
      <c r="BZ106" s="158"/>
      <c r="CA106" s="158"/>
      <c r="CB106" s="158"/>
      <c r="CC106" s="158"/>
      <c r="CD106" s="158"/>
      <c r="CE106" s="158"/>
      <c r="CF106" s="158"/>
      <c r="CG106" s="158"/>
      <c r="CH106" s="158"/>
      <c r="CJ106" s="158"/>
      <c r="CK106" s="158"/>
      <c r="CL106" s="158"/>
      <c r="CM106" s="158"/>
      <c r="CN106" s="158"/>
      <c r="CO106" s="158"/>
      <c r="CP106" s="158"/>
      <c r="CQ106" s="158"/>
      <c r="CR106" s="158"/>
      <c r="CS106" s="158"/>
      <c r="CT106" s="158"/>
      <c r="CU106" s="158"/>
      <c r="CV106" s="158"/>
      <c r="CW106" s="158"/>
      <c r="CX106" s="158"/>
      <c r="CY106" s="158"/>
      <c r="CZ106" s="158"/>
      <c r="DA106" s="158"/>
      <c r="DB106" s="158"/>
      <c r="DC106" s="154">
        <f t="shared" si="3"/>
        <v>0</v>
      </c>
      <c r="DE106" s="158"/>
    </row>
    <row r="107" spans="1:109" s="154" customFormat="1" x14ac:dyDescent="0.2">
      <c r="A107" s="154" t="s">
        <v>746</v>
      </c>
      <c r="B107" s="154" t="s">
        <v>719</v>
      </c>
      <c r="C107" s="236"/>
      <c r="D107" s="155"/>
      <c r="E107" s="155"/>
      <c r="F107" s="158"/>
      <c r="G107" s="158"/>
      <c r="H107" s="157" t="s">
        <v>781</v>
      </c>
      <c r="I107" s="316" t="s">
        <v>515</v>
      </c>
      <c r="J107" s="316" t="s">
        <v>836</v>
      </c>
      <c r="W107" s="158"/>
      <c r="AC107" s="142"/>
      <c r="AH107" s="159"/>
      <c r="AI107" s="170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P107" s="154" t="s">
        <v>751</v>
      </c>
      <c r="BQ107" s="154" t="s">
        <v>307</v>
      </c>
      <c r="BR107" s="154" t="s">
        <v>761</v>
      </c>
      <c r="BT107" s="154" t="s">
        <v>871</v>
      </c>
      <c r="BU107" s="158" t="s">
        <v>764</v>
      </c>
      <c r="BV107" s="158"/>
      <c r="BW107" s="158"/>
      <c r="BX107" s="158"/>
      <c r="BY107" s="158"/>
      <c r="BZ107" s="158"/>
      <c r="CA107" s="158"/>
      <c r="CB107" s="158"/>
      <c r="CC107" s="158"/>
      <c r="CD107" s="158"/>
      <c r="CE107" s="158"/>
      <c r="CF107" s="158"/>
      <c r="CG107" s="158"/>
      <c r="CH107" s="158"/>
      <c r="CJ107" s="158"/>
      <c r="CK107" s="158"/>
      <c r="CL107" s="158"/>
      <c r="CM107" s="158"/>
      <c r="CN107" s="158"/>
      <c r="CO107" s="158"/>
      <c r="CP107" s="158"/>
      <c r="CQ107" s="158"/>
      <c r="CR107" s="158"/>
      <c r="CS107" s="158"/>
      <c r="CT107" s="158"/>
      <c r="CU107" s="158"/>
      <c r="CV107" s="158"/>
      <c r="CW107" s="158"/>
      <c r="CX107" s="158"/>
      <c r="CY107" s="158"/>
      <c r="CZ107" s="158"/>
      <c r="DA107" s="158"/>
      <c r="DB107" s="158"/>
      <c r="DC107" s="154">
        <f t="shared" si="3"/>
        <v>0</v>
      </c>
      <c r="DE107" s="158"/>
    </row>
    <row r="108" spans="1:109" s="154" customFormat="1" x14ac:dyDescent="0.2">
      <c r="A108" s="154" t="s">
        <v>720</v>
      </c>
      <c r="B108" s="154" t="s">
        <v>720</v>
      </c>
      <c r="C108" s="236"/>
      <c r="D108" s="155"/>
      <c r="E108" s="155"/>
      <c r="F108" s="158"/>
      <c r="G108" s="158"/>
      <c r="H108" s="157" t="s">
        <v>781</v>
      </c>
      <c r="I108" s="316" t="s">
        <v>515</v>
      </c>
      <c r="J108" s="316" t="s">
        <v>836</v>
      </c>
      <c r="W108" s="158"/>
      <c r="AC108" s="142"/>
      <c r="AH108" s="159"/>
      <c r="AI108" s="170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P108" s="154" t="s">
        <v>754</v>
      </c>
      <c r="BQ108" s="154" t="s">
        <v>307</v>
      </c>
      <c r="BR108" s="154" t="s">
        <v>761</v>
      </c>
      <c r="BU108" s="158" t="s">
        <v>764</v>
      </c>
      <c r="BV108" s="158"/>
      <c r="BW108" s="158"/>
      <c r="BX108" s="158"/>
      <c r="BY108" s="158"/>
      <c r="BZ108" s="158"/>
      <c r="CA108" s="158"/>
      <c r="CB108" s="158"/>
      <c r="CC108" s="158"/>
      <c r="CD108" s="158"/>
      <c r="CE108" s="158"/>
      <c r="CF108" s="158"/>
      <c r="CG108" s="158"/>
      <c r="CH108" s="158"/>
      <c r="CJ108" s="158"/>
      <c r="CK108" s="158"/>
      <c r="CL108" s="158"/>
      <c r="CM108" s="158"/>
      <c r="CN108" s="158"/>
      <c r="CO108" s="158"/>
      <c r="CP108" s="158"/>
      <c r="CQ108" s="158"/>
      <c r="CR108" s="158"/>
      <c r="CS108" s="158"/>
      <c r="CT108" s="158"/>
      <c r="CU108" s="158"/>
      <c r="CV108" s="158"/>
      <c r="CW108" s="158"/>
      <c r="CX108" s="158"/>
      <c r="CY108" s="158"/>
      <c r="CZ108" s="158"/>
      <c r="DA108" s="158"/>
      <c r="DB108" s="158"/>
      <c r="DC108" s="154">
        <f t="shared" si="3"/>
        <v>0</v>
      </c>
      <c r="DE108" s="158"/>
    </row>
    <row r="109" spans="1:109" s="154" customFormat="1" x14ac:dyDescent="0.2">
      <c r="A109" s="154" t="s">
        <v>721</v>
      </c>
      <c r="B109" s="154" t="s">
        <v>721</v>
      </c>
      <c r="C109" s="236"/>
      <c r="D109" s="155"/>
      <c r="E109" s="155"/>
      <c r="F109" s="158"/>
      <c r="G109" s="158"/>
      <c r="H109" s="157" t="s">
        <v>781</v>
      </c>
      <c r="I109" s="316" t="s">
        <v>515</v>
      </c>
      <c r="J109" s="316" t="s">
        <v>836</v>
      </c>
      <c r="W109" s="158"/>
      <c r="AC109" s="142"/>
      <c r="AH109" s="159"/>
      <c r="AI109" s="170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P109" s="154" t="s">
        <v>298</v>
      </c>
      <c r="BQ109" s="154" t="s">
        <v>307</v>
      </c>
      <c r="BR109" s="154" t="s">
        <v>761</v>
      </c>
      <c r="BT109" s="161" t="s">
        <v>1023</v>
      </c>
      <c r="BU109" s="158" t="s">
        <v>315</v>
      </c>
      <c r="BV109" s="158"/>
      <c r="BW109" s="158"/>
      <c r="BX109" s="158"/>
      <c r="BY109" s="158"/>
      <c r="BZ109" s="158"/>
      <c r="CA109" s="158"/>
      <c r="CB109" s="158"/>
      <c r="CC109" s="158"/>
      <c r="CD109" s="158"/>
      <c r="CE109" s="158"/>
      <c r="CF109" s="158"/>
      <c r="CG109" s="158"/>
      <c r="CH109" s="158"/>
      <c r="CJ109" s="158"/>
      <c r="CK109" s="158"/>
      <c r="CL109" s="158"/>
      <c r="CM109" s="158"/>
      <c r="CN109" s="158"/>
      <c r="CO109" s="158"/>
      <c r="CP109" s="158"/>
      <c r="CQ109" s="158"/>
      <c r="CR109" s="158"/>
      <c r="CS109" s="158"/>
      <c r="CT109" s="158"/>
      <c r="CU109" s="158"/>
      <c r="CV109" s="158"/>
      <c r="CW109" s="158"/>
      <c r="CX109" s="158"/>
      <c r="CY109" s="158"/>
      <c r="CZ109" s="158"/>
      <c r="DA109" s="158"/>
      <c r="DB109" s="158"/>
      <c r="DC109" s="154">
        <f t="shared" si="3"/>
        <v>0</v>
      </c>
      <c r="DE109" s="158"/>
    </row>
    <row r="110" spans="1:109" s="154" customFormat="1" x14ac:dyDescent="0.2">
      <c r="A110" s="154" t="s">
        <v>722</v>
      </c>
      <c r="B110" s="154" t="s">
        <v>722</v>
      </c>
      <c r="C110" s="236"/>
      <c r="D110" s="155"/>
      <c r="E110" s="155"/>
      <c r="F110" s="158"/>
      <c r="G110" s="158"/>
      <c r="H110" s="157" t="s">
        <v>781</v>
      </c>
      <c r="I110" s="316" t="s">
        <v>515</v>
      </c>
      <c r="J110" s="316" t="s">
        <v>836</v>
      </c>
      <c r="W110" s="158"/>
      <c r="AC110" s="142"/>
      <c r="AH110" s="159"/>
      <c r="AI110" s="170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P110" s="154" t="s">
        <v>298</v>
      </c>
      <c r="BQ110" s="154" t="s">
        <v>307</v>
      </c>
      <c r="BR110" s="154" t="s">
        <v>761</v>
      </c>
      <c r="BT110" s="154" t="s">
        <v>1023</v>
      </c>
      <c r="BU110" s="158" t="s">
        <v>315</v>
      </c>
      <c r="BV110" s="158"/>
      <c r="BW110" s="158"/>
      <c r="BX110" s="158"/>
      <c r="BY110" s="158"/>
      <c r="BZ110" s="158"/>
      <c r="CA110" s="158"/>
      <c r="CB110" s="158"/>
      <c r="CC110" s="158"/>
      <c r="CD110" s="158"/>
      <c r="CE110" s="158"/>
      <c r="CF110" s="158"/>
      <c r="CG110" s="158"/>
      <c r="CH110" s="158"/>
      <c r="CJ110" s="158"/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158"/>
      <c r="CZ110" s="158"/>
      <c r="DA110" s="158"/>
      <c r="DB110" s="158"/>
      <c r="DC110" s="154">
        <f t="shared" si="3"/>
        <v>0</v>
      </c>
      <c r="DE110" s="158"/>
    </row>
    <row r="111" spans="1:109" s="154" customFormat="1" x14ac:dyDescent="0.2">
      <c r="A111" s="154" t="s">
        <v>747</v>
      </c>
      <c r="B111" s="154" t="s">
        <v>723</v>
      </c>
      <c r="C111" s="236"/>
      <c r="D111" s="155"/>
      <c r="E111" s="155"/>
      <c r="F111" s="158"/>
      <c r="G111" s="158"/>
      <c r="H111" s="157" t="s">
        <v>781</v>
      </c>
      <c r="I111" s="316" t="s">
        <v>515</v>
      </c>
      <c r="J111" s="316" t="s">
        <v>836</v>
      </c>
      <c r="W111" s="158"/>
      <c r="AC111" s="142"/>
      <c r="AH111" s="159"/>
      <c r="AI111" s="170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P111" s="154" t="s">
        <v>755</v>
      </c>
      <c r="BQ111" s="154" t="s">
        <v>307</v>
      </c>
      <c r="BT111" s="154" t="s">
        <v>1022</v>
      </c>
      <c r="BU111" s="158"/>
      <c r="BV111" s="158"/>
      <c r="BW111" s="158"/>
      <c r="BX111" s="158"/>
      <c r="BY111" s="158"/>
      <c r="BZ111" s="158"/>
      <c r="CA111" s="158"/>
      <c r="CB111" s="158"/>
      <c r="CC111" s="158"/>
      <c r="CD111" s="158"/>
      <c r="CE111" s="158"/>
      <c r="CF111" s="158"/>
      <c r="CG111" s="158"/>
      <c r="CH111" s="158"/>
      <c r="CJ111" s="158"/>
      <c r="CK111" s="158"/>
      <c r="CL111" s="158"/>
      <c r="CM111" s="158"/>
      <c r="CN111" s="158"/>
      <c r="CO111" s="158"/>
      <c r="CP111" s="158"/>
      <c r="CQ111" s="158"/>
      <c r="CR111" s="158"/>
      <c r="CS111" s="158"/>
      <c r="CT111" s="158"/>
      <c r="CU111" s="158"/>
      <c r="CV111" s="158"/>
      <c r="CW111" s="158"/>
      <c r="CX111" s="158"/>
      <c r="CY111" s="158"/>
      <c r="CZ111" s="158"/>
      <c r="DA111" s="158"/>
      <c r="DB111" s="158"/>
      <c r="DC111" s="154">
        <f t="shared" si="3"/>
        <v>0</v>
      </c>
      <c r="DE111" s="158"/>
    </row>
    <row r="112" spans="1:109" s="154" customFormat="1" x14ac:dyDescent="0.2">
      <c r="A112" s="154" t="s">
        <v>748</v>
      </c>
      <c r="B112" s="154" t="s">
        <v>724</v>
      </c>
      <c r="C112" s="236"/>
      <c r="D112" s="155"/>
      <c r="E112" s="155"/>
      <c r="F112" s="158"/>
      <c r="G112" s="158"/>
      <c r="H112" s="157" t="s">
        <v>781</v>
      </c>
      <c r="I112" s="316" t="s">
        <v>515</v>
      </c>
      <c r="J112" s="316" t="s">
        <v>836</v>
      </c>
      <c r="W112" s="158"/>
      <c r="AC112" s="142"/>
      <c r="AH112" s="159"/>
      <c r="AI112" s="170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T112" s="154" t="s">
        <v>871</v>
      </c>
      <c r="BU112" s="158"/>
      <c r="BV112" s="158"/>
      <c r="BW112" s="158"/>
      <c r="BX112" s="158"/>
      <c r="BY112" s="158"/>
      <c r="BZ112" s="158"/>
      <c r="CA112" s="158"/>
      <c r="CB112" s="158"/>
      <c r="CC112" s="158"/>
      <c r="CD112" s="158"/>
      <c r="CE112" s="158"/>
      <c r="CF112" s="158"/>
      <c r="CG112" s="158"/>
      <c r="CH112" s="158"/>
      <c r="CJ112" s="158"/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158"/>
      <c r="CZ112" s="158"/>
      <c r="DA112" s="158"/>
      <c r="DB112" s="158"/>
      <c r="DC112" s="154">
        <f t="shared" si="3"/>
        <v>0</v>
      </c>
      <c r="DE112" s="158"/>
    </row>
    <row r="113" spans="1:109" s="154" customFormat="1" x14ac:dyDescent="0.2">
      <c r="A113" s="154" t="s">
        <v>725</v>
      </c>
      <c r="B113" s="154" t="s">
        <v>725</v>
      </c>
      <c r="C113" s="236"/>
      <c r="D113" s="155"/>
      <c r="E113" s="155"/>
      <c r="F113" s="158"/>
      <c r="G113" s="158"/>
      <c r="H113" s="157" t="s">
        <v>781</v>
      </c>
      <c r="I113" s="316" t="s">
        <v>515</v>
      </c>
      <c r="J113" s="316" t="s">
        <v>836</v>
      </c>
      <c r="W113" s="158"/>
      <c r="AC113" s="142"/>
      <c r="AH113" s="159"/>
      <c r="AI113" s="170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P113" s="154" t="s">
        <v>756</v>
      </c>
      <c r="BQ113" s="154" t="s">
        <v>308</v>
      </c>
      <c r="BU113" s="158"/>
      <c r="BV113" s="158"/>
      <c r="BW113" s="158"/>
      <c r="BX113" s="158"/>
      <c r="BY113" s="158"/>
      <c r="BZ113" s="158"/>
      <c r="CA113" s="158"/>
      <c r="CB113" s="158"/>
      <c r="CC113" s="158"/>
      <c r="CD113" s="158"/>
      <c r="CE113" s="158"/>
      <c r="CF113" s="158"/>
      <c r="CG113" s="158"/>
      <c r="CH113" s="158"/>
      <c r="CJ113" s="158"/>
      <c r="CK113" s="158"/>
      <c r="CL113" s="158"/>
      <c r="CM113" s="158"/>
      <c r="CN113" s="158"/>
      <c r="CO113" s="158"/>
      <c r="CP113" s="158"/>
      <c r="CQ113" s="158"/>
      <c r="CR113" s="158"/>
      <c r="CS113" s="158"/>
      <c r="CT113" s="158"/>
      <c r="CU113" s="158"/>
      <c r="CV113" s="158"/>
      <c r="CW113" s="158"/>
      <c r="CX113" s="158"/>
      <c r="CY113" s="158"/>
      <c r="CZ113" s="158"/>
      <c r="DA113" s="158"/>
      <c r="DB113" s="158"/>
      <c r="DC113" s="154">
        <f t="shared" si="3"/>
        <v>0</v>
      </c>
      <c r="DE113" s="158"/>
    </row>
    <row r="114" spans="1:109" s="154" customFormat="1" x14ac:dyDescent="0.2">
      <c r="A114" s="154" t="s">
        <v>726</v>
      </c>
      <c r="B114" s="154" t="s">
        <v>726</v>
      </c>
      <c r="C114" s="236"/>
      <c r="D114" s="155"/>
      <c r="E114" s="155"/>
      <c r="F114" s="158"/>
      <c r="G114" s="158"/>
      <c r="H114" s="157" t="s">
        <v>781</v>
      </c>
      <c r="I114" s="316" t="s">
        <v>515</v>
      </c>
      <c r="J114" s="316" t="s">
        <v>836</v>
      </c>
      <c r="W114" s="158"/>
      <c r="AC114" s="142"/>
      <c r="AH114" s="159"/>
      <c r="AI114" s="170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P114" s="162" t="s">
        <v>303</v>
      </c>
      <c r="BQ114" s="154" t="s">
        <v>760</v>
      </c>
      <c r="BT114" s="154" t="s">
        <v>871</v>
      </c>
      <c r="BU114" s="158" t="s">
        <v>763</v>
      </c>
      <c r="BV114" s="158"/>
      <c r="BW114" s="158"/>
      <c r="BX114" s="158"/>
      <c r="BY114" s="158"/>
      <c r="BZ114" s="158"/>
      <c r="CA114" s="158"/>
      <c r="CB114" s="158"/>
      <c r="CC114" s="158"/>
      <c r="CD114" s="158"/>
      <c r="CE114" s="158"/>
      <c r="CF114" s="158"/>
      <c r="CG114" s="158"/>
      <c r="CH114" s="158"/>
      <c r="CJ114" s="158"/>
      <c r="CK114" s="158"/>
      <c r="CL114" s="158"/>
      <c r="CM114" s="158"/>
      <c r="CN114" s="158"/>
      <c r="CO114" s="158"/>
      <c r="CP114" s="158"/>
      <c r="CQ114" s="158"/>
      <c r="CR114" s="158"/>
      <c r="CS114" s="158"/>
      <c r="CT114" s="158"/>
      <c r="CU114" s="158"/>
      <c r="CV114" s="158"/>
      <c r="CW114" s="158"/>
      <c r="CX114" s="158"/>
      <c r="CY114" s="158"/>
      <c r="CZ114" s="158"/>
      <c r="DA114" s="158"/>
      <c r="DB114" s="158"/>
      <c r="DC114" s="154">
        <f t="shared" si="3"/>
        <v>0</v>
      </c>
      <c r="DE114" s="158"/>
    </row>
    <row r="115" spans="1:109" s="154" customFormat="1" x14ac:dyDescent="0.2">
      <c r="A115" s="154" t="s">
        <v>727</v>
      </c>
      <c r="B115" s="154" t="s">
        <v>727</v>
      </c>
      <c r="C115" s="236"/>
      <c r="D115" s="155"/>
      <c r="E115" s="155"/>
      <c r="F115" s="158"/>
      <c r="G115" s="158"/>
      <c r="H115" s="157" t="s">
        <v>781</v>
      </c>
      <c r="I115" s="316" t="s">
        <v>515</v>
      </c>
      <c r="J115" s="316" t="s">
        <v>836</v>
      </c>
      <c r="W115" s="158"/>
      <c r="AC115" s="142"/>
      <c r="AH115" s="159"/>
      <c r="AI115" s="170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P115" s="154" t="s">
        <v>757</v>
      </c>
      <c r="BQ115" s="154" t="s">
        <v>307</v>
      </c>
      <c r="BT115" s="161" t="s">
        <v>871</v>
      </c>
      <c r="BU115" s="158"/>
      <c r="BV115" s="158"/>
      <c r="BW115" s="158"/>
      <c r="BX115" s="158"/>
      <c r="BY115" s="158"/>
      <c r="BZ115" s="158"/>
      <c r="CA115" s="158"/>
      <c r="CB115" s="158"/>
      <c r="CC115" s="158"/>
      <c r="CD115" s="158"/>
      <c r="CE115" s="158"/>
      <c r="CF115" s="158"/>
      <c r="CG115" s="158"/>
      <c r="CH115" s="158"/>
      <c r="CJ115" s="158"/>
      <c r="CK115" s="158"/>
      <c r="CL115" s="158"/>
      <c r="CM115" s="158"/>
      <c r="CN115" s="158"/>
      <c r="CO115" s="158"/>
      <c r="CP115" s="158"/>
      <c r="CQ115" s="158"/>
      <c r="CR115" s="158"/>
      <c r="CS115" s="158"/>
      <c r="CT115" s="158"/>
      <c r="CU115" s="158"/>
      <c r="CV115" s="158"/>
      <c r="CW115" s="158"/>
      <c r="CX115" s="158"/>
      <c r="CY115" s="158"/>
      <c r="CZ115" s="158"/>
      <c r="DA115" s="158"/>
      <c r="DB115" s="158"/>
      <c r="DC115" s="154">
        <f t="shared" si="3"/>
        <v>0</v>
      </c>
      <c r="DE115" s="158"/>
    </row>
    <row r="116" spans="1:109" s="154" customFormat="1" x14ac:dyDescent="0.2">
      <c r="A116" s="154" t="s">
        <v>728</v>
      </c>
      <c r="B116" s="154" t="s">
        <v>728</v>
      </c>
      <c r="C116" s="236"/>
      <c r="D116" s="155"/>
      <c r="E116" s="155"/>
      <c r="F116" s="158"/>
      <c r="G116" s="158"/>
      <c r="H116" s="157" t="s">
        <v>781</v>
      </c>
      <c r="I116" s="316" t="s">
        <v>515</v>
      </c>
      <c r="J116" s="316" t="s">
        <v>836</v>
      </c>
      <c r="W116" s="158"/>
      <c r="AC116" s="142"/>
      <c r="AH116" s="159"/>
      <c r="AI116" s="170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P116" s="161" t="s">
        <v>758</v>
      </c>
      <c r="BQ116" s="154" t="s">
        <v>760</v>
      </c>
      <c r="BU116" s="158"/>
      <c r="BV116" s="158"/>
      <c r="BW116" s="158"/>
      <c r="BX116" s="158"/>
      <c r="BY116" s="158"/>
      <c r="BZ116" s="158"/>
      <c r="CA116" s="158"/>
      <c r="CB116" s="158"/>
      <c r="CC116" s="158"/>
      <c r="CD116" s="158"/>
      <c r="CE116" s="158"/>
      <c r="CF116" s="158"/>
      <c r="CG116" s="158"/>
      <c r="CH116" s="158"/>
      <c r="CJ116" s="158"/>
      <c r="CK116" s="158"/>
      <c r="CL116" s="158"/>
      <c r="CM116" s="158"/>
      <c r="CN116" s="158"/>
      <c r="CO116" s="158"/>
      <c r="CP116" s="158"/>
      <c r="CQ116" s="158"/>
      <c r="CR116" s="158"/>
      <c r="CS116" s="158"/>
      <c r="CT116" s="158"/>
      <c r="CU116" s="158"/>
      <c r="CV116" s="158"/>
      <c r="CW116" s="158"/>
      <c r="CX116" s="158"/>
      <c r="CY116" s="158"/>
      <c r="CZ116" s="158"/>
      <c r="DA116" s="158"/>
      <c r="DB116" s="158"/>
      <c r="DC116" s="154">
        <f t="shared" si="3"/>
        <v>0</v>
      </c>
      <c r="DE116" s="158"/>
    </row>
    <row r="117" spans="1:109" s="154" customFormat="1" x14ac:dyDescent="0.2">
      <c r="A117" s="154" t="s">
        <v>729</v>
      </c>
      <c r="B117" s="154" t="s">
        <v>729</v>
      </c>
      <c r="C117" s="236"/>
      <c r="D117" s="155"/>
      <c r="E117" s="155"/>
      <c r="F117" s="158"/>
      <c r="G117" s="158"/>
      <c r="H117" s="157" t="s">
        <v>781</v>
      </c>
      <c r="I117" s="316" t="s">
        <v>515</v>
      </c>
      <c r="J117" s="316" t="s">
        <v>836</v>
      </c>
      <c r="W117" s="158"/>
      <c r="AC117" s="142"/>
      <c r="AH117" s="159"/>
      <c r="AI117" s="170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P117" s="154" t="s">
        <v>298</v>
      </c>
      <c r="BU117" s="158"/>
      <c r="BV117" s="158"/>
      <c r="BW117" s="158"/>
      <c r="BX117" s="158"/>
      <c r="BY117" s="158"/>
      <c r="BZ117" s="158"/>
      <c r="CA117" s="158"/>
      <c r="CB117" s="158"/>
      <c r="CC117" s="158"/>
      <c r="CD117" s="158"/>
      <c r="CE117" s="158"/>
      <c r="CF117" s="158"/>
      <c r="CG117" s="158"/>
      <c r="CH117" s="158"/>
      <c r="CJ117" s="158"/>
      <c r="CK117" s="158"/>
      <c r="CL117" s="158"/>
      <c r="CM117" s="158"/>
      <c r="CN117" s="158"/>
      <c r="CO117" s="158"/>
      <c r="CP117" s="158"/>
      <c r="CQ117" s="158"/>
      <c r="CR117" s="158"/>
      <c r="CS117" s="158"/>
      <c r="CT117" s="158"/>
      <c r="CU117" s="158"/>
      <c r="CV117" s="158"/>
      <c r="CW117" s="158"/>
      <c r="CX117" s="158"/>
      <c r="CY117" s="158"/>
      <c r="CZ117" s="158"/>
      <c r="DA117" s="158"/>
      <c r="DB117" s="158"/>
      <c r="DC117" s="154">
        <f t="shared" si="3"/>
        <v>0</v>
      </c>
      <c r="DE117" s="158"/>
    </row>
    <row r="118" spans="1:109" s="154" customFormat="1" x14ac:dyDescent="0.2">
      <c r="A118" s="154" t="s">
        <v>664</v>
      </c>
      <c r="B118" s="154" t="s">
        <v>730</v>
      </c>
      <c r="C118" s="236"/>
      <c r="D118" s="155"/>
      <c r="E118" s="155"/>
      <c r="F118" s="158"/>
      <c r="G118" s="158"/>
      <c r="H118" s="157" t="s">
        <v>781</v>
      </c>
      <c r="I118" s="316" t="s">
        <v>515</v>
      </c>
      <c r="J118" s="316" t="s">
        <v>836</v>
      </c>
      <c r="W118" s="158"/>
      <c r="AC118" s="142"/>
      <c r="AH118" s="159"/>
      <c r="AI118" s="170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P118" s="154" t="s">
        <v>298</v>
      </c>
      <c r="BT118" s="154" t="s">
        <v>871</v>
      </c>
      <c r="BU118" s="158" t="s">
        <v>316</v>
      </c>
      <c r="BV118" s="158"/>
      <c r="BW118" s="158"/>
      <c r="BX118" s="158"/>
      <c r="BY118" s="158"/>
      <c r="BZ118" s="158"/>
      <c r="CA118" s="158"/>
      <c r="CB118" s="158"/>
      <c r="CC118" s="158"/>
      <c r="CD118" s="158"/>
      <c r="CE118" s="158"/>
      <c r="CF118" s="158"/>
      <c r="CG118" s="158"/>
      <c r="CH118" s="158"/>
      <c r="CJ118" s="158"/>
      <c r="CK118" s="158"/>
      <c r="CL118" s="158"/>
      <c r="CM118" s="158"/>
      <c r="CN118" s="158"/>
      <c r="CO118" s="158"/>
      <c r="CP118" s="158"/>
      <c r="CQ118" s="158"/>
      <c r="CR118" s="158"/>
      <c r="CS118" s="158"/>
      <c r="CT118" s="158"/>
      <c r="CU118" s="158"/>
      <c r="CV118" s="158"/>
      <c r="CW118" s="158"/>
      <c r="CX118" s="158"/>
      <c r="CY118" s="158"/>
      <c r="CZ118" s="158"/>
      <c r="DA118" s="158"/>
      <c r="DB118" s="158"/>
      <c r="DC118" s="154">
        <f t="shared" si="3"/>
        <v>0</v>
      </c>
      <c r="DE118" s="158"/>
    </row>
    <row r="119" spans="1:109" s="154" customFormat="1" x14ac:dyDescent="0.2">
      <c r="A119" s="154" t="s">
        <v>731</v>
      </c>
      <c r="B119" s="154" t="s">
        <v>731</v>
      </c>
      <c r="C119" s="236"/>
      <c r="D119" s="155"/>
      <c r="E119" s="155"/>
      <c r="F119" s="156"/>
      <c r="G119" s="156"/>
      <c r="H119" s="157" t="s">
        <v>781</v>
      </c>
      <c r="I119" s="316" t="s">
        <v>515</v>
      </c>
      <c r="J119" s="316" t="s">
        <v>836</v>
      </c>
      <c r="W119" s="158"/>
      <c r="AC119" s="142"/>
      <c r="AH119" s="159"/>
      <c r="AI119" s="170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P119" s="154" t="s">
        <v>303</v>
      </c>
      <c r="BQ119" s="154" t="s">
        <v>308</v>
      </c>
      <c r="BU119" s="158"/>
      <c r="BV119" s="158"/>
      <c r="BW119" s="158"/>
      <c r="BX119" s="158"/>
      <c r="BY119" s="158"/>
      <c r="BZ119" s="158"/>
      <c r="CA119" s="158"/>
      <c r="CB119" s="158"/>
      <c r="CC119" s="158"/>
      <c r="CD119" s="158"/>
      <c r="CE119" s="158"/>
      <c r="CF119" s="158"/>
      <c r="CG119" s="158"/>
      <c r="CH119" s="158"/>
      <c r="CJ119" s="158"/>
      <c r="CK119" s="158"/>
      <c r="CL119" s="158"/>
      <c r="CM119" s="158"/>
      <c r="CN119" s="158"/>
      <c r="CO119" s="158"/>
      <c r="CP119" s="158"/>
      <c r="CQ119" s="158"/>
      <c r="CR119" s="158"/>
      <c r="CS119" s="158"/>
      <c r="CT119" s="158"/>
      <c r="CU119" s="158"/>
      <c r="CV119" s="158"/>
      <c r="CW119" s="158"/>
      <c r="CX119" s="158"/>
      <c r="CY119" s="158"/>
      <c r="CZ119" s="158"/>
      <c r="DA119" s="158"/>
      <c r="DB119" s="158"/>
      <c r="DC119" s="154">
        <f t="shared" si="3"/>
        <v>0</v>
      </c>
      <c r="DE119" s="158"/>
    </row>
    <row r="120" spans="1:109" s="154" customFormat="1" x14ac:dyDescent="0.2">
      <c r="A120" s="154" t="s">
        <v>732</v>
      </c>
      <c r="B120" s="154" t="s">
        <v>732</v>
      </c>
      <c r="C120" s="236"/>
      <c r="D120" s="155"/>
      <c r="E120" s="155"/>
      <c r="F120" s="156"/>
      <c r="G120" s="156"/>
      <c r="H120" s="157" t="s">
        <v>781</v>
      </c>
      <c r="I120" s="316" t="s">
        <v>515</v>
      </c>
      <c r="J120" s="316" t="s">
        <v>836</v>
      </c>
      <c r="W120" s="158"/>
      <c r="AC120" s="142"/>
      <c r="AH120" s="159"/>
      <c r="AI120" s="170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U120" s="158"/>
      <c r="BV120" s="158"/>
      <c r="BW120" s="158"/>
      <c r="BX120" s="158"/>
      <c r="BY120" s="158"/>
      <c r="BZ120" s="158"/>
      <c r="CA120" s="158"/>
      <c r="CB120" s="158"/>
      <c r="CC120" s="158"/>
      <c r="CD120" s="158"/>
      <c r="CE120" s="158"/>
      <c r="CF120" s="158"/>
      <c r="CG120" s="158"/>
      <c r="CH120" s="158"/>
      <c r="CJ120" s="158"/>
      <c r="CK120" s="158"/>
      <c r="CL120" s="158"/>
      <c r="CM120" s="158"/>
      <c r="CN120" s="158"/>
      <c r="CO120" s="158"/>
      <c r="CP120" s="158"/>
      <c r="CQ120" s="158"/>
      <c r="CR120" s="158"/>
      <c r="CS120" s="158"/>
      <c r="CT120" s="158"/>
      <c r="CU120" s="158"/>
      <c r="CV120" s="158"/>
      <c r="CW120" s="158"/>
      <c r="CX120" s="158"/>
      <c r="CY120" s="158"/>
      <c r="CZ120" s="158"/>
      <c r="DA120" s="158"/>
      <c r="DB120" s="158"/>
      <c r="DC120" s="154">
        <f t="shared" si="3"/>
        <v>0</v>
      </c>
      <c r="DE120" s="158"/>
    </row>
    <row r="121" spans="1:109" s="154" customFormat="1" x14ac:dyDescent="0.2">
      <c r="A121" s="154" t="s">
        <v>733</v>
      </c>
      <c r="B121" s="154" t="s">
        <v>733</v>
      </c>
      <c r="C121" s="236"/>
      <c r="D121" s="155"/>
      <c r="E121" s="155"/>
      <c r="F121" s="156"/>
      <c r="G121" s="156"/>
      <c r="H121" s="157" t="s">
        <v>781</v>
      </c>
      <c r="I121" s="316" t="s">
        <v>515</v>
      </c>
      <c r="J121" s="316" t="s">
        <v>836</v>
      </c>
      <c r="W121" s="158"/>
      <c r="AC121" s="142"/>
      <c r="AH121" s="159"/>
      <c r="AI121" s="170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U121" s="158"/>
      <c r="BV121" s="158"/>
      <c r="BW121" s="158"/>
      <c r="BX121" s="158"/>
      <c r="BY121" s="158"/>
      <c r="BZ121" s="158"/>
      <c r="CA121" s="158"/>
      <c r="CB121" s="158"/>
      <c r="CC121" s="158"/>
      <c r="CD121" s="158"/>
      <c r="CE121" s="158"/>
      <c r="CF121" s="158"/>
      <c r="CG121" s="158"/>
      <c r="CH121" s="158"/>
      <c r="CJ121" s="158"/>
      <c r="CK121" s="158"/>
      <c r="CL121" s="158"/>
      <c r="CM121" s="158"/>
      <c r="CN121" s="158"/>
      <c r="CO121" s="158"/>
      <c r="CP121" s="158"/>
      <c r="CQ121" s="158"/>
      <c r="CR121" s="158"/>
      <c r="CS121" s="158"/>
      <c r="CT121" s="158"/>
      <c r="CU121" s="158"/>
      <c r="CV121" s="158"/>
      <c r="CW121" s="158"/>
      <c r="CX121" s="158"/>
      <c r="CY121" s="158"/>
      <c r="CZ121" s="158"/>
      <c r="DA121" s="158"/>
      <c r="DB121" s="158"/>
      <c r="DC121" s="154">
        <f t="shared" si="3"/>
        <v>0</v>
      </c>
      <c r="DE121" s="158"/>
    </row>
    <row r="122" spans="1:109" s="154" customFormat="1" x14ac:dyDescent="0.2">
      <c r="A122" s="154" t="s">
        <v>734</v>
      </c>
      <c r="B122" s="154" t="s">
        <v>734</v>
      </c>
      <c r="C122" s="236"/>
      <c r="D122" s="155"/>
      <c r="E122" s="155"/>
      <c r="F122" s="156"/>
      <c r="G122" s="156"/>
      <c r="H122" s="157" t="s">
        <v>781</v>
      </c>
      <c r="I122" s="316" t="s">
        <v>515</v>
      </c>
      <c r="J122" s="316" t="s">
        <v>836</v>
      </c>
      <c r="W122" s="158"/>
      <c r="AC122" s="142"/>
      <c r="AH122" s="159"/>
      <c r="AI122" s="170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U122" s="158"/>
      <c r="BV122" s="158"/>
      <c r="BW122" s="158"/>
      <c r="BX122" s="158"/>
      <c r="BY122" s="158"/>
      <c r="BZ122" s="158"/>
      <c r="CA122" s="158"/>
      <c r="CB122" s="158"/>
      <c r="CC122" s="158"/>
      <c r="CD122" s="158"/>
      <c r="CE122" s="158"/>
      <c r="CF122" s="158"/>
      <c r="CG122" s="158"/>
      <c r="CH122" s="158"/>
      <c r="CJ122" s="158"/>
      <c r="CK122" s="158"/>
      <c r="CL122" s="158"/>
      <c r="CM122" s="158"/>
      <c r="CN122" s="158"/>
      <c r="CO122" s="158"/>
      <c r="CP122" s="158"/>
      <c r="CQ122" s="158"/>
      <c r="CR122" s="158"/>
      <c r="CS122" s="158"/>
      <c r="CT122" s="158"/>
      <c r="CU122" s="158"/>
      <c r="CV122" s="158"/>
      <c r="CW122" s="158"/>
      <c r="CX122" s="158"/>
      <c r="CY122" s="158"/>
      <c r="CZ122" s="158"/>
      <c r="DA122" s="158"/>
      <c r="DB122" s="158"/>
      <c r="DC122" s="154">
        <f t="shared" si="3"/>
        <v>0</v>
      </c>
      <c r="DE122" s="158"/>
    </row>
    <row r="123" spans="1:109" s="154" customFormat="1" x14ac:dyDescent="0.2">
      <c r="A123" s="154" t="s">
        <v>735</v>
      </c>
      <c r="B123" s="154" t="s">
        <v>735</v>
      </c>
      <c r="C123" s="236"/>
      <c r="D123" s="155"/>
      <c r="E123" s="155"/>
      <c r="F123" s="156"/>
      <c r="G123" s="156"/>
      <c r="H123" s="157" t="s">
        <v>781</v>
      </c>
      <c r="I123" s="316" t="s">
        <v>515</v>
      </c>
      <c r="J123" s="316" t="s">
        <v>836</v>
      </c>
      <c r="W123" s="158"/>
      <c r="AC123" s="142"/>
      <c r="AH123" s="159"/>
      <c r="AI123" s="170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U123" s="158"/>
      <c r="BV123" s="158"/>
      <c r="BW123" s="158"/>
      <c r="BX123" s="158"/>
      <c r="BY123" s="158"/>
      <c r="BZ123" s="158"/>
      <c r="CA123" s="158"/>
      <c r="CB123" s="158"/>
      <c r="CC123" s="158"/>
      <c r="CD123" s="158"/>
      <c r="CE123" s="158"/>
      <c r="CF123" s="158"/>
      <c r="CG123" s="158"/>
      <c r="CH123" s="158"/>
      <c r="CJ123" s="158"/>
      <c r="CK123" s="158"/>
      <c r="CL123" s="158"/>
      <c r="CM123" s="158"/>
      <c r="CN123" s="158"/>
      <c r="CO123" s="158"/>
      <c r="CP123" s="158"/>
      <c r="CQ123" s="158"/>
      <c r="CR123" s="158"/>
      <c r="CS123" s="158"/>
      <c r="CT123" s="158"/>
      <c r="CU123" s="158"/>
      <c r="CV123" s="158"/>
      <c r="CW123" s="158"/>
      <c r="CX123" s="158"/>
      <c r="CY123" s="158"/>
      <c r="CZ123" s="158"/>
      <c r="DA123" s="158"/>
      <c r="DB123" s="158"/>
      <c r="DC123" s="154">
        <f t="shared" si="3"/>
        <v>0</v>
      </c>
      <c r="DE123" s="158"/>
    </row>
    <row r="124" spans="1:109" s="255" customFormat="1" ht="12" thickBot="1" x14ac:dyDescent="0.25">
      <c r="A124" s="255" t="s">
        <v>736</v>
      </c>
      <c r="B124" s="255" t="s">
        <v>736</v>
      </c>
      <c r="C124" s="256"/>
      <c r="D124" s="257"/>
      <c r="E124" s="257"/>
      <c r="F124" s="258"/>
      <c r="G124" s="156"/>
      <c r="H124" s="157" t="s">
        <v>781</v>
      </c>
      <c r="I124" s="317" t="s">
        <v>515</v>
      </c>
      <c r="J124" s="317" t="s">
        <v>836</v>
      </c>
      <c r="W124" s="259"/>
      <c r="AC124" s="260"/>
      <c r="AH124" s="261"/>
      <c r="AI124" s="262"/>
      <c r="AK124" s="260"/>
      <c r="AL124" s="260"/>
      <c r="AM124" s="260"/>
      <c r="AN124" s="260"/>
      <c r="AO124" s="260"/>
      <c r="AP124" s="260"/>
      <c r="AQ124" s="260"/>
      <c r="AR124" s="260"/>
      <c r="AS124" s="260"/>
      <c r="AT124" s="260"/>
      <c r="AU124" s="260"/>
      <c r="AV124" s="260"/>
      <c r="AW124" s="260"/>
      <c r="AX124" s="260"/>
      <c r="AY124" s="260"/>
      <c r="AZ124" s="260"/>
      <c r="BA124" s="260"/>
      <c r="BB124" s="260"/>
      <c r="BC124" s="260"/>
      <c r="BD124" s="260"/>
      <c r="BE124" s="260"/>
      <c r="BF124" s="260"/>
      <c r="BT124" s="255" t="s">
        <v>871</v>
      </c>
      <c r="BU124" s="259"/>
      <c r="BV124" s="259"/>
      <c r="BW124" s="259"/>
      <c r="BX124" s="259"/>
      <c r="BY124" s="259"/>
      <c r="BZ124" s="259"/>
      <c r="CA124" s="259"/>
      <c r="CB124" s="259"/>
      <c r="CC124" s="259"/>
      <c r="CD124" s="259"/>
      <c r="CE124" s="259"/>
      <c r="CF124" s="259"/>
      <c r="CG124" s="259"/>
      <c r="CH124" s="259"/>
      <c r="CJ124" s="259"/>
      <c r="CK124" s="259"/>
      <c r="CL124" s="259"/>
      <c r="CM124" s="259"/>
      <c r="CN124" s="259"/>
      <c r="CO124" s="259"/>
      <c r="CP124" s="259"/>
      <c r="CQ124" s="259"/>
      <c r="CR124" s="259"/>
      <c r="CS124" s="259"/>
      <c r="CT124" s="259"/>
      <c r="CU124" s="259"/>
      <c r="CV124" s="259"/>
      <c r="CW124" s="259"/>
      <c r="CX124" s="259"/>
      <c r="CY124" s="259"/>
      <c r="CZ124" s="259"/>
      <c r="DA124" s="259"/>
      <c r="DB124" s="259"/>
      <c r="DC124" s="255">
        <f t="shared" si="3"/>
        <v>0</v>
      </c>
      <c r="DE124" s="259"/>
    </row>
    <row r="125" spans="1:109" s="263" customFormat="1" ht="16.5" thickTop="1" thickBot="1" x14ac:dyDescent="0.3">
      <c r="A125" s="263" t="s">
        <v>759</v>
      </c>
      <c r="B125" s="263" t="s">
        <v>759</v>
      </c>
      <c r="C125" s="310" t="s">
        <v>1134</v>
      </c>
      <c r="D125" s="264" t="s">
        <v>865</v>
      </c>
      <c r="E125" s="264">
        <v>2</v>
      </c>
      <c r="F125" s="313">
        <v>2020</v>
      </c>
      <c r="G125" s="313" t="s">
        <v>1032</v>
      </c>
      <c r="H125" s="314" t="s">
        <v>781</v>
      </c>
      <c r="I125" s="314" t="s">
        <v>516</v>
      </c>
      <c r="J125" s="314" t="s">
        <v>838</v>
      </c>
      <c r="S125" s="263" t="s">
        <v>845</v>
      </c>
      <c r="W125" s="265"/>
      <c r="AC125" s="266"/>
      <c r="AH125" s="267"/>
      <c r="AI125" s="268"/>
      <c r="AK125" s="266"/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U125" s="265"/>
      <c r="BV125" s="265"/>
      <c r="BW125" s="265"/>
      <c r="BX125" s="265"/>
      <c r="BY125" s="265"/>
      <c r="BZ125" s="265"/>
      <c r="CA125" s="265"/>
      <c r="CB125" s="265"/>
      <c r="CC125" s="265"/>
      <c r="CD125" s="265"/>
      <c r="CE125" s="265"/>
      <c r="CF125" s="265"/>
      <c r="CG125" s="265"/>
      <c r="CH125" s="265"/>
      <c r="CJ125" s="265"/>
      <c r="CK125" s="265"/>
      <c r="CL125" s="265"/>
      <c r="CM125" s="265"/>
      <c r="CN125" s="265"/>
      <c r="CO125" s="265"/>
      <c r="CP125" s="265"/>
      <c r="CQ125" s="265"/>
      <c r="CR125" s="265"/>
      <c r="CS125" s="265"/>
      <c r="CT125" s="265"/>
      <c r="CU125" s="265"/>
      <c r="CV125" s="265"/>
      <c r="CW125" s="265"/>
      <c r="CX125" s="265"/>
      <c r="CY125" s="265"/>
      <c r="CZ125" s="265"/>
      <c r="DA125" s="265"/>
      <c r="DB125" s="265"/>
      <c r="DC125" s="269"/>
      <c r="DD125" s="269"/>
      <c r="DE125" s="265"/>
    </row>
    <row r="126" spans="1:109" ht="12" thickTop="1" x14ac:dyDescent="0.2">
      <c r="DC126" s="165"/>
      <c r="DD126" s="165"/>
    </row>
    <row r="127" spans="1:109" x14ac:dyDescent="0.2">
      <c r="DC127" s="165"/>
      <c r="DD127" s="165"/>
    </row>
    <row r="128" spans="1:109" x14ac:dyDescent="0.2">
      <c r="DC128" s="165"/>
      <c r="DD128" s="165"/>
    </row>
    <row r="129" spans="107:108" x14ac:dyDescent="0.2">
      <c r="DC129" s="165"/>
      <c r="DD129" s="165"/>
    </row>
    <row r="130" spans="107:108" x14ac:dyDescent="0.2">
      <c r="DC130" s="165"/>
      <c r="DD130" s="165"/>
    </row>
    <row r="131" spans="107:108" x14ac:dyDescent="0.2">
      <c r="DC131" s="165"/>
      <c r="DD131" s="165"/>
    </row>
    <row r="132" spans="107:108" x14ac:dyDescent="0.2">
      <c r="DC132" s="165"/>
      <c r="DD132" s="165"/>
    </row>
    <row r="133" spans="107:108" x14ac:dyDescent="0.2">
      <c r="DC133" s="165"/>
      <c r="DD133" s="165"/>
    </row>
    <row r="134" spans="107:108" x14ac:dyDescent="0.2">
      <c r="DC134" s="165"/>
      <c r="DD134" s="165"/>
    </row>
    <row r="135" spans="107:108" x14ac:dyDescent="0.2">
      <c r="DC135" s="165"/>
      <c r="DD135" s="165"/>
    </row>
  </sheetData>
  <phoneticPr fontId="38" type="noConversion"/>
  <conditionalFormatting sqref="A125:A1048576 A2:A4 A8 A11:A121">
    <cfRule type="duplicateValues" dxfId="60" priority="134"/>
  </conditionalFormatting>
  <conditionalFormatting sqref="A1:B4 AD1:AE4 AI1:AI4 X1:AB4 H8:S8 X8:AB8 BI8:BP8 AI8 AD8 A8:B8 BI5:BI7 BI9:BI10 AE5:AE10 H11:T11 V11 V8 H1:V4 U5:U11 BG5:BH10 A11:N17 E18:N19 A18:C20 F20:N20 AC1:AC35 AD11:AI35 W11:AB35 A21:N36 A126:AI1048576 A125:B125 D125:AI125 H12:V35 H36:U36 AG36:AI36 CI1:CI36 BP5:CI10 BG1:CI4 CJ1:XFD1048576 BG11:CI1048576 A37:AI124">
    <cfRule type="cellIs" dxfId="59" priority="124" operator="equal">
      <formula>"null"</formula>
    </cfRule>
  </conditionalFormatting>
  <conditionalFormatting sqref="W2:W4 W8">
    <cfRule type="cellIs" dxfId="58" priority="118" operator="equal">
      <formula>"null"</formula>
    </cfRule>
  </conditionalFormatting>
  <conditionalFormatting sqref="W1">
    <cfRule type="cellIs" dxfId="57" priority="117" operator="equal">
      <formula>"null"</formula>
    </cfRule>
  </conditionalFormatting>
  <conditionalFormatting sqref="AF1:AH4 AG8:AH8">
    <cfRule type="cellIs" dxfId="56" priority="114" operator="equal">
      <formula>"null"</formula>
    </cfRule>
  </conditionalFormatting>
  <conditionalFormatting sqref="C8 C4 H4:N4 H8:N8 D4:G11 C1:N3">
    <cfRule type="cellIs" dxfId="55" priority="113" operator="equal">
      <formula>"null"</formula>
    </cfRule>
  </conditionalFormatting>
  <conditionalFormatting sqref="A5">
    <cfRule type="duplicateValues" dxfId="54" priority="112"/>
  </conditionalFormatting>
  <conditionalFormatting sqref="A5:B5 AD5 AI5 X5:AB5 H5:T5 BJ5:BO5 V5">
    <cfRule type="cellIs" dxfId="53" priority="111" operator="equal">
      <formula>"null"</formula>
    </cfRule>
  </conditionalFormatting>
  <conditionalFormatting sqref="W5">
    <cfRule type="cellIs" dxfId="52" priority="107" operator="equal">
      <formula>"null"</formula>
    </cfRule>
  </conditionalFormatting>
  <conditionalFormatting sqref="AF5:AH5">
    <cfRule type="cellIs" dxfId="51" priority="105" operator="equal">
      <formula>"null"</formula>
    </cfRule>
  </conditionalFormatting>
  <conditionalFormatting sqref="C5 H5:N5">
    <cfRule type="cellIs" dxfId="50" priority="104" operator="equal">
      <formula>"null"</formula>
    </cfRule>
  </conditionalFormatting>
  <conditionalFormatting sqref="A6">
    <cfRule type="duplicateValues" dxfId="49" priority="103"/>
  </conditionalFormatting>
  <conditionalFormatting sqref="A6:B6 AD6 AI6 X6:AB6 H6:S6 BJ6:BO6 V6">
    <cfRule type="cellIs" dxfId="48" priority="102" operator="equal">
      <formula>"null"</formula>
    </cfRule>
  </conditionalFormatting>
  <conditionalFormatting sqref="W6">
    <cfRule type="cellIs" dxfId="47" priority="98" operator="equal">
      <formula>"null"</formula>
    </cfRule>
  </conditionalFormatting>
  <conditionalFormatting sqref="AF6:AH6">
    <cfRule type="cellIs" dxfId="46" priority="96" operator="equal">
      <formula>"null"</formula>
    </cfRule>
  </conditionalFormatting>
  <conditionalFormatting sqref="C6 H6:N6">
    <cfRule type="cellIs" dxfId="45" priority="95" operator="equal">
      <formula>"null"</formula>
    </cfRule>
  </conditionalFormatting>
  <conditionalFormatting sqref="A7">
    <cfRule type="duplicateValues" dxfId="44" priority="94"/>
  </conditionalFormatting>
  <conditionalFormatting sqref="A7:B7 AD7 AI7 X7:AB7 H7:S7 BJ7:BO7 V7">
    <cfRule type="cellIs" dxfId="43" priority="93" operator="equal">
      <formula>"null"</formula>
    </cfRule>
  </conditionalFormatting>
  <conditionalFormatting sqref="W7">
    <cfRule type="cellIs" dxfId="42" priority="89" operator="equal">
      <formula>"null"</formula>
    </cfRule>
  </conditionalFormatting>
  <conditionalFormatting sqref="AF7">
    <cfRule type="cellIs" dxfId="41" priority="87" operator="equal">
      <formula>"null"</formula>
    </cfRule>
  </conditionalFormatting>
  <conditionalFormatting sqref="C7 H7:N7">
    <cfRule type="cellIs" dxfId="40" priority="86" operator="equal">
      <formula>"null"</formula>
    </cfRule>
  </conditionalFormatting>
  <conditionalFormatting sqref="AF8">
    <cfRule type="cellIs" dxfId="39" priority="48" operator="equal">
      <formula>"null"</formula>
    </cfRule>
  </conditionalFormatting>
  <conditionalFormatting sqref="AF9">
    <cfRule type="cellIs" dxfId="38" priority="47" operator="equal">
      <formula>"null"</formula>
    </cfRule>
  </conditionalFormatting>
  <conditionalFormatting sqref="AF10">
    <cfRule type="cellIs" dxfId="37" priority="46" operator="equal">
      <formula>"null"</formula>
    </cfRule>
  </conditionalFormatting>
  <conditionalFormatting sqref="A9">
    <cfRule type="duplicateValues" dxfId="36" priority="76"/>
  </conditionalFormatting>
  <conditionalFormatting sqref="H9:S9 X9:AB9 AI9 AD9 A9:B9 BJ9:BO9 V9">
    <cfRule type="cellIs" dxfId="35" priority="75" operator="equal">
      <formula>"null"</formula>
    </cfRule>
  </conditionalFormatting>
  <conditionalFormatting sqref="W9">
    <cfRule type="cellIs" dxfId="34" priority="71" operator="equal">
      <formula>"null"</formula>
    </cfRule>
  </conditionalFormatting>
  <conditionalFormatting sqref="AG9:AH9">
    <cfRule type="cellIs" dxfId="33" priority="69" operator="equal">
      <formula>"null"</formula>
    </cfRule>
  </conditionalFormatting>
  <conditionalFormatting sqref="C9 H9:N9">
    <cfRule type="cellIs" dxfId="32" priority="68" operator="equal">
      <formula>"null"</formula>
    </cfRule>
  </conditionalFormatting>
  <conditionalFormatting sqref="A10">
    <cfRule type="duplicateValues" dxfId="31" priority="67"/>
  </conditionalFormatting>
  <conditionalFormatting sqref="H10:S10 X10:AB10 AI10 AD10 A10:B10 BJ10:BO10 V10">
    <cfRule type="cellIs" dxfId="30" priority="66" operator="equal">
      <formula>"null"</formula>
    </cfRule>
  </conditionalFormatting>
  <conditionalFormatting sqref="W10">
    <cfRule type="cellIs" dxfId="29" priority="62" operator="equal">
      <formula>"null"</formula>
    </cfRule>
  </conditionalFormatting>
  <conditionalFormatting sqref="AG10:AH10">
    <cfRule type="cellIs" dxfId="28" priority="60" operator="equal">
      <formula>"null"</formula>
    </cfRule>
  </conditionalFormatting>
  <conditionalFormatting sqref="C10 H10:N10">
    <cfRule type="cellIs" dxfId="27" priority="59" operator="equal">
      <formula>"null"</formula>
    </cfRule>
  </conditionalFormatting>
  <conditionalFormatting sqref="AG7:AH7">
    <cfRule type="cellIs" dxfId="26" priority="49" operator="equal">
      <formula>"null"</formula>
    </cfRule>
  </conditionalFormatting>
  <conditionalFormatting sqref="D2:G10">
    <cfRule type="cellIs" dxfId="25" priority="44" operator="equal">
      <formula>"null"</formula>
    </cfRule>
  </conditionalFormatting>
  <conditionalFormatting sqref="D11:G15">
    <cfRule type="cellIs" dxfId="24" priority="43" operator="equal">
      <formula>"null"</formula>
    </cfRule>
  </conditionalFormatting>
  <conditionalFormatting sqref="T6">
    <cfRule type="cellIs" dxfId="23" priority="37" operator="equal">
      <formula>"null"</formula>
    </cfRule>
  </conditionalFormatting>
  <conditionalFormatting sqref="T7">
    <cfRule type="cellIs" dxfId="22" priority="36" operator="equal">
      <formula>"null"</formula>
    </cfRule>
  </conditionalFormatting>
  <conditionalFormatting sqref="T8">
    <cfRule type="cellIs" dxfId="21" priority="35" operator="equal">
      <formula>"null"</formula>
    </cfRule>
  </conditionalFormatting>
  <conditionalFormatting sqref="T9">
    <cfRule type="cellIs" dxfId="20" priority="34" operator="equal">
      <formula>"null"</formula>
    </cfRule>
  </conditionalFormatting>
  <conditionalFormatting sqref="T10">
    <cfRule type="cellIs" dxfId="19" priority="33" operator="equal">
      <formula>"null"</formula>
    </cfRule>
  </conditionalFormatting>
  <conditionalFormatting sqref="D16:E16">
    <cfRule type="cellIs" dxfId="18" priority="30" operator="equal">
      <formula>"null"</formula>
    </cfRule>
  </conditionalFormatting>
  <conditionalFormatting sqref="E17">
    <cfRule type="cellIs" dxfId="17" priority="28" operator="equal">
      <formula>"null"</formula>
    </cfRule>
  </conditionalFormatting>
  <conditionalFormatting sqref="D17">
    <cfRule type="cellIs" dxfId="16" priority="27" operator="equal">
      <formula>"null"</formula>
    </cfRule>
  </conditionalFormatting>
  <conditionalFormatting sqref="G16">
    <cfRule type="cellIs" dxfId="15" priority="26" operator="equal">
      <formula>"null"</formula>
    </cfRule>
  </conditionalFormatting>
  <conditionalFormatting sqref="E18:E19">
    <cfRule type="cellIs" dxfId="14" priority="25" operator="equal">
      <formula>"null"</formula>
    </cfRule>
  </conditionalFormatting>
  <conditionalFormatting sqref="D18:D19">
    <cfRule type="cellIs" dxfId="13" priority="24" operator="equal">
      <formula>"null"</formula>
    </cfRule>
  </conditionalFormatting>
  <conditionalFormatting sqref="D18:D19">
    <cfRule type="cellIs" dxfId="12" priority="23" operator="equal">
      <formula>"null"</formula>
    </cfRule>
  </conditionalFormatting>
  <conditionalFormatting sqref="E20">
    <cfRule type="cellIs" dxfId="11" priority="22" operator="equal">
      <formula>"null"</formula>
    </cfRule>
  </conditionalFormatting>
  <conditionalFormatting sqref="E20">
    <cfRule type="cellIs" dxfId="10" priority="21" operator="equal">
      <formula>"null"</formula>
    </cfRule>
  </conditionalFormatting>
  <conditionalFormatting sqref="D20">
    <cfRule type="cellIs" dxfId="9" priority="19" operator="equal">
      <formula>"null"</formula>
    </cfRule>
  </conditionalFormatting>
  <conditionalFormatting sqref="D20">
    <cfRule type="cellIs" dxfId="8" priority="20" operator="equal">
      <formula>"null"</formula>
    </cfRule>
  </conditionalFormatting>
  <conditionalFormatting sqref="V36:AF36">
    <cfRule type="cellIs" dxfId="7" priority="13" operator="equal">
      <formula>"null"</formula>
    </cfRule>
  </conditionalFormatting>
  <conditionalFormatting sqref="AK1:BF36">
    <cfRule type="cellIs" dxfId="6" priority="9" operator="equal">
      <formula>0</formula>
    </cfRule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{84E39AE3-47D1-40F3-9171-935407EBDF0C}</x14:id>
        </ext>
      </extLst>
    </cfRule>
  </conditionalFormatting>
  <hyperlinks>
    <hyperlink ref="C27" r:id="rId1" xr:uid="{544C0006-DCC0-4DC5-BD60-3C8ECDCE85EB}"/>
    <hyperlink ref="C28" r:id="rId2" xr:uid="{C1EFEBFE-39D4-4A71-901E-F9A33CA44AF2}"/>
    <hyperlink ref="C57" r:id="rId3" xr:uid="{BC050406-D183-44B6-8AE3-2B63F51198CB}"/>
    <hyperlink ref="C58" r:id="rId4" xr:uid="{5905E9C4-20CB-4B2E-BC0A-33E733EB89F1}"/>
    <hyperlink ref="C59" r:id="rId5" xr:uid="{7077D84D-7208-4C0A-B087-D996A3E68133}"/>
    <hyperlink ref="C2" r:id="rId6" xr:uid="{43B84335-72D5-4F01-B750-2AFAA581AEDF}"/>
    <hyperlink ref="C3" r:id="rId7" xr:uid="{2270FD0E-B386-472C-9287-AE690EEF7DDF}"/>
    <hyperlink ref="C14" r:id="rId8" xr:uid="{48388DAD-6D7C-46E6-B5C1-1C8F515006E4}"/>
    <hyperlink ref="C17" r:id="rId9" xr:uid="{02813EFD-82F8-43E6-813B-F1354269F53A}"/>
    <hyperlink ref="C21" r:id="rId10" xr:uid="{46E4B4F8-EB36-4FD9-B70E-1D64D88BC591}"/>
    <hyperlink ref="C29" r:id="rId11" xr:uid="{4C8ADE1C-3FC7-46F9-90D7-CE43E1404AF2}"/>
    <hyperlink ref="C30" r:id="rId12" xr:uid="{60AEC44A-0F05-44AF-8283-22D1865C11BF}"/>
    <hyperlink ref="C125" r:id="rId13" xr:uid="{9A273996-D4F5-4EC4-AF71-338253714B7D}"/>
    <hyperlink ref="C20" r:id="rId14" xr:uid="{3DB89970-6586-4DEE-BBAA-8AE6E75DF489}"/>
    <hyperlink ref="C40" r:id="rId15" xr:uid="{9509CE4C-F753-4644-9A50-6FB4F1B48714}"/>
  </hyperlinks>
  <pageMargins left="0.7" right="0.7" top="0.75" bottom="0.75" header="0.3" footer="0.3"/>
  <pageSetup paperSize="9" orientation="portrait" r:id="rId16"/>
  <legacyDrawing r:id="rId1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E39AE3-47D1-40F3-9171-935407EBDF0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AK1:BF36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6264-B938-4E4C-A735-B636B1B9FE48}">
  <dimension ref="A1:N17"/>
  <sheetViews>
    <sheetView zoomScale="85" zoomScaleNormal="85" workbookViewId="0">
      <selection activeCell="E22" sqref="E22"/>
    </sheetView>
  </sheetViews>
  <sheetFormatPr defaultRowHeight="15" x14ac:dyDescent="0.25"/>
  <cols>
    <col min="1" max="1" width="35.7109375" style="27" bestFit="1" customWidth="1"/>
    <col min="2" max="2" width="21.140625" style="66" customWidth="1"/>
    <col min="3" max="3" width="20.140625" style="66" bestFit="1" customWidth="1"/>
    <col min="4" max="4" width="19.5703125" style="27" bestFit="1" customWidth="1"/>
    <col min="5" max="5" width="19.42578125" style="27" bestFit="1" customWidth="1"/>
    <col min="6" max="6" width="15.85546875" style="27" bestFit="1" customWidth="1"/>
    <col min="7" max="7" width="13.5703125" style="27" bestFit="1" customWidth="1"/>
    <col min="8" max="8" width="21.42578125" style="27" bestFit="1" customWidth="1"/>
    <col min="9" max="9" width="16.5703125" style="27" bestFit="1" customWidth="1"/>
    <col min="10" max="10" width="23.85546875" style="27" bestFit="1" customWidth="1"/>
    <col min="11" max="11" width="5.28515625" style="27" bestFit="1" customWidth="1"/>
    <col min="12" max="12" width="17.42578125" style="27" bestFit="1" customWidth="1"/>
    <col min="13" max="13" width="9.28515625" style="66" bestFit="1" customWidth="1"/>
    <col min="14" max="14" width="14.7109375" style="27" bestFit="1" customWidth="1"/>
    <col min="15" max="16" width="9.140625" style="27"/>
    <col min="17" max="17" width="19.7109375" style="27" customWidth="1"/>
    <col min="18" max="18" width="25.140625" style="27" bestFit="1" customWidth="1"/>
    <col min="19" max="19" width="23.140625" style="27" bestFit="1" customWidth="1"/>
    <col min="20" max="20" width="24.42578125" style="27" bestFit="1" customWidth="1"/>
    <col min="21" max="16384" width="9.140625" style="27"/>
  </cols>
  <sheetData>
    <row r="1" spans="1:14" ht="18" thickBot="1" x14ac:dyDescent="0.3">
      <c r="A1" s="68" t="s">
        <v>886</v>
      </c>
      <c r="B1" s="68" t="s">
        <v>1021</v>
      </c>
      <c r="C1" s="69" t="s">
        <v>880</v>
      </c>
      <c r="D1" s="69" t="s">
        <v>881</v>
      </c>
      <c r="E1" s="69" t="s">
        <v>882</v>
      </c>
      <c r="F1" s="69" t="s">
        <v>901</v>
      </c>
      <c r="G1" s="69" t="s">
        <v>900</v>
      </c>
      <c r="H1" s="69" t="s">
        <v>887</v>
      </c>
      <c r="I1" s="69" t="s">
        <v>902</v>
      </c>
      <c r="J1" s="69" t="s">
        <v>883</v>
      </c>
      <c r="K1" s="69" t="s">
        <v>884</v>
      </c>
      <c r="L1" s="69" t="s">
        <v>885</v>
      </c>
      <c r="M1" s="69" t="s">
        <v>895</v>
      </c>
    </row>
    <row r="2" spans="1:14" ht="15" customHeight="1" thickTop="1" x14ac:dyDescent="0.25">
      <c r="A2" s="76" t="s">
        <v>893</v>
      </c>
      <c r="B2" s="79" t="s">
        <v>13</v>
      </c>
      <c r="C2" s="80">
        <v>11.31</v>
      </c>
      <c r="D2" s="80">
        <v>-3</v>
      </c>
      <c r="E2" s="80">
        <v>0</v>
      </c>
      <c r="F2" s="80">
        <v>5</v>
      </c>
      <c r="G2" s="80">
        <v>4</v>
      </c>
      <c r="H2" s="80">
        <v>90.15</v>
      </c>
      <c r="I2" s="80">
        <v>13.49</v>
      </c>
      <c r="J2" s="80">
        <v>1070</v>
      </c>
      <c r="K2" s="80">
        <v>0.85</v>
      </c>
      <c r="L2" s="80"/>
      <c r="M2" s="81">
        <v>150.12989999999999</v>
      </c>
    </row>
    <row r="3" spans="1:14" ht="15" customHeight="1" x14ac:dyDescent="0.25">
      <c r="A3" s="75" t="s">
        <v>85</v>
      </c>
      <c r="B3" s="72" t="s">
        <v>8</v>
      </c>
      <c r="C3" s="71">
        <v>10.28</v>
      </c>
      <c r="D3" s="71">
        <v>-3</v>
      </c>
      <c r="E3" s="71">
        <v>0</v>
      </c>
      <c r="F3" s="71">
        <v>6</v>
      </c>
      <c r="G3" s="71">
        <v>5</v>
      </c>
      <c r="H3" s="71">
        <v>110.38</v>
      </c>
      <c r="I3" s="71">
        <v>16.29</v>
      </c>
      <c r="J3" s="71">
        <v>1110</v>
      </c>
      <c r="K3" s="71">
        <v>0.79</v>
      </c>
      <c r="L3" s="71"/>
      <c r="M3" s="71">
        <v>180.1559</v>
      </c>
    </row>
    <row r="4" spans="1:14" ht="15" customHeight="1" x14ac:dyDescent="0.25">
      <c r="A4" s="75" t="s">
        <v>87</v>
      </c>
      <c r="B4" s="72" t="s">
        <v>9</v>
      </c>
      <c r="C4" s="71">
        <v>12.31</v>
      </c>
      <c r="D4" s="71">
        <v>-3</v>
      </c>
      <c r="E4" s="71">
        <v>0</v>
      </c>
      <c r="F4" s="71">
        <v>5</v>
      </c>
      <c r="G4" s="71">
        <v>4</v>
      </c>
      <c r="H4" s="71">
        <v>97.99</v>
      </c>
      <c r="I4" s="71">
        <v>15.22</v>
      </c>
      <c r="J4" s="71">
        <v>258</v>
      </c>
      <c r="K4" s="71">
        <v>0.2</v>
      </c>
      <c r="L4" s="71"/>
      <c r="M4" s="71">
        <v>164.15700000000001</v>
      </c>
    </row>
    <row r="5" spans="1:14" ht="15" customHeight="1" x14ac:dyDescent="0.25">
      <c r="A5" s="75" t="s">
        <v>92</v>
      </c>
      <c r="B5" s="72" t="s">
        <v>11</v>
      </c>
      <c r="C5" s="71">
        <v>12.26</v>
      </c>
      <c r="D5" s="71">
        <v>-3</v>
      </c>
      <c r="E5" s="71">
        <v>0</v>
      </c>
      <c r="F5" s="71">
        <v>6</v>
      </c>
      <c r="G5" s="71">
        <v>5</v>
      </c>
      <c r="H5" s="71">
        <v>118.22</v>
      </c>
      <c r="I5" s="71">
        <v>16.13</v>
      </c>
      <c r="J5" s="71">
        <v>261</v>
      </c>
      <c r="K5" s="71">
        <v>0.16</v>
      </c>
      <c r="L5" s="71"/>
      <c r="M5" s="71">
        <v>180.1559</v>
      </c>
    </row>
    <row r="6" spans="1:14" ht="15" customHeight="1" x14ac:dyDescent="0.25">
      <c r="A6" s="76" t="s">
        <v>894</v>
      </c>
      <c r="B6" s="85" t="s">
        <v>94</v>
      </c>
      <c r="C6" s="80">
        <v>3.21</v>
      </c>
      <c r="D6" s="80">
        <v>-3.7</v>
      </c>
      <c r="E6" s="80">
        <v>-1</v>
      </c>
      <c r="F6" s="80">
        <v>7</v>
      </c>
      <c r="G6" s="80">
        <v>5</v>
      </c>
      <c r="H6" s="80">
        <v>127.45</v>
      </c>
      <c r="I6" s="80">
        <v>16.27</v>
      </c>
      <c r="J6" s="80">
        <v>295</v>
      </c>
      <c r="K6" s="80">
        <v>0.18</v>
      </c>
      <c r="L6" s="80"/>
      <c r="M6" s="81">
        <v>194.13939999999999</v>
      </c>
    </row>
    <row r="7" spans="1:14" ht="15" customHeight="1" x14ac:dyDescent="0.25">
      <c r="A7" s="75" t="s">
        <v>898</v>
      </c>
      <c r="B7" s="72" t="s">
        <v>97</v>
      </c>
      <c r="C7" s="71">
        <v>11.73</v>
      </c>
      <c r="D7" s="71">
        <v>8.23</v>
      </c>
      <c r="E7" s="71">
        <v>1</v>
      </c>
      <c r="F7" s="71">
        <v>6</v>
      </c>
      <c r="G7" s="71">
        <v>5</v>
      </c>
      <c r="H7" s="71">
        <v>116.17</v>
      </c>
      <c r="I7" s="71">
        <v>16.88</v>
      </c>
      <c r="J7" s="71">
        <v>551</v>
      </c>
      <c r="K7" s="71">
        <v>0.49</v>
      </c>
      <c r="L7" s="71"/>
      <c r="M7" s="71">
        <v>179.1711</v>
      </c>
    </row>
    <row r="8" spans="1:14" ht="15" customHeight="1" x14ac:dyDescent="0.25">
      <c r="A8" s="75" t="s">
        <v>899</v>
      </c>
      <c r="B8" s="72" t="s">
        <v>100</v>
      </c>
      <c r="C8" s="71">
        <v>11.6</v>
      </c>
      <c r="D8" s="71">
        <v>-0.78</v>
      </c>
      <c r="E8" s="71">
        <v>0</v>
      </c>
      <c r="F8" s="71">
        <v>6</v>
      </c>
      <c r="G8" s="71">
        <v>5</v>
      </c>
      <c r="H8" s="71">
        <v>119.25</v>
      </c>
      <c r="I8" s="71">
        <v>20.84</v>
      </c>
      <c r="J8" s="71">
        <v>254</v>
      </c>
      <c r="K8" s="71">
        <v>0.06</v>
      </c>
      <c r="L8" s="71"/>
      <c r="M8" s="71">
        <v>221.20779999999999</v>
      </c>
    </row>
    <row r="9" spans="1:14" ht="15" customHeight="1" x14ac:dyDescent="0.25">
      <c r="A9" s="76" t="s">
        <v>103</v>
      </c>
      <c r="B9" s="85" t="s">
        <v>7</v>
      </c>
      <c r="C9" s="80">
        <v>11.8</v>
      </c>
      <c r="D9" s="80">
        <v>-3</v>
      </c>
      <c r="E9" s="80">
        <v>0</v>
      </c>
      <c r="F9" s="80">
        <v>6</v>
      </c>
      <c r="G9" s="80">
        <v>5</v>
      </c>
      <c r="H9" s="80">
        <v>118.22</v>
      </c>
      <c r="I9" s="80">
        <v>16.23</v>
      </c>
      <c r="J9" s="80">
        <v>261</v>
      </c>
      <c r="K9" s="80">
        <v>0.16</v>
      </c>
      <c r="L9" s="80">
        <v>146</v>
      </c>
      <c r="M9" s="77">
        <v>180.1559</v>
      </c>
      <c r="N9" s="120"/>
    </row>
    <row r="10" spans="1:14" ht="15" customHeight="1" x14ac:dyDescent="0.25">
      <c r="A10" s="75" t="s">
        <v>906</v>
      </c>
      <c r="B10" s="72" t="s">
        <v>105</v>
      </c>
      <c r="C10" s="71">
        <v>3.21</v>
      </c>
      <c r="D10" s="71">
        <v>-3.7</v>
      </c>
      <c r="E10" s="71">
        <v>-1</v>
      </c>
      <c r="F10" s="71">
        <v>7</v>
      </c>
      <c r="G10" s="71">
        <v>5</v>
      </c>
      <c r="H10" s="71">
        <v>127.45</v>
      </c>
      <c r="I10" s="71">
        <v>16.37</v>
      </c>
      <c r="J10" s="71">
        <v>295</v>
      </c>
      <c r="K10" s="71">
        <v>0.18</v>
      </c>
      <c r="L10" s="71">
        <v>165</v>
      </c>
      <c r="M10">
        <v>194.13939999999999</v>
      </c>
    </row>
    <row r="11" spans="1:14" ht="15" customHeight="1" x14ac:dyDescent="0.25">
      <c r="A11" s="75" t="s">
        <v>109</v>
      </c>
      <c r="B11" s="72" t="s">
        <v>108</v>
      </c>
      <c r="C11" s="71">
        <v>11.73</v>
      </c>
      <c r="D11" s="71">
        <v>8.23</v>
      </c>
      <c r="E11" s="71">
        <v>1</v>
      </c>
      <c r="F11" s="71">
        <v>6</v>
      </c>
      <c r="G11" s="71">
        <v>5</v>
      </c>
      <c r="H11" s="71">
        <v>116.17</v>
      </c>
      <c r="I11" s="71">
        <v>16.87</v>
      </c>
      <c r="J11" s="71">
        <v>551</v>
      </c>
      <c r="K11" s="71">
        <v>0.49</v>
      </c>
      <c r="L11" s="71">
        <v>88</v>
      </c>
      <c r="M11">
        <v>179.1711</v>
      </c>
    </row>
    <row r="12" spans="1:14" ht="15" customHeight="1" x14ac:dyDescent="0.25">
      <c r="A12" s="75" t="s">
        <v>112</v>
      </c>
      <c r="B12" s="72" t="s">
        <v>111</v>
      </c>
      <c r="C12" s="71">
        <v>11.56</v>
      </c>
      <c r="D12" s="71">
        <v>-1.2</v>
      </c>
      <c r="E12" s="71">
        <v>0</v>
      </c>
      <c r="F12" s="71">
        <v>6</v>
      </c>
      <c r="G12" s="71">
        <v>5</v>
      </c>
      <c r="H12" s="71">
        <v>127.09</v>
      </c>
      <c r="I12" s="71">
        <v>20.49</v>
      </c>
      <c r="J12" s="71">
        <v>148</v>
      </c>
      <c r="K12" s="87">
        <v>-0.18</v>
      </c>
      <c r="L12" s="71">
        <v>205</v>
      </c>
      <c r="M12">
        <v>221.20779999999999</v>
      </c>
    </row>
    <row r="13" spans="1:14" ht="15" customHeight="1" x14ac:dyDescent="0.25">
      <c r="A13" s="75" t="s">
        <v>153</v>
      </c>
      <c r="B13" s="72" t="s">
        <v>10</v>
      </c>
      <c r="C13" s="71">
        <v>11.8</v>
      </c>
      <c r="D13" s="71">
        <v>-3</v>
      </c>
      <c r="E13" s="71">
        <v>0</v>
      </c>
      <c r="F13" s="71">
        <v>6</v>
      </c>
      <c r="G13" s="71">
        <v>5</v>
      </c>
      <c r="H13" s="71">
        <v>118.22</v>
      </c>
      <c r="I13" s="71">
        <v>16.239999999999998</v>
      </c>
      <c r="J13" s="71">
        <v>216</v>
      </c>
      <c r="K13" s="71">
        <v>0.16</v>
      </c>
      <c r="L13" s="71"/>
      <c r="M13">
        <v>180.1559</v>
      </c>
    </row>
    <row r="14" spans="1:14" ht="15" customHeight="1" x14ac:dyDescent="0.25">
      <c r="A14" s="75" t="s">
        <v>201</v>
      </c>
      <c r="B14" s="72" t="s">
        <v>200</v>
      </c>
      <c r="C14" s="71">
        <v>11.84</v>
      </c>
      <c r="D14" s="71">
        <v>-3</v>
      </c>
      <c r="E14" s="71">
        <v>0</v>
      </c>
      <c r="F14" s="71">
        <v>5</v>
      </c>
      <c r="G14" s="71">
        <v>4</v>
      </c>
      <c r="H14" s="71">
        <v>97.99</v>
      </c>
      <c r="I14" s="71">
        <v>15.24</v>
      </c>
      <c r="J14" s="71">
        <v>258</v>
      </c>
      <c r="K14" s="71">
        <v>0.2</v>
      </c>
      <c r="L14" s="71">
        <v>122</v>
      </c>
      <c r="M14">
        <v>164.15649999999999</v>
      </c>
    </row>
    <row r="15" spans="1:14" ht="15" customHeight="1" x14ac:dyDescent="0.25">
      <c r="A15" s="75" t="s">
        <v>207</v>
      </c>
      <c r="B15" s="72" t="s">
        <v>206</v>
      </c>
      <c r="C15" s="71">
        <v>12.34</v>
      </c>
      <c r="D15" s="71">
        <v>-3</v>
      </c>
      <c r="E15" s="71">
        <v>0</v>
      </c>
      <c r="F15" s="71">
        <v>5</v>
      </c>
      <c r="G15" s="71">
        <v>4</v>
      </c>
      <c r="H15" s="71">
        <v>97.99</v>
      </c>
      <c r="I15" s="71">
        <v>13.39</v>
      </c>
      <c r="J15" s="71">
        <v>380</v>
      </c>
      <c r="K15" s="71">
        <v>0.4</v>
      </c>
      <c r="L15" s="71"/>
      <c r="M15">
        <v>150.12989999999999</v>
      </c>
    </row>
    <row r="16" spans="1:14" ht="15" customHeight="1" x14ac:dyDescent="0.25">
      <c r="A16" s="75" t="s">
        <v>233</v>
      </c>
      <c r="B16" s="72" t="s">
        <v>12</v>
      </c>
      <c r="C16" s="71">
        <v>12.34</v>
      </c>
      <c r="D16" s="71">
        <v>-3</v>
      </c>
      <c r="E16" s="71">
        <v>0</v>
      </c>
      <c r="F16" s="71">
        <v>5</v>
      </c>
      <c r="G16" s="71">
        <v>4</v>
      </c>
      <c r="H16" s="71">
        <v>97.99</v>
      </c>
      <c r="I16" s="71">
        <v>13.45</v>
      </c>
      <c r="J16" s="71">
        <v>380</v>
      </c>
      <c r="K16" s="71">
        <v>0.4</v>
      </c>
      <c r="L16" s="71"/>
      <c r="M16">
        <v>150.12989999999999</v>
      </c>
    </row>
    <row r="17" spans="1:13" ht="15" customHeight="1" x14ac:dyDescent="0.25">
      <c r="A17" s="75" t="s">
        <v>888</v>
      </c>
      <c r="B17" s="72" t="s">
        <v>780</v>
      </c>
      <c r="C17" s="71">
        <v>11.91</v>
      </c>
      <c r="D17" s="71">
        <v>-3</v>
      </c>
      <c r="E17" s="71">
        <v>0</v>
      </c>
      <c r="F17" s="71">
        <v>11</v>
      </c>
      <c r="G17" s="71">
        <v>8</v>
      </c>
      <c r="H17" s="71">
        <v>189.53</v>
      </c>
      <c r="I17" s="71">
        <v>31.2</v>
      </c>
      <c r="J17" s="71">
        <v>592</v>
      </c>
      <c r="K17" s="71">
        <v>0.24</v>
      </c>
      <c r="L17" s="71"/>
      <c r="M17">
        <v>342.29649999999998</v>
      </c>
    </row>
  </sheetData>
  <conditionalFormatting sqref="B2:B17">
    <cfRule type="cellIs" dxfId="5" priority="2" operator="equal">
      <formula>0</formula>
    </cfRule>
  </conditionalFormatting>
  <conditionalFormatting sqref="B2:B17">
    <cfRule type="cellIs" dxfId="4" priority="3" operator="equal">
      <formula>"null"</formula>
    </cfRule>
  </conditionalFormatting>
  <conditionalFormatting sqref="H6:M6 H4:L5 H7:L9 H2:M3 C2:G9 C10:L17">
    <cfRule type="cellIs" dxfId="3" priority="1" operator="equal">
      <formula>"-"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0330B-2939-4617-AC4C-7919A2075A53}">
  <dimension ref="B1:O84"/>
  <sheetViews>
    <sheetView zoomScale="70" zoomScaleNormal="70" workbookViewId="0">
      <selection activeCell="C22" sqref="C22"/>
    </sheetView>
  </sheetViews>
  <sheetFormatPr defaultRowHeight="15" x14ac:dyDescent="0.25"/>
  <cols>
    <col min="1" max="1" width="9.140625" style="27"/>
    <col min="2" max="2" width="35.7109375" style="27" bestFit="1" customWidth="1"/>
    <col min="3" max="3" width="21.140625" style="66" customWidth="1"/>
    <col min="4" max="4" width="20.140625" style="66" bestFit="1" customWidth="1"/>
    <col min="5" max="5" width="19.5703125" style="27" bestFit="1" customWidth="1"/>
    <col min="6" max="6" width="19.42578125" style="27" bestFit="1" customWidth="1"/>
    <col min="7" max="7" width="15.85546875" style="27" bestFit="1" customWidth="1"/>
    <col min="8" max="8" width="13.5703125" style="27" bestFit="1" customWidth="1"/>
    <col min="9" max="9" width="21.42578125" style="27" bestFit="1" customWidth="1"/>
    <col min="10" max="10" width="16.5703125" style="27" bestFit="1" customWidth="1"/>
    <col min="11" max="11" width="23.85546875" style="27" bestFit="1" customWidth="1"/>
    <col min="12" max="12" width="5.28515625" style="27" bestFit="1" customWidth="1"/>
    <col min="13" max="13" width="17.42578125" style="27" bestFit="1" customWidth="1"/>
    <col min="14" max="14" width="9.28515625" style="66" bestFit="1" customWidth="1"/>
    <col min="15" max="15" width="14.7109375" style="27" bestFit="1" customWidth="1"/>
    <col min="16" max="17" width="9.140625" style="27"/>
    <col min="18" max="18" width="19.7109375" style="27" customWidth="1"/>
    <col min="19" max="19" width="25.140625" style="27" bestFit="1" customWidth="1"/>
    <col min="20" max="20" width="23.140625" style="27" bestFit="1" customWidth="1"/>
    <col min="21" max="21" width="24.42578125" style="27" bestFit="1" customWidth="1"/>
    <col min="22" max="16384" width="9.140625" style="27"/>
  </cols>
  <sheetData>
    <row r="1" spans="2:15" x14ac:dyDescent="0.25">
      <c r="B1" s="27" t="s">
        <v>878</v>
      </c>
      <c r="C1" s="67" t="s">
        <v>879</v>
      </c>
    </row>
    <row r="2" spans="2:15" x14ac:dyDescent="0.25">
      <c r="C2" s="27"/>
      <c r="D2" s="27"/>
    </row>
    <row r="3" spans="2:15" ht="18" thickBot="1" x14ac:dyDescent="0.3">
      <c r="B3" s="68" t="s">
        <v>886</v>
      </c>
      <c r="C3" s="68" t="s">
        <v>1020</v>
      </c>
      <c r="D3" s="69" t="s">
        <v>880</v>
      </c>
      <c r="E3" s="69" t="s">
        <v>881</v>
      </c>
      <c r="F3" s="69" t="s">
        <v>882</v>
      </c>
      <c r="G3" s="69" t="s">
        <v>901</v>
      </c>
      <c r="H3" s="69" t="s">
        <v>900</v>
      </c>
      <c r="I3" s="69" t="s">
        <v>887</v>
      </c>
      <c r="J3" s="69" t="s">
        <v>902</v>
      </c>
      <c r="K3" s="69" t="s">
        <v>883</v>
      </c>
      <c r="L3" s="69" t="s">
        <v>884</v>
      </c>
      <c r="M3" s="69" t="s">
        <v>885</v>
      </c>
      <c r="N3" s="69" t="s">
        <v>895</v>
      </c>
    </row>
    <row r="4" spans="2:15" ht="15" customHeight="1" thickTop="1" x14ac:dyDescent="0.25">
      <c r="B4" s="75" t="s">
        <v>54</v>
      </c>
      <c r="C4" s="70" t="s">
        <v>53</v>
      </c>
      <c r="D4" s="71" t="s">
        <v>845</v>
      </c>
      <c r="E4" s="71" t="s">
        <v>845</v>
      </c>
      <c r="F4" s="71" t="s">
        <v>845</v>
      </c>
      <c r="G4" s="71" t="s">
        <v>845</v>
      </c>
      <c r="H4" s="71" t="s">
        <v>845</v>
      </c>
      <c r="I4" s="71" t="s">
        <v>845</v>
      </c>
      <c r="J4" s="71" t="s">
        <v>845</v>
      </c>
      <c r="K4" s="71" t="s">
        <v>845</v>
      </c>
      <c r="L4" s="71" t="s">
        <v>845</v>
      </c>
      <c r="M4" s="71" t="s">
        <v>845</v>
      </c>
      <c r="N4" s="71" t="s">
        <v>845</v>
      </c>
    </row>
    <row r="5" spans="2:15" ht="15" customHeight="1" x14ac:dyDescent="0.25">
      <c r="B5" s="76" t="s">
        <v>893</v>
      </c>
      <c r="C5" s="270" t="s">
        <v>13</v>
      </c>
      <c r="D5" s="80">
        <v>11.31</v>
      </c>
      <c r="E5" s="80">
        <v>-3</v>
      </c>
      <c r="F5" s="80">
        <v>0</v>
      </c>
      <c r="G5" s="80">
        <v>5</v>
      </c>
      <c r="H5" s="80">
        <v>4</v>
      </c>
      <c r="I5" s="80">
        <v>90.15</v>
      </c>
      <c r="J5" s="80">
        <v>13.49</v>
      </c>
      <c r="K5" s="80">
        <v>1070</v>
      </c>
      <c r="L5" s="80">
        <v>0.85</v>
      </c>
      <c r="M5" s="80" t="s">
        <v>845</v>
      </c>
      <c r="N5" s="81">
        <v>150.12989999999999</v>
      </c>
    </row>
    <row r="6" spans="2:15" ht="15" customHeight="1" x14ac:dyDescent="0.25">
      <c r="B6" s="78" t="s">
        <v>891</v>
      </c>
      <c r="C6" s="82" t="s">
        <v>892</v>
      </c>
      <c r="D6" s="83">
        <v>11.31</v>
      </c>
      <c r="E6" s="83">
        <v>-3</v>
      </c>
      <c r="F6" s="83">
        <v>0</v>
      </c>
      <c r="G6" s="83">
        <v>5</v>
      </c>
      <c r="H6" s="83">
        <v>4</v>
      </c>
      <c r="I6" s="83">
        <v>90.15</v>
      </c>
      <c r="J6" s="83">
        <v>13.53</v>
      </c>
      <c r="K6" s="83">
        <v>1070</v>
      </c>
      <c r="L6" s="83">
        <v>0.85</v>
      </c>
      <c r="M6" s="83" t="s">
        <v>845</v>
      </c>
      <c r="N6" s="84">
        <v>150.12989999999999</v>
      </c>
    </row>
    <row r="7" spans="2:15" ht="15" customHeight="1" x14ac:dyDescent="0.25">
      <c r="B7" s="75" t="s">
        <v>85</v>
      </c>
      <c r="C7" s="72" t="s">
        <v>8</v>
      </c>
      <c r="D7" s="71">
        <v>10.28</v>
      </c>
      <c r="E7" s="71">
        <v>-3</v>
      </c>
      <c r="F7" s="71">
        <v>0</v>
      </c>
      <c r="G7" s="71">
        <v>6</v>
      </c>
      <c r="H7" s="71">
        <v>5</v>
      </c>
      <c r="I7" s="71">
        <v>110.38</v>
      </c>
      <c r="J7" s="71">
        <v>16.29</v>
      </c>
      <c r="K7" s="71">
        <v>1110</v>
      </c>
      <c r="L7" s="71">
        <v>0.79</v>
      </c>
      <c r="M7" s="71" t="s">
        <v>845</v>
      </c>
      <c r="N7" s="71">
        <v>180.1559</v>
      </c>
    </row>
    <row r="8" spans="2:15" ht="15" customHeight="1" x14ac:dyDescent="0.25">
      <c r="B8" s="75" t="s">
        <v>87</v>
      </c>
      <c r="C8" s="72" t="s">
        <v>9</v>
      </c>
      <c r="D8" s="71">
        <v>12.31</v>
      </c>
      <c r="E8" s="71">
        <v>-3</v>
      </c>
      <c r="F8" s="71">
        <v>0</v>
      </c>
      <c r="G8" s="71">
        <v>5</v>
      </c>
      <c r="H8" s="71">
        <v>4</v>
      </c>
      <c r="I8" s="71">
        <v>97.99</v>
      </c>
      <c r="J8" s="71">
        <v>15.22</v>
      </c>
      <c r="K8" s="71">
        <v>258</v>
      </c>
      <c r="L8" s="71">
        <v>0.2</v>
      </c>
      <c r="M8" s="71" t="s">
        <v>845</v>
      </c>
      <c r="N8" s="71">
        <v>164.15700000000001</v>
      </c>
    </row>
    <row r="9" spans="2:15" ht="15" customHeight="1" x14ac:dyDescent="0.25">
      <c r="B9" s="75" t="s">
        <v>92</v>
      </c>
      <c r="C9" s="72" t="s">
        <v>11</v>
      </c>
      <c r="D9" s="71">
        <v>12.26</v>
      </c>
      <c r="E9" s="71">
        <v>-3</v>
      </c>
      <c r="F9" s="71">
        <v>0</v>
      </c>
      <c r="G9" s="71">
        <v>6</v>
      </c>
      <c r="H9" s="71">
        <v>5</v>
      </c>
      <c r="I9" s="71">
        <v>118.22</v>
      </c>
      <c r="J9" s="71">
        <v>16.13</v>
      </c>
      <c r="K9" s="71">
        <v>261</v>
      </c>
      <c r="L9" s="71">
        <v>0.16</v>
      </c>
      <c r="M9" s="71" t="s">
        <v>845</v>
      </c>
      <c r="N9" s="71">
        <v>180.1559</v>
      </c>
    </row>
    <row r="10" spans="2:15" ht="15" customHeight="1" x14ac:dyDescent="0.25">
      <c r="B10" s="76" t="s">
        <v>894</v>
      </c>
      <c r="C10" s="85" t="s">
        <v>94</v>
      </c>
      <c r="D10" s="80">
        <v>3.21</v>
      </c>
      <c r="E10" s="80">
        <v>-3.7</v>
      </c>
      <c r="F10" s="80">
        <v>-1</v>
      </c>
      <c r="G10" s="80">
        <v>7</v>
      </c>
      <c r="H10" s="80">
        <v>5</v>
      </c>
      <c r="I10" s="80">
        <v>127.45</v>
      </c>
      <c r="J10" s="80">
        <v>16.27</v>
      </c>
      <c r="K10" s="80">
        <v>295</v>
      </c>
      <c r="L10" s="80">
        <v>0.18</v>
      </c>
      <c r="M10" s="80" t="s">
        <v>845</v>
      </c>
      <c r="N10" s="81">
        <v>194.13939999999999</v>
      </c>
    </row>
    <row r="11" spans="2:15" ht="15" customHeight="1" x14ac:dyDescent="0.25">
      <c r="B11" s="78" t="s">
        <v>896</v>
      </c>
      <c r="C11" s="86" t="s">
        <v>897</v>
      </c>
      <c r="D11" s="83">
        <v>3.21</v>
      </c>
      <c r="E11" s="83">
        <v>-3.7</v>
      </c>
      <c r="F11" s="83">
        <v>-1</v>
      </c>
      <c r="G11" s="83">
        <v>7</v>
      </c>
      <c r="H11" s="83">
        <v>5</v>
      </c>
      <c r="I11" s="83">
        <v>127.45</v>
      </c>
      <c r="J11" s="83">
        <v>16.37</v>
      </c>
      <c r="K11" s="83">
        <v>295</v>
      </c>
      <c r="L11" s="83">
        <v>0.18</v>
      </c>
      <c r="M11" s="83" t="s">
        <v>845</v>
      </c>
      <c r="N11" s="84">
        <v>194.13939999999999</v>
      </c>
    </row>
    <row r="12" spans="2:15" ht="15" customHeight="1" x14ac:dyDescent="0.25">
      <c r="B12" s="75" t="s">
        <v>898</v>
      </c>
      <c r="C12" s="72" t="s">
        <v>97</v>
      </c>
      <c r="D12" s="71">
        <v>11.73</v>
      </c>
      <c r="E12" s="71">
        <v>8.23</v>
      </c>
      <c r="F12" s="71">
        <v>1</v>
      </c>
      <c r="G12" s="71">
        <v>6</v>
      </c>
      <c r="H12" s="71">
        <v>5</v>
      </c>
      <c r="I12" s="71">
        <v>116.17</v>
      </c>
      <c r="J12" s="71">
        <v>16.88</v>
      </c>
      <c r="K12" s="71">
        <v>551</v>
      </c>
      <c r="L12" s="71">
        <v>0.49</v>
      </c>
      <c r="M12" s="71" t="s">
        <v>845</v>
      </c>
      <c r="N12" s="71">
        <v>179.1711</v>
      </c>
    </row>
    <row r="13" spans="2:15" ht="15" customHeight="1" x14ac:dyDescent="0.25">
      <c r="B13" s="75" t="s">
        <v>899</v>
      </c>
      <c r="C13" s="72" t="s">
        <v>100</v>
      </c>
      <c r="D13" s="71">
        <v>11.6</v>
      </c>
      <c r="E13" s="71">
        <v>-0.78</v>
      </c>
      <c r="F13" s="71">
        <v>0</v>
      </c>
      <c r="G13" s="71">
        <v>6</v>
      </c>
      <c r="H13" s="71">
        <v>5</v>
      </c>
      <c r="I13" s="71">
        <v>119.25</v>
      </c>
      <c r="J13" s="71">
        <v>20.84</v>
      </c>
      <c r="K13" s="71">
        <v>254</v>
      </c>
      <c r="L13" s="71">
        <v>0.06</v>
      </c>
      <c r="M13" s="71" t="s">
        <v>845</v>
      </c>
      <c r="N13" s="71">
        <v>221.20779999999999</v>
      </c>
    </row>
    <row r="14" spans="2:15" ht="15" customHeight="1" x14ac:dyDescent="0.25">
      <c r="B14" s="76" t="s">
        <v>103</v>
      </c>
      <c r="C14" s="85" t="s">
        <v>7</v>
      </c>
      <c r="D14" s="80">
        <v>11.8</v>
      </c>
      <c r="E14" s="80">
        <v>-3</v>
      </c>
      <c r="F14" s="80">
        <v>0</v>
      </c>
      <c r="G14" s="80">
        <v>6</v>
      </c>
      <c r="H14" s="80">
        <v>5</v>
      </c>
      <c r="I14" s="80">
        <v>118.22</v>
      </c>
      <c r="J14" s="80">
        <v>16.23</v>
      </c>
      <c r="K14" s="80">
        <v>261</v>
      </c>
      <c r="L14" s="80">
        <v>0.16</v>
      </c>
      <c r="M14" s="80">
        <v>146</v>
      </c>
      <c r="N14" s="77">
        <v>180.1559</v>
      </c>
      <c r="O14" s="120" t="s">
        <v>905</v>
      </c>
    </row>
    <row r="15" spans="2:15" ht="15" customHeight="1" x14ac:dyDescent="0.25">
      <c r="B15" s="78" t="s">
        <v>903</v>
      </c>
      <c r="C15" s="86" t="s">
        <v>904</v>
      </c>
      <c r="D15" s="83">
        <v>11.3</v>
      </c>
      <c r="E15" s="83">
        <v>-3</v>
      </c>
      <c r="F15" s="83">
        <v>0</v>
      </c>
      <c r="G15" s="83">
        <v>6</v>
      </c>
      <c r="H15" s="83">
        <v>5</v>
      </c>
      <c r="I15" s="83">
        <v>110.38</v>
      </c>
      <c r="J15" s="83">
        <v>16.43</v>
      </c>
      <c r="K15" s="83">
        <v>782</v>
      </c>
      <c r="L15" s="83">
        <v>0.64</v>
      </c>
      <c r="M15" s="83">
        <v>83</v>
      </c>
      <c r="N15" s="77">
        <v>180.1559</v>
      </c>
      <c r="O15" s="120" t="s">
        <v>914</v>
      </c>
    </row>
    <row r="16" spans="2:15" ht="15" customHeight="1" x14ac:dyDescent="0.25">
      <c r="B16" s="75" t="s">
        <v>906</v>
      </c>
      <c r="C16" s="72" t="s">
        <v>105</v>
      </c>
      <c r="D16" s="71">
        <v>3.21</v>
      </c>
      <c r="E16" s="71">
        <v>-3.7</v>
      </c>
      <c r="F16" s="71">
        <v>-1</v>
      </c>
      <c r="G16" s="71">
        <v>7</v>
      </c>
      <c r="H16" s="71">
        <v>5</v>
      </c>
      <c r="I16" s="71">
        <v>127.45</v>
      </c>
      <c r="J16" s="71">
        <v>16.37</v>
      </c>
      <c r="K16" s="71">
        <v>295</v>
      </c>
      <c r="L16" s="71">
        <v>0.18</v>
      </c>
      <c r="M16" s="71">
        <v>165</v>
      </c>
      <c r="N16">
        <v>194.13939999999999</v>
      </c>
    </row>
    <row r="17" spans="2:14" ht="15" customHeight="1" x14ac:dyDescent="0.25">
      <c r="B17" s="75" t="s">
        <v>109</v>
      </c>
      <c r="C17" s="72" t="s">
        <v>108</v>
      </c>
      <c r="D17" s="71">
        <v>11.73</v>
      </c>
      <c r="E17" s="71">
        <v>8.23</v>
      </c>
      <c r="F17" s="71">
        <v>1</v>
      </c>
      <c r="G17" s="71">
        <v>6</v>
      </c>
      <c r="H17" s="71">
        <v>5</v>
      </c>
      <c r="I17" s="71">
        <v>116.17</v>
      </c>
      <c r="J17" s="71">
        <v>16.87</v>
      </c>
      <c r="K17" s="71">
        <v>551</v>
      </c>
      <c r="L17" s="71">
        <v>0.49</v>
      </c>
      <c r="M17" s="71">
        <v>88</v>
      </c>
      <c r="N17">
        <v>179.1711</v>
      </c>
    </row>
    <row r="18" spans="2:14" ht="15" customHeight="1" x14ac:dyDescent="0.25">
      <c r="B18" s="75" t="s">
        <v>112</v>
      </c>
      <c r="C18" s="72" t="s">
        <v>111</v>
      </c>
      <c r="D18" s="71">
        <v>11.56</v>
      </c>
      <c r="E18" s="71">
        <v>-1.2</v>
      </c>
      <c r="F18" s="71">
        <v>0</v>
      </c>
      <c r="G18" s="71">
        <v>6</v>
      </c>
      <c r="H18" s="71">
        <v>5</v>
      </c>
      <c r="I18" s="71">
        <v>127.09</v>
      </c>
      <c r="J18" s="71">
        <v>20.49</v>
      </c>
      <c r="K18" s="71">
        <v>148</v>
      </c>
      <c r="L18" s="87">
        <v>-0.18</v>
      </c>
      <c r="M18" s="71">
        <v>205</v>
      </c>
      <c r="N18">
        <v>221.20779999999999</v>
      </c>
    </row>
    <row r="19" spans="2:14" ht="15" customHeight="1" x14ac:dyDescent="0.25">
      <c r="B19" s="75" t="s">
        <v>142</v>
      </c>
      <c r="C19" s="72" t="s">
        <v>141</v>
      </c>
      <c r="D19" s="71" t="s">
        <v>845</v>
      </c>
      <c r="E19" s="71" t="s">
        <v>845</v>
      </c>
      <c r="F19" s="71" t="s">
        <v>845</v>
      </c>
      <c r="G19" s="71" t="s">
        <v>845</v>
      </c>
      <c r="H19" s="71" t="s">
        <v>845</v>
      </c>
      <c r="I19" s="71" t="s">
        <v>845</v>
      </c>
      <c r="J19" s="71" t="s">
        <v>845</v>
      </c>
      <c r="K19" s="71" t="s">
        <v>845</v>
      </c>
      <c r="L19" s="71" t="s">
        <v>845</v>
      </c>
      <c r="M19" s="71" t="s">
        <v>845</v>
      </c>
      <c r="N19" s="71" t="s">
        <v>845</v>
      </c>
    </row>
    <row r="20" spans="2:14" ht="15" customHeight="1" x14ac:dyDescent="0.25">
      <c r="B20" s="75" t="s">
        <v>153</v>
      </c>
      <c r="C20" s="72" t="s">
        <v>10</v>
      </c>
      <c r="D20" s="71">
        <v>11.8</v>
      </c>
      <c r="E20" s="71">
        <v>-3</v>
      </c>
      <c r="F20" s="71">
        <v>0</v>
      </c>
      <c r="G20" s="71">
        <v>6</v>
      </c>
      <c r="H20" s="71">
        <v>5</v>
      </c>
      <c r="I20" s="71">
        <v>118.22</v>
      </c>
      <c r="J20" s="71">
        <v>16.239999999999998</v>
      </c>
      <c r="K20" s="71">
        <v>216</v>
      </c>
      <c r="L20" s="71">
        <v>0.16</v>
      </c>
      <c r="M20" s="71" t="s">
        <v>845</v>
      </c>
      <c r="N20">
        <v>180.1559</v>
      </c>
    </row>
    <row r="21" spans="2:14" ht="15" customHeight="1" x14ac:dyDescent="0.25">
      <c r="B21" s="75" t="s">
        <v>159</v>
      </c>
      <c r="C21" s="72" t="s">
        <v>158</v>
      </c>
      <c r="D21" s="71" t="s">
        <v>845</v>
      </c>
      <c r="E21" s="71" t="s">
        <v>845</v>
      </c>
      <c r="F21" s="71" t="s">
        <v>845</v>
      </c>
      <c r="G21" s="71" t="s">
        <v>845</v>
      </c>
      <c r="H21" s="71" t="s">
        <v>845</v>
      </c>
      <c r="I21" s="71" t="s">
        <v>845</v>
      </c>
      <c r="J21" s="71" t="s">
        <v>845</v>
      </c>
      <c r="K21" s="71" t="s">
        <v>845</v>
      </c>
      <c r="L21" s="71" t="s">
        <v>845</v>
      </c>
      <c r="M21" s="71" t="s">
        <v>845</v>
      </c>
      <c r="N21" s="71" t="s">
        <v>845</v>
      </c>
    </row>
    <row r="22" spans="2:14" ht="15" customHeight="1" x14ac:dyDescent="0.25">
      <c r="B22" s="75" t="s">
        <v>198</v>
      </c>
      <c r="C22" s="72" t="s">
        <v>197</v>
      </c>
      <c r="D22" s="71" t="s">
        <v>845</v>
      </c>
      <c r="E22" s="71" t="s">
        <v>845</v>
      </c>
      <c r="F22" s="71" t="s">
        <v>845</v>
      </c>
      <c r="G22" s="71" t="s">
        <v>845</v>
      </c>
      <c r="H22" s="71" t="s">
        <v>845</v>
      </c>
      <c r="I22" s="71" t="s">
        <v>845</v>
      </c>
      <c r="J22" s="71" t="s">
        <v>845</v>
      </c>
      <c r="K22" s="71" t="s">
        <v>845</v>
      </c>
      <c r="L22" s="71" t="s">
        <v>845</v>
      </c>
      <c r="M22" s="71" t="s">
        <v>845</v>
      </c>
      <c r="N22" s="71" t="s">
        <v>845</v>
      </c>
    </row>
    <row r="23" spans="2:14" ht="15" customHeight="1" x14ac:dyDescent="0.25">
      <c r="B23" s="75" t="s">
        <v>201</v>
      </c>
      <c r="C23" s="72" t="s">
        <v>200</v>
      </c>
      <c r="D23" s="71">
        <v>11.84</v>
      </c>
      <c r="E23" s="71">
        <v>-3</v>
      </c>
      <c r="F23" s="71">
        <v>0</v>
      </c>
      <c r="G23" s="71">
        <v>5</v>
      </c>
      <c r="H23" s="71">
        <v>4</v>
      </c>
      <c r="I23" s="71">
        <v>97.99</v>
      </c>
      <c r="J23" s="71">
        <v>15.24</v>
      </c>
      <c r="K23" s="71">
        <v>258</v>
      </c>
      <c r="L23" s="71">
        <v>0.2</v>
      </c>
      <c r="M23" s="71">
        <v>122</v>
      </c>
      <c r="N23">
        <v>164.15649999999999</v>
      </c>
    </row>
    <row r="24" spans="2:14" ht="15" customHeight="1" x14ac:dyDescent="0.25">
      <c r="B24" s="75" t="s">
        <v>207</v>
      </c>
      <c r="C24" s="72" t="s">
        <v>206</v>
      </c>
      <c r="D24" s="71">
        <v>12.34</v>
      </c>
      <c r="E24" s="71">
        <v>-3</v>
      </c>
      <c r="F24" s="71">
        <v>0</v>
      </c>
      <c r="G24" s="71">
        <v>5</v>
      </c>
      <c r="H24" s="71">
        <v>4</v>
      </c>
      <c r="I24" s="71">
        <v>97.99</v>
      </c>
      <c r="J24" s="71">
        <v>13.39</v>
      </c>
      <c r="K24" s="71">
        <v>380</v>
      </c>
      <c r="L24" s="71">
        <v>0.4</v>
      </c>
      <c r="M24" s="71" t="s">
        <v>845</v>
      </c>
      <c r="N24">
        <v>150.12989999999999</v>
      </c>
    </row>
    <row r="25" spans="2:14" ht="15" customHeight="1" x14ac:dyDescent="0.25">
      <c r="B25" s="75" t="s">
        <v>233</v>
      </c>
      <c r="C25" s="72" t="s">
        <v>12</v>
      </c>
      <c r="D25" s="71">
        <v>12.34</v>
      </c>
      <c r="E25" s="71">
        <v>-3</v>
      </c>
      <c r="F25" s="71">
        <v>0</v>
      </c>
      <c r="G25" s="71">
        <v>5</v>
      </c>
      <c r="H25" s="71">
        <v>4</v>
      </c>
      <c r="I25" s="71">
        <v>97.99</v>
      </c>
      <c r="J25" s="71">
        <v>13.45</v>
      </c>
      <c r="K25" s="71">
        <v>380</v>
      </c>
      <c r="L25" s="71">
        <v>0.4</v>
      </c>
      <c r="M25" s="71" t="s">
        <v>845</v>
      </c>
      <c r="N25">
        <v>150.12989999999999</v>
      </c>
    </row>
    <row r="26" spans="2:14" ht="15" customHeight="1" x14ac:dyDescent="0.25">
      <c r="B26" s="75" t="s">
        <v>888</v>
      </c>
      <c r="C26" s="72" t="s">
        <v>780</v>
      </c>
      <c r="D26" s="71">
        <v>11.91</v>
      </c>
      <c r="E26" s="71">
        <v>-3</v>
      </c>
      <c r="F26" s="71">
        <v>0</v>
      </c>
      <c r="G26" s="71">
        <v>11</v>
      </c>
      <c r="H26" s="71">
        <v>8</v>
      </c>
      <c r="I26" s="71">
        <v>189.53</v>
      </c>
      <c r="J26" s="71">
        <v>31.2</v>
      </c>
      <c r="K26" s="71">
        <v>592</v>
      </c>
      <c r="L26" s="71">
        <v>0.24</v>
      </c>
      <c r="M26" s="71" t="s">
        <v>845</v>
      </c>
      <c r="N26">
        <v>342.29649999999998</v>
      </c>
    </row>
    <row r="27" spans="2:14" ht="15" customHeight="1" x14ac:dyDescent="0.25">
      <c r="B27" s="75" t="s">
        <v>889</v>
      </c>
      <c r="C27" s="72" t="s">
        <v>778</v>
      </c>
      <c r="D27" s="71" t="s">
        <v>845</v>
      </c>
      <c r="E27" s="71" t="s">
        <v>845</v>
      </c>
      <c r="F27" s="71" t="s">
        <v>845</v>
      </c>
      <c r="G27" s="71" t="s">
        <v>845</v>
      </c>
      <c r="H27" s="71" t="s">
        <v>845</v>
      </c>
      <c r="I27" s="71" t="s">
        <v>845</v>
      </c>
      <c r="J27" s="71" t="s">
        <v>845</v>
      </c>
      <c r="K27" s="71" t="s">
        <v>845</v>
      </c>
      <c r="L27" s="71" t="s">
        <v>845</v>
      </c>
      <c r="M27" s="71" t="s">
        <v>845</v>
      </c>
      <c r="N27" s="71" t="s">
        <v>845</v>
      </c>
    </row>
    <row r="28" spans="2:14" ht="15" customHeight="1" x14ac:dyDescent="0.25">
      <c r="B28" s="75" t="s">
        <v>890</v>
      </c>
      <c r="C28" s="72" t="s">
        <v>779</v>
      </c>
      <c r="D28" s="71" t="s">
        <v>845</v>
      </c>
      <c r="E28" s="71" t="s">
        <v>845</v>
      </c>
      <c r="F28" s="71" t="s">
        <v>845</v>
      </c>
      <c r="G28" s="71" t="s">
        <v>845</v>
      </c>
      <c r="H28" s="71" t="s">
        <v>845</v>
      </c>
      <c r="I28" s="71" t="s">
        <v>845</v>
      </c>
      <c r="J28" s="71" t="s">
        <v>845</v>
      </c>
      <c r="K28" s="71" t="s">
        <v>845</v>
      </c>
      <c r="L28" s="71" t="s">
        <v>845</v>
      </c>
      <c r="M28" s="71" t="s">
        <v>845</v>
      </c>
      <c r="N28" s="71" t="s">
        <v>845</v>
      </c>
    </row>
    <row r="29" spans="2:14" ht="15" customHeight="1" x14ac:dyDescent="0.25">
      <c r="B29" s="75" t="s">
        <v>18</v>
      </c>
      <c r="C29" s="73" t="s">
        <v>17</v>
      </c>
      <c r="D29" s="71" t="s">
        <v>845</v>
      </c>
      <c r="E29" s="71" t="s">
        <v>845</v>
      </c>
      <c r="F29" s="71" t="s">
        <v>845</v>
      </c>
      <c r="G29" s="71" t="s">
        <v>845</v>
      </c>
      <c r="H29" s="71" t="s">
        <v>845</v>
      </c>
      <c r="I29" s="71" t="s">
        <v>845</v>
      </c>
      <c r="J29" s="71" t="s">
        <v>845</v>
      </c>
      <c r="K29" s="71" t="s">
        <v>845</v>
      </c>
      <c r="L29" s="71" t="s">
        <v>845</v>
      </c>
      <c r="M29" s="71" t="s">
        <v>845</v>
      </c>
      <c r="N29" s="71" t="s">
        <v>845</v>
      </c>
    </row>
    <row r="30" spans="2:14" ht="15" customHeight="1" x14ac:dyDescent="0.25">
      <c r="B30" s="75" t="s">
        <v>21</v>
      </c>
      <c r="C30" s="73" t="s">
        <v>20</v>
      </c>
      <c r="D30" s="71" t="s">
        <v>845</v>
      </c>
      <c r="E30" s="71" t="s">
        <v>845</v>
      </c>
      <c r="F30" s="71" t="s">
        <v>845</v>
      </c>
      <c r="G30" s="71" t="s">
        <v>845</v>
      </c>
      <c r="H30" s="71" t="s">
        <v>845</v>
      </c>
      <c r="I30" s="71" t="s">
        <v>845</v>
      </c>
      <c r="J30" s="71" t="s">
        <v>845</v>
      </c>
      <c r="K30" s="71" t="s">
        <v>845</v>
      </c>
      <c r="L30" s="71" t="s">
        <v>845</v>
      </c>
      <c r="M30" s="71" t="s">
        <v>845</v>
      </c>
      <c r="N30" s="71" t="s">
        <v>845</v>
      </c>
    </row>
    <row r="31" spans="2:14" ht="15" customHeight="1" x14ac:dyDescent="0.25">
      <c r="B31" s="75" t="s">
        <v>24</v>
      </c>
      <c r="C31" s="73" t="s">
        <v>23</v>
      </c>
      <c r="D31" s="71" t="s">
        <v>845</v>
      </c>
      <c r="E31" s="71" t="s">
        <v>845</v>
      </c>
      <c r="F31" s="71" t="s">
        <v>845</v>
      </c>
      <c r="G31" s="71" t="s">
        <v>845</v>
      </c>
      <c r="H31" s="71" t="s">
        <v>845</v>
      </c>
      <c r="I31" s="71" t="s">
        <v>845</v>
      </c>
      <c r="J31" s="71" t="s">
        <v>845</v>
      </c>
      <c r="K31" s="71" t="s">
        <v>845</v>
      </c>
      <c r="L31" s="71" t="s">
        <v>845</v>
      </c>
      <c r="M31" s="71" t="s">
        <v>845</v>
      </c>
      <c r="N31" s="71" t="s">
        <v>845</v>
      </c>
    </row>
    <row r="32" spans="2:14" ht="15" customHeight="1" x14ac:dyDescent="0.25">
      <c r="B32" s="75" t="s">
        <v>27</v>
      </c>
      <c r="C32" s="73" t="s">
        <v>26</v>
      </c>
      <c r="D32" s="71" t="s">
        <v>845</v>
      </c>
      <c r="E32" s="71" t="s">
        <v>845</v>
      </c>
      <c r="F32" s="71" t="s">
        <v>845</v>
      </c>
      <c r="G32" s="71" t="s">
        <v>845</v>
      </c>
      <c r="H32" s="71" t="s">
        <v>845</v>
      </c>
      <c r="I32" s="71" t="s">
        <v>845</v>
      </c>
      <c r="J32" s="71" t="s">
        <v>845</v>
      </c>
      <c r="K32" s="71" t="s">
        <v>845</v>
      </c>
      <c r="L32" s="71" t="s">
        <v>845</v>
      </c>
      <c r="M32" s="71" t="s">
        <v>845</v>
      </c>
      <c r="N32" s="71" t="s">
        <v>845</v>
      </c>
    </row>
    <row r="33" spans="2:14" ht="15" customHeight="1" x14ac:dyDescent="0.25">
      <c r="B33" s="75" t="s">
        <v>30</v>
      </c>
      <c r="C33" s="73" t="s">
        <v>29</v>
      </c>
      <c r="D33" s="71" t="s">
        <v>845</v>
      </c>
      <c r="E33" s="71" t="s">
        <v>845</v>
      </c>
      <c r="F33" s="71" t="s">
        <v>845</v>
      </c>
      <c r="G33" s="71" t="s">
        <v>845</v>
      </c>
      <c r="H33" s="71" t="s">
        <v>845</v>
      </c>
      <c r="I33" s="71" t="s">
        <v>845</v>
      </c>
      <c r="J33" s="71" t="s">
        <v>845</v>
      </c>
      <c r="K33" s="71" t="s">
        <v>845</v>
      </c>
      <c r="L33" s="71" t="s">
        <v>845</v>
      </c>
      <c r="M33" s="71" t="s">
        <v>845</v>
      </c>
      <c r="N33" s="71" t="s">
        <v>845</v>
      </c>
    </row>
    <row r="34" spans="2:14" ht="15" customHeight="1" x14ac:dyDescent="0.25">
      <c r="B34" s="75" t="s">
        <v>33</v>
      </c>
      <c r="C34" s="73" t="s">
        <v>32</v>
      </c>
      <c r="D34" s="71" t="s">
        <v>845</v>
      </c>
      <c r="E34" s="71" t="s">
        <v>845</v>
      </c>
      <c r="F34" s="71" t="s">
        <v>845</v>
      </c>
      <c r="G34" s="71" t="s">
        <v>845</v>
      </c>
      <c r="H34" s="71" t="s">
        <v>845</v>
      </c>
      <c r="I34" s="71" t="s">
        <v>845</v>
      </c>
      <c r="J34" s="71" t="s">
        <v>845</v>
      </c>
      <c r="K34" s="71" t="s">
        <v>845</v>
      </c>
      <c r="L34" s="71" t="s">
        <v>845</v>
      </c>
      <c r="M34" s="71" t="s">
        <v>845</v>
      </c>
      <c r="N34" s="71" t="s">
        <v>845</v>
      </c>
    </row>
    <row r="35" spans="2:14" ht="15" customHeight="1" x14ac:dyDescent="0.25">
      <c r="B35" s="75" t="s">
        <v>36</v>
      </c>
      <c r="C35" s="73" t="s">
        <v>35</v>
      </c>
      <c r="D35" s="71">
        <v>11.43</v>
      </c>
      <c r="E35" s="71">
        <v>-3.2</v>
      </c>
      <c r="F35" s="71">
        <v>0</v>
      </c>
      <c r="G35" s="71">
        <v>4</v>
      </c>
      <c r="H35" s="71">
        <v>3</v>
      </c>
      <c r="I35" s="71">
        <v>69.92</v>
      </c>
      <c r="J35" s="71">
        <v>14.32</v>
      </c>
      <c r="K35" s="71">
        <v>848</v>
      </c>
      <c r="L35" s="71">
        <v>0.76</v>
      </c>
      <c r="M35" s="71" t="s">
        <v>845</v>
      </c>
      <c r="N35">
        <v>148.15710000000001</v>
      </c>
    </row>
    <row r="36" spans="2:14" ht="15" customHeight="1" x14ac:dyDescent="0.25">
      <c r="B36" s="75" t="s">
        <v>39</v>
      </c>
      <c r="C36" s="73" t="s">
        <v>38</v>
      </c>
      <c r="D36" s="71" t="s">
        <v>845</v>
      </c>
      <c r="E36" s="71" t="s">
        <v>845</v>
      </c>
      <c r="F36" s="71" t="s">
        <v>845</v>
      </c>
      <c r="G36" s="71" t="s">
        <v>845</v>
      </c>
      <c r="H36" s="71" t="s">
        <v>845</v>
      </c>
      <c r="I36" s="71" t="s">
        <v>845</v>
      </c>
      <c r="J36" s="71" t="s">
        <v>845</v>
      </c>
      <c r="K36" s="71" t="s">
        <v>845</v>
      </c>
      <c r="L36" s="71" t="s">
        <v>845</v>
      </c>
      <c r="M36" s="71" t="s">
        <v>845</v>
      </c>
      <c r="N36" s="71" t="s">
        <v>845</v>
      </c>
    </row>
    <row r="37" spans="2:14" ht="15" customHeight="1" x14ac:dyDescent="0.25">
      <c r="B37" s="75" t="s">
        <v>42</v>
      </c>
      <c r="C37" s="73" t="s">
        <v>41</v>
      </c>
      <c r="D37" s="71">
        <v>11.3</v>
      </c>
      <c r="E37" s="71">
        <v>-3</v>
      </c>
      <c r="F37" s="71">
        <v>0</v>
      </c>
      <c r="G37" s="71">
        <v>6</v>
      </c>
      <c r="H37" s="71">
        <v>5</v>
      </c>
      <c r="I37" s="71">
        <v>110.38</v>
      </c>
      <c r="J37" s="71">
        <v>16.059999999999999</v>
      </c>
      <c r="K37" s="71">
        <v>782</v>
      </c>
      <c r="L37" s="71">
        <v>0.64</v>
      </c>
      <c r="M37" s="71" t="s">
        <v>845</v>
      </c>
      <c r="N37" s="71">
        <v>180.1559</v>
      </c>
    </row>
    <row r="38" spans="2:14" ht="15" customHeight="1" x14ac:dyDescent="0.25">
      <c r="B38" s="75" t="s">
        <v>45</v>
      </c>
      <c r="C38" s="73" t="s">
        <v>44</v>
      </c>
      <c r="D38" s="71" t="s">
        <v>845</v>
      </c>
      <c r="E38" s="71" t="s">
        <v>845</v>
      </c>
      <c r="F38" s="71" t="s">
        <v>845</v>
      </c>
      <c r="G38" s="71" t="s">
        <v>845</v>
      </c>
      <c r="H38" s="71" t="s">
        <v>845</v>
      </c>
      <c r="I38" s="71" t="s">
        <v>845</v>
      </c>
      <c r="J38" s="71" t="s">
        <v>845</v>
      </c>
      <c r="K38" s="71" t="s">
        <v>845</v>
      </c>
      <c r="L38" s="71" t="s">
        <v>845</v>
      </c>
      <c r="M38" s="71" t="s">
        <v>845</v>
      </c>
      <c r="N38" s="71" t="s">
        <v>845</v>
      </c>
    </row>
    <row r="39" spans="2:14" ht="15" customHeight="1" x14ac:dyDescent="0.25">
      <c r="B39" s="75" t="s">
        <v>48</v>
      </c>
      <c r="C39" s="73" t="s">
        <v>47</v>
      </c>
      <c r="D39" s="71" t="s">
        <v>845</v>
      </c>
      <c r="E39" s="71" t="s">
        <v>845</v>
      </c>
      <c r="F39" s="71" t="s">
        <v>845</v>
      </c>
      <c r="G39" s="71" t="s">
        <v>845</v>
      </c>
      <c r="H39" s="71" t="s">
        <v>845</v>
      </c>
      <c r="I39" s="71" t="s">
        <v>845</v>
      </c>
      <c r="J39" s="71" t="s">
        <v>845</v>
      </c>
      <c r="K39" s="71" t="s">
        <v>845</v>
      </c>
      <c r="L39" s="71" t="s">
        <v>845</v>
      </c>
      <c r="M39" s="71" t="s">
        <v>845</v>
      </c>
      <c r="N39" s="71" t="s">
        <v>845</v>
      </c>
    </row>
    <row r="40" spans="2:14" ht="15" customHeight="1" x14ac:dyDescent="0.25">
      <c r="B40" s="75" t="s">
        <v>51</v>
      </c>
      <c r="C40" s="73" t="s">
        <v>50</v>
      </c>
      <c r="D40" s="71">
        <v>11.6</v>
      </c>
      <c r="E40" s="71">
        <v>-1.6</v>
      </c>
      <c r="F40" s="71">
        <v>0</v>
      </c>
      <c r="G40" s="71">
        <v>6</v>
      </c>
      <c r="H40" s="71">
        <v>5</v>
      </c>
      <c r="I40" s="71">
        <v>119.25</v>
      </c>
      <c r="J40" s="71">
        <v>20.34</v>
      </c>
      <c r="K40" s="71">
        <v>254</v>
      </c>
      <c r="L40" s="71">
        <v>0.06</v>
      </c>
      <c r="M40" s="71" t="s">
        <v>845</v>
      </c>
      <c r="N40">
        <v>221.20779999999999</v>
      </c>
    </row>
    <row r="41" spans="2:14" ht="15" customHeight="1" x14ac:dyDescent="0.25">
      <c r="B41" s="75" t="s">
        <v>57</v>
      </c>
      <c r="C41" s="73" t="s">
        <v>56</v>
      </c>
      <c r="D41" s="71" t="s">
        <v>845</v>
      </c>
      <c r="E41" s="71" t="s">
        <v>845</v>
      </c>
      <c r="F41" s="71" t="s">
        <v>845</v>
      </c>
      <c r="G41" s="71" t="s">
        <v>845</v>
      </c>
      <c r="H41" s="71" t="s">
        <v>845</v>
      </c>
      <c r="I41" s="71" t="s">
        <v>845</v>
      </c>
      <c r="J41" s="71" t="s">
        <v>845</v>
      </c>
      <c r="K41" s="71" t="s">
        <v>845</v>
      </c>
      <c r="L41" s="71" t="s">
        <v>845</v>
      </c>
      <c r="M41" s="71" t="s">
        <v>845</v>
      </c>
      <c r="N41" s="71" t="s">
        <v>845</v>
      </c>
    </row>
    <row r="42" spans="2:14" ht="15" customHeight="1" x14ac:dyDescent="0.25">
      <c r="B42" s="75" t="s">
        <v>60</v>
      </c>
      <c r="C42" s="73" t="s">
        <v>59</v>
      </c>
      <c r="D42" s="71" t="s">
        <v>845</v>
      </c>
      <c r="E42" s="71" t="s">
        <v>845</v>
      </c>
      <c r="F42" s="71" t="s">
        <v>845</v>
      </c>
      <c r="G42" s="71" t="s">
        <v>845</v>
      </c>
      <c r="H42" s="71" t="s">
        <v>845</v>
      </c>
      <c r="I42" s="71" t="s">
        <v>845</v>
      </c>
      <c r="J42" s="71" t="s">
        <v>845</v>
      </c>
      <c r="K42" s="71" t="s">
        <v>845</v>
      </c>
      <c r="L42" s="71" t="s">
        <v>845</v>
      </c>
      <c r="M42" s="71" t="s">
        <v>845</v>
      </c>
      <c r="N42" s="71" t="s">
        <v>845</v>
      </c>
    </row>
    <row r="43" spans="2:14" ht="15" customHeight="1" x14ac:dyDescent="0.25">
      <c r="B43" s="75" t="s">
        <v>63</v>
      </c>
      <c r="C43" s="73" t="s">
        <v>62</v>
      </c>
      <c r="D43" s="71" t="s">
        <v>845</v>
      </c>
      <c r="E43" s="71" t="s">
        <v>845</v>
      </c>
      <c r="F43" s="71" t="s">
        <v>845</v>
      </c>
      <c r="G43" s="71" t="s">
        <v>845</v>
      </c>
      <c r="H43" s="71" t="s">
        <v>845</v>
      </c>
      <c r="I43" s="71" t="s">
        <v>845</v>
      </c>
      <c r="J43" s="71" t="s">
        <v>845</v>
      </c>
      <c r="K43" s="71" t="s">
        <v>845</v>
      </c>
      <c r="L43" s="71" t="s">
        <v>845</v>
      </c>
      <c r="M43" s="71" t="s">
        <v>845</v>
      </c>
      <c r="N43" s="71" t="s">
        <v>845</v>
      </c>
    </row>
    <row r="44" spans="2:14" ht="15" customHeight="1" x14ac:dyDescent="0.25">
      <c r="B44" s="75" t="s">
        <v>66</v>
      </c>
      <c r="C44" s="73" t="s">
        <v>65</v>
      </c>
      <c r="D44" s="71" t="s">
        <v>845</v>
      </c>
      <c r="E44" s="71" t="s">
        <v>845</v>
      </c>
      <c r="F44" s="71" t="s">
        <v>845</v>
      </c>
      <c r="G44" s="71" t="s">
        <v>845</v>
      </c>
      <c r="H44" s="71" t="s">
        <v>845</v>
      </c>
      <c r="I44" s="71" t="s">
        <v>845</v>
      </c>
      <c r="J44" s="71" t="s">
        <v>845</v>
      </c>
      <c r="K44" s="71" t="s">
        <v>845</v>
      </c>
      <c r="L44" s="71" t="s">
        <v>845</v>
      </c>
      <c r="M44" s="71" t="s">
        <v>845</v>
      </c>
      <c r="N44" s="71" t="s">
        <v>845</v>
      </c>
    </row>
    <row r="45" spans="2:14" ht="15" customHeight="1" x14ac:dyDescent="0.25">
      <c r="B45" s="75" t="s">
        <v>71</v>
      </c>
      <c r="C45" s="73" t="s">
        <v>70</v>
      </c>
      <c r="D45" s="71" t="s">
        <v>845</v>
      </c>
      <c r="E45" s="71" t="s">
        <v>845</v>
      </c>
      <c r="F45" s="71" t="s">
        <v>845</v>
      </c>
      <c r="G45" s="71" t="s">
        <v>845</v>
      </c>
      <c r="H45" s="71" t="s">
        <v>845</v>
      </c>
      <c r="I45" s="71" t="s">
        <v>845</v>
      </c>
      <c r="J45" s="71" t="s">
        <v>845</v>
      </c>
      <c r="K45" s="71" t="s">
        <v>845</v>
      </c>
      <c r="L45" s="71" t="s">
        <v>845</v>
      </c>
      <c r="M45" s="71" t="s">
        <v>845</v>
      </c>
      <c r="N45" s="71" t="s">
        <v>845</v>
      </c>
    </row>
    <row r="46" spans="2:14" ht="15" customHeight="1" x14ac:dyDescent="0.25">
      <c r="B46" s="75" t="s">
        <v>74</v>
      </c>
      <c r="C46" s="73" t="s">
        <v>73</v>
      </c>
      <c r="D46" s="71" t="s">
        <v>845</v>
      </c>
      <c r="E46" s="71" t="s">
        <v>845</v>
      </c>
      <c r="F46" s="71" t="s">
        <v>845</v>
      </c>
      <c r="G46" s="71" t="s">
        <v>845</v>
      </c>
      <c r="H46" s="71" t="s">
        <v>845</v>
      </c>
      <c r="I46" s="71" t="s">
        <v>845</v>
      </c>
      <c r="J46" s="71" t="s">
        <v>845</v>
      </c>
      <c r="K46" s="71" t="s">
        <v>845</v>
      </c>
      <c r="L46" s="71" t="s">
        <v>845</v>
      </c>
      <c r="M46" s="71" t="s">
        <v>845</v>
      </c>
      <c r="N46" s="71" t="s">
        <v>845</v>
      </c>
    </row>
    <row r="47" spans="2:14" ht="15" customHeight="1" x14ac:dyDescent="0.25">
      <c r="B47" s="75" t="s">
        <v>77</v>
      </c>
      <c r="C47" s="73" t="s">
        <v>76</v>
      </c>
      <c r="D47" s="71" t="s">
        <v>845</v>
      </c>
      <c r="E47" s="71" t="s">
        <v>845</v>
      </c>
      <c r="F47" s="71" t="s">
        <v>845</v>
      </c>
      <c r="G47" s="71" t="s">
        <v>845</v>
      </c>
      <c r="H47" s="71" t="s">
        <v>845</v>
      </c>
      <c r="I47" s="71" t="s">
        <v>845</v>
      </c>
      <c r="J47" s="71" t="s">
        <v>845</v>
      </c>
      <c r="K47" s="71" t="s">
        <v>845</v>
      </c>
      <c r="L47" s="71" t="s">
        <v>845</v>
      </c>
      <c r="M47" s="71" t="s">
        <v>845</v>
      </c>
      <c r="N47" s="71" t="s">
        <v>845</v>
      </c>
    </row>
    <row r="48" spans="2:14" ht="15" customHeight="1" x14ac:dyDescent="0.25">
      <c r="B48" s="75" t="s">
        <v>80</v>
      </c>
      <c r="C48" s="73" t="s">
        <v>79</v>
      </c>
      <c r="D48" s="71" t="s">
        <v>845</v>
      </c>
      <c r="E48" s="71" t="s">
        <v>845</v>
      </c>
      <c r="F48" s="71" t="s">
        <v>845</v>
      </c>
      <c r="G48" s="71" t="s">
        <v>845</v>
      </c>
      <c r="H48" s="71" t="s">
        <v>845</v>
      </c>
      <c r="I48" s="71" t="s">
        <v>845</v>
      </c>
      <c r="J48" s="71" t="s">
        <v>845</v>
      </c>
      <c r="K48" s="71" t="s">
        <v>845</v>
      </c>
      <c r="L48" s="71" t="s">
        <v>845</v>
      </c>
      <c r="M48" s="71" t="s">
        <v>845</v>
      </c>
      <c r="N48" s="71" t="s">
        <v>845</v>
      </c>
    </row>
    <row r="49" spans="2:14" ht="15" customHeight="1" x14ac:dyDescent="0.25">
      <c r="B49" s="75" t="s">
        <v>83</v>
      </c>
      <c r="C49" s="74" t="s">
        <v>82</v>
      </c>
      <c r="D49" s="71" t="s">
        <v>845</v>
      </c>
      <c r="E49" s="71" t="s">
        <v>845</v>
      </c>
      <c r="F49" s="71" t="s">
        <v>845</v>
      </c>
      <c r="G49" s="71" t="s">
        <v>845</v>
      </c>
      <c r="H49" s="71" t="s">
        <v>845</v>
      </c>
      <c r="I49" s="71" t="s">
        <v>845</v>
      </c>
      <c r="J49" s="71" t="s">
        <v>845</v>
      </c>
      <c r="K49" s="71" t="s">
        <v>845</v>
      </c>
      <c r="L49" s="71" t="s">
        <v>845</v>
      </c>
      <c r="M49" s="71" t="s">
        <v>845</v>
      </c>
      <c r="N49" s="71" t="s">
        <v>845</v>
      </c>
    </row>
    <row r="50" spans="2:14" ht="15" customHeight="1" x14ac:dyDescent="0.25">
      <c r="B50" s="75" t="s">
        <v>90</v>
      </c>
      <c r="C50" s="74" t="s">
        <v>89</v>
      </c>
      <c r="D50" s="71" t="s">
        <v>845</v>
      </c>
      <c r="E50" s="71" t="s">
        <v>845</v>
      </c>
      <c r="F50" s="71" t="s">
        <v>845</v>
      </c>
      <c r="G50" s="71" t="s">
        <v>845</v>
      </c>
      <c r="H50" s="71" t="s">
        <v>845</v>
      </c>
      <c r="I50" s="71" t="s">
        <v>845</v>
      </c>
      <c r="J50" s="71" t="s">
        <v>845</v>
      </c>
      <c r="K50" s="71" t="s">
        <v>845</v>
      </c>
      <c r="L50" s="71" t="s">
        <v>845</v>
      </c>
      <c r="M50" s="71" t="s">
        <v>845</v>
      </c>
      <c r="N50" s="71" t="s">
        <v>845</v>
      </c>
    </row>
    <row r="51" spans="2:14" ht="15" customHeight="1" x14ac:dyDescent="0.25">
      <c r="B51" s="75" t="s">
        <v>115</v>
      </c>
      <c r="C51" s="74" t="s">
        <v>114</v>
      </c>
      <c r="D51" s="71" t="s">
        <v>845</v>
      </c>
      <c r="E51" s="71" t="s">
        <v>845</v>
      </c>
      <c r="F51" s="71" t="s">
        <v>845</v>
      </c>
      <c r="G51" s="71" t="s">
        <v>845</v>
      </c>
      <c r="H51" s="71" t="s">
        <v>845</v>
      </c>
      <c r="I51" s="71" t="s">
        <v>845</v>
      </c>
      <c r="J51" s="71" t="s">
        <v>845</v>
      </c>
      <c r="K51" s="71" t="s">
        <v>845</v>
      </c>
      <c r="L51" s="71" t="s">
        <v>845</v>
      </c>
      <c r="M51" s="71" t="s">
        <v>845</v>
      </c>
      <c r="N51" s="71" t="s">
        <v>845</v>
      </c>
    </row>
    <row r="52" spans="2:14" ht="15" customHeight="1" x14ac:dyDescent="0.25">
      <c r="B52" s="75" t="s">
        <v>118</v>
      </c>
      <c r="C52" s="74" t="s">
        <v>117</v>
      </c>
      <c r="D52" s="71" t="s">
        <v>845</v>
      </c>
      <c r="E52" s="71" t="s">
        <v>845</v>
      </c>
      <c r="F52" s="71" t="s">
        <v>845</v>
      </c>
      <c r="G52" s="71" t="s">
        <v>845</v>
      </c>
      <c r="H52" s="71" t="s">
        <v>845</v>
      </c>
      <c r="I52" s="71" t="s">
        <v>845</v>
      </c>
      <c r="J52" s="71" t="s">
        <v>845</v>
      </c>
      <c r="K52" s="71" t="s">
        <v>845</v>
      </c>
      <c r="L52" s="71" t="s">
        <v>845</v>
      </c>
      <c r="M52" s="71" t="s">
        <v>845</v>
      </c>
      <c r="N52" s="71" t="s">
        <v>845</v>
      </c>
    </row>
    <row r="53" spans="2:14" ht="15" customHeight="1" x14ac:dyDescent="0.25">
      <c r="B53" s="75" t="s">
        <v>121</v>
      </c>
      <c r="C53" s="74" t="s">
        <v>120</v>
      </c>
      <c r="D53" s="71" t="s">
        <v>845</v>
      </c>
      <c r="E53" s="71" t="s">
        <v>845</v>
      </c>
      <c r="F53" s="71" t="s">
        <v>845</v>
      </c>
      <c r="G53" s="71" t="s">
        <v>845</v>
      </c>
      <c r="H53" s="71" t="s">
        <v>845</v>
      </c>
      <c r="I53" s="71" t="s">
        <v>845</v>
      </c>
      <c r="J53" s="71" t="s">
        <v>845</v>
      </c>
      <c r="K53" s="71" t="s">
        <v>845</v>
      </c>
      <c r="L53" s="71" t="s">
        <v>845</v>
      </c>
      <c r="M53" s="71" t="s">
        <v>845</v>
      </c>
      <c r="N53" s="71" t="s">
        <v>845</v>
      </c>
    </row>
    <row r="54" spans="2:14" ht="15" customHeight="1" x14ac:dyDescent="0.25">
      <c r="B54" s="75" t="s">
        <v>124</v>
      </c>
      <c r="C54" s="74" t="s">
        <v>123</v>
      </c>
      <c r="D54" s="71" t="s">
        <v>845</v>
      </c>
      <c r="E54" s="71" t="s">
        <v>845</v>
      </c>
      <c r="F54" s="71" t="s">
        <v>845</v>
      </c>
      <c r="G54" s="71" t="s">
        <v>845</v>
      </c>
      <c r="H54" s="71" t="s">
        <v>845</v>
      </c>
      <c r="I54" s="71" t="s">
        <v>845</v>
      </c>
      <c r="J54" s="71" t="s">
        <v>845</v>
      </c>
      <c r="K54" s="71" t="s">
        <v>845</v>
      </c>
      <c r="L54" s="71" t="s">
        <v>845</v>
      </c>
      <c r="M54" s="71" t="s">
        <v>845</v>
      </c>
      <c r="N54" s="71" t="s">
        <v>845</v>
      </c>
    </row>
    <row r="55" spans="2:14" ht="15" customHeight="1" x14ac:dyDescent="0.25">
      <c r="B55" s="75" t="s">
        <v>127</v>
      </c>
      <c r="C55" s="74" t="s">
        <v>126</v>
      </c>
      <c r="D55" s="71" t="s">
        <v>845</v>
      </c>
      <c r="E55" s="71" t="s">
        <v>845</v>
      </c>
      <c r="F55" s="71" t="s">
        <v>845</v>
      </c>
      <c r="G55" s="71" t="s">
        <v>845</v>
      </c>
      <c r="H55" s="71" t="s">
        <v>845</v>
      </c>
      <c r="I55" s="71" t="s">
        <v>845</v>
      </c>
      <c r="J55" s="71" t="s">
        <v>845</v>
      </c>
      <c r="K55" s="71" t="s">
        <v>845</v>
      </c>
      <c r="L55" s="71" t="s">
        <v>845</v>
      </c>
      <c r="M55" s="71" t="s">
        <v>845</v>
      </c>
      <c r="N55" s="71" t="s">
        <v>845</v>
      </c>
    </row>
    <row r="56" spans="2:14" ht="15" customHeight="1" x14ac:dyDescent="0.25">
      <c r="B56" s="75" t="s">
        <v>908</v>
      </c>
      <c r="C56" s="74" t="s">
        <v>907</v>
      </c>
      <c r="D56" s="71">
        <v>3.21</v>
      </c>
      <c r="E56" s="71">
        <v>-3.7</v>
      </c>
      <c r="F56" s="71">
        <v>-1</v>
      </c>
      <c r="G56" s="71">
        <v>7</v>
      </c>
      <c r="H56" s="71">
        <v>5</v>
      </c>
      <c r="I56" s="71">
        <v>127.45</v>
      </c>
      <c r="J56" s="71">
        <v>16.23</v>
      </c>
      <c r="K56" s="71">
        <v>295</v>
      </c>
      <c r="L56" s="71">
        <v>0.18</v>
      </c>
      <c r="M56" s="71" t="s">
        <v>845</v>
      </c>
      <c r="N56">
        <v>194.13939999999999</v>
      </c>
    </row>
    <row r="57" spans="2:14" ht="15" customHeight="1" x14ac:dyDescent="0.25">
      <c r="B57" s="75" t="s">
        <v>133</v>
      </c>
      <c r="C57" s="74" t="s">
        <v>132</v>
      </c>
      <c r="D57" s="71" t="s">
        <v>845</v>
      </c>
      <c r="E57" s="71" t="s">
        <v>845</v>
      </c>
      <c r="F57" s="71" t="s">
        <v>845</v>
      </c>
      <c r="G57" s="71" t="s">
        <v>845</v>
      </c>
      <c r="H57" s="71" t="s">
        <v>845</v>
      </c>
      <c r="I57" s="71" t="s">
        <v>845</v>
      </c>
      <c r="J57" s="71" t="s">
        <v>845</v>
      </c>
      <c r="K57" s="71" t="s">
        <v>845</v>
      </c>
      <c r="L57" s="71" t="s">
        <v>845</v>
      </c>
      <c r="M57" s="71" t="s">
        <v>845</v>
      </c>
      <c r="N57" s="71" t="s">
        <v>845</v>
      </c>
    </row>
    <row r="58" spans="2:14" ht="15" customHeight="1" x14ac:dyDescent="0.25">
      <c r="B58" s="75" t="s">
        <v>136</v>
      </c>
      <c r="C58" s="74" t="s">
        <v>135</v>
      </c>
      <c r="D58" s="71" t="s">
        <v>845</v>
      </c>
      <c r="E58" s="71" t="s">
        <v>845</v>
      </c>
      <c r="F58" s="71" t="s">
        <v>845</v>
      </c>
      <c r="G58" s="71" t="s">
        <v>845</v>
      </c>
      <c r="H58" s="71" t="s">
        <v>845</v>
      </c>
      <c r="I58" s="71" t="s">
        <v>845</v>
      </c>
      <c r="J58" s="71" t="s">
        <v>845</v>
      </c>
      <c r="K58" s="71" t="s">
        <v>845</v>
      </c>
      <c r="L58" s="71" t="s">
        <v>845</v>
      </c>
      <c r="M58" s="71" t="s">
        <v>845</v>
      </c>
      <c r="N58" s="71" t="s">
        <v>845</v>
      </c>
    </row>
    <row r="59" spans="2:14" ht="15" customHeight="1" x14ac:dyDescent="0.25">
      <c r="B59" s="75" t="s">
        <v>139</v>
      </c>
      <c r="C59" s="74" t="s">
        <v>138</v>
      </c>
      <c r="D59" s="71" t="s">
        <v>845</v>
      </c>
      <c r="E59" s="71" t="s">
        <v>845</v>
      </c>
      <c r="F59" s="71" t="s">
        <v>845</v>
      </c>
      <c r="G59" s="71" t="s">
        <v>845</v>
      </c>
      <c r="H59" s="71" t="s">
        <v>845</v>
      </c>
      <c r="I59" s="71" t="s">
        <v>845</v>
      </c>
      <c r="J59" s="71" t="s">
        <v>845</v>
      </c>
      <c r="K59" s="71" t="s">
        <v>845</v>
      </c>
      <c r="L59" s="71" t="s">
        <v>845</v>
      </c>
      <c r="M59" s="71" t="s">
        <v>845</v>
      </c>
      <c r="N59" s="71" t="s">
        <v>845</v>
      </c>
    </row>
    <row r="60" spans="2:14" ht="15" customHeight="1" x14ac:dyDescent="0.25">
      <c r="B60" s="75" t="s">
        <v>145</v>
      </c>
      <c r="C60" s="74" t="s">
        <v>144</v>
      </c>
      <c r="D60" s="71" t="s">
        <v>845</v>
      </c>
      <c r="E60" s="71" t="s">
        <v>845</v>
      </c>
      <c r="F60" s="71" t="s">
        <v>845</v>
      </c>
      <c r="G60" s="71" t="s">
        <v>845</v>
      </c>
      <c r="H60" s="71" t="s">
        <v>845</v>
      </c>
      <c r="I60" s="71" t="s">
        <v>845</v>
      </c>
      <c r="J60" s="71" t="s">
        <v>845</v>
      </c>
      <c r="K60" s="71" t="s">
        <v>845</v>
      </c>
      <c r="L60" s="71" t="s">
        <v>845</v>
      </c>
      <c r="M60" s="71" t="s">
        <v>845</v>
      </c>
      <c r="N60" s="71" t="s">
        <v>845</v>
      </c>
    </row>
    <row r="61" spans="2:14" ht="15" customHeight="1" x14ac:dyDescent="0.25">
      <c r="B61" s="75" t="s">
        <v>148</v>
      </c>
      <c r="C61" s="74" t="s">
        <v>147</v>
      </c>
      <c r="D61" s="71" t="s">
        <v>845</v>
      </c>
      <c r="E61" s="71" t="s">
        <v>845</v>
      </c>
      <c r="F61" s="71" t="s">
        <v>845</v>
      </c>
      <c r="G61" s="71" t="s">
        <v>845</v>
      </c>
      <c r="H61" s="71" t="s">
        <v>845</v>
      </c>
      <c r="I61" s="71" t="s">
        <v>845</v>
      </c>
      <c r="J61" s="71" t="s">
        <v>845</v>
      </c>
      <c r="K61" s="71" t="s">
        <v>845</v>
      </c>
      <c r="L61" s="71" t="s">
        <v>845</v>
      </c>
      <c r="M61" s="71" t="s">
        <v>845</v>
      </c>
      <c r="N61" s="71" t="s">
        <v>845</v>
      </c>
    </row>
    <row r="62" spans="2:14" ht="15" customHeight="1" x14ac:dyDescent="0.25">
      <c r="B62" s="75" t="s">
        <v>151</v>
      </c>
      <c r="C62" s="74" t="s">
        <v>150</v>
      </c>
      <c r="D62" s="71" t="s">
        <v>845</v>
      </c>
      <c r="E62" s="71" t="s">
        <v>845</v>
      </c>
      <c r="F62" s="71" t="s">
        <v>845</v>
      </c>
      <c r="G62" s="71" t="s">
        <v>845</v>
      </c>
      <c r="H62" s="71" t="s">
        <v>845</v>
      </c>
      <c r="I62" s="71" t="s">
        <v>845</v>
      </c>
      <c r="J62" s="71" t="s">
        <v>845</v>
      </c>
      <c r="K62" s="71" t="s">
        <v>845</v>
      </c>
      <c r="L62" s="71" t="s">
        <v>845</v>
      </c>
      <c r="M62" s="71" t="s">
        <v>845</v>
      </c>
      <c r="N62" s="71" t="s">
        <v>845</v>
      </c>
    </row>
    <row r="63" spans="2:14" ht="15" customHeight="1" x14ac:dyDescent="0.25">
      <c r="B63" s="75" t="s">
        <v>156</v>
      </c>
      <c r="C63" s="74" t="s">
        <v>155</v>
      </c>
      <c r="D63" s="71">
        <v>3.21</v>
      </c>
      <c r="E63" s="71">
        <v>-3.7</v>
      </c>
      <c r="F63" s="71">
        <v>-1</v>
      </c>
      <c r="G63" s="71">
        <v>7</v>
      </c>
      <c r="H63" s="71">
        <v>5</v>
      </c>
      <c r="I63" s="71">
        <v>127.45</v>
      </c>
      <c r="J63" s="71">
        <v>16.350000000000001</v>
      </c>
      <c r="K63" s="71">
        <v>295</v>
      </c>
      <c r="L63" s="71">
        <v>0.18</v>
      </c>
      <c r="M63" s="71" t="s">
        <v>845</v>
      </c>
      <c r="N63">
        <v>194.13939999999999</v>
      </c>
    </row>
    <row r="64" spans="2:14" ht="15" customHeight="1" x14ac:dyDescent="0.25">
      <c r="B64" s="75" t="s">
        <v>162</v>
      </c>
      <c r="C64" s="74" t="s">
        <v>161</v>
      </c>
      <c r="D64" s="71" t="s">
        <v>845</v>
      </c>
      <c r="E64" s="71" t="s">
        <v>845</v>
      </c>
      <c r="F64" s="71" t="s">
        <v>845</v>
      </c>
      <c r="G64" s="71" t="s">
        <v>845</v>
      </c>
      <c r="H64" s="71" t="s">
        <v>845</v>
      </c>
      <c r="I64" s="71" t="s">
        <v>845</v>
      </c>
      <c r="J64" s="71" t="s">
        <v>845</v>
      </c>
      <c r="K64" s="71" t="s">
        <v>845</v>
      </c>
      <c r="L64" s="71" t="s">
        <v>845</v>
      </c>
      <c r="M64" s="71" t="s">
        <v>845</v>
      </c>
      <c r="N64" s="71" t="s">
        <v>845</v>
      </c>
    </row>
    <row r="65" spans="2:14" ht="15" customHeight="1" x14ac:dyDescent="0.25">
      <c r="B65" s="75" t="s">
        <v>165</v>
      </c>
      <c r="C65" s="74" t="s">
        <v>164</v>
      </c>
      <c r="D65" s="71" t="s">
        <v>845</v>
      </c>
      <c r="E65" s="71" t="s">
        <v>845</v>
      </c>
      <c r="F65" s="71" t="s">
        <v>845</v>
      </c>
      <c r="G65" s="71" t="s">
        <v>845</v>
      </c>
      <c r="H65" s="71" t="s">
        <v>845</v>
      </c>
      <c r="I65" s="71" t="s">
        <v>845</v>
      </c>
      <c r="J65" s="71" t="s">
        <v>845</v>
      </c>
      <c r="K65" s="71" t="s">
        <v>845</v>
      </c>
      <c r="L65" s="71" t="s">
        <v>845</v>
      </c>
      <c r="M65" s="71" t="s">
        <v>845</v>
      </c>
      <c r="N65" s="71" t="s">
        <v>845</v>
      </c>
    </row>
    <row r="66" spans="2:14" ht="15" customHeight="1" x14ac:dyDescent="0.25">
      <c r="B66" s="75" t="s">
        <v>168</v>
      </c>
      <c r="C66" s="74" t="s">
        <v>167</v>
      </c>
      <c r="D66" s="71" t="s">
        <v>845</v>
      </c>
      <c r="E66" s="71" t="s">
        <v>845</v>
      </c>
      <c r="F66" s="71" t="s">
        <v>845</v>
      </c>
      <c r="G66" s="71" t="s">
        <v>845</v>
      </c>
      <c r="H66" s="71" t="s">
        <v>845</v>
      </c>
      <c r="I66" s="71" t="s">
        <v>845</v>
      </c>
      <c r="J66" s="71" t="s">
        <v>845</v>
      </c>
      <c r="K66" s="71" t="s">
        <v>845</v>
      </c>
      <c r="L66" s="71" t="s">
        <v>845</v>
      </c>
      <c r="M66" s="71" t="s">
        <v>845</v>
      </c>
      <c r="N66" s="71" t="s">
        <v>845</v>
      </c>
    </row>
    <row r="67" spans="2:14" ht="15" customHeight="1" x14ac:dyDescent="0.25">
      <c r="B67" s="75" t="s">
        <v>171</v>
      </c>
      <c r="C67" s="74" t="s">
        <v>170</v>
      </c>
      <c r="D67" s="71" t="s">
        <v>845</v>
      </c>
      <c r="E67" s="71" t="s">
        <v>845</v>
      </c>
      <c r="F67" s="71" t="s">
        <v>845</v>
      </c>
      <c r="G67" s="71" t="s">
        <v>845</v>
      </c>
      <c r="H67" s="71" t="s">
        <v>845</v>
      </c>
      <c r="I67" s="71" t="s">
        <v>845</v>
      </c>
      <c r="J67" s="71" t="s">
        <v>845</v>
      </c>
      <c r="K67" s="71" t="s">
        <v>845</v>
      </c>
      <c r="L67" s="71" t="s">
        <v>845</v>
      </c>
      <c r="M67" s="71" t="s">
        <v>845</v>
      </c>
      <c r="N67" s="71" t="s">
        <v>845</v>
      </c>
    </row>
    <row r="68" spans="2:14" ht="15" customHeight="1" x14ac:dyDescent="0.25">
      <c r="B68" s="75" t="s">
        <v>174</v>
      </c>
      <c r="C68" s="74" t="s">
        <v>173</v>
      </c>
      <c r="D68" s="71" t="s">
        <v>845</v>
      </c>
      <c r="E68" s="71" t="s">
        <v>845</v>
      </c>
      <c r="F68" s="71" t="s">
        <v>845</v>
      </c>
      <c r="G68" s="71" t="s">
        <v>845</v>
      </c>
      <c r="H68" s="71" t="s">
        <v>845</v>
      </c>
      <c r="I68" s="71" t="s">
        <v>845</v>
      </c>
      <c r="J68" s="71" t="s">
        <v>845</v>
      </c>
      <c r="K68" s="71" t="s">
        <v>845</v>
      </c>
      <c r="L68" s="71" t="s">
        <v>845</v>
      </c>
      <c r="M68" s="71" t="s">
        <v>845</v>
      </c>
      <c r="N68" s="71" t="s">
        <v>845</v>
      </c>
    </row>
    <row r="69" spans="2:14" ht="15" customHeight="1" x14ac:dyDescent="0.25">
      <c r="B69" s="75" t="s">
        <v>177</v>
      </c>
      <c r="C69" s="74" t="s">
        <v>176</v>
      </c>
      <c r="D69" s="71" t="s">
        <v>845</v>
      </c>
      <c r="E69" s="71" t="s">
        <v>845</v>
      </c>
      <c r="F69" s="71" t="s">
        <v>845</v>
      </c>
      <c r="G69" s="71" t="s">
        <v>845</v>
      </c>
      <c r="H69" s="71" t="s">
        <v>845</v>
      </c>
      <c r="I69" s="71" t="s">
        <v>845</v>
      </c>
      <c r="J69" s="71" t="s">
        <v>845</v>
      </c>
      <c r="K69" s="71" t="s">
        <v>845</v>
      </c>
      <c r="L69" s="71" t="s">
        <v>845</v>
      </c>
      <c r="M69" s="71" t="s">
        <v>845</v>
      </c>
      <c r="N69" s="71" t="s">
        <v>845</v>
      </c>
    </row>
    <row r="70" spans="2:14" ht="15" customHeight="1" x14ac:dyDescent="0.25">
      <c r="B70" s="75" t="s">
        <v>180</v>
      </c>
      <c r="C70" s="74" t="s">
        <v>179</v>
      </c>
      <c r="D70" s="71" t="s">
        <v>845</v>
      </c>
      <c r="E70" s="71" t="s">
        <v>845</v>
      </c>
      <c r="F70" s="71" t="s">
        <v>845</v>
      </c>
      <c r="G70" s="71" t="s">
        <v>845</v>
      </c>
      <c r="H70" s="71" t="s">
        <v>845</v>
      </c>
      <c r="I70" s="71" t="s">
        <v>845</v>
      </c>
      <c r="J70" s="71" t="s">
        <v>845</v>
      </c>
      <c r="K70" s="71" t="s">
        <v>845</v>
      </c>
      <c r="L70" s="71" t="s">
        <v>845</v>
      </c>
      <c r="M70" s="71" t="s">
        <v>845</v>
      </c>
      <c r="N70" s="71" t="s">
        <v>845</v>
      </c>
    </row>
    <row r="71" spans="2:14" ht="15" customHeight="1" x14ac:dyDescent="0.25">
      <c r="B71" s="75" t="s">
        <v>183</v>
      </c>
      <c r="C71" s="74" t="s">
        <v>182</v>
      </c>
      <c r="D71" s="71" t="s">
        <v>845</v>
      </c>
      <c r="E71" s="71" t="s">
        <v>845</v>
      </c>
      <c r="F71" s="71" t="s">
        <v>845</v>
      </c>
      <c r="G71" s="71" t="s">
        <v>845</v>
      </c>
      <c r="H71" s="71" t="s">
        <v>845</v>
      </c>
      <c r="I71" s="71" t="s">
        <v>845</v>
      </c>
      <c r="J71" s="71" t="s">
        <v>845</v>
      </c>
      <c r="K71" s="71" t="s">
        <v>845</v>
      </c>
      <c r="L71" s="71" t="s">
        <v>845</v>
      </c>
      <c r="M71" s="71" t="s">
        <v>845</v>
      </c>
      <c r="N71" s="71" t="s">
        <v>845</v>
      </c>
    </row>
    <row r="72" spans="2:14" ht="15" customHeight="1" x14ac:dyDescent="0.25">
      <c r="B72" s="75" t="s">
        <v>186</v>
      </c>
      <c r="C72" s="74" t="s">
        <v>185</v>
      </c>
      <c r="D72" s="71" t="s">
        <v>845</v>
      </c>
      <c r="E72" s="71" t="s">
        <v>845</v>
      </c>
      <c r="F72" s="71" t="s">
        <v>845</v>
      </c>
      <c r="G72" s="71" t="s">
        <v>845</v>
      </c>
      <c r="H72" s="71" t="s">
        <v>845</v>
      </c>
      <c r="I72" s="71" t="s">
        <v>845</v>
      </c>
      <c r="J72" s="71" t="s">
        <v>845</v>
      </c>
      <c r="K72" s="71" t="s">
        <v>845</v>
      </c>
      <c r="L72" s="71" t="s">
        <v>845</v>
      </c>
      <c r="M72" s="71" t="s">
        <v>845</v>
      </c>
      <c r="N72" s="71" t="s">
        <v>845</v>
      </c>
    </row>
    <row r="73" spans="2:14" ht="15" customHeight="1" x14ac:dyDescent="0.25">
      <c r="B73" s="75" t="s">
        <v>189</v>
      </c>
      <c r="C73" s="74" t="s">
        <v>188</v>
      </c>
      <c r="D73" s="71" t="s">
        <v>845</v>
      </c>
      <c r="E73" s="71" t="s">
        <v>845</v>
      </c>
      <c r="F73" s="71" t="s">
        <v>845</v>
      </c>
      <c r="G73" s="71" t="s">
        <v>845</v>
      </c>
      <c r="H73" s="71" t="s">
        <v>845</v>
      </c>
      <c r="I73" s="71" t="s">
        <v>845</v>
      </c>
      <c r="J73" s="71" t="s">
        <v>845</v>
      </c>
      <c r="K73" s="71" t="s">
        <v>845</v>
      </c>
      <c r="L73" s="71" t="s">
        <v>845</v>
      </c>
      <c r="M73" s="71" t="s">
        <v>845</v>
      </c>
      <c r="N73" s="71" t="s">
        <v>845</v>
      </c>
    </row>
    <row r="74" spans="2:14" ht="15" customHeight="1" x14ac:dyDescent="0.25">
      <c r="B74" s="75" t="s">
        <v>192</v>
      </c>
      <c r="C74" s="74" t="s">
        <v>191</v>
      </c>
      <c r="D74" s="71">
        <v>12.16</v>
      </c>
      <c r="E74" s="71">
        <v>-3</v>
      </c>
      <c r="F74" s="71">
        <v>0</v>
      </c>
      <c r="G74" s="71">
        <v>6</v>
      </c>
      <c r="H74" s="71">
        <v>5</v>
      </c>
      <c r="I74" s="71">
        <v>118.22</v>
      </c>
      <c r="J74" s="71">
        <v>16.350000000000001</v>
      </c>
      <c r="K74" s="71">
        <v>399</v>
      </c>
      <c r="L74" s="71">
        <v>0.35</v>
      </c>
      <c r="M74" s="71" t="s">
        <v>845</v>
      </c>
      <c r="N74">
        <v>180.1559</v>
      </c>
    </row>
    <row r="75" spans="2:14" ht="15" customHeight="1" x14ac:dyDescent="0.25">
      <c r="B75" s="75" t="s">
        <v>910</v>
      </c>
      <c r="C75" s="74" t="s">
        <v>909</v>
      </c>
      <c r="D75" s="71">
        <v>11.3</v>
      </c>
      <c r="E75" s="71">
        <v>-3.6</v>
      </c>
      <c r="F75" s="71">
        <v>0</v>
      </c>
      <c r="G75" s="71">
        <v>5</v>
      </c>
      <c r="H75" s="71">
        <v>4</v>
      </c>
      <c r="I75" s="71">
        <v>90.15</v>
      </c>
      <c r="J75" s="71">
        <v>15.17</v>
      </c>
      <c r="K75" s="71">
        <v>827</v>
      </c>
      <c r="L75" s="71">
        <v>0.7</v>
      </c>
      <c r="M75" s="71" t="s">
        <v>845</v>
      </c>
      <c r="N75">
        <v>164.15649999999999</v>
      </c>
    </row>
    <row r="76" spans="2:14" ht="15" customHeight="1" x14ac:dyDescent="0.25">
      <c r="B76" s="75" t="s">
        <v>204</v>
      </c>
      <c r="C76" s="74" t="s">
        <v>203</v>
      </c>
      <c r="D76" s="71" t="s">
        <v>845</v>
      </c>
      <c r="E76" s="71" t="s">
        <v>845</v>
      </c>
      <c r="F76" s="71" t="s">
        <v>845</v>
      </c>
      <c r="G76" s="71" t="s">
        <v>845</v>
      </c>
      <c r="H76" s="71" t="s">
        <v>845</v>
      </c>
      <c r="I76" s="71" t="s">
        <v>845</v>
      </c>
      <c r="J76" s="71" t="s">
        <v>845</v>
      </c>
      <c r="K76" s="71" t="s">
        <v>845</v>
      </c>
      <c r="L76" s="71" t="s">
        <v>845</v>
      </c>
      <c r="M76" s="71" t="s">
        <v>845</v>
      </c>
      <c r="N76" s="71" t="s">
        <v>845</v>
      </c>
    </row>
    <row r="77" spans="2:14" ht="15" customHeight="1" x14ac:dyDescent="0.25">
      <c r="B77" s="88" t="s">
        <v>911</v>
      </c>
      <c r="C77" s="74" t="s">
        <v>209</v>
      </c>
      <c r="D77" s="71">
        <v>3</v>
      </c>
      <c r="E77" s="71">
        <v>-1.3</v>
      </c>
      <c r="F77" s="71">
        <v>-1</v>
      </c>
      <c r="G77" s="71">
        <v>9</v>
      </c>
      <c r="H77" s="71">
        <v>7</v>
      </c>
      <c r="I77" s="71">
        <v>176.78</v>
      </c>
      <c r="J77" s="71">
        <v>28.19</v>
      </c>
      <c r="K77" s="71">
        <v>227</v>
      </c>
      <c r="L77" s="71">
        <v>-0.13</v>
      </c>
      <c r="M77" s="71" t="s">
        <v>845</v>
      </c>
      <c r="N77">
        <v>309.26990000000001</v>
      </c>
    </row>
    <row r="78" spans="2:14" ht="15" customHeight="1" x14ac:dyDescent="0.25">
      <c r="B78" s="75" t="s">
        <v>213</v>
      </c>
      <c r="C78" s="74" t="s">
        <v>212</v>
      </c>
      <c r="D78" s="71" t="s">
        <v>845</v>
      </c>
      <c r="E78" s="71" t="s">
        <v>845</v>
      </c>
      <c r="F78" s="71" t="s">
        <v>845</v>
      </c>
      <c r="G78" s="71" t="s">
        <v>845</v>
      </c>
      <c r="H78" s="71" t="s">
        <v>845</v>
      </c>
      <c r="I78" s="71" t="s">
        <v>845</v>
      </c>
      <c r="J78" s="71" t="s">
        <v>845</v>
      </c>
      <c r="K78" s="71" t="s">
        <v>845</v>
      </c>
      <c r="L78" s="71" t="s">
        <v>845</v>
      </c>
      <c r="M78" s="71" t="s">
        <v>845</v>
      </c>
      <c r="N78" s="71" t="s">
        <v>845</v>
      </c>
    </row>
    <row r="79" spans="2:14" ht="15" customHeight="1" x14ac:dyDescent="0.25">
      <c r="B79" s="75" t="s">
        <v>216</v>
      </c>
      <c r="C79" s="74" t="s">
        <v>215</v>
      </c>
      <c r="D79" s="71">
        <v>9.48</v>
      </c>
      <c r="E79" s="71">
        <v>-3</v>
      </c>
      <c r="F79" s="71">
        <v>0</v>
      </c>
      <c r="G79" s="71">
        <v>6</v>
      </c>
      <c r="H79" s="71">
        <v>5</v>
      </c>
      <c r="I79" s="71">
        <v>118.22</v>
      </c>
      <c r="J79" s="71">
        <v>16.440000000000001</v>
      </c>
      <c r="K79" s="71">
        <v>399</v>
      </c>
      <c r="L79" s="71">
        <v>0.35</v>
      </c>
      <c r="M79" s="71">
        <v>134</v>
      </c>
      <c r="N79">
        <v>180.1559</v>
      </c>
    </row>
    <row r="80" spans="2:14" ht="15" customHeight="1" x14ac:dyDescent="0.25">
      <c r="B80" s="75" t="s">
        <v>219</v>
      </c>
      <c r="C80" s="74" t="s">
        <v>218</v>
      </c>
      <c r="D80" s="71" t="s">
        <v>845</v>
      </c>
      <c r="E80" s="71" t="s">
        <v>845</v>
      </c>
      <c r="F80" s="71" t="s">
        <v>845</v>
      </c>
      <c r="G80" s="71" t="s">
        <v>845</v>
      </c>
      <c r="H80" s="71" t="s">
        <v>845</v>
      </c>
      <c r="I80" s="71" t="s">
        <v>845</v>
      </c>
      <c r="J80" s="71" t="s">
        <v>845</v>
      </c>
      <c r="K80" s="71" t="s">
        <v>845</v>
      </c>
      <c r="L80" s="71" t="s">
        <v>845</v>
      </c>
      <c r="M80" s="71" t="s">
        <v>845</v>
      </c>
      <c r="N80" s="71" t="s">
        <v>845</v>
      </c>
    </row>
    <row r="81" spans="2:14" ht="15" customHeight="1" x14ac:dyDescent="0.25">
      <c r="B81" s="75" t="s">
        <v>222</v>
      </c>
      <c r="C81" s="74" t="s">
        <v>221</v>
      </c>
      <c r="D81" s="71" t="s">
        <v>845</v>
      </c>
      <c r="E81" s="71" t="s">
        <v>845</v>
      </c>
      <c r="F81" s="71" t="s">
        <v>845</v>
      </c>
      <c r="G81" s="71" t="s">
        <v>845</v>
      </c>
      <c r="H81" s="71" t="s">
        <v>845</v>
      </c>
      <c r="I81" s="71" t="s">
        <v>845</v>
      </c>
      <c r="J81" s="71" t="s">
        <v>845</v>
      </c>
      <c r="K81" s="71" t="s">
        <v>845</v>
      </c>
      <c r="L81" s="71" t="s">
        <v>845</v>
      </c>
      <c r="M81" s="71" t="s">
        <v>845</v>
      </c>
      <c r="N81" s="71" t="s">
        <v>845</v>
      </c>
    </row>
    <row r="82" spans="2:14" ht="15" customHeight="1" x14ac:dyDescent="0.25">
      <c r="B82" s="75" t="s">
        <v>225</v>
      </c>
      <c r="C82" s="74" t="s">
        <v>224</v>
      </c>
      <c r="D82" s="71" t="s">
        <v>845</v>
      </c>
      <c r="E82" s="71" t="s">
        <v>845</v>
      </c>
      <c r="F82" s="71" t="s">
        <v>845</v>
      </c>
      <c r="G82" s="71" t="s">
        <v>845</v>
      </c>
      <c r="H82" s="71" t="s">
        <v>845</v>
      </c>
      <c r="I82" s="71" t="s">
        <v>845</v>
      </c>
      <c r="J82" s="71" t="s">
        <v>845</v>
      </c>
      <c r="K82" s="71" t="s">
        <v>845</v>
      </c>
      <c r="L82" s="71" t="s">
        <v>845</v>
      </c>
      <c r="M82" s="71" t="s">
        <v>845</v>
      </c>
      <c r="N82" s="71" t="s">
        <v>845</v>
      </c>
    </row>
    <row r="83" spans="2:14" ht="15" customHeight="1" x14ac:dyDescent="0.25">
      <c r="B83" s="75" t="s">
        <v>228</v>
      </c>
      <c r="C83" s="74" t="s">
        <v>227</v>
      </c>
      <c r="D83" s="71" t="s">
        <v>845</v>
      </c>
      <c r="E83" s="71" t="s">
        <v>845</v>
      </c>
      <c r="F83" s="71" t="s">
        <v>845</v>
      </c>
      <c r="G83" s="71" t="s">
        <v>845</v>
      </c>
      <c r="H83" s="71" t="s">
        <v>845</v>
      </c>
      <c r="I83" s="71" t="s">
        <v>845</v>
      </c>
      <c r="J83" s="71" t="s">
        <v>845</v>
      </c>
      <c r="K83" s="71" t="s">
        <v>845</v>
      </c>
      <c r="L83" s="71" t="s">
        <v>845</v>
      </c>
      <c r="M83" s="71" t="s">
        <v>845</v>
      </c>
      <c r="N83" s="71" t="s">
        <v>845</v>
      </c>
    </row>
    <row r="84" spans="2:14" ht="15" customHeight="1" x14ac:dyDescent="0.25">
      <c r="B84" s="75" t="s">
        <v>913</v>
      </c>
      <c r="C84" s="74" t="s">
        <v>912</v>
      </c>
      <c r="D84" s="71">
        <v>11.43</v>
      </c>
      <c r="E84" s="71">
        <v>-3.2</v>
      </c>
      <c r="F84" s="71">
        <v>0</v>
      </c>
      <c r="G84" s="71">
        <v>4</v>
      </c>
      <c r="H84" s="71">
        <v>3</v>
      </c>
      <c r="I84" s="71">
        <v>69.92</v>
      </c>
      <c r="J84" s="71">
        <v>14.35</v>
      </c>
      <c r="K84" s="71">
        <v>848</v>
      </c>
      <c r="L84" s="71">
        <v>0.76</v>
      </c>
      <c r="M84" s="71" t="s">
        <v>845</v>
      </c>
      <c r="N84">
        <v>148.15710000000001</v>
      </c>
    </row>
  </sheetData>
  <sortState xmlns:xlrd2="http://schemas.microsoft.com/office/spreadsheetml/2017/richdata2" ref="B4:N84">
    <sortCondition sortBy="cellColor" ref="C19" dxfId="62"/>
  </sortState>
  <conditionalFormatting sqref="C4:C28">
    <cfRule type="cellIs" dxfId="2" priority="2" operator="equal">
      <formula>0</formula>
    </cfRule>
  </conditionalFormatting>
  <conditionalFormatting sqref="C4:C28">
    <cfRule type="cellIs" dxfId="1" priority="3" operator="equal">
      <formula>"null"</formula>
    </cfRule>
  </conditionalFormatting>
  <conditionalFormatting sqref="D4:N4 I5:N7 I10:N11 I8:M9 D5:H14 I12:M14 D19:N19 D15:M18 D21:N22 D20:M20 D27:N34 D23:M26 D36:N39 D35:M35 D41:N55 D40:M40 D57:N62 D56:M56 D64:N73 D63:M63 D76:N76 D74:M75 D78:N78 D77:M77 D80:N83 D79:M79 D84:M84">
    <cfRule type="cellIs" dxfId="0" priority="1" operator="equal">
      <formula>"-"</formula>
    </cfRule>
  </conditionalFormatting>
  <hyperlinks>
    <hyperlink ref="C1" r:id="rId1" xr:uid="{473DB920-F4C7-4A8E-96A0-1E44D4EF0721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21BF2-4C2A-4EFF-B5FF-57D475B1CAC1}">
  <sheetPr>
    <tabColor rgb="FFFF0000"/>
  </sheetPr>
  <dimension ref="B1:N31"/>
  <sheetViews>
    <sheetView zoomScale="85" zoomScaleNormal="85" workbookViewId="0">
      <selection activeCell="N30" sqref="N30"/>
    </sheetView>
  </sheetViews>
  <sheetFormatPr defaultRowHeight="15" x14ac:dyDescent="0.25"/>
  <cols>
    <col min="2" max="2" width="12.7109375" bestFit="1" customWidth="1"/>
    <col min="9" max="9" width="12.7109375" bestFit="1" customWidth="1"/>
  </cols>
  <sheetData>
    <row r="1" spans="2:14" ht="15.75" thickBot="1" x14ac:dyDescent="0.3"/>
    <row r="2" spans="2:14" ht="15.75" thickTop="1" x14ac:dyDescent="0.25">
      <c r="B2" s="296" t="s">
        <v>1110</v>
      </c>
      <c r="C2" s="331" t="s">
        <v>1111</v>
      </c>
      <c r="D2" s="332"/>
      <c r="E2" s="332"/>
      <c r="F2" s="333"/>
      <c r="I2" s="296" t="s">
        <v>1112</v>
      </c>
      <c r="J2" s="331" t="s">
        <v>1111</v>
      </c>
      <c r="K2" s="332"/>
      <c r="L2" s="332"/>
      <c r="M2" s="333"/>
    </row>
    <row r="3" spans="2:14" x14ac:dyDescent="0.25">
      <c r="B3" s="297" t="s">
        <v>1113</v>
      </c>
      <c r="C3" s="298">
        <v>1</v>
      </c>
      <c r="D3" s="298">
        <v>2</v>
      </c>
      <c r="E3" s="298">
        <v>3</v>
      </c>
      <c r="F3" s="298">
        <v>4</v>
      </c>
      <c r="I3" s="297" t="s">
        <v>1113</v>
      </c>
      <c r="J3" s="298">
        <v>1</v>
      </c>
      <c r="K3" s="298">
        <v>2</v>
      </c>
      <c r="L3" s="298">
        <v>3</v>
      </c>
      <c r="M3" s="298">
        <v>4</v>
      </c>
    </row>
    <row r="4" spans="2:14" x14ac:dyDescent="0.25">
      <c r="B4" s="298" t="s">
        <v>1114</v>
      </c>
      <c r="C4" s="298">
        <v>0.44</v>
      </c>
      <c r="D4" s="298">
        <v>0.43</v>
      </c>
      <c r="E4" s="298">
        <v>0.435</v>
      </c>
      <c r="F4" s="298">
        <v>0.38</v>
      </c>
      <c r="I4" s="298" t="s">
        <v>1114</v>
      </c>
      <c r="J4" s="298">
        <v>0.315</v>
      </c>
      <c r="K4" s="298">
        <v>0.31</v>
      </c>
      <c r="L4" s="298">
        <v>0.30499999999999999</v>
      </c>
      <c r="M4" s="298">
        <v>0.3</v>
      </c>
    </row>
    <row r="5" spans="2:14" x14ac:dyDescent="0.25">
      <c r="B5" s="298" t="s">
        <v>1115</v>
      </c>
      <c r="C5" s="298">
        <v>0.43</v>
      </c>
      <c r="D5" s="298">
        <v>0.43</v>
      </c>
      <c r="E5" s="298">
        <v>0.43</v>
      </c>
      <c r="F5" s="298">
        <v>0.42499999999999999</v>
      </c>
      <c r="I5" s="298" t="s">
        <v>1115</v>
      </c>
      <c r="J5" s="298">
        <v>0.32500000000000001</v>
      </c>
      <c r="K5" s="298">
        <v>0.33</v>
      </c>
      <c r="L5" s="298">
        <v>0.32</v>
      </c>
      <c r="M5" s="298">
        <v>0.32</v>
      </c>
    </row>
    <row r="6" spans="2:14" x14ac:dyDescent="0.25">
      <c r="B6" s="295" t="s">
        <v>1116</v>
      </c>
      <c r="C6" s="299">
        <v>0.47499999999999998</v>
      </c>
      <c r="D6" s="299">
        <v>0.47499999999999998</v>
      </c>
      <c r="E6" s="299">
        <v>0.47499999999999998</v>
      </c>
      <c r="F6" s="299">
        <v>0.47499999999999998</v>
      </c>
      <c r="I6" s="295" t="s">
        <v>1116</v>
      </c>
      <c r="J6" s="299">
        <v>0.34499999999999997</v>
      </c>
      <c r="K6" s="299">
        <v>0.34499999999999997</v>
      </c>
      <c r="L6" s="299">
        <v>0.34499999999999997</v>
      </c>
      <c r="M6" s="299">
        <v>0.34499999999999997</v>
      </c>
    </row>
    <row r="7" spans="2:14" x14ac:dyDescent="0.25">
      <c r="B7" s="300" t="s">
        <v>1117</v>
      </c>
      <c r="C7">
        <f>(C5-C4)/C6</f>
        <v>-2.1052631578947389E-2</v>
      </c>
      <c r="D7">
        <f t="shared" ref="D7:F7" si="0">(D5-D4)/D6</f>
        <v>0</v>
      </c>
      <c r="E7">
        <f t="shared" si="0"/>
        <v>-1.0526315789473694E-2</v>
      </c>
      <c r="F7">
        <f t="shared" si="0"/>
        <v>9.4736842105263133E-2</v>
      </c>
      <c r="G7" s="301">
        <f>AVERAGE(F7)</f>
        <v>9.4736842105263133E-2</v>
      </c>
      <c r="I7" s="300" t="s">
        <v>1117</v>
      </c>
      <c r="J7">
        <f>(J5-J4)/J6</f>
        <v>2.898550724637684E-2</v>
      </c>
      <c r="K7">
        <f t="shared" ref="K7:M7" si="1">(K5-K4)/K6</f>
        <v>5.7971014492753679E-2</v>
      </c>
      <c r="L7">
        <f t="shared" si="1"/>
        <v>4.3478260869565258E-2</v>
      </c>
      <c r="M7">
        <f t="shared" si="1"/>
        <v>5.7971014492753679E-2</v>
      </c>
      <c r="N7" s="301">
        <f>AVERAGE(J7:M7)</f>
        <v>4.7101449275362368E-2</v>
      </c>
    </row>
    <row r="8" spans="2:14" x14ac:dyDescent="0.25">
      <c r="B8" s="312" t="s">
        <v>1136</v>
      </c>
      <c r="C8">
        <f>(C5-C4)</f>
        <v>-1.0000000000000009E-2</v>
      </c>
      <c r="D8">
        <f t="shared" ref="D8:F8" si="2">(D5-D4)</f>
        <v>0</v>
      </c>
      <c r="E8">
        <f t="shared" si="2"/>
        <v>-5.0000000000000044E-3</v>
      </c>
      <c r="F8">
        <f t="shared" si="2"/>
        <v>4.4999999999999984E-2</v>
      </c>
      <c r="G8" s="301">
        <f>AVERAGE(F8)</f>
        <v>4.4999999999999984E-2</v>
      </c>
      <c r="I8" s="312" t="s">
        <v>1136</v>
      </c>
      <c r="J8">
        <f>(J5-J4)</f>
        <v>1.0000000000000009E-2</v>
      </c>
      <c r="K8">
        <f t="shared" ref="K8:M8" si="3">(K5-K4)</f>
        <v>2.0000000000000018E-2</v>
      </c>
      <c r="L8">
        <f t="shared" si="3"/>
        <v>1.5000000000000013E-2</v>
      </c>
      <c r="M8">
        <f t="shared" si="3"/>
        <v>2.0000000000000018E-2</v>
      </c>
      <c r="N8" s="301">
        <f>AVERAGE(J8:M8)</f>
        <v>1.6250000000000014E-2</v>
      </c>
    </row>
    <row r="9" spans="2:14" x14ac:dyDescent="0.25">
      <c r="B9" t="s">
        <v>1118</v>
      </c>
      <c r="C9">
        <f>C7*EXP(-C7*C3)</f>
        <v>-2.150054319117943E-2</v>
      </c>
      <c r="D9">
        <f t="shared" ref="D9:F9" si="4">D7*EXP(-D7*D3)</f>
        <v>0</v>
      </c>
      <c r="E9">
        <f t="shared" si="4"/>
        <v>-1.0864030027416973E-2</v>
      </c>
      <c r="F9">
        <f t="shared" si="4"/>
        <v>6.4855102957661837E-2</v>
      </c>
      <c r="G9" s="301">
        <f>F9-C9</f>
        <v>8.6355646148841267E-2</v>
      </c>
      <c r="I9" t="s">
        <v>1118</v>
      </c>
      <c r="J9">
        <f>J7*EXP(-J7*J3)</f>
        <v>2.8157407045452443E-2</v>
      </c>
      <c r="K9">
        <f t="shared" ref="K9:M9" si="5">K7*EXP(-K7*K3)</f>
        <v>5.1624744727296244E-2</v>
      </c>
      <c r="L9">
        <f t="shared" si="5"/>
        <v>3.8161466664442735E-2</v>
      </c>
      <c r="M9">
        <f t="shared" si="5"/>
        <v>4.5973221125734098E-2</v>
      </c>
      <c r="N9" s="301">
        <f>M9-J9</f>
        <v>1.7815814080281656E-2</v>
      </c>
    </row>
    <row r="10" spans="2:14" ht="15.75" thickBot="1" x14ac:dyDescent="0.3">
      <c r="G10" s="301"/>
      <c r="N10" s="301"/>
    </row>
    <row r="11" spans="2:14" ht="15.75" thickTop="1" x14ac:dyDescent="0.25">
      <c r="B11" s="296" t="s">
        <v>1119</v>
      </c>
      <c r="C11" s="331" t="s">
        <v>1111</v>
      </c>
      <c r="D11" s="332"/>
      <c r="E11" s="332"/>
      <c r="F11" s="333"/>
      <c r="G11" s="301"/>
      <c r="I11" s="296" t="s">
        <v>1120</v>
      </c>
      <c r="J11" s="331" t="s">
        <v>1111</v>
      </c>
      <c r="K11" s="332"/>
      <c r="L11" s="332"/>
      <c r="M11" s="333"/>
      <c r="N11" s="301"/>
    </row>
    <row r="12" spans="2:14" x14ac:dyDescent="0.25">
      <c r="B12" s="297" t="s">
        <v>1113</v>
      </c>
      <c r="C12" s="298">
        <v>1</v>
      </c>
      <c r="D12" s="298">
        <v>2</v>
      </c>
      <c r="E12" s="298">
        <v>3</v>
      </c>
      <c r="F12" s="298">
        <v>4</v>
      </c>
      <c r="G12" s="301"/>
      <c r="I12" s="297" t="s">
        <v>1113</v>
      </c>
      <c r="J12" s="298">
        <v>1</v>
      </c>
      <c r="K12" s="298">
        <v>2</v>
      </c>
      <c r="L12" s="298">
        <v>3</v>
      </c>
      <c r="M12" s="298">
        <v>4</v>
      </c>
      <c r="N12" s="301"/>
    </row>
    <row r="13" spans="2:14" x14ac:dyDescent="0.25">
      <c r="B13" s="298" t="s">
        <v>1114</v>
      </c>
      <c r="C13" s="298">
        <v>0.34499999999999997</v>
      </c>
      <c r="D13" s="298">
        <v>0.32500000000000001</v>
      </c>
      <c r="E13" s="298">
        <v>0.18</v>
      </c>
      <c r="F13" s="298">
        <v>0.17</v>
      </c>
      <c r="G13" s="301"/>
      <c r="I13" s="298" t="s">
        <v>1114</v>
      </c>
      <c r="J13" s="298">
        <v>0.4</v>
      </c>
      <c r="K13" s="298">
        <v>0.38</v>
      </c>
      <c r="L13" s="298">
        <v>0.17499999999999999</v>
      </c>
      <c r="M13" s="298">
        <v>0.11</v>
      </c>
      <c r="N13" s="301"/>
    </row>
    <row r="14" spans="2:14" x14ac:dyDescent="0.25">
      <c r="B14" s="298" t="s">
        <v>1115</v>
      </c>
      <c r="C14" s="298">
        <v>0.35</v>
      </c>
      <c r="D14" s="298">
        <v>0.33</v>
      </c>
      <c r="E14" s="298">
        <v>0.25</v>
      </c>
      <c r="F14" s="298">
        <v>0.23</v>
      </c>
      <c r="G14" s="301"/>
      <c r="I14" s="298" t="s">
        <v>1115</v>
      </c>
      <c r="J14" s="298">
        <v>0.39500000000000002</v>
      </c>
      <c r="K14" s="298">
        <v>0.4</v>
      </c>
      <c r="L14" s="298">
        <v>0.215</v>
      </c>
      <c r="M14" s="298">
        <v>0.19</v>
      </c>
      <c r="N14" s="301"/>
    </row>
    <row r="15" spans="2:14" x14ac:dyDescent="0.25">
      <c r="B15" s="295" t="s">
        <v>1116</v>
      </c>
      <c r="C15" s="299">
        <v>0.36</v>
      </c>
      <c r="D15" s="299">
        <v>0.36</v>
      </c>
      <c r="E15" s="299">
        <v>0.36</v>
      </c>
      <c r="F15" s="299">
        <v>0.36</v>
      </c>
      <c r="G15" s="301"/>
      <c r="I15" s="295" t="s">
        <v>1116</v>
      </c>
      <c r="J15" s="299">
        <v>0.41499999999999998</v>
      </c>
      <c r="K15" s="299">
        <v>0.41499999999999998</v>
      </c>
      <c r="L15" s="299">
        <v>0.41499999999999998</v>
      </c>
      <c r="M15" s="299">
        <v>0.41499999999999998</v>
      </c>
      <c r="N15" s="301"/>
    </row>
    <row r="16" spans="2:14" x14ac:dyDescent="0.25">
      <c r="B16" s="300" t="s">
        <v>1117</v>
      </c>
      <c r="C16">
        <f>(C14-C13)/C15</f>
        <v>1.3888888888888902E-2</v>
      </c>
      <c r="D16">
        <f t="shared" ref="D16:F16" si="6">(D14-D13)/D15</f>
        <v>1.3888888888888902E-2</v>
      </c>
      <c r="E16">
        <f t="shared" si="6"/>
        <v>0.19444444444444448</v>
      </c>
      <c r="F16">
        <f t="shared" si="6"/>
        <v>0.16666666666666666</v>
      </c>
      <c r="G16" s="301">
        <f>AVERAGE(C16:F16)</f>
        <v>9.7222222222222238E-2</v>
      </c>
      <c r="I16" s="300" t="s">
        <v>1117</v>
      </c>
      <c r="J16">
        <f>(J14-J13)/J15</f>
        <v>-1.2048192771084348E-2</v>
      </c>
      <c r="K16">
        <f t="shared" ref="K16:M16" si="7">(K14-K13)/K15</f>
        <v>4.8192771084337394E-2</v>
      </c>
      <c r="L16">
        <f t="shared" si="7"/>
        <v>9.6385542168674718E-2</v>
      </c>
      <c r="M16">
        <f t="shared" si="7"/>
        <v>0.19277108433734941</v>
      </c>
      <c r="N16" s="301">
        <f>AVERAGE(K16:M16)</f>
        <v>0.11244979919678717</v>
      </c>
    </row>
    <row r="17" spans="2:14" x14ac:dyDescent="0.25">
      <c r="B17" s="312" t="s">
        <v>1136</v>
      </c>
      <c r="C17">
        <f>(C14-C13)</f>
        <v>5.0000000000000044E-3</v>
      </c>
      <c r="D17">
        <f t="shared" ref="D17:F17" si="8">(D14-D13)</f>
        <v>5.0000000000000044E-3</v>
      </c>
      <c r="E17">
        <f t="shared" si="8"/>
        <v>7.0000000000000007E-2</v>
      </c>
      <c r="F17">
        <f t="shared" si="8"/>
        <v>0.06</v>
      </c>
      <c r="G17" s="301">
        <f>AVERAGE(C17:F17)</f>
        <v>3.5000000000000003E-2</v>
      </c>
      <c r="I17" s="312" t="s">
        <v>1136</v>
      </c>
      <c r="J17">
        <f>(J14-J13)</f>
        <v>-5.0000000000000044E-3</v>
      </c>
      <c r="K17">
        <f t="shared" ref="K17:M17" si="9">(K14-K13)</f>
        <v>2.0000000000000018E-2</v>
      </c>
      <c r="L17">
        <f t="shared" si="9"/>
        <v>4.0000000000000008E-2</v>
      </c>
      <c r="M17">
        <f t="shared" si="9"/>
        <v>0.08</v>
      </c>
      <c r="N17" s="301">
        <f>AVERAGE(K17:M17)</f>
        <v>4.6666666666666669E-2</v>
      </c>
    </row>
    <row r="18" spans="2:14" x14ac:dyDescent="0.25">
      <c r="B18" t="s">
        <v>1118</v>
      </c>
      <c r="C18">
        <f>C16*EXP(-C16*C12)</f>
        <v>1.3697321065887738E-2</v>
      </c>
      <c r="D18">
        <f t="shared" ref="D18:F18" si="10">D16*EXP(-D16*D12)</f>
        <v>1.350839551550485E-2</v>
      </c>
      <c r="E18">
        <f t="shared" si="10"/>
        <v>0.10850683389973137</v>
      </c>
      <c r="F18">
        <f t="shared" si="10"/>
        <v>8.5569519838765332E-2</v>
      </c>
      <c r="G18" s="301">
        <f>F18-C18</f>
        <v>7.1872198772877594E-2</v>
      </c>
      <c r="I18" t="s">
        <v>1118</v>
      </c>
      <c r="J18">
        <f>J16*EXP(-J16*J12)</f>
        <v>-1.219422969409068E-2</v>
      </c>
      <c r="K18">
        <f t="shared" ref="K18:M18" si="11">K16*EXP(-K16*K12)</f>
        <v>4.3764522042959698E-2</v>
      </c>
      <c r="L18">
        <f t="shared" si="11"/>
        <v>7.2182640908416418E-2</v>
      </c>
      <c r="M18">
        <f t="shared" si="11"/>
        <v>8.9158800588361509E-2</v>
      </c>
      <c r="N18" s="301">
        <f>M18-J18</f>
        <v>0.10135303028245218</v>
      </c>
    </row>
    <row r="23" spans="2:14" ht="15.75" thickBot="1" x14ac:dyDescent="0.3"/>
    <row r="24" spans="2:14" ht="15.75" thickTop="1" x14ac:dyDescent="0.25">
      <c r="B24" s="296" t="s">
        <v>577</v>
      </c>
      <c r="C24" s="331" t="s">
        <v>1111</v>
      </c>
      <c r="D24" s="332"/>
      <c r="E24" s="332"/>
      <c r="F24" s="333"/>
      <c r="G24" s="301"/>
      <c r="I24" s="296" t="s">
        <v>1137</v>
      </c>
      <c r="J24" s="331" t="s">
        <v>1111</v>
      </c>
      <c r="K24" s="332"/>
      <c r="L24" s="332"/>
      <c r="M24" s="333"/>
    </row>
    <row r="25" spans="2:14" x14ac:dyDescent="0.25">
      <c r="B25" s="297" t="s">
        <v>1113</v>
      </c>
      <c r="C25" s="298">
        <v>1</v>
      </c>
      <c r="D25" s="298">
        <v>2</v>
      </c>
      <c r="E25" s="298">
        <v>3</v>
      </c>
      <c r="F25" s="298">
        <v>4</v>
      </c>
      <c r="G25" s="301"/>
      <c r="I25" s="297" t="s">
        <v>1113</v>
      </c>
      <c r="J25" s="298">
        <v>1</v>
      </c>
      <c r="K25" s="298">
        <v>2</v>
      </c>
      <c r="L25" s="298">
        <v>3</v>
      </c>
      <c r="M25" s="298">
        <v>4</v>
      </c>
    </row>
    <row r="26" spans="2:14" x14ac:dyDescent="0.25">
      <c r="B26" s="298" t="s">
        <v>1114</v>
      </c>
      <c r="C26" s="298">
        <v>0.8</v>
      </c>
      <c r="D26" s="298">
        <v>0.75</v>
      </c>
      <c r="E26" s="298">
        <v>0.6</v>
      </c>
      <c r="F26" s="298">
        <v>0.4</v>
      </c>
      <c r="G26" s="301"/>
      <c r="I26" s="298" t="s">
        <v>1114</v>
      </c>
      <c r="J26" s="298">
        <f>12/53</f>
        <v>0.22641509433962265</v>
      </c>
      <c r="K26" s="298"/>
      <c r="L26" s="298"/>
      <c r="M26" s="298"/>
    </row>
    <row r="27" spans="2:14" x14ac:dyDescent="0.25">
      <c r="B27" s="298" t="s">
        <v>1115</v>
      </c>
      <c r="C27" s="298">
        <v>1</v>
      </c>
      <c r="D27" s="298">
        <v>0.95</v>
      </c>
      <c r="E27" s="298">
        <v>0.8</v>
      </c>
      <c r="F27" s="298">
        <v>0.75</v>
      </c>
      <c r="G27" s="301"/>
      <c r="I27" s="298" t="s">
        <v>1115</v>
      </c>
      <c r="J27" s="298">
        <f>53/53</f>
        <v>1</v>
      </c>
      <c r="K27" s="298"/>
      <c r="L27" s="298"/>
      <c r="M27" s="298"/>
    </row>
    <row r="28" spans="2:14" x14ac:dyDescent="0.25">
      <c r="B28" s="295" t="s">
        <v>1116</v>
      </c>
      <c r="C28" s="299">
        <v>1.2</v>
      </c>
      <c r="D28" s="299">
        <v>1.2</v>
      </c>
      <c r="E28" s="299">
        <v>1.2</v>
      </c>
      <c r="F28" s="299">
        <v>1.2</v>
      </c>
      <c r="G28" s="301"/>
      <c r="I28" s="309" t="s">
        <v>1116</v>
      </c>
      <c r="J28" s="299"/>
      <c r="K28" s="299"/>
      <c r="L28" s="299"/>
      <c r="M28" s="299"/>
    </row>
    <row r="29" spans="2:14" x14ac:dyDescent="0.25">
      <c r="B29" s="300" t="s">
        <v>1117</v>
      </c>
      <c r="C29">
        <f>(C27-C26)/C28</f>
        <v>0.16666666666666663</v>
      </c>
      <c r="D29">
        <f t="shared" ref="D29" si="12">(D27-D26)/D28</f>
        <v>0.16666666666666663</v>
      </c>
      <c r="E29">
        <f t="shared" ref="E29" si="13">(E27-E26)/E28</f>
        <v>0.16666666666666674</v>
      </c>
      <c r="F29">
        <f t="shared" ref="F29" si="14">(F27-F26)/F28</f>
        <v>0.29166666666666669</v>
      </c>
      <c r="G29" s="301">
        <f>AVERAGE(C29:F29)</f>
        <v>0.19791666666666669</v>
      </c>
      <c r="I29" s="300" t="s">
        <v>1117</v>
      </c>
      <c r="J29" t="e">
        <f>(J27-J26)/J28</f>
        <v>#DIV/0!</v>
      </c>
      <c r="K29" t="e">
        <f t="shared" ref="K29:M29" si="15">(K27-K26)/K28</f>
        <v>#DIV/0!</v>
      </c>
      <c r="L29" t="e">
        <f t="shared" si="15"/>
        <v>#DIV/0!</v>
      </c>
      <c r="M29" t="e">
        <f t="shared" si="15"/>
        <v>#DIV/0!</v>
      </c>
      <c r="N29" s="301" t="e">
        <f>AVERAGE(K29:M29)</f>
        <v>#DIV/0!</v>
      </c>
    </row>
    <row r="30" spans="2:14" x14ac:dyDescent="0.25">
      <c r="B30" s="312" t="s">
        <v>1136</v>
      </c>
      <c r="C30">
        <f>(C27-C26)</f>
        <v>0.19999999999999996</v>
      </c>
      <c r="D30">
        <f t="shared" ref="D30:F30" si="16">(D27-D26)</f>
        <v>0.19999999999999996</v>
      </c>
      <c r="E30">
        <f t="shared" si="16"/>
        <v>0.20000000000000007</v>
      </c>
      <c r="F30">
        <f t="shared" si="16"/>
        <v>0.35</v>
      </c>
      <c r="G30" s="301">
        <f>AVERAGE(C30:F30)</f>
        <v>0.23749999999999999</v>
      </c>
      <c r="I30" s="312" t="s">
        <v>1136</v>
      </c>
      <c r="J30">
        <f>(J27-J26)</f>
        <v>0.77358490566037741</v>
      </c>
      <c r="K30">
        <f t="shared" ref="K30:M30" si="17">(K27-K26)</f>
        <v>0</v>
      </c>
      <c r="L30">
        <f t="shared" si="17"/>
        <v>0</v>
      </c>
      <c r="M30">
        <f t="shared" si="17"/>
        <v>0</v>
      </c>
      <c r="N30" s="301">
        <f>AVERAGE(J30)</f>
        <v>0.77358490566037741</v>
      </c>
    </row>
    <row r="31" spans="2:14" x14ac:dyDescent="0.25">
      <c r="B31" t="s">
        <v>1118</v>
      </c>
      <c r="C31">
        <f>C29*EXP(-C29*C25)</f>
        <v>0.14108028748176898</v>
      </c>
      <c r="D31">
        <f t="shared" ref="D31" si="18">D29*EXP(-D29*D25)</f>
        <v>0.11942188509563152</v>
      </c>
      <c r="E31">
        <f t="shared" ref="E31" si="19">E29*EXP(-E29*E25)</f>
        <v>0.10108844328543894</v>
      </c>
      <c r="F31">
        <f t="shared" ref="F31" si="20">F29*EXP(-F29*F25)</f>
        <v>9.0825940308424336E-2</v>
      </c>
      <c r="G31" s="301">
        <f>F31-C31</f>
        <v>-5.0254347173344649E-2</v>
      </c>
      <c r="I31" t="s">
        <v>1118</v>
      </c>
      <c r="J31" t="e">
        <f>J29*EXP(-J29*J25)</f>
        <v>#DIV/0!</v>
      </c>
      <c r="K31" t="e">
        <f t="shared" ref="K31:M31" si="21">K29*EXP(-K29*K25)</f>
        <v>#DIV/0!</v>
      </c>
      <c r="L31" t="e">
        <f t="shared" si="21"/>
        <v>#DIV/0!</v>
      </c>
      <c r="M31" t="e">
        <f t="shared" si="21"/>
        <v>#DIV/0!</v>
      </c>
      <c r="N31" s="301" t="e">
        <f>M31-J31</f>
        <v>#DIV/0!</v>
      </c>
    </row>
  </sheetData>
  <mergeCells count="6">
    <mergeCell ref="C2:F2"/>
    <mergeCell ref="J2:M2"/>
    <mergeCell ref="C11:F11"/>
    <mergeCell ref="J11:M11"/>
    <mergeCell ref="C24:F24"/>
    <mergeCell ref="J24:M2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AD6D6-79C1-4408-A171-07F22AB5B291}">
  <sheetPr codeName="Sheet4">
    <tabColor rgb="FFFFFF00"/>
  </sheetPr>
  <dimension ref="B1:Z119"/>
  <sheetViews>
    <sheetView workbookViewId="0">
      <selection activeCell="M13" sqref="M13"/>
    </sheetView>
  </sheetViews>
  <sheetFormatPr defaultRowHeight="14.25" x14ac:dyDescent="0.2"/>
  <cols>
    <col min="1" max="1" width="9.140625" style="5"/>
    <col min="2" max="2" width="14.140625" style="5" bestFit="1" customWidth="1"/>
    <col min="3" max="3" width="9.140625" style="5"/>
    <col min="4" max="4" width="14.7109375" style="14" bestFit="1" customWidth="1"/>
    <col min="5" max="5" width="9.140625" style="5"/>
    <col min="6" max="6" width="9.140625" style="5" customWidth="1"/>
    <col min="7" max="14" width="9.140625" style="5"/>
    <col min="15" max="15" width="11" style="65" bestFit="1" customWidth="1"/>
    <col min="16" max="16" width="12" style="5" bestFit="1" customWidth="1"/>
    <col min="17" max="17" width="12.28515625" style="5" bestFit="1" customWidth="1"/>
    <col min="18" max="18" width="12.42578125" style="5" bestFit="1" customWidth="1"/>
    <col min="19" max="19" width="13.85546875" style="5" bestFit="1" customWidth="1"/>
    <col min="20" max="20" width="12.7109375" style="5" bestFit="1" customWidth="1"/>
    <col min="21" max="21" width="12" style="5" bestFit="1" customWidth="1"/>
    <col min="22" max="16384" width="9.140625" style="5"/>
  </cols>
  <sheetData>
    <row r="1" spans="2:25" x14ac:dyDescent="0.2">
      <c r="O1" s="5"/>
    </row>
    <row r="2" spans="2:25" x14ac:dyDescent="0.2">
      <c r="O2" s="5"/>
    </row>
    <row r="3" spans="2:25" ht="15.75" thickBot="1" x14ac:dyDescent="0.3">
      <c r="B3" s="11" t="s">
        <v>278</v>
      </c>
      <c r="D3" s="11" t="s">
        <v>254</v>
      </c>
      <c r="E3" s="6"/>
      <c r="F3" s="9" t="s">
        <v>255</v>
      </c>
      <c r="G3" s="6"/>
      <c r="H3" s="6"/>
      <c r="I3" s="6"/>
      <c r="J3" s="6"/>
      <c r="K3" s="6"/>
      <c r="L3" s="6"/>
      <c r="M3" s="6"/>
      <c r="N3" s="6"/>
      <c r="O3" s="9" t="s">
        <v>256</v>
      </c>
      <c r="P3" s="6"/>
    </row>
    <row r="4" spans="2:25" s="7" customFormat="1" ht="12" x14ac:dyDescent="0.2">
      <c r="D4" s="12"/>
    </row>
    <row r="5" spans="2:25" s="7" customFormat="1" ht="15" x14ac:dyDescent="0.25">
      <c r="B5" s="17" t="s">
        <v>1</v>
      </c>
      <c r="D5" s="13" t="s">
        <v>251</v>
      </c>
      <c r="F5" s="7" t="s">
        <v>257</v>
      </c>
      <c r="O5" s="62" t="s">
        <v>761</v>
      </c>
      <c r="P5" s="8" t="s">
        <v>258</v>
      </c>
      <c r="Q5" s="8" t="s">
        <v>259</v>
      </c>
      <c r="R5" s="8" t="s">
        <v>260</v>
      </c>
      <c r="S5" s="8" t="s">
        <v>261</v>
      </c>
      <c r="T5" s="8" t="s">
        <v>262</v>
      </c>
      <c r="U5" s="8" t="s">
        <v>263</v>
      </c>
      <c r="V5" s="8" t="s">
        <v>264</v>
      </c>
      <c r="W5" s="8" t="s">
        <v>781</v>
      </c>
      <c r="X5" s="8"/>
      <c r="Y5" s="8"/>
    </row>
    <row r="6" spans="2:25" s="7" customFormat="1" ht="12" x14ac:dyDescent="0.2">
      <c r="B6" s="10"/>
      <c r="D6" s="12"/>
      <c r="O6" s="63"/>
    </row>
    <row r="7" spans="2:25" s="7" customFormat="1" ht="15" x14ac:dyDescent="0.25">
      <c r="B7" s="17" t="s">
        <v>1</v>
      </c>
      <c r="D7" s="13" t="s">
        <v>6</v>
      </c>
      <c r="F7" s="7" t="s">
        <v>971</v>
      </c>
      <c r="O7" s="62" t="s">
        <v>761</v>
      </c>
      <c r="P7" s="8" t="s">
        <v>288</v>
      </c>
      <c r="Q7" s="8" t="s">
        <v>289</v>
      </c>
      <c r="R7" s="8" t="s">
        <v>290</v>
      </c>
      <c r="S7" s="8" t="s">
        <v>287</v>
      </c>
      <c r="T7" s="8" t="s">
        <v>291</v>
      </c>
      <c r="U7" s="8" t="s">
        <v>292</v>
      </c>
      <c r="V7" s="8"/>
      <c r="W7" s="8"/>
      <c r="X7" s="8"/>
      <c r="Y7" s="8"/>
    </row>
    <row r="8" spans="2:25" s="7" customFormat="1" ht="12" x14ac:dyDescent="0.2">
      <c r="B8" s="10"/>
      <c r="D8" s="12"/>
      <c r="O8" s="63"/>
    </row>
    <row r="9" spans="2:25" s="7" customFormat="1" ht="15" x14ac:dyDescent="0.25">
      <c r="B9" s="17" t="s">
        <v>1</v>
      </c>
      <c r="D9" s="13" t="s">
        <v>252</v>
      </c>
      <c r="F9" s="7" t="s">
        <v>513</v>
      </c>
      <c r="O9" s="62" t="s">
        <v>761</v>
      </c>
      <c r="P9" s="8" t="s">
        <v>514</v>
      </c>
      <c r="Q9" s="8" t="s">
        <v>515</v>
      </c>
      <c r="R9" s="8" t="s">
        <v>516</v>
      </c>
      <c r="S9" s="8"/>
      <c r="T9" s="8"/>
      <c r="U9" s="8"/>
      <c r="V9" s="8"/>
      <c r="W9" s="8"/>
      <c r="X9" s="8"/>
      <c r="Y9" s="8"/>
    </row>
    <row r="10" spans="2:25" s="7" customFormat="1" ht="12" x14ac:dyDescent="0.2">
      <c r="B10" s="10"/>
      <c r="D10" s="12"/>
      <c r="O10" s="63"/>
    </row>
    <row r="11" spans="2:25" s="7" customFormat="1" ht="15" x14ac:dyDescent="0.25">
      <c r="B11" s="19" t="s">
        <v>279</v>
      </c>
      <c r="D11" s="15" t="s">
        <v>3</v>
      </c>
      <c r="F11" s="7" t="s">
        <v>277</v>
      </c>
      <c r="O11" s="62" t="s">
        <v>761</v>
      </c>
      <c r="P11" s="8" t="s">
        <v>265</v>
      </c>
      <c r="Q11" s="8" t="s">
        <v>268</v>
      </c>
      <c r="R11" s="8" t="s">
        <v>266</v>
      </c>
      <c r="S11" s="8" t="s">
        <v>267</v>
      </c>
      <c r="T11" s="8"/>
      <c r="U11" s="8"/>
      <c r="V11" s="8"/>
      <c r="W11" s="8"/>
      <c r="X11" s="8"/>
      <c r="Y11" s="8"/>
    </row>
    <row r="12" spans="2:25" s="7" customFormat="1" ht="12" x14ac:dyDescent="0.2">
      <c r="B12" s="10"/>
      <c r="D12" s="12"/>
      <c r="O12" s="63"/>
    </row>
    <row r="13" spans="2:25" s="7" customFormat="1" ht="15" x14ac:dyDescent="0.25">
      <c r="B13" s="19" t="s">
        <v>279</v>
      </c>
      <c r="D13" s="16" t="s">
        <v>270</v>
      </c>
      <c r="F13" s="7" t="s">
        <v>284</v>
      </c>
      <c r="O13" s="62" t="s">
        <v>761</v>
      </c>
      <c r="P13" s="8">
        <v>0</v>
      </c>
      <c r="Q13" s="8">
        <v>1</v>
      </c>
      <c r="R13" s="8" t="s">
        <v>269</v>
      </c>
      <c r="S13" s="8"/>
      <c r="T13" s="8"/>
      <c r="U13" s="8"/>
      <c r="V13" s="8"/>
      <c r="W13" s="8"/>
      <c r="X13" s="8"/>
      <c r="Y13" s="8"/>
    </row>
    <row r="14" spans="2:25" s="7" customFormat="1" ht="12" x14ac:dyDescent="0.2">
      <c r="B14" s="10"/>
      <c r="D14" s="12"/>
      <c r="O14" s="63"/>
    </row>
    <row r="15" spans="2:25" s="7" customFormat="1" ht="15" x14ac:dyDescent="0.25">
      <c r="B15" s="19" t="s">
        <v>279</v>
      </c>
      <c r="D15" s="15" t="s">
        <v>235</v>
      </c>
      <c r="F15" s="7" t="s">
        <v>285</v>
      </c>
      <c r="O15" s="62" t="s">
        <v>761</v>
      </c>
      <c r="P15" s="8" t="s">
        <v>271</v>
      </c>
      <c r="Q15" s="8" t="s">
        <v>272</v>
      </c>
      <c r="R15" s="8" t="s">
        <v>273</v>
      </c>
      <c r="S15" s="8"/>
      <c r="T15" s="8"/>
      <c r="U15" s="8"/>
      <c r="V15" s="8"/>
      <c r="W15" s="8"/>
      <c r="X15" s="8"/>
      <c r="Y15" s="8"/>
    </row>
    <row r="16" spans="2:25" s="7" customFormat="1" ht="12" x14ac:dyDescent="0.2">
      <c r="B16" s="10"/>
      <c r="D16" s="12"/>
      <c r="O16" s="63"/>
    </row>
    <row r="17" spans="2:26" s="7" customFormat="1" ht="15" x14ac:dyDescent="0.25">
      <c r="B17" s="18" t="s">
        <v>2</v>
      </c>
      <c r="D17" s="15" t="s">
        <v>306</v>
      </c>
      <c r="F17" s="7" t="s">
        <v>339</v>
      </c>
      <c r="O17" s="62" t="s">
        <v>761</v>
      </c>
      <c r="P17" s="8" t="s">
        <v>296</v>
      </c>
      <c r="Q17" s="8" t="s">
        <v>297</v>
      </c>
      <c r="R17" s="8" t="s">
        <v>298</v>
      </c>
      <c r="S17" s="8" t="s">
        <v>299</v>
      </c>
      <c r="T17" s="8" t="s">
        <v>300</v>
      </c>
      <c r="U17" s="8" t="s">
        <v>301</v>
      </c>
      <c r="V17" s="8" t="s">
        <v>302</v>
      </c>
      <c r="W17" s="8" t="s">
        <v>303</v>
      </c>
      <c r="X17" s="8" t="s">
        <v>304</v>
      </c>
      <c r="Y17" s="8" t="s">
        <v>305</v>
      </c>
      <c r="Z17" s="8" t="s">
        <v>750</v>
      </c>
    </row>
    <row r="18" spans="2:26" s="7" customFormat="1" ht="12" x14ac:dyDescent="0.2">
      <c r="B18" s="10"/>
      <c r="D18" s="12"/>
      <c r="O18" s="63"/>
    </row>
    <row r="19" spans="2:26" s="7" customFormat="1" ht="15" x14ac:dyDescent="0.25">
      <c r="B19" s="18" t="s">
        <v>2</v>
      </c>
      <c r="D19" s="13" t="s">
        <v>274</v>
      </c>
      <c r="F19" s="7" t="s">
        <v>325</v>
      </c>
      <c r="O19" s="62" t="s">
        <v>761</v>
      </c>
      <c r="P19" s="8" t="s">
        <v>307</v>
      </c>
      <c r="Q19" s="8" t="s">
        <v>308</v>
      </c>
      <c r="R19" s="8"/>
      <c r="S19" s="8"/>
      <c r="T19" s="8"/>
      <c r="U19" s="8"/>
      <c r="V19" s="8"/>
      <c r="W19" s="8"/>
      <c r="X19" s="8"/>
      <c r="Y19" s="8"/>
    </row>
    <row r="20" spans="2:26" s="7" customFormat="1" ht="12" x14ac:dyDescent="0.2">
      <c r="B20" s="10"/>
      <c r="D20" s="12"/>
      <c r="O20" s="63"/>
    </row>
    <row r="21" spans="2:26" s="7" customFormat="1" ht="15" x14ac:dyDescent="0.25">
      <c r="B21" s="18" t="s">
        <v>2</v>
      </c>
      <c r="D21" s="13" t="s">
        <v>275</v>
      </c>
      <c r="F21" s="7" t="s">
        <v>326</v>
      </c>
      <c r="O21" s="62" t="s">
        <v>761</v>
      </c>
      <c r="P21" s="8" t="s">
        <v>310</v>
      </c>
      <c r="Q21" s="8" t="s">
        <v>312</v>
      </c>
      <c r="R21" s="8" t="s">
        <v>313</v>
      </c>
      <c r="S21" s="8" t="s">
        <v>311</v>
      </c>
      <c r="T21" s="8" t="s">
        <v>318</v>
      </c>
      <c r="U21" s="8" t="s">
        <v>309</v>
      </c>
      <c r="V21" s="8"/>
      <c r="W21" s="8"/>
      <c r="X21" s="8"/>
      <c r="Y21" s="8"/>
    </row>
    <row r="22" spans="2:26" s="7" customFormat="1" ht="12" x14ac:dyDescent="0.2">
      <c r="B22" s="10"/>
      <c r="D22" s="12"/>
      <c r="O22" s="63"/>
    </row>
    <row r="23" spans="2:26" s="7" customFormat="1" ht="15" x14ac:dyDescent="0.25">
      <c r="B23" s="18" t="s">
        <v>2</v>
      </c>
      <c r="D23" s="13" t="s">
        <v>276</v>
      </c>
      <c r="F23" s="7" t="s">
        <v>327</v>
      </c>
      <c r="O23" s="62" t="s">
        <v>761</v>
      </c>
      <c r="P23" s="8" t="s">
        <v>319</v>
      </c>
      <c r="Q23" s="8" t="s">
        <v>320</v>
      </c>
      <c r="R23" s="8"/>
      <c r="S23" s="8"/>
      <c r="T23" s="8"/>
      <c r="U23" s="8"/>
      <c r="V23" s="8"/>
      <c r="W23" s="8"/>
      <c r="X23" s="8"/>
      <c r="Y23" s="8"/>
    </row>
    <row r="24" spans="2:26" s="7" customFormat="1" ht="12" x14ac:dyDescent="0.2">
      <c r="D24" s="12"/>
      <c r="O24" s="63"/>
    </row>
    <row r="25" spans="2:26" s="7" customFormat="1" ht="15" x14ac:dyDescent="0.25">
      <c r="B25" s="18" t="s">
        <v>2</v>
      </c>
      <c r="D25" s="13" t="s">
        <v>236</v>
      </c>
      <c r="F25" s="7" t="s">
        <v>328</v>
      </c>
      <c r="O25" s="62" t="s">
        <v>761</v>
      </c>
      <c r="P25" s="8" t="s">
        <v>321</v>
      </c>
      <c r="Q25" s="8" t="s">
        <v>322</v>
      </c>
      <c r="R25" s="8" t="s">
        <v>323</v>
      </c>
      <c r="S25" s="8" t="s">
        <v>324</v>
      </c>
      <c r="T25" s="8"/>
      <c r="U25" s="8"/>
      <c r="V25" s="8"/>
      <c r="W25" s="8"/>
      <c r="X25" s="8"/>
      <c r="Y25" s="8"/>
    </row>
    <row r="26" spans="2:26" s="7" customFormat="1" ht="12" x14ac:dyDescent="0.2">
      <c r="D26" s="12"/>
      <c r="O26" s="63"/>
    </row>
    <row r="27" spans="2:26" s="7" customFormat="1" ht="15" x14ac:dyDescent="0.25">
      <c r="B27" s="18" t="s">
        <v>2</v>
      </c>
      <c r="D27" s="13" t="s">
        <v>293</v>
      </c>
      <c r="F27" s="7" t="s">
        <v>509</v>
      </c>
      <c r="O27" s="62" t="s">
        <v>761</v>
      </c>
      <c r="P27" s="8" t="s">
        <v>332</v>
      </c>
      <c r="Q27" s="8" t="s">
        <v>333</v>
      </c>
      <c r="R27" s="8" t="s">
        <v>334</v>
      </c>
      <c r="S27" s="8" t="s">
        <v>335</v>
      </c>
      <c r="T27" s="8"/>
      <c r="U27" s="8"/>
      <c r="V27" s="8"/>
      <c r="W27" s="8"/>
      <c r="X27" s="8"/>
      <c r="Y27" s="8"/>
    </row>
    <row r="28" spans="2:26" s="7" customFormat="1" ht="12" x14ac:dyDescent="0.2">
      <c r="D28" s="12"/>
      <c r="O28" s="63"/>
    </row>
    <row r="29" spans="2:26" s="7" customFormat="1" ht="15" x14ac:dyDescent="0.25">
      <c r="B29" s="18" t="s">
        <v>2</v>
      </c>
      <c r="D29" s="13" t="s">
        <v>294</v>
      </c>
      <c r="F29" s="7" t="s">
        <v>295</v>
      </c>
      <c r="O29" s="62" t="s">
        <v>761</v>
      </c>
      <c r="P29" s="8" t="s">
        <v>332</v>
      </c>
      <c r="Q29" s="8" t="s">
        <v>333</v>
      </c>
      <c r="R29" s="8" t="s">
        <v>334</v>
      </c>
      <c r="S29" s="8" t="s">
        <v>335</v>
      </c>
      <c r="T29" s="8"/>
      <c r="U29" s="8"/>
      <c r="V29" s="8"/>
      <c r="W29" s="8"/>
      <c r="X29" s="8"/>
      <c r="Y29" s="8"/>
    </row>
    <row r="30" spans="2:26" s="7" customFormat="1" ht="12" x14ac:dyDescent="0.2">
      <c r="D30" s="12"/>
      <c r="O30" s="63"/>
    </row>
    <row r="31" spans="2:26" s="7" customFormat="1" ht="15" x14ac:dyDescent="0.25">
      <c r="B31" s="22" t="s">
        <v>5</v>
      </c>
      <c r="D31" s="13" t="s">
        <v>336</v>
      </c>
      <c r="F31" s="7" t="s">
        <v>510</v>
      </c>
      <c r="O31" s="62" t="s">
        <v>761</v>
      </c>
      <c r="P31" s="8">
        <v>1</v>
      </c>
      <c r="Q31" s="8">
        <v>2</v>
      </c>
      <c r="R31" s="8">
        <v>3</v>
      </c>
      <c r="S31" s="8">
        <v>4</v>
      </c>
      <c r="T31" s="8">
        <v>5</v>
      </c>
      <c r="U31" s="8">
        <v>6</v>
      </c>
      <c r="V31" s="8" t="s">
        <v>511</v>
      </c>
      <c r="W31" s="8" t="s">
        <v>512</v>
      </c>
      <c r="X31" s="8"/>
      <c r="Y31" s="8"/>
    </row>
    <row r="32" spans="2:26" s="7" customFormat="1" ht="12" x14ac:dyDescent="0.2">
      <c r="D32" s="12"/>
      <c r="O32" s="63"/>
    </row>
    <row r="33" spans="2:25" s="7" customFormat="1" ht="15" x14ac:dyDescent="0.25">
      <c r="B33" s="22" t="s">
        <v>5</v>
      </c>
      <c r="D33" s="13" t="s">
        <v>337</v>
      </c>
      <c r="F33" s="7" t="s">
        <v>338</v>
      </c>
      <c r="O33" s="62" t="s">
        <v>761</v>
      </c>
      <c r="P33" s="8">
        <v>1</v>
      </c>
      <c r="Q33" s="8">
        <v>2</v>
      </c>
      <c r="R33" s="8">
        <v>3</v>
      </c>
      <c r="S33" s="8">
        <v>4</v>
      </c>
      <c r="T33" s="8">
        <v>5</v>
      </c>
      <c r="U33" s="8">
        <v>6</v>
      </c>
      <c r="V33" s="8" t="s">
        <v>511</v>
      </c>
      <c r="W33" s="8" t="s">
        <v>512</v>
      </c>
      <c r="X33" s="8"/>
      <c r="Y33" s="8"/>
    </row>
    <row r="34" spans="2:25" s="7" customFormat="1" ht="12" x14ac:dyDescent="0.2">
      <c r="D34" s="12"/>
      <c r="O34" s="63"/>
    </row>
    <row r="35" spans="2:25" s="7" customFormat="1" ht="15" x14ac:dyDescent="0.25">
      <c r="B35" s="22" t="s">
        <v>5</v>
      </c>
      <c r="D35" s="13" t="s">
        <v>280</v>
      </c>
      <c r="F35" s="7" t="s">
        <v>283</v>
      </c>
      <c r="O35" s="62" t="s">
        <v>761</v>
      </c>
      <c r="P35" s="8" t="s">
        <v>315</v>
      </c>
      <c r="Q35" s="8" t="s">
        <v>314</v>
      </c>
      <c r="R35" s="8" t="s">
        <v>316</v>
      </c>
      <c r="S35" s="8" t="s">
        <v>317</v>
      </c>
      <c r="T35" s="8"/>
      <c r="U35" s="8"/>
      <c r="V35" s="8"/>
      <c r="W35" s="8"/>
      <c r="X35" s="8"/>
      <c r="Y35" s="8"/>
    </row>
    <row r="36" spans="2:25" s="7" customFormat="1" ht="12" x14ac:dyDescent="0.2">
      <c r="D36" s="12"/>
      <c r="O36" s="63"/>
    </row>
    <row r="37" spans="2:25" s="7" customFormat="1" ht="15" x14ac:dyDescent="0.25">
      <c r="B37" s="22" t="s">
        <v>5</v>
      </c>
      <c r="D37" s="13" t="s">
        <v>281</v>
      </c>
      <c r="F37" s="7" t="s">
        <v>282</v>
      </c>
      <c r="O37" s="62" t="s">
        <v>761</v>
      </c>
      <c r="P37" s="8" t="s">
        <v>315</v>
      </c>
      <c r="Q37" s="8" t="s">
        <v>314</v>
      </c>
      <c r="R37" s="8" t="s">
        <v>316</v>
      </c>
      <c r="S37" s="8" t="s">
        <v>317</v>
      </c>
      <c r="T37" s="8"/>
      <c r="U37" s="8"/>
      <c r="V37" s="8"/>
      <c r="W37" s="8"/>
      <c r="X37" s="8"/>
      <c r="Y37" s="8"/>
    </row>
    <row r="38" spans="2:25" s="7" customFormat="1" ht="12" x14ac:dyDescent="0.2">
      <c r="D38" s="12"/>
      <c r="O38" s="63"/>
    </row>
    <row r="39" spans="2:25" s="7" customFormat="1" ht="15" x14ac:dyDescent="0.25">
      <c r="B39" s="22" t="s">
        <v>5</v>
      </c>
      <c r="D39" s="13" t="s">
        <v>4</v>
      </c>
      <c r="F39" s="7" t="s">
        <v>331</v>
      </c>
      <c r="O39" s="62" t="s">
        <v>761</v>
      </c>
      <c r="P39" s="8" t="s">
        <v>317</v>
      </c>
      <c r="Q39" s="8"/>
      <c r="R39" s="8"/>
      <c r="S39" s="8"/>
      <c r="T39" s="8"/>
      <c r="U39" s="8"/>
      <c r="V39" s="8"/>
      <c r="W39" s="8"/>
      <c r="X39" s="8"/>
      <c r="Y39" s="8"/>
    </row>
    <row r="40" spans="2:25" s="7" customFormat="1" ht="12" x14ac:dyDescent="0.2">
      <c r="D40" s="12"/>
      <c r="O40" s="63"/>
    </row>
    <row r="41" spans="2:25" s="7" customFormat="1" ht="15" x14ac:dyDescent="0.25">
      <c r="B41" s="20" t="s">
        <v>286</v>
      </c>
      <c r="D41" s="13" t="s">
        <v>340</v>
      </c>
      <c r="F41" s="7" t="s">
        <v>375</v>
      </c>
      <c r="O41" s="62" t="s">
        <v>761</v>
      </c>
      <c r="P41" s="8" t="s">
        <v>341</v>
      </c>
      <c r="Q41" s="8" t="s">
        <v>342</v>
      </c>
      <c r="R41" s="8" t="s">
        <v>343</v>
      </c>
      <c r="S41" s="8"/>
      <c r="T41" s="8"/>
      <c r="U41" s="8"/>
      <c r="V41" s="8"/>
      <c r="W41" s="8"/>
      <c r="X41" s="8"/>
      <c r="Y41" s="8"/>
    </row>
    <row r="42" spans="2:25" s="7" customFormat="1" ht="12" x14ac:dyDescent="0.2">
      <c r="D42" s="12"/>
      <c r="O42" s="63"/>
    </row>
    <row r="43" spans="2:25" s="7" customFormat="1" ht="15" x14ac:dyDescent="0.25">
      <c r="B43" s="20" t="s">
        <v>286</v>
      </c>
      <c r="D43" s="13" t="s">
        <v>238</v>
      </c>
      <c r="F43" s="7" t="s">
        <v>344</v>
      </c>
      <c r="O43" s="62" t="s">
        <v>761</v>
      </c>
      <c r="P43" s="8"/>
      <c r="Q43" s="8"/>
      <c r="R43" s="8"/>
      <c r="S43" s="8"/>
      <c r="T43" s="8"/>
      <c r="U43" s="8"/>
      <c r="V43" s="8"/>
      <c r="W43" s="8"/>
      <c r="X43" s="8"/>
      <c r="Y43" s="8"/>
    </row>
    <row r="44" spans="2:25" s="7" customFormat="1" ht="12" x14ac:dyDescent="0.2">
      <c r="D44" s="12"/>
      <c r="O44" s="63"/>
    </row>
    <row r="45" spans="2:25" s="7" customFormat="1" ht="15" x14ac:dyDescent="0.25">
      <c r="B45" s="20" t="s">
        <v>286</v>
      </c>
      <c r="D45" s="13" t="s">
        <v>239</v>
      </c>
      <c r="F45" s="7" t="s">
        <v>345</v>
      </c>
      <c r="O45" s="62" t="s">
        <v>761</v>
      </c>
      <c r="P45" s="8"/>
      <c r="Q45" s="8"/>
      <c r="R45" s="8"/>
      <c r="S45" s="8"/>
      <c r="T45" s="8"/>
      <c r="U45" s="8"/>
      <c r="V45" s="8"/>
      <c r="W45" s="8"/>
      <c r="X45" s="8"/>
      <c r="Y45" s="8"/>
    </row>
    <row r="46" spans="2:25" s="7" customFormat="1" ht="12" x14ac:dyDescent="0.2">
      <c r="D46" s="12"/>
      <c r="O46" s="63"/>
    </row>
    <row r="47" spans="2:25" s="7" customFormat="1" ht="15" x14ac:dyDescent="0.25">
      <c r="B47" s="20" t="s">
        <v>286</v>
      </c>
      <c r="D47" s="13" t="s">
        <v>240</v>
      </c>
      <c r="F47" s="7" t="s">
        <v>346</v>
      </c>
      <c r="O47" s="62" t="s">
        <v>761</v>
      </c>
      <c r="P47" s="8"/>
      <c r="Q47" s="8"/>
      <c r="R47" s="8"/>
      <c r="S47" s="8"/>
      <c r="T47" s="8"/>
      <c r="U47" s="8"/>
      <c r="V47" s="8"/>
      <c r="W47" s="8"/>
      <c r="X47" s="8"/>
      <c r="Y47" s="8"/>
    </row>
    <row r="48" spans="2:25" s="7" customFormat="1" ht="12" x14ac:dyDescent="0.2">
      <c r="D48" s="12"/>
      <c r="O48" s="63"/>
    </row>
    <row r="49" spans="2:25" s="7" customFormat="1" ht="15" x14ac:dyDescent="0.25">
      <c r="B49" s="20" t="s">
        <v>286</v>
      </c>
      <c r="D49" s="13" t="s">
        <v>243</v>
      </c>
      <c r="F49" s="7" t="s">
        <v>391</v>
      </c>
      <c r="O49" s="62" t="s">
        <v>761</v>
      </c>
      <c r="P49" s="8" t="s">
        <v>350</v>
      </c>
      <c r="Q49" s="8" t="s">
        <v>351</v>
      </c>
      <c r="R49" s="8" t="s">
        <v>392</v>
      </c>
      <c r="S49" s="8" t="s">
        <v>393</v>
      </c>
      <c r="T49" s="8"/>
      <c r="U49" s="8"/>
      <c r="V49" s="8"/>
      <c r="W49" s="8"/>
      <c r="X49" s="8"/>
      <c r="Y49" s="8"/>
    </row>
    <row r="50" spans="2:25" s="7" customFormat="1" ht="12" x14ac:dyDescent="0.2">
      <c r="D50" s="12"/>
      <c r="O50" s="63"/>
    </row>
    <row r="51" spans="2:25" s="7" customFormat="1" ht="15" x14ac:dyDescent="0.25">
      <c r="B51" s="20" t="s">
        <v>286</v>
      </c>
      <c r="D51" s="13" t="s">
        <v>376</v>
      </c>
      <c r="F51" s="7" t="s">
        <v>377</v>
      </c>
      <c r="O51" s="62" t="s">
        <v>761</v>
      </c>
      <c r="P51" s="8" t="s">
        <v>378</v>
      </c>
      <c r="Q51" s="8" t="s">
        <v>379</v>
      </c>
      <c r="R51" s="8" t="s">
        <v>380</v>
      </c>
      <c r="S51" s="8"/>
      <c r="T51" s="8"/>
      <c r="U51" s="8"/>
      <c r="V51" s="8"/>
      <c r="W51" s="8"/>
      <c r="X51" s="8"/>
      <c r="Y51" s="8"/>
    </row>
    <row r="52" spans="2:25" s="7" customFormat="1" ht="12" x14ac:dyDescent="0.2">
      <c r="D52" s="12"/>
      <c r="O52" s="63"/>
    </row>
    <row r="53" spans="2:25" s="7" customFormat="1" ht="15" x14ac:dyDescent="0.25">
      <c r="B53" s="20" t="s">
        <v>286</v>
      </c>
      <c r="D53" s="13" t="s">
        <v>419</v>
      </c>
      <c r="F53" s="7" t="s">
        <v>420</v>
      </c>
      <c r="O53" s="62" t="s">
        <v>761</v>
      </c>
      <c r="P53" s="8" t="s">
        <v>378</v>
      </c>
      <c r="Q53" s="8" t="s">
        <v>428</v>
      </c>
      <c r="R53" s="8" t="s">
        <v>380</v>
      </c>
      <c r="S53" s="8"/>
      <c r="T53" s="8"/>
      <c r="U53" s="8"/>
      <c r="V53" s="8"/>
      <c r="W53" s="8"/>
      <c r="X53" s="8"/>
      <c r="Y53" s="8"/>
    </row>
    <row r="54" spans="2:25" s="7" customFormat="1" ht="12" x14ac:dyDescent="0.2">
      <c r="D54" s="12"/>
      <c r="O54" s="63"/>
    </row>
    <row r="55" spans="2:25" s="7" customFormat="1" ht="15" x14ac:dyDescent="0.25">
      <c r="B55" s="20" t="s">
        <v>286</v>
      </c>
      <c r="D55" s="13" t="s">
        <v>421</v>
      </c>
      <c r="F55" s="7" t="s">
        <v>422</v>
      </c>
      <c r="O55" s="62" t="s">
        <v>761</v>
      </c>
      <c r="P55" s="8" t="s">
        <v>427</v>
      </c>
      <c r="Q55" s="8" t="s">
        <v>423</v>
      </c>
      <c r="R55" s="8" t="s">
        <v>424</v>
      </c>
      <c r="S55" s="8" t="s">
        <v>425</v>
      </c>
      <c r="T55" s="8" t="s">
        <v>426</v>
      </c>
      <c r="U55" s="8"/>
      <c r="V55" s="8"/>
      <c r="W55" s="8"/>
      <c r="X55" s="8"/>
      <c r="Y55" s="8"/>
    </row>
    <row r="56" spans="2:25" s="7" customFormat="1" ht="12" x14ac:dyDescent="0.2">
      <c r="D56" s="12"/>
      <c r="O56" s="63"/>
    </row>
    <row r="57" spans="2:25" s="7" customFormat="1" ht="15" x14ac:dyDescent="0.25">
      <c r="B57" s="20" t="s">
        <v>286</v>
      </c>
      <c r="D57" s="13" t="s">
        <v>355</v>
      </c>
      <c r="F57" s="7" t="s">
        <v>360</v>
      </c>
      <c r="O57" s="62" t="s">
        <v>761</v>
      </c>
      <c r="P57" s="8" t="s">
        <v>347</v>
      </c>
      <c r="Q57" s="8" t="s">
        <v>348</v>
      </c>
      <c r="R57" s="8" t="s">
        <v>349</v>
      </c>
      <c r="S57" s="8"/>
      <c r="T57" s="8"/>
      <c r="U57" s="8"/>
      <c r="V57" s="8"/>
      <c r="W57" s="8"/>
      <c r="X57" s="8"/>
      <c r="Y57" s="8"/>
    </row>
    <row r="58" spans="2:25" s="7" customFormat="1" ht="12" x14ac:dyDescent="0.2">
      <c r="D58" s="12"/>
      <c r="O58" s="63"/>
    </row>
    <row r="59" spans="2:25" s="7" customFormat="1" ht="15" x14ac:dyDescent="0.25">
      <c r="B59" s="20" t="s">
        <v>286</v>
      </c>
      <c r="D59" s="13" t="s">
        <v>358</v>
      </c>
      <c r="F59" s="7" t="s">
        <v>356</v>
      </c>
      <c r="O59" s="62" t="s">
        <v>761</v>
      </c>
      <c r="P59" s="8"/>
      <c r="Q59" s="8"/>
      <c r="R59" s="8"/>
      <c r="S59" s="8"/>
      <c r="T59" s="8"/>
      <c r="U59" s="8"/>
      <c r="V59" s="8"/>
      <c r="W59" s="8"/>
      <c r="X59" s="8"/>
      <c r="Y59" s="8"/>
    </row>
    <row r="60" spans="2:25" s="7" customFormat="1" ht="12" x14ac:dyDescent="0.2">
      <c r="D60" s="12"/>
      <c r="O60" s="63"/>
    </row>
    <row r="61" spans="2:25" s="7" customFormat="1" ht="15" x14ac:dyDescent="0.25">
      <c r="B61" s="20" t="s">
        <v>286</v>
      </c>
      <c r="D61" s="13" t="s">
        <v>359</v>
      </c>
      <c r="F61" s="7" t="s">
        <v>357</v>
      </c>
      <c r="O61" s="62" t="s">
        <v>761</v>
      </c>
      <c r="P61" s="8"/>
      <c r="Q61" s="8"/>
      <c r="R61" s="8"/>
      <c r="S61" s="8"/>
      <c r="T61" s="8"/>
      <c r="U61" s="8"/>
      <c r="V61" s="8"/>
      <c r="W61" s="8"/>
      <c r="X61" s="8"/>
      <c r="Y61" s="8"/>
    </row>
    <row r="62" spans="2:25" s="7" customFormat="1" ht="12" x14ac:dyDescent="0.2">
      <c r="D62" s="12"/>
      <c r="O62" s="63"/>
    </row>
    <row r="63" spans="2:25" s="7" customFormat="1" ht="15" x14ac:dyDescent="0.25">
      <c r="B63" s="20" t="s">
        <v>286</v>
      </c>
      <c r="D63" s="13" t="s">
        <v>237</v>
      </c>
      <c r="F63" s="7" t="s">
        <v>381</v>
      </c>
      <c r="O63" s="62" t="s">
        <v>761</v>
      </c>
      <c r="P63" s="8" t="s">
        <v>382</v>
      </c>
      <c r="Q63" s="8" t="s">
        <v>384</v>
      </c>
      <c r="R63" s="8" t="s">
        <v>383</v>
      </c>
      <c r="S63" s="8" t="s">
        <v>385</v>
      </c>
      <c r="T63" s="8" t="s">
        <v>386</v>
      </c>
      <c r="U63" s="8" t="s">
        <v>387</v>
      </c>
      <c r="V63" s="8"/>
      <c r="W63" s="8"/>
      <c r="X63" s="8"/>
      <c r="Y63" s="8"/>
    </row>
    <row r="64" spans="2:25" s="7" customFormat="1" ht="12" x14ac:dyDescent="0.2">
      <c r="D64" s="12"/>
      <c r="O64" s="63"/>
    </row>
    <row r="65" spans="2:25" s="7" customFormat="1" ht="15" x14ac:dyDescent="0.25">
      <c r="B65" s="20" t="s">
        <v>286</v>
      </c>
      <c r="D65" s="13" t="s">
        <v>373</v>
      </c>
      <c r="F65" s="7" t="s">
        <v>374</v>
      </c>
      <c r="O65" s="62" t="s">
        <v>761</v>
      </c>
      <c r="P65" s="8"/>
      <c r="Q65" s="8"/>
      <c r="R65" s="8"/>
      <c r="S65" s="8"/>
      <c r="T65" s="8"/>
      <c r="U65" s="8"/>
      <c r="V65" s="8"/>
      <c r="W65" s="8"/>
      <c r="X65" s="8"/>
      <c r="Y65" s="8"/>
    </row>
    <row r="66" spans="2:25" s="7" customFormat="1" ht="12" x14ac:dyDescent="0.2">
      <c r="D66" s="12"/>
      <c r="O66" s="63"/>
    </row>
    <row r="67" spans="2:25" s="7" customFormat="1" ht="15" x14ac:dyDescent="0.25">
      <c r="B67" s="20" t="s">
        <v>286</v>
      </c>
      <c r="D67" s="13" t="s">
        <v>354</v>
      </c>
      <c r="F67" s="7" t="s">
        <v>370</v>
      </c>
      <c r="O67" s="62" t="s">
        <v>761</v>
      </c>
      <c r="P67" s="8" t="s">
        <v>372</v>
      </c>
      <c r="Q67" s="8" t="s">
        <v>366</v>
      </c>
      <c r="R67" s="8" t="s">
        <v>367</v>
      </c>
      <c r="S67" s="8" t="s">
        <v>368</v>
      </c>
      <c r="T67" s="8" t="s">
        <v>369</v>
      </c>
      <c r="U67" s="8"/>
      <c r="V67" s="8"/>
      <c r="W67" s="8"/>
      <c r="X67" s="8"/>
      <c r="Y67" s="8"/>
    </row>
    <row r="68" spans="2:25" s="7" customFormat="1" ht="12" x14ac:dyDescent="0.2">
      <c r="D68" s="12"/>
      <c r="O68" s="63"/>
    </row>
    <row r="69" spans="2:25" s="7" customFormat="1" ht="15" x14ac:dyDescent="0.25">
      <c r="B69" s="20" t="s">
        <v>286</v>
      </c>
      <c r="D69" s="13" t="s">
        <v>365</v>
      </c>
      <c r="F69" s="7" t="s">
        <v>371</v>
      </c>
      <c r="O69" s="62" t="s">
        <v>761</v>
      </c>
      <c r="P69" s="8" t="s">
        <v>361</v>
      </c>
      <c r="Q69" s="8" t="s">
        <v>362</v>
      </c>
      <c r="R69" s="8" t="s">
        <v>363</v>
      </c>
      <c r="S69" s="8" t="s">
        <v>364</v>
      </c>
      <c r="T69" s="8"/>
      <c r="U69" s="8"/>
      <c r="V69" s="8"/>
      <c r="W69" s="8"/>
      <c r="X69" s="8"/>
      <c r="Y69" s="8"/>
    </row>
    <row r="70" spans="2:25" s="7" customFormat="1" ht="12" x14ac:dyDescent="0.2">
      <c r="D70" s="12"/>
      <c r="O70" s="63"/>
    </row>
    <row r="71" spans="2:25" s="7" customFormat="1" ht="15" x14ac:dyDescent="0.25">
      <c r="B71" s="20" t="s">
        <v>286</v>
      </c>
      <c r="D71" s="13" t="s">
        <v>436</v>
      </c>
      <c r="F71" s="7" t="s">
        <v>437</v>
      </c>
      <c r="O71" s="62" t="s">
        <v>761</v>
      </c>
      <c r="P71" s="8"/>
      <c r="Q71" s="8"/>
      <c r="R71" s="8"/>
      <c r="S71" s="8"/>
      <c r="T71" s="8"/>
      <c r="U71" s="8"/>
      <c r="V71" s="8"/>
      <c r="W71" s="8"/>
      <c r="X71" s="8"/>
      <c r="Y71" s="8"/>
    </row>
    <row r="72" spans="2:25" s="7" customFormat="1" ht="12" x14ac:dyDescent="0.2">
      <c r="D72" s="12"/>
      <c r="O72" s="63"/>
    </row>
    <row r="73" spans="2:25" s="7" customFormat="1" ht="15" x14ac:dyDescent="0.25">
      <c r="B73" s="20" t="s">
        <v>286</v>
      </c>
      <c r="D73" s="13" t="s">
        <v>388</v>
      </c>
      <c r="F73" s="7" t="s">
        <v>390</v>
      </c>
      <c r="O73" s="62" t="s">
        <v>761</v>
      </c>
      <c r="P73" s="8"/>
      <c r="Q73" s="8"/>
      <c r="R73" s="8"/>
      <c r="S73" s="8"/>
      <c r="T73" s="8"/>
      <c r="U73" s="8"/>
      <c r="V73" s="8"/>
      <c r="W73" s="8"/>
      <c r="X73" s="8"/>
      <c r="Y73" s="8"/>
    </row>
    <row r="74" spans="2:25" s="7" customFormat="1" ht="12" x14ac:dyDescent="0.2">
      <c r="D74" s="12"/>
      <c r="O74" s="63"/>
    </row>
    <row r="75" spans="2:25" s="7" customFormat="1" ht="15" x14ac:dyDescent="0.25">
      <c r="B75" s="25" t="s">
        <v>396</v>
      </c>
      <c r="D75" s="13" t="s">
        <v>330</v>
      </c>
      <c r="F75" s="7" t="s">
        <v>397</v>
      </c>
      <c r="O75" s="62" t="s">
        <v>761</v>
      </c>
      <c r="P75" s="8" t="s">
        <v>350</v>
      </c>
      <c r="Q75" s="8" t="s">
        <v>351</v>
      </c>
      <c r="R75" s="8"/>
      <c r="S75" s="8"/>
      <c r="T75" s="8"/>
      <c r="U75" s="8"/>
      <c r="V75" s="8"/>
      <c r="W75" s="8"/>
      <c r="X75" s="8"/>
      <c r="Y75" s="8"/>
    </row>
    <row r="76" spans="2:25" s="7" customFormat="1" ht="12" x14ac:dyDescent="0.2">
      <c r="D76" s="12"/>
      <c r="O76" s="63"/>
    </row>
    <row r="77" spans="2:25" s="7" customFormat="1" ht="15" x14ac:dyDescent="0.25">
      <c r="B77" s="25" t="s">
        <v>396</v>
      </c>
      <c r="D77" s="13" t="s">
        <v>330</v>
      </c>
      <c r="F77" s="26" t="s">
        <v>398</v>
      </c>
      <c r="O77" s="62" t="s">
        <v>761</v>
      </c>
      <c r="P77" s="8" t="s">
        <v>350</v>
      </c>
      <c r="Q77" s="8" t="s">
        <v>351</v>
      </c>
      <c r="R77" s="8"/>
      <c r="S77" s="8"/>
      <c r="T77" s="8"/>
      <c r="U77" s="8"/>
      <c r="V77" s="8"/>
      <c r="W77" s="8"/>
      <c r="X77" s="8"/>
      <c r="Y77" s="8"/>
    </row>
    <row r="78" spans="2:25" s="7" customFormat="1" ht="12" x14ac:dyDescent="0.2">
      <c r="D78" s="12"/>
      <c r="O78" s="63"/>
    </row>
    <row r="79" spans="2:25" s="7" customFormat="1" ht="15" x14ac:dyDescent="0.25">
      <c r="B79" s="25" t="s">
        <v>396</v>
      </c>
      <c r="D79" s="13" t="s">
        <v>330</v>
      </c>
      <c r="F79" s="7" t="s">
        <v>399</v>
      </c>
      <c r="O79" s="62" t="s">
        <v>761</v>
      </c>
      <c r="P79" s="8" t="s">
        <v>350</v>
      </c>
      <c r="Q79" s="8" t="s">
        <v>351</v>
      </c>
      <c r="R79" s="8"/>
      <c r="S79" s="8"/>
      <c r="T79" s="8"/>
      <c r="U79" s="8"/>
      <c r="V79" s="8"/>
      <c r="W79" s="8"/>
      <c r="X79" s="8"/>
      <c r="Y79" s="8"/>
    </row>
    <row r="80" spans="2:25" s="7" customFormat="1" ht="12" x14ac:dyDescent="0.2">
      <c r="D80" s="12"/>
      <c r="O80" s="63"/>
    </row>
    <row r="81" spans="2:25" s="7" customFormat="1" ht="15" x14ac:dyDescent="0.25">
      <c r="B81" s="25" t="s">
        <v>396</v>
      </c>
      <c r="D81" s="13" t="s">
        <v>330</v>
      </c>
      <c r="F81" s="7" t="s">
        <v>329</v>
      </c>
      <c r="O81" s="62" t="s">
        <v>761</v>
      </c>
      <c r="P81" s="8" t="s">
        <v>350</v>
      </c>
      <c r="Q81" s="8" t="s">
        <v>351</v>
      </c>
      <c r="R81" s="8"/>
      <c r="S81" s="8"/>
      <c r="T81" s="8"/>
      <c r="U81" s="8"/>
      <c r="V81" s="8"/>
      <c r="W81" s="8"/>
      <c r="X81" s="8"/>
      <c r="Y81" s="8"/>
    </row>
    <row r="82" spans="2:25" s="7" customFormat="1" ht="12" x14ac:dyDescent="0.2">
      <c r="D82" s="12"/>
      <c r="O82" s="63"/>
    </row>
    <row r="83" spans="2:25" s="7" customFormat="1" ht="15" x14ac:dyDescent="0.25">
      <c r="B83" s="25" t="s">
        <v>396</v>
      </c>
      <c r="D83" s="13" t="s">
        <v>330</v>
      </c>
      <c r="F83" s="7" t="s">
        <v>329</v>
      </c>
      <c r="O83" s="62" t="s">
        <v>761</v>
      </c>
      <c r="P83" s="8" t="s">
        <v>350</v>
      </c>
      <c r="Q83" s="8" t="s">
        <v>351</v>
      </c>
      <c r="R83" s="8"/>
      <c r="S83" s="8"/>
      <c r="T83" s="8"/>
      <c r="U83" s="8"/>
      <c r="V83" s="8"/>
      <c r="W83" s="8"/>
      <c r="X83" s="8"/>
      <c r="Y83" s="8"/>
    </row>
    <row r="84" spans="2:25" s="7" customFormat="1" ht="12" x14ac:dyDescent="0.2">
      <c r="D84" s="12"/>
      <c r="O84" s="63"/>
    </row>
    <row r="85" spans="2:25" s="7" customFormat="1" ht="15" x14ac:dyDescent="0.25">
      <c r="B85" s="25" t="s">
        <v>396</v>
      </c>
      <c r="D85" s="13" t="s">
        <v>330</v>
      </c>
      <c r="F85" s="7" t="s">
        <v>329</v>
      </c>
      <c r="O85" s="62" t="s">
        <v>761</v>
      </c>
      <c r="P85" s="8" t="s">
        <v>350</v>
      </c>
      <c r="Q85" s="8" t="s">
        <v>351</v>
      </c>
      <c r="R85" s="8"/>
      <c r="S85" s="8"/>
      <c r="T85" s="8"/>
      <c r="U85" s="8"/>
      <c r="V85" s="8"/>
      <c r="W85" s="8"/>
      <c r="X85" s="8"/>
      <c r="Y85" s="8"/>
    </row>
    <row r="86" spans="2:25" s="7" customFormat="1" ht="12" x14ac:dyDescent="0.2">
      <c r="D86" s="12"/>
      <c r="O86" s="63"/>
    </row>
    <row r="87" spans="2:25" s="7" customFormat="1" ht="15" x14ac:dyDescent="0.25">
      <c r="B87" s="25" t="s">
        <v>396</v>
      </c>
      <c r="D87" s="13" t="s">
        <v>330</v>
      </c>
      <c r="F87" s="7" t="s">
        <v>329</v>
      </c>
      <c r="O87" s="62" t="s">
        <v>761</v>
      </c>
      <c r="P87" s="8" t="s">
        <v>350</v>
      </c>
      <c r="Q87" s="8" t="s">
        <v>351</v>
      </c>
      <c r="R87" s="8"/>
      <c r="S87" s="8"/>
      <c r="T87" s="8"/>
      <c r="U87" s="8"/>
      <c r="V87" s="8"/>
      <c r="W87" s="8"/>
      <c r="X87" s="8"/>
      <c r="Y87" s="8"/>
    </row>
    <row r="88" spans="2:25" s="7" customFormat="1" ht="12" x14ac:dyDescent="0.2">
      <c r="D88" s="12"/>
      <c r="O88" s="63"/>
    </row>
    <row r="89" spans="2:25" s="7" customFormat="1" ht="15" x14ac:dyDescent="0.25">
      <c r="B89" s="25" t="s">
        <v>396</v>
      </c>
      <c r="D89" s="13" t="s">
        <v>330</v>
      </c>
      <c r="F89" s="7" t="s">
        <v>329</v>
      </c>
      <c r="O89" s="62" t="s">
        <v>761</v>
      </c>
      <c r="P89" s="8" t="s">
        <v>350</v>
      </c>
      <c r="Q89" s="8" t="s">
        <v>351</v>
      </c>
      <c r="R89" s="8"/>
      <c r="S89" s="8"/>
      <c r="T89" s="8"/>
      <c r="U89" s="8"/>
      <c r="V89" s="8"/>
      <c r="W89" s="8"/>
      <c r="X89" s="8"/>
      <c r="Y89" s="8"/>
    </row>
    <row r="90" spans="2:25" s="7" customFormat="1" ht="12" x14ac:dyDescent="0.2">
      <c r="D90" s="12"/>
      <c r="O90" s="63"/>
    </row>
    <row r="91" spans="2:25" s="7" customFormat="1" ht="15" x14ac:dyDescent="0.25">
      <c r="B91" s="25" t="s">
        <v>396</v>
      </c>
      <c r="D91" s="13" t="s">
        <v>330</v>
      </c>
      <c r="F91" s="7" t="s">
        <v>329</v>
      </c>
      <c r="O91" s="62" t="s">
        <v>761</v>
      </c>
      <c r="P91" s="8" t="s">
        <v>350</v>
      </c>
      <c r="Q91" s="8" t="s">
        <v>351</v>
      </c>
      <c r="R91" s="8"/>
      <c r="S91" s="8"/>
      <c r="T91" s="8"/>
      <c r="U91" s="8"/>
      <c r="V91" s="8"/>
      <c r="W91" s="8"/>
      <c r="X91" s="8"/>
      <c r="Y91" s="8"/>
    </row>
    <row r="92" spans="2:25" s="7" customFormat="1" ht="12" x14ac:dyDescent="0.2">
      <c r="D92" s="12"/>
      <c r="O92" s="63"/>
    </row>
    <row r="93" spans="2:25" s="7" customFormat="1" ht="15" x14ac:dyDescent="0.25">
      <c r="B93" s="25" t="s">
        <v>396</v>
      </c>
      <c r="D93" s="13" t="s">
        <v>330</v>
      </c>
      <c r="F93" s="7" t="s">
        <v>329</v>
      </c>
      <c r="O93" s="62" t="s">
        <v>761</v>
      </c>
      <c r="P93" s="8" t="s">
        <v>350</v>
      </c>
      <c r="Q93" s="8" t="s">
        <v>351</v>
      </c>
      <c r="R93" s="8"/>
      <c r="S93" s="8"/>
      <c r="T93" s="8"/>
      <c r="U93" s="8"/>
      <c r="V93" s="8"/>
      <c r="W93" s="8"/>
      <c r="X93" s="8"/>
      <c r="Y93" s="8"/>
    </row>
    <row r="94" spans="2:25" s="7" customFormat="1" ht="12" x14ac:dyDescent="0.2">
      <c r="D94" s="12"/>
      <c r="O94" s="63"/>
    </row>
    <row r="95" spans="2:25" s="7" customFormat="1" ht="15" x14ac:dyDescent="0.25">
      <c r="B95" s="25" t="s">
        <v>396</v>
      </c>
      <c r="D95" s="13" t="s">
        <v>330</v>
      </c>
      <c r="F95" s="7" t="s">
        <v>329</v>
      </c>
      <c r="O95" s="62" t="s">
        <v>761</v>
      </c>
      <c r="P95" s="8" t="s">
        <v>350</v>
      </c>
      <c r="Q95" s="8" t="s">
        <v>351</v>
      </c>
      <c r="R95" s="8"/>
      <c r="S95" s="8"/>
      <c r="T95" s="8"/>
      <c r="U95" s="8"/>
      <c r="V95" s="8"/>
      <c r="W95" s="8"/>
      <c r="X95" s="8"/>
      <c r="Y95" s="8"/>
    </row>
    <row r="96" spans="2:25" s="7" customFormat="1" ht="12" x14ac:dyDescent="0.2">
      <c r="D96" s="12"/>
      <c r="O96" s="63"/>
    </row>
    <row r="97" spans="2:25" s="7" customFormat="1" ht="15" x14ac:dyDescent="0.25">
      <c r="B97" s="25" t="s">
        <v>396</v>
      </c>
      <c r="D97" s="13" t="s">
        <v>330</v>
      </c>
      <c r="F97" s="7" t="s">
        <v>329</v>
      </c>
      <c r="O97" s="62" t="s">
        <v>761</v>
      </c>
      <c r="P97" s="8" t="s">
        <v>350</v>
      </c>
      <c r="Q97" s="8" t="s">
        <v>351</v>
      </c>
      <c r="R97" s="8"/>
      <c r="S97" s="8"/>
      <c r="T97" s="8"/>
      <c r="U97" s="8"/>
      <c r="V97" s="8"/>
      <c r="W97" s="8"/>
      <c r="X97" s="8"/>
      <c r="Y97" s="8"/>
    </row>
    <row r="98" spans="2:25" s="7" customFormat="1" ht="12" x14ac:dyDescent="0.2">
      <c r="D98" s="12"/>
      <c r="O98" s="63"/>
    </row>
    <row r="99" spans="2:25" s="7" customFormat="1" ht="15" x14ac:dyDescent="0.25">
      <c r="B99" s="21" t="s">
        <v>249</v>
      </c>
      <c r="D99" s="13" t="s">
        <v>241</v>
      </c>
      <c r="F99" s="7" t="s">
        <v>389</v>
      </c>
      <c r="O99" s="62" t="s">
        <v>761</v>
      </c>
      <c r="P99" s="8" t="s">
        <v>350</v>
      </c>
      <c r="Q99" s="8" t="s">
        <v>351</v>
      </c>
      <c r="R99" s="8" t="s">
        <v>352</v>
      </c>
      <c r="S99" s="8" t="s">
        <v>353</v>
      </c>
      <c r="T99" s="8"/>
      <c r="U99" s="8"/>
      <c r="V99" s="8"/>
      <c r="W99" s="8"/>
      <c r="X99" s="8"/>
      <c r="Y99" s="8"/>
    </row>
    <row r="100" spans="2:25" s="7" customFormat="1" ht="12" x14ac:dyDescent="0.2">
      <c r="D100" s="12"/>
      <c r="O100" s="63"/>
    </row>
    <row r="101" spans="2:25" s="7" customFormat="1" ht="15" x14ac:dyDescent="0.25">
      <c r="B101" s="21" t="s">
        <v>249</v>
      </c>
      <c r="D101" s="23" t="s">
        <v>242</v>
      </c>
      <c r="F101" s="7" t="s">
        <v>329</v>
      </c>
      <c r="O101" s="62" t="s">
        <v>761</v>
      </c>
      <c r="P101" s="8" t="s">
        <v>350</v>
      </c>
      <c r="Q101" s="8" t="s">
        <v>351</v>
      </c>
      <c r="R101" s="8"/>
      <c r="S101" s="8"/>
      <c r="T101" s="8"/>
      <c r="U101" s="8"/>
      <c r="V101" s="8"/>
      <c r="W101" s="8"/>
      <c r="X101" s="8"/>
      <c r="Y101" s="8"/>
    </row>
    <row r="102" spans="2:25" s="7" customFormat="1" ht="12" x14ac:dyDescent="0.2">
      <c r="D102" s="24"/>
      <c r="O102" s="63"/>
    </row>
    <row r="103" spans="2:25" s="7" customFormat="1" ht="15" x14ac:dyDescent="0.25">
      <c r="B103" s="21" t="s">
        <v>249</v>
      </c>
      <c r="D103" s="23" t="s">
        <v>246</v>
      </c>
      <c r="F103" s="7" t="s">
        <v>329</v>
      </c>
      <c r="O103" s="62" t="s">
        <v>761</v>
      </c>
      <c r="P103" s="8" t="s">
        <v>350</v>
      </c>
      <c r="Q103" s="8" t="s">
        <v>351</v>
      </c>
      <c r="R103" s="8"/>
      <c r="S103" s="8"/>
      <c r="T103" s="8"/>
      <c r="U103" s="8"/>
      <c r="V103" s="8"/>
      <c r="W103" s="8"/>
      <c r="X103" s="8"/>
      <c r="Y103" s="8"/>
    </row>
    <row r="104" spans="2:25" s="7" customFormat="1" ht="12" x14ac:dyDescent="0.2">
      <c r="D104" s="24"/>
      <c r="O104" s="63"/>
    </row>
    <row r="105" spans="2:25" s="7" customFormat="1" ht="15" x14ac:dyDescent="0.25">
      <c r="B105" s="21" t="s">
        <v>249</v>
      </c>
      <c r="D105" s="23" t="s">
        <v>244</v>
      </c>
      <c r="F105" s="7" t="s">
        <v>329</v>
      </c>
      <c r="O105" s="62" t="s">
        <v>761</v>
      </c>
      <c r="P105" s="8" t="s">
        <v>350</v>
      </c>
      <c r="Q105" s="8" t="s">
        <v>351</v>
      </c>
      <c r="R105" s="8"/>
      <c r="S105" s="8"/>
      <c r="T105" s="8"/>
      <c r="U105" s="8"/>
      <c r="V105" s="8"/>
      <c r="W105" s="8"/>
      <c r="X105" s="8"/>
      <c r="Y105" s="8"/>
    </row>
    <row r="106" spans="2:25" s="7" customFormat="1" ht="12" x14ac:dyDescent="0.2">
      <c r="D106" s="24"/>
      <c r="O106" s="63"/>
    </row>
    <row r="107" spans="2:25" s="7" customFormat="1" ht="15" x14ac:dyDescent="0.25">
      <c r="B107" s="21" t="s">
        <v>249</v>
      </c>
      <c r="D107" s="23" t="s">
        <v>395</v>
      </c>
      <c r="F107" s="7" t="s">
        <v>329</v>
      </c>
      <c r="O107" s="62" t="s">
        <v>761</v>
      </c>
      <c r="P107" s="8" t="s">
        <v>350</v>
      </c>
      <c r="Q107" s="8" t="s">
        <v>351</v>
      </c>
      <c r="R107" s="8"/>
      <c r="S107" s="8"/>
      <c r="T107" s="8"/>
      <c r="U107" s="8"/>
      <c r="V107" s="8"/>
      <c r="W107" s="8"/>
      <c r="X107" s="8"/>
      <c r="Y107" s="8"/>
    </row>
    <row r="108" spans="2:25" s="7" customFormat="1" ht="12" x14ac:dyDescent="0.2">
      <c r="D108" s="24"/>
      <c r="O108" s="63"/>
    </row>
    <row r="109" spans="2:25" s="7" customFormat="1" ht="15" x14ac:dyDescent="0.25">
      <c r="B109" s="21" t="s">
        <v>249</v>
      </c>
      <c r="D109" s="23" t="s">
        <v>394</v>
      </c>
      <c r="F109" s="7" t="s">
        <v>329</v>
      </c>
      <c r="O109" s="62" t="s">
        <v>761</v>
      </c>
      <c r="P109" s="8" t="s">
        <v>350</v>
      </c>
      <c r="Q109" s="8" t="s">
        <v>351</v>
      </c>
      <c r="R109" s="8"/>
      <c r="S109" s="8"/>
      <c r="T109" s="8"/>
      <c r="U109" s="8"/>
      <c r="V109" s="8"/>
      <c r="W109" s="8"/>
      <c r="X109" s="8"/>
      <c r="Y109" s="8"/>
    </row>
    <row r="110" spans="2:25" s="7" customFormat="1" ht="12" x14ac:dyDescent="0.2">
      <c r="D110" s="24"/>
      <c r="O110" s="63"/>
    </row>
    <row r="111" spans="2:25" s="7" customFormat="1" ht="15" x14ac:dyDescent="0.25">
      <c r="B111" s="21" t="s">
        <v>249</v>
      </c>
      <c r="D111" s="23" t="s">
        <v>248</v>
      </c>
      <c r="F111" s="7" t="s">
        <v>329</v>
      </c>
      <c r="O111" s="62" t="s">
        <v>761</v>
      </c>
      <c r="P111" s="8" t="s">
        <v>350</v>
      </c>
      <c r="Q111" s="8" t="s">
        <v>351</v>
      </c>
      <c r="R111" s="8"/>
      <c r="S111" s="8"/>
      <c r="T111" s="8"/>
      <c r="U111" s="8"/>
      <c r="V111" s="8"/>
      <c r="W111" s="8"/>
      <c r="X111" s="8"/>
      <c r="Y111" s="8"/>
    </row>
    <row r="112" spans="2:25" s="7" customFormat="1" ht="12" x14ac:dyDescent="0.2">
      <c r="D112" s="24"/>
      <c r="O112" s="63"/>
    </row>
    <row r="113" spans="2:25" s="7" customFormat="1" ht="15" x14ac:dyDescent="0.25">
      <c r="B113" s="21" t="s">
        <v>249</v>
      </c>
      <c r="D113" s="23" t="s">
        <v>247</v>
      </c>
      <c r="F113" s="7" t="s">
        <v>329</v>
      </c>
      <c r="O113" s="62" t="s">
        <v>761</v>
      </c>
      <c r="P113" s="8" t="s">
        <v>350</v>
      </c>
      <c r="Q113" s="8" t="s">
        <v>351</v>
      </c>
      <c r="R113" s="8"/>
      <c r="S113" s="8"/>
      <c r="T113" s="8"/>
      <c r="U113" s="8"/>
      <c r="V113" s="8"/>
      <c r="W113" s="8"/>
      <c r="X113" s="8"/>
      <c r="Y113" s="8"/>
    </row>
    <row r="114" spans="2:25" s="7" customFormat="1" ht="12" x14ac:dyDescent="0.2">
      <c r="D114" s="24"/>
      <c r="O114" s="63"/>
    </row>
    <row r="115" spans="2:25" s="7" customFormat="1" ht="15" x14ac:dyDescent="0.25">
      <c r="B115" s="21" t="s">
        <v>249</v>
      </c>
      <c r="D115" s="23" t="s">
        <v>245</v>
      </c>
      <c r="F115" s="7" t="s">
        <v>329</v>
      </c>
      <c r="O115" s="62" t="s">
        <v>761</v>
      </c>
      <c r="P115" s="8" t="s">
        <v>350</v>
      </c>
      <c r="Q115" s="8" t="s">
        <v>351</v>
      </c>
      <c r="R115" s="8"/>
      <c r="S115" s="8"/>
      <c r="T115" s="8"/>
      <c r="U115" s="8"/>
      <c r="V115" s="8"/>
      <c r="W115" s="8"/>
      <c r="X115" s="8"/>
      <c r="Y115" s="8"/>
    </row>
    <row r="116" spans="2:25" s="7" customFormat="1" ht="12" x14ac:dyDescent="0.2">
      <c r="D116" s="24"/>
      <c r="O116" s="63"/>
    </row>
    <row r="117" spans="2:25" s="7" customFormat="1" ht="15" x14ac:dyDescent="0.25">
      <c r="B117" s="21" t="s">
        <v>249</v>
      </c>
      <c r="D117" s="23" t="s">
        <v>330</v>
      </c>
      <c r="F117" s="7" t="s">
        <v>329</v>
      </c>
      <c r="O117" s="62" t="s">
        <v>761</v>
      </c>
      <c r="P117" s="8" t="s">
        <v>350</v>
      </c>
      <c r="Q117" s="8" t="s">
        <v>351</v>
      </c>
      <c r="R117" s="8"/>
      <c r="S117" s="8"/>
      <c r="T117" s="8"/>
      <c r="U117" s="8"/>
      <c r="V117" s="8"/>
      <c r="W117" s="8"/>
      <c r="X117" s="8"/>
      <c r="Y117" s="8"/>
    </row>
    <row r="118" spans="2:25" s="7" customFormat="1" ht="12" x14ac:dyDescent="0.2">
      <c r="D118" s="12"/>
      <c r="O118" s="64"/>
    </row>
    <row r="119" spans="2:25" s="7" customFormat="1" ht="12" x14ac:dyDescent="0.2">
      <c r="D119" s="12"/>
      <c r="O119" s="64"/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A6C42-324B-4E07-9244-987B9F88C19D}">
  <sheetPr codeName="Sheet3">
    <tabColor rgb="FFFFFF00"/>
  </sheetPr>
  <dimension ref="A1:C76"/>
  <sheetViews>
    <sheetView topLeftCell="A4" zoomScaleNormal="100" workbookViewId="0">
      <selection activeCell="B68" sqref="B68"/>
    </sheetView>
  </sheetViews>
  <sheetFormatPr defaultRowHeight="15" x14ac:dyDescent="0.25"/>
  <cols>
    <col min="1" max="1" width="56.5703125" style="2" customWidth="1"/>
    <col min="2" max="2" width="52.140625" style="2" customWidth="1"/>
    <col min="3" max="3" width="92.85546875" style="2" customWidth="1"/>
    <col min="4" max="16384" width="9.140625" style="2"/>
  </cols>
  <sheetData>
    <row r="1" spans="1:3" x14ac:dyDescent="0.25">
      <c r="A1" s="1" t="s">
        <v>14</v>
      </c>
      <c r="B1" s="1" t="s">
        <v>15</v>
      </c>
      <c r="C1" s="1" t="s">
        <v>16</v>
      </c>
    </row>
    <row r="2" spans="1:3" x14ac:dyDescent="0.25">
      <c r="A2" s="3" t="s">
        <v>17</v>
      </c>
      <c r="B2" s="4" t="s">
        <v>18</v>
      </c>
      <c r="C2" s="4" t="s">
        <v>19</v>
      </c>
    </row>
    <row r="3" spans="1:3" x14ac:dyDescent="0.25">
      <c r="A3" s="3" t="s">
        <v>20</v>
      </c>
      <c r="B3" s="4" t="s">
        <v>21</v>
      </c>
      <c r="C3" s="4" t="s">
        <v>22</v>
      </c>
    </row>
    <row r="4" spans="1:3" x14ac:dyDescent="0.25">
      <c r="A4" s="3" t="s">
        <v>23</v>
      </c>
      <c r="B4" s="4" t="s">
        <v>24</v>
      </c>
      <c r="C4" s="4" t="s">
        <v>25</v>
      </c>
    </row>
    <row r="5" spans="1:3" x14ac:dyDescent="0.25">
      <c r="A5" s="3" t="s">
        <v>26</v>
      </c>
      <c r="B5" s="4" t="s">
        <v>27</v>
      </c>
      <c r="C5" s="4" t="s">
        <v>28</v>
      </c>
    </row>
    <row r="6" spans="1:3" x14ac:dyDescent="0.25">
      <c r="A6" s="3" t="s">
        <v>29</v>
      </c>
      <c r="B6" s="4" t="s">
        <v>30</v>
      </c>
      <c r="C6" s="4" t="s">
        <v>31</v>
      </c>
    </row>
    <row r="7" spans="1:3" x14ac:dyDescent="0.25">
      <c r="A7" s="3" t="s">
        <v>32</v>
      </c>
      <c r="B7" s="4" t="s">
        <v>33</v>
      </c>
      <c r="C7" s="4" t="s">
        <v>34</v>
      </c>
    </row>
    <row r="8" spans="1:3" x14ac:dyDescent="0.25">
      <c r="A8" s="3" t="s">
        <v>35</v>
      </c>
      <c r="B8" s="4" t="s">
        <v>36</v>
      </c>
      <c r="C8" s="4" t="s">
        <v>37</v>
      </c>
    </row>
    <row r="9" spans="1:3" x14ac:dyDescent="0.25">
      <c r="A9" s="3" t="s">
        <v>38</v>
      </c>
      <c r="B9" s="4" t="s">
        <v>39</v>
      </c>
      <c r="C9" s="4" t="s">
        <v>40</v>
      </c>
    </row>
    <row r="10" spans="1:3" x14ac:dyDescent="0.25">
      <c r="A10" s="3" t="s">
        <v>41</v>
      </c>
      <c r="B10" s="4" t="s">
        <v>42</v>
      </c>
      <c r="C10" s="4" t="s">
        <v>43</v>
      </c>
    </row>
    <row r="11" spans="1:3" x14ac:dyDescent="0.25">
      <c r="A11" s="3" t="s">
        <v>44</v>
      </c>
      <c r="B11" s="4" t="s">
        <v>45</v>
      </c>
      <c r="C11" s="4" t="s">
        <v>46</v>
      </c>
    </row>
    <row r="12" spans="1:3" x14ac:dyDescent="0.25">
      <c r="A12" s="3" t="s">
        <v>47</v>
      </c>
      <c r="B12" s="4" t="s">
        <v>48</v>
      </c>
      <c r="C12" s="4" t="s">
        <v>49</v>
      </c>
    </row>
    <row r="13" spans="1:3" x14ac:dyDescent="0.25">
      <c r="A13" s="3" t="s">
        <v>50</v>
      </c>
      <c r="B13" s="4" t="s">
        <v>51</v>
      </c>
      <c r="C13" s="4" t="s">
        <v>52</v>
      </c>
    </row>
    <row r="14" spans="1:3" x14ac:dyDescent="0.25">
      <c r="A14" s="3" t="s">
        <v>53</v>
      </c>
      <c r="B14" s="4" t="s">
        <v>54</v>
      </c>
      <c r="C14" s="4" t="s">
        <v>55</v>
      </c>
    </row>
    <row r="15" spans="1:3" x14ac:dyDescent="0.25">
      <c r="A15" s="3" t="s">
        <v>56</v>
      </c>
      <c r="B15" s="4" t="s">
        <v>57</v>
      </c>
      <c r="C15" s="4" t="s">
        <v>58</v>
      </c>
    </row>
    <row r="16" spans="1:3" x14ac:dyDescent="0.25">
      <c r="A16" s="3" t="s">
        <v>59</v>
      </c>
      <c r="B16" s="4" t="s">
        <v>60</v>
      </c>
      <c r="C16" s="4" t="s">
        <v>61</v>
      </c>
    </row>
    <row r="17" spans="1:3" x14ac:dyDescent="0.25">
      <c r="A17" s="3" t="s">
        <v>62</v>
      </c>
      <c r="B17" s="4" t="s">
        <v>63</v>
      </c>
      <c r="C17" s="4" t="s">
        <v>64</v>
      </c>
    </row>
    <row r="18" spans="1:3" x14ac:dyDescent="0.25">
      <c r="A18" s="3" t="s">
        <v>65</v>
      </c>
      <c r="B18" s="4" t="s">
        <v>66</v>
      </c>
      <c r="C18" s="4" t="s">
        <v>67</v>
      </c>
    </row>
    <row r="19" spans="1:3" x14ac:dyDescent="0.25">
      <c r="A19" s="3" t="s">
        <v>13</v>
      </c>
      <c r="B19" s="4" t="s">
        <v>68</v>
      </c>
      <c r="C19" s="4" t="s">
        <v>69</v>
      </c>
    </row>
    <row r="20" spans="1:3" x14ac:dyDescent="0.25">
      <c r="A20" s="3" t="s">
        <v>70</v>
      </c>
      <c r="B20" s="4" t="s">
        <v>71</v>
      </c>
      <c r="C20" s="4" t="s">
        <v>72</v>
      </c>
    </row>
    <row r="21" spans="1:3" x14ac:dyDescent="0.25">
      <c r="A21" s="3" t="s">
        <v>73</v>
      </c>
      <c r="B21" s="4" t="s">
        <v>74</v>
      </c>
      <c r="C21" s="4" t="s">
        <v>75</v>
      </c>
    </row>
    <row r="22" spans="1:3" x14ac:dyDescent="0.25">
      <c r="A22" s="3" t="s">
        <v>76</v>
      </c>
      <c r="B22" s="4" t="s">
        <v>77</v>
      </c>
      <c r="C22" s="4" t="s">
        <v>78</v>
      </c>
    </row>
    <row r="23" spans="1:3" x14ac:dyDescent="0.25">
      <c r="A23" s="3" t="s">
        <v>79</v>
      </c>
      <c r="B23" s="4" t="s">
        <v>80</v>
      </c>
      <c r="C23" s="4" t="s">
        <v>81</v>
      </c>
    </row>
    <row r="24" spans="1:3" x14ac:dyDescent="0.25">
      <c r="A24" s="3" t="s">
        <v>82</v>
      </c>
      <c r="B24" s="4" t="s">
        <v>83</v>
      </c>
      <c r="C24" s="4" t="s">
        <v>84</v>
      </c>
    </row>
    <row r="25" spans="1:3" x14ac:dyDescent="0.25">
      <c r="A25" s="3" t="s">
        <v>8</v>
      </c>
      <c r="B25" s="4" t="s">
        <v>85</v>
      </c>
      <c r="C25" s="4" t="s">
        <v>86</v>
      </c>
    </row>
    <row r="26" spans="1:3" x14ac:dyDescent="0.25">
      <c r="A26" s="3" t="s">
        <v>9</v>
      </c>
      <c r="B26" s="4" t="s">
        <v>87</v>
      </c>
      <c r="C26" s="4" t="s">
        <v>88</v>
      </c>
    </row>
    <row r="27" spans="1:3" x14ac:dyDescent="0.25">
      <c r="A27" s="3" t="s">
        <v>89</v>
      </c>
      <c r="B27" s="4" t="s">
        <v>90</v>
      </c>
      <c r="C27" s="4" t="s">
        <v>91</v>
      </c>
    </row>
    <row r="28" spans="1:3" x14ac:dyDescent="0.25">
      <c r="A28" s="3" t="s">
        <v>11</v>
      </c>
      <c r="B28" s="4" t="s">
        <v>92</v>
      </c>
      <c r="C28" s="4" t="s">
        <v>93</v>
      </c>
    </row>
    <row r="29" spans="1:3" x14ac:dyDescent="0.25">
      <c r="A29" s="3" t="s">
        <v>94</v>
      </c>
      <c r="B29" s="4" t="s">
        <v>95</v>
      </c>
      <c r="C29" s="4" t="s">
        <v>96</v>
      </c>
    </row>
    <row r="30" spans="1:3" x14ac:dyDescent="0.25">
      <c r="A30" s="3" t="s">
        <v>97</v>
      </c>
      <c r="B30" s="4" t="s">
        <v>98</v>
      </c>
      <c r="C30" s="4" t="s">
        <v>99</v>
      </c>
    </row>
    <row r="31" spans="1:3" x14ac:dyDescent="0.25">
      <c r="A31" s="3" t="s">
        <v>100</v>
      </c>
      <c r="B31" s="4" t="s">
        <v>101</v>
      </c>
      <c r="C31" s="4" t="s">
        <v>102</v>
      </c>
    </row>
    <row r="32" spans="1:3" x14ac:dyDescent="0.25">
      <c r="A32" s="3" t="s">
        <v>7</v>
      </c>
      <c r="B32" s="4" t="s">
        <v>103</v>
      </c>
      <c r="C32" s="4" t="s">
        <v>104</v>
      </c>
    </row>
    <row r="33" spans="1:3" x14ac:dyDescent="0.25">
      <c r="A33" s="3" t="s">
        <v>105</v>
      </c>
      <c r="B33" s="4" t="s">
        <v>106</v>
      </c>
      <c r="C33" s="4" t="s">
        <v>107</v>
      </c>
    </row>
    <row r="34" spans="1:3" x14ac:dyDescent="0.25">
      <c r="A34" s="3" t="s">
        <v>108</v>
      </c>
      <c r="B34" s="4" t="s">
        <v>109</v>
      </c>
      <c r="C34" s="4" t="s">
        <v>110</v>
      </c>
    </row>
    <row r="35" spans="1:3" x14ac:dyDescent="0.25">
      <c r="A35" s="3" t="s">
        <v>111</v>
      </c>
      <c r="B35" s="4" t="s">
        <v>112</v>
      </c>
      <c r="C35" s="4" t="s">
        <v>113</v>
      </c>
    </row>
    <row r="36" spans="1:3" x14ac:dyDescent="0.25">
      <c r="A36" s="3" t="s">
        <v>114</v>
      </c>
      <c r="B36" s="4" t="s">
        <v>115</v>
      </c>
      <c r="C36" s="4" t="s">
        <v>116</v>
      </c>
    </row>
    <row r="37" spans="1:3" x14ac:dyDescent="0.25">
      <c r="A37" s="3" t="s">
        <v>117</v>
      </c>
      <c r="B37" s="4" t="s">
        <v>118</v>
      </c>
      <c r="C37" s="4" t="s">
        <v>119</v>
      </c>
    </row>
    <row r="38" spans="1:3" x14ac:dyDescent="0.25">
      <c r="A38" s="3" t="s">
        <v>120</v>
      </c>
      <c r="B38" s="4" t="s">
        <v>121</v>
      </c>
      <c r="C38" s="4" t="s">
        <v>122</v>
      </c>
    </row>
    <row r="39" spans="1:3" x14ac:dyDescent="0.25">
      <c r="A39" s="3" t="s">
        <v>123</v>
      </c>
      <c r="B39" s="4" t="s">
        <v>124</v>
      </c>
      <c r="C39" s="4" t="s">
        <v>125</v>
      </c>
    </row>
    <row r="40" spans="1:3" x14ac:dyDescent="0.25">
      <c r="A40" s="3" t="s">
        <v>126</v>
      </c>
      <c r="B40" s="4" t="s">
        <v>127</v>
      </c>
      <c r="C40" s="4" t="s">
        <v>128</v>
      </c>
    </row>
    <row r="41" spans="1:3" x14ac:dyDescent="0.25">
      <c r="A41" s="3" t="s">
        <v>129</v>
      </c>
      <c r="B41" s="4" t="s">
        <v>130</v>
      </c>
      <c r="C41" s="4" t="s">
        <v>131</v>
      </c>
    </row>
    <row r="42" spans="1:3" x14ac:dyDescent="0.25">
      <c r="A42" s="3" t="s">
        <v>132</v>
      </c>
      <c r="B42" s="4" t="s">
        <v>133</v>
      </c>
      <c r="C42" s="4" t="s">
        <v>134</v>
      </c>
    </row>
    <row r="43" spans="1:3" x14ac:dyDescent="0.25">
      <c r="A43" s="3" t="s">
        <v>135</v>
      </c>
      <c r="B43" s="4" t="s">
        <v>136</v>
      </c>
      <c r="C43" s="4" t="s">
        <v>137</v>
      </c>
    </row>
    <row r="44" spans="1:3" x14ac:dyDescent="0.25">
      <c r="A44" s="3" t="s">
        <v>138</v>
      </c>
      <c r="B44" s="4" t="s">
        <v>139</v>
      </c>
      <c r="C44" s="4" t="s">
        <v>140</v>
      </c>
    </row>
    <row r="45" spans="1:3" x14ac:dyDescent="0.25">
      <c r="A45" s="3" t="s">
        <v>141</v>
      </c>
      <c r="B45" s="4" t="s">
        <v>142</v>
      </c>
      <c r="C45" s="4" t="s">
        <v>143</v>
      </c>
    </row>
    <row r="46" spans="1:3" x14ac:dyDescent="0.25">
      <c r="A46" s="3" t="s">
        <v>144</v>
      </c>
      <c r="B46" s="4" t="s">
        <v>145</v>
      </c>
      <c r="C46" s="4" t="s">
        <v>146</v>
      </c>
    </row>
    <row r="47" spans="1:3" x14ac:dyDescent="0.25">
      <c r="A47" s="3" t="s">
        <v>147</v>
      </c>
      <c r="B47" s="4" t="s">
        <v>148</v>
      </c>
      <c r="C47" s="4" t="s">
        <v>149</v>
      </c>
    </row>
    <row r="48" spans="1:3" x14ac:dyDescent="0.25">
      <c r="A48" s="3" t="s">
        <v>150</v>
      </c>
      <c r="B48" s="4" t="s">
        <v>151</v>
      </c>
      <c r="C48" s="4" t="s">
        <v>152</v>
      </c>
    </row>
    <row r="49" spans="1:3" x14ac:dyDescent="0.25">
      <c r="A49" s="3" t="s">
        <v>10</v>
      </c>
      <c r="B49" s="4" t="s">
        <v>153</v>
      </c>
      <c r="C49" s="4" t="s">
        <v>154</v>
      </c>
    </row>
    <row r="50" spans="1:3" x14ac:dyDescent="0.25">
      <c r="A50" s="3" t="s">
        <v>155</v>
      </c>
      <c r="B50" s="4" t="s">
        <v>156</v>
      </c>
      <c r="C50" s="4" t="s">
        <v>157</v>
      </c>
    </row>
    <row r="51" spans="1:3" x14ac:dyDescent="0.25">
      <c r="A51" s="3" t="s">
        <v>158</v>
      </c>
      <c r="B51" s="4" t="s">
        <v>159</v>
      </c>
      <c r="C51" s="4" t="s">
        <v>160</v>
      </c>
    </row>
    <row r="52" spans="1:3" x14ac:dyDescent="0.25">
      <c r="A52" s="3" t="s">
        <v>161</v>
      </c>
      <c r="B52" s="4" t="s">
        <v>162</v>
      </c>
      <c r="C52" s="4" t="s">
        <v>163</v>
      </c>
    </row>
    <row r="53" spans="1:3" x14ac:dyDescent="0.25">
      <c r="A53" s="3" t="s">
        <v>164</v>
      </c>
      <c r="B53" s="4" t="s">
        <v>165</v>
      </c>
      <c r="C53" s="4" t="s">
        <v>166</v>
      </c>
    </row>
    <row r="54" spans="1:3" x14ac:dyDescent="0.25">
      <c r="A54" s="3" t="s">
        <v>167</v>
      </c>
      <c r="B54" s="4" t="s">
        <v>168</v>
      </c>
      <c r="C54" s="4" t="s">
        <v>169</v>
      </c>
    </row>
    <row r="55" spans="1:3" x14ac:dyDescent="0.25">
      <c r="A55" s="3" t="s">
        <v>170</v>
      </c>
      <c r="B55" s="4" t="s">
        <v>171</v>
      </c>
      <c r="C55" s="4" t="s">
        <v>172</v>
      </c>
    </row>
    <row r="56" spans="1:3" x14ac:dyDescent="0.25">
      <c r="A56" s="3" t="s">
        <v>173</v>
      </c>
      <c r="B56" s="4" t="s">
        <v>174</v>
      </c>
      <c r="C56" s="4" t="s">
        <v>175</v>
      </c>
    </row>
    <row r="57" spans="1:3" x14ac:dyDescent="0.25">
      <c r="A57" s="3" t="s">
        <v>176</v>
      </c>
      <c r="B57" s="4" t="s">
        <v>177</v>
      </c>
      <c r="C57" s="4" t="s">
        <v>178</v>
      </c>
    </row>
    <row r="58" spans="1:3" x14ac:dyDescent="0.25">
      <c r="A58" s="3" t="s">
        <v>179</v>
      </c>
      <c r="B58" s="4" t="s">
        <v>180</v>
      </c>
      <c r="C58" s="4" t="s">
        <v>181</v>
      </c>
    </row>
    <row r="59" spans="1:3" x14ac:dyDescent="0.25">
      <c r="A59" s="3" t="s">
        <v>182</v>
      </c>
      <c r="B59" s="4" t="s">
        <v>183</v>
      </c>
      <c r="C59" s="4" t="s">
        <v>184</v>
      </c>
    </row>
    <row r="60" spans="1:3" x14ac:dyDescent="0.25">
      <c r="A60" s="3" t="s">
        <v>185</v>
      </c>
      <c r="B60" s="4" t="s">
        <v>186</v>
      </c>
      <c r="C60" s="4" t="s">
        <v>187</v>
      </c>
    </row>
    <row r="61" spans="1:3" x14ac:dyDescent="0.25">
      <c r="A61" s="3" t="s">
        <v>188</v>
      </c>
      <c r="B61" s="4" t="s">
        <v>189</v>
      </c>
      <c r="C61" s="4" t="s">
        <v>190</v>
      </c>
    </row>
    <row r="62" spans="1:3" x14ac:dyDescent="0.25">
      <c r="A62" s="3" t="s">
        <v>191</v>
      </c>
      <c r="B62" s="4" t="s">
        <v>192</v>
      </c>
      <c r="C62" s="4" t="s">
        <v>193</v>
      </c>
    </row>
    <row r="63" spans="1:3" x14ac:dyDescent="0.25">
      <c r="A63" s="3" t="s">
        <v>194</v>
      </c>
      <c r="B63" s="4" t="s">
        <v>195</v>
      </c>
      <c r="C63" s="4" t="s">
        <v>196</v>
      </c>
    </row>
    <row r="64" spans="1:3" x14ac:dyDescent="0.25">
      <c r="A64" s="3" t="s">
        <v>197</v>
      </c>
      <c r="B64" s="4" t="s">
        <v>198</v>
      </c>
      <c r="C64" s="4" t="s">
        <v>199</v>
      </c>
    </row>
    <row r="65" spans="1:3" x14ac:dyDescent="0.25">
      <c r="A65" s="3" t="s">
        <v>200</v>
      </c>
      <c r="B65" s="4" t="s">
        <v>201</v>
      </c>
      <c r="C65" s="4" t="s">
        <v>202</v>
      </c>
    </row>
    <row r="66" spans="1:3" x14ac:dyDescent="0.25">
      <c r="A66" s="3" t="s">
        <v>203</v>
      </c>
      <c r="B66" s="4" t="s">
        <v>204</v>
      </c>
      <c r="C66" s="4" t="s">
        <v>205</v>
      </c>
    </row>
    <row r="67" spans="1:3" x14ac:dyDescent="0.25">
      <c r="A67" s="3" t="s">
        <v>206</v>
      </c>
      <c r="B67" s="4" t="s">
        <v>207</v>
      </c>
      <c r="C67" s="4" t="s">
        <v>208</v>
      </c>
    </row>
    <row r="68" spans="1:3" x14ac:dyDescent="0.25">
      <c r="A68" s="4" t="s">
        <v>209</v>
      </c>
      <c r="B68" s="4" t="s">
        <v>210</v>
      </c>
      <c r="C68" s="4" t="s">
        <v>211</v>
      </c>
    </row>
    <row r="69" spans="1:3" x14ac:dyDescent="0.25">
      <c r="A69" s="3" t="s">
        <v>212</v>
      </c>
      <c r="B69" s="4" t="s">
        <v>213</v>
      </c>
      <c r="C69" s="4" t="s">
        <v>214</v>
      </c>
    </row>
    <row r="70" spans="1:3" x14ac:dyDescent="0.25">
      <c r="A70" s="3" t="s">
        <v>215</v>
      </c>
      <c r="B70" s="4" t="s">
        <v>216</v>
      </c>
      <c r="C70" s="4" t="s">
        <v>217</v>
      </c>
    </row>
    <row r="71" spans="1:3" x14ac:dyDescent="0.25">
      <c r="A71" s="3" t="s">
        <v>218</v>
      </c>
      <c r="B71" s="4" t="s">
        <v>219</v>
      </c>
      <c r="C71" s="4" t="s">
        <v>220</v>
      </c>
    </row>
    <row r="72" spans="1:3" x14ac:dyDescent="0.25">
      <c r="A72" s="3" t="s">
        <v>221</v>
      </c>
      <c r="B72" s="4" t="s">
        <v>222</v>
      </c>
      <c r="C72" s="4" t="s">
        <v>223</v>
      </c>
    </row>
    <row r="73" spans="1:3" x14ac:dyDescent="0.25">
      <c r="A73" s="3" t="s">
        <v>224</v>
      </c>
      <c r="B73" s="4" t="s">
        <v>225</v>
      </c>
      <c r="C73" s="4" t="s">
        <v>226</v>
      </c>
    </row>
    <row r="74" spans="1:3" x14ac:dyDescent="0.25">
      <c r="A74" s="3" t="s">
        <v>227</v>
      </c>
      <c r="B74" s="4" t="s">
        <v>228</v>
      </c>
      <c r="C74" s="4" t="s">
        <v>229</v>
      </c>
    </row>
    <row r="75" spans="1:3" x14ac:dyDescent="0.25">
      <c r="A75" s="3" t="s">
        <v>230</v>
      </c>
      <c r="B75" s="4" t="s">
        <v>231</v>
      </c>
      <c r="C75" s="4" t="s">
        <v>232</v>
      </c>
    </row>
    <row r="76" spans="1:3" x14ac:dyDescent="0.25">
      <c r="A76" s="3" t="s">
        <v>12</v>
      </c>
      <c r="B76" s="4" t="s">
        <v>233</v>
      </c>
      <c r="C76" s="4" t="s">
        <v>234</v>
      </c>
    </row>
  </sheetData>
  <hyperlinks>
    <hyperlink ref="A2" r:id="rId1" display="https://pubchem.ncbi.nlm.nih.gov/compound/4eLeg" xr:uid="{BDC2F7A6-7150-49C8-ABF9-B14EE7C1EE19}"/>
    <hyperlink ref="A3" r:id="rId2" display="https://pubchem.ncbi.nlm.nih.gov/compound/6dAlt" xr:uid="{B8CB6AED-AD2A-412D-A085-20F4918670BA}"/>
    <hyperlink ref="A4" r:id="rId3" display="https://pubchem.ncbi.nlm.nih.gov/compound/6dAltNAc" xr:uid="{B276E684-014D-481B-B422-FCE4957AF8F8}"/>
    <hyperlink ref="A5" r:id="rId4" display="https://pubchem.ncbi.nlm.nih.gov/compound/6dGul" xr:uid="{C38C3451-259B-4333-BA5A-41E9EE69A6A5}"/>
    <hyperlink ref="A6" r:id="rId5" display="https://pubchem.ncbi.nlm.nih.gov/compound/6dTal" xr:uid="{5A735CC3-87C5-49AE-B633-019097EE78CD}"/>
    <hyperlink ref="A7" r:id="rId6" display="https://pubchem.ncbi.nlm.nih.gov/compound/6dTalNAc" xr:uid="{19FDD408-5AE1-418C-A936-5B7CE938FE6C}"/>
    <hyperlink ref="A8" r:id="rId7" display="https://pubchem.ncbi.nlm.nih.gov/compound/Abe" xr:uid="{B3D67955-5925-4388-BB68-A1A51D8CC439}"/>
    <hyperlink ref="A9" r:id="rId8" display="https://pubchem.ncbi.nlm.nih.gov/compound/Aci" xr:uid="{5B3B1A40-8EE7-4508-9024-A51EE51F1C00}"/>
    <hyperlink ref="A10" r:id="rId9" display="https://pubchem.ncbi.nlm.nih.gov/compound/All" xr:uid="{3176278D-8800-4CA0-8AA1-1404CCCCFC25}"/>
    <hyperlink ref="A11" r:id="rId10" display="https://pubchem.ncbi.nlm.nih.gov/compound/AllA" xr:uid="{9DEE94D1-43BA-4C43-9204-D21500A00C87}"/>
    <hyperlink ref="A12" r:id="rId11" display="https://pubchem.ncbi.nlm.nih.gov/compound/AllN" xr:uid="{9AA4F139-CC49-4764-B01E-4346E176670F}"/>
    <hyperlink ref="A13" r:id="rId12" display="https://pubchem.ncbi.nlm.nih.gov/compound/AllNAc" xr:uid="{21771E48-E162-4479-BCAA-E59F876237F9}"/>
    <hyperlink ref="A14" r:id="rId13" display="https://pubchem.ncbi.nlm.nih.gov/compound/Alt" xr:uid="{C9DD0BEF-D627-433E-803E-FF1796A5C1A1}"/>
    <hyperlink ref="A15" r:id="rId14" display="https://pubchem.ncbi.nlm.nih.gov/compound/AltA" xr:uid="{BE01BAEA-569D-4FC6-A4F0-BB72477D32D6}"/>
    <hyperlink ref="A16" r:id="rId15" display="https://pubchem.ncbi.nlm.nih.gov/compound/AltN" xr:uid="{C9C328D5-5FAE-4FB1-92AA-A43C7F7F59F9}"/>
    <hyperlink ref="A17" r:id="rId16" display="https://pubchem.ncbi.nlm.nih.gov/compound/AltNAc" xr:uid="{6E688048-D852-4A11-8661-8721D49A299C}"/>
    <hyperlink ref="A18" r:id="rId17" display="https://pubchem.ncbi.nlm.nih.gov/compound/Api" xr:uid="{0E1C3EB1-491B-4E4E-AFA5-73F5A406008E}"/>
    <hyperlink ref="A19" r:id="rId18" display="https://pubchem.ncbi.nlm.nih.gov/compound/Ara" xr:uid="{590C1F29-D5A6-46CD-B363-09A42D549464}"/>
    <hyperlink ref="A20" r:id="rId19" display="https://pubchem.ncbi.nlm.nih.gov/compound/Bac" xr:uid="{903F7345-27F1-425B-9089-532A2F879466}"/>
    <hyperlink ref="A21" r:id="rId20" display="https://pubchem.ncbi.nlm.nih.gov/compound/Col" xr:uid="{A198D727-9E06-4E50-9D3F-B11D2E1ACE3C}"/>
    <hyperlink ref="A22" r:id="rId21" display="https://pubchem.ncbi.nlm.nih.gov/compound/DDmanHep" xr:uid="{0BB1E849-FF82-4F19-A8C4-FA092C585831}"/>
    <hyperlink ref="A23" r:id="rId22" display="https://pubchem.ncbi.nlm.nih.gov/compound/Dha" xr:uid="{4EA57FFE-9732-46F4-A7B7-F5F4F299FECC}"/>
    <hyperlink ref="A24" r:id="rId23" display="https://pubchem.ncbi.nlm.nih.gov/compound/Dig" xr:uid="{1884F357-3B1D-4385-997C-5444CDDC5E46}"/>
    <hyperlink ref="A25" r:id="rId24" display="https://pubchem.ncbi.nlm.nih.gov/compound/Fru" xr:uid="{F4A6F4E9-D789-4F3E-97A0-9FCB0BB172F7}"/>
    <hyperlink ref="A26" r:id="rId25" display="https://pubchem.ncbi.nlm.nih.gov/compound/Fuc" xr:uid="{D00A94F7-3753-4F0A-8BC5-B454E20F5D1E}"/>
    <hyperlink ref="A27" r:id="rId26" display="https://pubchem.ncbi.nlm.nih.gov/compound/FucNAc" xr:uid="{2E222FBB-E298-47D9-AF15-BD7B5C751F36}"/>
    <hyperlink ref="A28" r:id="rId27" display="https://pubchem.ncbi.nlm.nih.gov/compound/Gal" xr:uid="{7672E75E-1628-42BD-9195-DF58F15403A8}"/>
    <hyperlink ref="A29" r:id="rId28" display="https://pubchem.ncbi.nlm.nih.gov/compound/GalA" xr:uid="{85557F6B-FDF2-4C00-A6A8-38A7DC7BB62D}"/>
    <hyperlink ref="A30" r:id="rId29" display="https://pubchem.ncbi.nlm.nih.gov/compound/GalN" xr:uid="{4DD43011-EA74-4160-A07E-EBD5449F87CC}"/>
    <hyperlink ref="A31" r:id="rId30" display="https://pubchem.ncbi.nlm.nih.gov/compound/GalNAc" xr:uid="{68E66E2C-DE41-44E3-8B21-1FDE4C9E5F8D}"/>
    <hyperlink ref="A32" r:id="rId31" display="https://pubchem.ncbi.nlm.nih.gov/compound/Glc" xr:uid="{7F3CF401-19C5-43C7-8C6B-80ACBD1E6CEE}"/>
    <hyperlink ref="A33" r:id="rId32" display="https://pubchem.ncbi.nlm.nih.gov/compound/GlcA" xr:uid="{A5FE1890-B219-4EAD-9F10-D0F32F4BC393}"/>
    <hyperlink ref="A34" r:id="rId33" display="https://pubchem.ncbi.nlm.nih.gov/compound/GlcN" xr:uid="{EB05686A-723A-4365-95F5-31E1785A3997}"/>
    <hyperlink ref="A35" r:id="rId34" display="https://pubchem.ncbi.nlm.nih.gov/compound/GlcNAc" xr:uid="{F5AFF674-D9A7-41FB-B370-F972BE57614A}"/>
    <hyperlink ref="A36" r:id="rId35" display="https://pubchem.ncbi.nlm.nih.gov/compound/Gul" xr:uid="{53F7FFDE-1D7F-4299-BA94-BB1BDA19BF9C}"/>
    <hyperlink ref="A37" r:id="rId36" display="https://pubchem.ncbi.nlm.nih.gov/compound/GulA" xr:uid="{C8042820-76E4-40BE-8BB7-EB05AAE691C5}"/>
    <hyperlink ref="A38" r:id="rId37" display="https://pubchem.ncbi.nlm.nih.gov/compound/GulN" xr:uid="{98F8C34B-E614-4333-B6AA-6E76F467EF80}"/>
    <hyperlink ref="A39" r:id="rId38" display="https://pubchem.ncbi.nlm.nih.gov/compound/GulNAc" xr:uid="{0ABD3FA0-93D6-4568-BCA6-440840C1B4E8}"/>
    <hyperlink ref="A40" r:id="rId39" display="https://pubchem.ncbi.nlm.nih.gov/compound/Ido" xr:uid="{AB2C0414-1A9E-44C1-A1C5-31F5038B7474}"/>
    <hyperlink ref="A41" r:id="rId40" display="https://pubchem.ncbi.nlm.nih.gov/compound/IdoA" xr:uid="{5D4D6EAB-B778-43A1-9EB6-3F1D75326A8F}"/>
    <hyperlink ref="A42" r:id="rId41" display="https://pubchem.ncbi.nlm.nih.gov/compound/IdoN" xr:uid="{13FCFAA8-52FE-4827-865D-0C3DBDFCAEE9}"/>
    <hyperlink ref="A43" r:id="rId42" display="https://pubchem.ncbi.nlm.nih.gov/compound/IdoNAc" xr:uid="{C5873ED5-E6C8-4607-978E-ABBEF207E215}"/>
    <hyperlink ref="A44" r:id="rId43" display="https://pubchem.ncbi.nlm.nih.gov/compound/Kdn" xr:uid="{E0CFC7B4-3AA7-4E21-8416-6915BB9AE50B}"/>
    <hyperlink ref="A45" r:id="rId44" display="https://pubchem.ncbi.nlm.nih.gov/compound/Kdo" xr:uid="{4590F8A4-B63F-484E-BDCE-9676FB196190}"/>
    <hyperlink ref="A46" r:id="rId45" display="https://pubchem.ncbi.nlm.nih.gov/compound/Leg" xr:uid="{8FBF6143-E5E5-4D51-BD41-6AE11F2BFD3C}"/>
    <hyperlink ref="A47" r:id="rId46" display="https://pubchem.ncbi.nlm.nih.gov/compound/LDmanHep" xr:uid="{BAB56069-346F-4E34-BCC2-0013A1610336}"/>
    <hyperlink ref="A48" r:id="rId47" display="https://pubchem.ncbi.nlm.nih.gov/compound/Lyx" xr:uid="{451BE54D-A1DE-4713-B594-85B2061FDF1C}"/>
    <hyperlink ref="A49" r:id="rId48" display="https://pubchem.ncbi.nlm.nih.gov/compound/Man" xr:uid="{FE2A7D42-8A85-4128-B50E-9AA38CEFC4C0}"/>
    <hyperlink ref="A50" r:id="rId49" display="https://pubchem.ncbi.nlm.nih.gov/compound/ManA" xr:uid="{308700CC-F241-4AF8-8D25-548C5E835264}"/>
    <hyperlink ref="A51" r:id="rId50" display="https://pubchem.ncbi.nlm.nih.gov/compound/ManN" xr:uid="{65C22ADB-1375-4DEC-A910-47790788F951}"/>
    <hyperlink ref="A52" r:id="rId51" display="https://pubchem.ncbi.nlm.nih.gov/compound/ManNAc" xr:uid="{FE5F4858-3342-400A-A1AA-432AE359CF0F}"/>
    <hyperlink ref="A53" r:id="rId52" display="https://pubchem.ncbi.nlm.nih.gov/compound/Mur" xr:uid="{4BEAA05F-7762-43DE-BB1B-2407BF1266ED}"/>
    <hyperlink ref="A54" r:id="rId53" display="https://pubchem.ncbi.nlm.nih.gov/compound/MurNAc" xr:uid="{0FF59F6B-5DF9-498F-A185-563161AF8D9F}"/>
    <hyperlink ref="A55" r:id="rId54" display="https://pubchem.ncbi.nlm.nih.gov/compound/MurNGc" xr:uid="{704CC439-3EDD-4FBB-ADA7-0A051AC4958A}"/>
    <hyperlink ref="A56" r:id="rId55" display="https://pubchem.ncbi.nlm.nih.gov/compound/Neu" xr:uid="{A0450625-C038-4E78-A03E-FDA98A868316}"/>
    <hyperlink ref="A57" r:id="rId56" display="https://pubchem.ncbi.nlm.nih.gov/compound/Neu5Ac" xr:uid="{03071A7B-83DF-4348-8BC1-9E902B801C6E}"/>
    <hyperlink ref="A58" r:id="rId57" display="https://pubchem.ncbi.nlm.nih.gov/compound/Neu5Gc" xr:uid="{419CB005-DECA-4CE3-8063-A71251957600}"/>
    <hyperlink ref="A59" r:id="rId58" display="https://pubchem.ncbi.nlm.nih.gov/compound/Oli" xr:uid="{3B818AB6-91DE-4F3D-9D2C-096C54FE73E0}"/>
    <hyperlink ref="A60" r:id="rId59" display="https://pubchem.ncbi.nlm.nih.gov/compound/Par" xr:uid="{A8432789-9AA7-4A5D-8D37-2E95DF81A5CA}"/>
    <hyperlink ref="A61" r:id="rId60" display="https://pubchem.ncbi.nlm.nih.gov/compound/Pse" xr:uid="{635445E0-6B7A-472E-B28B-2E7BD082F062}"/>
    <hyperlink ref="A62" r:id="rId61" display="https://pubchem.ncbi.nlm.nih.gov/compound/Psi" xr:uid="{28D68558-526B-49B7-A6D2-B0337404C26B}"/>
    <hyperlink ref="A63" r:id="rId62" display="https://pubchem.ncbi.nlm.nih.gov/compound/Qui" xr:uid="{B2EB4BF6-106D-4C5A-A2D5-BD3DEF62F264}"/>
    <hyperlink ref="A64" r:id="rId63" display="https://pubchem.ncbi.nlm.nih.gov/compound/QuiNAc" xr:uid="{4356EB66-D1CE-4E45-9D82-8A246560284B}"/>
    <hyperlink ref="A65" r:id="rId64" display="https://pubchem.ncbi.nlm.nih.gov/compound/Rha" xr:uid="{8DDC85AB-EA71-4D8C-947A-0C0101F877E6}"/>
    <hyperlink ref="A66" r:id="rId65" display="https://pubchem.ncbi.nlm.nih.gov/compound/RhaNAc" xr:uid="{3C68628A-17B4-4CE1-8208-AEC1C64F30DE}"/>
    <hyperlink ref="A67" r:id="rId66" display="https://pubchem.ncbi.nlm.nih.gov/compound/Rib" xr:uid="{CF4EC6C4-1FFC-41C0-B5B2-C311812DC799}"/>
    <hyperlink ref="A69" r:id="rId67" display="https://pubchem.ncbi.nlm.nih.gov/compound/Sor" xr:uid="{02C4132F-CB67-4A0C-ABFF-5114BB94D946}"/>
    <hyperlink ref="A70" r:id="rId68" display="https://pubchem.ncbi.nlm.nih.gov/compound/Tag" xr:uid="{60AFC8C7-2EAD-433E-81CD-F85ED4C82E19}"/>
    <hyperlink ref="A71" r:id="rId69" display="https://pubchem.ncbi.nlm.nih.gov/compound/Tal" xr:uid="{DA8F6E87-6003-46C2-85BF-FD39FC2ED93C}"/>
    <hyperlink ref="A72" r:id="rId70" display="https://pubchem.ncbi.nlm.nih.gov/compound/TalA" xr:uid="{0475CE53-8DB6-4DF3-8960-1E15AF57AA53}"/>
    <hyperlink ref="A73" r:id="rId71" display="https://pubchem.ncbi.nlm.nih.gov/compound/TalN" xr:uid="{F6290231-8AED-4745-BC78-024C69F0E2C4}"/>
    <hyperlink ref="A74" r:id="rId72" display="https://pubchem.ncbi.nlm.nih.gov/compound/TalNAc" xr:uid="{6CEA508E-8D45-4FC3-9A21-1A5942F46669}"/>
    <hyperlink ref="A75" r:id="rId73" display="https://pubchem.ncbi.nlm.nih.gov/compound/Tyv" xr:uid="{DF347BFE-3C1A-45F1-970F-3E4954D4C266}"/>
    <hyperlink ref="A76" r:id="rId74" display="https://pubchem.ncbi.nlm.nih.gov/compound/Xyl" xr:uid="{7550741E-77B7-46DE-9681-13A4D1B1D75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5E9-0C63-47A5-816B-16E998516608}">
  <sheetPr codeName="Sheet6">
    <tabColor rgb="FF00B0F0"/>
  </sheetPr>
  <dimension ref="A3:V70"/>
  <sheetViews>
    <sheetView zoomScale="85" zoomScaleNormal="85" workbookViewId="0">
      <selection activeCell="I50" sqref="I50"/>
    </sheetView>
  </sheetViews>
  <sheetFormatPr defaultRowHeight="15" customHeight="1" x14ac:dyDescent="0.2"/>
  <cols>
    <col min="1" max="3" width="9.140625" style="40"/>
    <col min="4" max="4" width="24.7109375" style="40" customWidth="1"/>
    <col min="5" max="5" width="24.85546875" style="40" customWidth="1"/>
    <col min="6" max="6" width="7.42578125" style="40" customWidth="1"/>
    <col min="7" max="15" width="9.140625" style="40"/>
    <col min="16" max="16" width="24.7109375" style="40" customWidth="1"/>
    <col min="17" max="17" width="14" style="40" customWidth="1"/>
    <col min="18" max="16384" width="9.140625" style="40"/>
  </cols>
  <sheetData>
    <row r="3" spans="1:22" s="31" customFormat="1" ht="15" customHeight="1" thickBot="1" x14ac:dyDescent="0.3">
      <c r="A3" s="27"/>
      <c r="B3" s="29" t="s">
        <v>400</v>
      </c>
      <c r="C3" s="29"/>
      <c r="D3" s="28"/>
      <c r="E3" s="29" t="s">
        <v>403</v>
      </c>
      <c r="F3" s="28"/>
      <c r="G3" s="29" t="s">
        <v>255</v>
      </c>
      <c r="H3" s="30"/>
      <c r="I3" s="28"/>
      <c r="J3" s="28"/>
      <c r="M3" s="29" t="s">
        <v>400</v>
      </c>
      <c r="N3" s="29"/>
      <c r="O3" s="28"/>
      <c r="P3" s="29" t="s">
        <v>403</v>
      </c>
      <c r="Q3" s="28"/>
      <c r="R3" s="29" t="s">
        <v>255</v>
      </c>
      <c r="S3" s="30"/>
      <c r="T3" s="28"/>
      <c r="U3" s="28"/>
      <c r="V3" s="28"/>
    </row>
    <row r="5" spans="1:22" s="32" customFormat="1" ht="18" customHeight="1" x14ac:dyDescent="0.2">
      <c r="B5" s="48" t="s">
        <v>461</v>
      </c>
      <c r="C5" s="49"/>
      <c r="D5" s="49"/>
      <c r="E5" s="50" t="s">
        <v>460</v>
      </c>
      <c r="F5" s="49"/>
      <c r="G5" s="49"/>
      <c r="H5" s="49"/>
      <c r="I5" s="49"/>
      <c r="J5" s="49"/>
      <c r="M5" s="33" t="s">
        <v>449</v>
      </c>
      <c r="N5" s="34"/>
      <c r="O5" s="34"/>
      <c r="P5" s="35"/>
      <c r="Q5" s="34"/>
      <c r="R5" s="34"/>
      <c r="S5" s="34"/>
      <c r="T5" s="35"/>
      <c r="U5" s="35"/>
      <c r="V5" s="35"/>
    </row>
    <row r="6" spans="1:22" s="32" customFormat="1" ht="18" customHeight="1" x14ac:dyDescent="0.2">
      <c r="B6" s="55" t="s">
        <v>443</v>
      </c>
      <c r="C6" s="56"/>
      <c r="D6" s="56"/>
      <c r="E6" s="57" t="s">
        <v>445</v>
      </c>
      <c r="F6" s="56"/>
      <c r="G6" s="56" t="s">
        <v>448</v>
      </c>
      <c r="H6" s="56"/>
      <c r="I6" s="56"/>
      <c r="J6" s="47"/>
      <c r="M6" s="36" t="s">
        <v>450</v>
      </c>
      <c r="N6" s="37"/>
      <c r="O6" s="37"/>
      <c r="P6" s="38" t="s">
        <v>482</v>
      </c>
      <c r="Q6" s="37"/>
      <c r="R6" s="37"/>
      <c r="S6" s="37"/>
      <c r="T6" s="37"/>
      <c r="U6" s="38"/>
      <c r="V6" s="39"/>
    </row>
    <row r="7" spans="1:22" ht="18" customHeight="1" x14ac:dyDescent="0.2">
      <c r="A7" s="32"/>
      <c r="B7" s="45"/>
      <c r="C7" s="46"/>
      <c r="D7" s="46"/>
      <c r="E7" s="47" t="s">
        <v>446</v>
      </c>
      <c r="F7" s="46"/>
      <c r="G7" s="46" t="s">
        <v>448</v>
      </c>
      <c r="H7" s="46"/>
      <c r="I7" s="46"/>
      <c r="J7" s="46"/>
      <c r="M7" s="36" t="s">
        <v>451</v>
      </c>
      <c r="N7" s="37"/>
      <c r="O7" s="37"/>
      <c r="P7" s="38"/>
      <c r="Q7" s="37"/>
      <c r="R7" s="37"/>
      <c r="S7" s="37"/>
      <c r="T7" s="37"/>
      <c r="U7" s="37"/>
      <c r="V7" s="41"/>
    </row>
    <row r="8" spans="1:22" ht="18" customHeight="1" x14ac:dyDescent="0.2">
      <c r="A8" s="32"/>
      <c r="B8" s="45"/>
      <c r="C8" s="46"/>
      <c r="D8" s="46"/>
      <c r="E8" s="47" t="s">
        <v>447</v>
      </c>
      <c r="F8" s="46"/>
      <c r="G8" s="46" t="s">
        <v>448</v>
      </c>
      <c r="H8" s="46"/>
      <c r="I8" s="46"/>
      <c r="J8" s="46"/>
      <c r="M8" s="45" t="s">
        <v>452</v>
      </c>
      <c r="N8" s="46"/>
      <c r="O8" s="46"/>
      <c r="P8" s="47" t="s">
        <v>468</v>
      </c>
      <c r="Q8" s="46"/>
      <c r="R8" s="46"/>
      <c r="S8" s="46"/>
      <c r="T8" s="46"/>
      <c r="U8" s="46"/>
    </row>
    <row r="9" spans="1:22" ht="18" customHeight="1" x14ac:dyDescent="0.2">
      <c r="A9" s="32"/>
      <c r="B9" s="55" t="s">
        <v>456</v>
      </c>
      <c r="C9" s="56"/>
      <c r="D9" s="56"/>
      <c r="E9" s="57" t="s">
        <v>444</v>
      </c>
      <c r="F9" s="56"/>
      <c r="G9" s="56"/>
      <c r="H9" s="56"/>
      <c r="I9" s="56"/>
      <c r="J9" s="46"/>
      <c r="M9" s="45" t="s">
        <v>464</v>
      </c>
      <c r="N9" s="46"/>
      <c r="O9" s="46"/>
      <c r="P9" s="47" t="s">
        <v>465</v>
      </c>
      <c r="Q9" s="46"/>
      <c r="R9" s="46"/>
      <c r="S9" s="46"/>
      <c r="T9" s="46"/>
      <c r="U9" s="46"/>
    </row>
    <row r="10" spans="1:22" ht="18" customHeight="1" x14ac:dyDescent="0.2">
      <c r="A10" s="32"/>
      <c r="B10" s="45"/>
      <c r="C10" s="46"/>
      <c r="D10" s="46"/>
      <c r="E10" s="47" t="s">
        <v>457</v>
      </c>
      <c r="F10" s="46"/>
      <c r="G10" s="46"/>
      <c r="H10" s="46"/>
      <c r="I10" s="46"/>
      <c r="J10" s="46"/>
      <c r="M10" s="45"/>
      <c r="N10" s="46"/>
      <c r="O10" s="46"/>
      <c r="P10" s="47" t="s">
        <v>466</v>
      </c>
      <c r="Q10" s="46"/>
      <c r="R10" s="46"/>
      <c r="S10" s="46"/>
      <c r="T10" s="46"/>
      <c r="U10" s="46"/>
    </row>
    <row r="11" spans="1:22" ht="18" customHeight="1" x14ac:dyDescent="0.2">
      <c r="A11" s="32"/>
      <c r="B11" s="45"/>
      <c r="C11" s="46"/>
      <c r="D11" s="46"/>
      <c r="E11" s="47" t="s">
        <v>458</v>
      </c>
      <c r="F11" s="46"/>
      <c r="G11" s="46"/>
      <c r="H11" s="46"/>
      <c r="I11" s="46"/>
      <c r="J11" s="46"/>
      <c r="M11" s="42"/>
      <c r="N11" s="43"/>
      <c r="O11" s="43"/>
      <c r="P11" s="44" t="s">
        <v>467</v>
      </c>
      <c r="Q11" s="43"/>
      <c r="R11" s="43"/>
      <c r="S11" s="43"/>
      <c r="T11" s="43"/>
      <c r="U11" s="43"/>
      <c r="V11" s="34"/>
    </row>
    <row r="12" spans="1:22" ht="18" customHeight="1" x14ac:dyDescent="0.2">
      <c r="A12" s="32"/>
      <c r="B12" s="45"/>
      <c r="C12" s="46"/>
      <c r="D12" s="46"/>
      <c r="E12" s="47" t="s">
        <v>459</v>
      </c>
      <c r="F12" s="46"/>
      <c r="G12" s="46"/>
      <c r="H12" s="46"/>
      <c r="I12" s="46"/>
      <c r="J12" s="46"/>
      <c r="M12" s="45" t="s">
        <v>474</v>
      </c>
      <c r="N12" s="46"/>
      <c r="O12" s="46"/>
      <c r="P12" s="47" t="s">
        <v>469</v>
      </c>
      <c r="Q12" s="46"/>
      <c r="R12" s="46"/>
      <c r="S12" s="46"/>
      <c r="T12" s="46"/>
      <c r="U12" s="46"/>
    </row>
    <row r="13" spans="1:22" ht="18" customHeight="1" x14ac:dyDescent="0.2">
      <c r="A13" s="32"/>
      <c r="B13" s="52" t="s">
        <v>484</v>
      </c>
      <c r="C13" s="53"/>
      <c r="D13" s="53"/>
      <c r="E13" s="54" t="s">
        <v>441</v>
      </c>
      <c r="F13" s="53"/>
      <c r="G13" s="53" t="s">
        <v>442</v>
      </c>
      <c r="H13" s="53"/>
      <c r="I13" s="54"/>
      <c r="J13" s="50"/>
      <c r="M13" s="48" t="s">
        <v>475</v>
      </c>
      <c r="N13" s="49"/>
      <c r="O13" s="49"/>
      <c r="P13" s="50" t="s">
        <v>470</v>
      </c>
      <c r="Q13" s="49"/>
      <c r="R13" s="49"/>
      <c r="S13" s="49"/>
      <c r="T13" s="50"/>
      <c r="U13" s="49"/>
    </row>
    <row r="14" spans="1:22" ht="18" customHeight="1" x14ac:dyDescent="0.2">
      <c r="A14" s="32"/>
      <c r="B14" s="52" t="s">
        <v>478</v>
      </c>
      <c r="C14" s="53"/>
      <c r="D14" s="53"/>
      <c r="E14" s="54" t="s">
        <v>476</v>
      </c>
      <c r="F14" s="53"/>
      <c r="G14" s="53"/>
      <c r="H14" s="53"/>
      <c r="I14" s="54"/>
      <c r="J14" s="49"/>
      <c r="M14" s="48"/>
      <c r="N14" s="49"/>
      <c r="O14" s="49"/>
      <c r="P14" s="50" t="s">
        <v>471</v>
      </c>
      <c r="Q14" s="49"/>
      <c r="R14" s="49"/>
      <c r="S14" s="49"/>
      <c r="T14" s="50"/>
      <c r="U14" s="49"/>
    </row>
    <row r="15" spans="1:22" ht="18" customHeight="1" x14ac:dyDescent="0.2">
      <c r="A15" s="32"/>
      <c r="B15" s="48"/>
      <c r="C15" s="49"/>
      <c r="D15" s="49"/>
      <c r="E15" s="50" t="s">
        <v>794</v>
      </c>
      <c r="F15" s="49"/>
      <c r="G15" s="49"/>
      <c r="H15" s="49"/>
      <c r="I15" s="50"/>
      <c r="J15" s="49"/>
      <c r="M15" s="48"/>
      <c r="N15" s="49"/>
      <c r="O15" s="49"/>
      <c r="P15" s="50" t="s">
        <v>472</v>
      </c>
      <c r="Q15" s="49"/>
      <c r="R15" s="49"/>
      <c r="S15" s="49"/>
      <c r="T15" s="50"/>
      <c r="U15" s="49"/>
    </row>
    <row r="16" spans="1:22" ht="18" customHeight="1" x14ac:dyDescent="0.2">
      <c r="A16" s="32"/>
      <c r="B16" s="48"/>
      <c r="C16" s="49"/>
      <c r="D16" s="49"/>
      <c r="E16" s="50" t="s">
        <v>479</v>
      </c>
      <c r="F16" s="49"/>
      <c r="G16" s="49"/>
      <c r="H16" s="49"/>
      <c r="I16" s="50"/>
      <c r="J16" s="49"/>
      <c r="M16" s="48"/>
      <c r="N16" s="49"/>
      <c r="O16" s="49"/>
      <c r="P16" s="50" t="s">
        <v>473</v>
      </c>
      <c r="Q16" s="49"/>
      <c r="R16" s="49"/>
      <c r="S16" s="49"/>
      <c r="T16" s="50"/>
      <c r="U16" s="49"/>
    </row>
    <row r="17" spans="1:21" ht="18" customHeight="1" x14ac:dyDescent="0.2">
      <c r="A17" s="32"/>
      <c r="B17" s="48"/>
      <c r="C17" s="49"/>
      <c r="D17" s="49"/>
      <c r="E17" s="50" t="s">
        <v>480</v>
      </c>
      <c r="F17" s="49"/>
      <c r="G17" s="49"/>
      <c r="H17" s="49"/>
      <c r="I17" s="50"/>
      <c r="J17" s="49"/>
      <c r="M17" s="48"/>
      <c r="N17" s="49"/>
      <c r="O17" s="49"/>
      <c r="P17" s="50"/>
      <c r="Q17" s="49"/>
      <c r="R17" s="49"/>
      <c r="S17" s="49"/>
      <c r="T17" s="50"/>
      <c r="U17" s="49"/>
    </row>
    <row r="18" spans="1:21" ht="18" customHeight="1" x14ac:dyDescent="0.2">
      <c r="A18" s="32"/>
      <c r="B18" s="52" t="s">
        <v>496</v>
      </c>
      <c r="C18" s="53"/>
      <c r="D18" s="53"/>
      <c r="E18" s="54" t="s">
        <v>236</v>
      </c>
      <c r="F18" s="53"/>
      <c r="G18" s="53"/>
      <c r="H18" s="53"/>
      <c r="I18" s="54"/>
      <c r="J18" s="49"/>
      <c r="M18" s="48"/>
      <c r="N18" s="49"/>
      <c r="O18" s="49"/>
      <c r="P18" s="50"/>
      <c r="Q18" s="49"/>
      <c r="R18" s="49"/>
      <c r="S18" s="49"/>
      <c r="T18" s="49"/>
      <c r="U18" s="49"/>
    </row>
    <row r="19" spans="1:21" ht="18" customHeight="1" x14ac:dyDescent="0.2">
      <c r="A19" s="32"/>
      <c r="B19" s="48"/>
      <c r="C19" s="49"/>
      <c r="D19" s="49"/>
      <c r="E19" s="50" t="s">
        <v>497</v>
      </c>
      <c r="F19" s="49"/>
      <c r="G19" s="49"/>
      <c r="H19" s="49"/>
      <c r="I19" s="50"/>
      <c r="J19" s="49"/>
      <c r="M19" s="48"/>
      <c r="N19" s="49"/>
      <c r="O19" s="49"/>
      <c r="P19" s="50"/>
      <c r="Q19" s="49"/>
      <c r="R19" s="49"/>
      <c r="S19" s="49"/>
      <c r="T19" s="49"/>
      <c r="U19" s="49"/>
    </row>
    <row r="20" spans="1:21" ht="18" customHeight="1" x14ac:dyDescent="0.2">
      <c r="A20" s="32"/>
      <c r="B20" s="52" t="s">
        <v>498</v>
      </c>
      <c r="C20" s="53"/>
      <c r="D20" s="53"/>
      <c r="E20" s="54" t="s">
        <v>6</v>
      </c>
      <c r="F20" s="53"/>
      <c r="G20" s="53"/>
      <c r="H20" s="53"/>
      <c r="I20" s="54"/>
      <c r="J20" s="49"/>
      <c r="M20" s="48"/>
      <c r="N20" s="49"/>
      <c r="O20" s="49"/>
      <c r="P20" s="50"/>
      <c r="Q20" s="49"/>
      <c r="R20" s="49"/>
      <c r="S20" s="49"/>
      <c r="T20" s="49"/>
      <c r="U20" s="49"/>
    </row>
    <row r="21" spans="1:21" ht="18" customHeight="1" x14ac:dyDescent="0.2">
      <c r="A21" s="32"/>
      <c r="B21" s="48"/>
      <c r="C21" s="49"/>
      <c r="D21" s="49"/>
      <c r="E21" s="50" t="s">
        <v>794</v>
      </c>
      <c r="F21" s="49"/>
      <c r="G21" s="49"/>
      <c r="H21" s="49"/>
      <c r="I21" s="50"/>
      <c r="J21" s="49"/>
      <c r="M21" s="48"/>
      <c r="N21" s="49"/>
      <c r="O21" s="49"/>
      <c r="P21" s="50"/>
      <c r="Q21" s="49"/>
      <c r="R21" s="49"/>
      <c r="S21" s="49"/>
      <c r="T21" s="49"/>
      <c r="U21" s="49"/>
    </row>
    <row r="22" spans="1:21" ht="18" customHeight="1" x14ac:dyDescent="0.2">
      <c r="A22" s="32"/>
      <c r="B22" s="48"/>
      <c r="C22" s="49"/>
      <c r="D22" s="49"/>
      <c r="E22" s="50" t="s">
        <v>795</v>
      </c>
      <c r="F22" s="49"/>
      <c r="G22" s="49"/>
      <c r="H22" s="49"/>
      <c r="I22" s="50"/>
      <c r="J22" s="49"/>
      <c r="M22" s="48"/>
      <c r="N22" s="49"/>
      <c r="O22" s="49"/>
      <c r="P22" s="50"/>
      <c r="Q22" s="49"/>
      <c r="R22" s="49"/>
      <c r="S22" s="49"/>
      <c r="T22" s="49"/>
      <c r="U22" s="49"/>
    </row>
    <row r="23" spans="1:21" ht="18" customHeight="1" x14ac:dyDescent="0.2">
      <c r="A23" s="32"/>
      <c r="B23" s="48"/>
      <c r="C23" s="49"/>
      <c r="D23" s="49"/>
      <c r="E23" s="50" t="s">
        <v>782</v>
      </c>
      <c r="F23" s="49"/>
      <c r="G23" s="49"/>
      <c r="H23" s="49"/>
      <c r="I23" s="50"/>
      <c r="J23" s="49"/>
      <c r="M23" s="48"/>
      <c r="N23" s="49"/>
      <c r="O23" s="49"/>
      <c r="P23" s="50"/>
      <c r="Q23" s="49"/>
      <c r="R23" s="49"/>
      <c r="S23" s="49"/>
      <c r="T23" s="49"/>
      <c r="U23" s="49"/>
    </row>
    <row r="24" spans="1:21" ht="18" customHeight="1" x14ac:dyDescent="0.2">
      <c r="A24" s="32"/>
      <c r="B24" s="48"/>
      <c r="C24" s="49"/>
      <c r="D24" s="49"/>
      <c r="E24" s="50" t="s">
        <v>796</v>
      </c>
      <c r="F24" s="49"/>
      <c r="G24" s="49"/>
      <c r="H24" s="49"/>
      <c r="I24" s="50"/>
      <c r="J24" s="49"/>
      <c r="M24" s="48"/>
      <c r="N24" s="49"/>
      <c r="O24" s="49"/>
      <c r="P24" s="50"/>
      <c r="Q24" s="49"/>
      <c r="R24" s="49"/>
      <c r="S24" s="49"/>
      <c r="T24" s="49"/>
      <c r="U24" s="49"/>
    </row>
    <row r="25" spans="1:21" ht="18" customHeight="1" x14ac:dyDescent="0.2">
      <c r="B25" s="52" t="s">
        <v>435</v>
      </c>
      <c r="C25" s="53"/>
      <c r="D25" s="53"/>
      <c r="E25" s="54" t="s">
        <v>365</v>
      </c>
      <c r="F25" s="53"/>
      <c r="G25" s="53"/>
      <c r="H25" s="53"/>
      <c r="I25" s="53"/>
      <c r="J25" s="49"/>
      <c r="M25" s="48"/>
      <c r="N25" s="49"/>
      <c r="O25" s="49"/>
      <c r="P25" s="50"/>
      <c r="Q25" s="49"/>
      <c r="R25" s="49"/>
      <c r="S25" s="49"/>
      <c r="T25" s="49"/>
      <c r="U25" s="49"/>
    </row>
    <row r="26" spans="1:21" ht="18" customHeight="1" x14ac:dyDescent="0.2">
      <c r="B26" s="48"/>
      <c r="C26" s="49"/>
      <c r="D26" s="49"/>
      <c r="E26" s="50" t="s">
        <v>434</v>
      </c>
      <c r="F26" s="49"/>
      <c r="G26" s="49"/>
      <c r="H26" s="49"/>
      <c r="I26" s="49"/>
      <c r="J26" s="49"/>
      <c r="M26" s="48"/>
      <c r="N26" s="49"/>
      <c r="O26" s="49"/>
      <c r="P26" s="50"/>
      <c r="Q26" s="49"/>
      <c r="R26" s="49"/>
      <c r="S26" s="49"/>
      <c r="T26" s="49"/>
      <c r="U26" s="49"/>
    </row>
    <row r="27" spans="1:21" ht="18" customHeight="1" x14ac:dyDescent="0.2">
      <c r="B27" s="52" t="s">
        <v>412</v>
      </c>
      <c r="C27" s="53"/>
      <c r="D27" s="53"/>
      <c r="E27" s="54" t="s">
        <v>411</v>
      </c>
      <c r="F27" s="53"/>
      <c r="G27" s="53"/>
      <c r="H27" s="53"/>
      <c r="I27" s="53"/>
      <c r="J27" s="49"/>
      <c r="M27" s="48"/>
      <c r="N27" s="49"/>
      <c r="O27" s="49"/>
      <c r="P27" s="50"/>
      <c r="Q27" s="49"/>
      <c r="R27" s="49"/>
      <c r="S27" s="49"/>
      <c r="T27" s="49"/>
      <c r="U27" s="49"/>
    </row>
    <row r="28" spans="1:21" ht="18" customHeight="1" x14ac:dyDescent="0.2">
      <c r="B28" s="48"/>
      <c r="C28" s="49"/>
      <c r="D28" s="49"/>
      <c r="E28" s="50" t="s">
        <v>413</v>
      </c>
      <c r="F28" s="49"/>
      <c r="G28" s="49"/>
      <c r="H28" s="49"/>
      <c r="I28" s="49"/>
      <c r="J28" s="49"/>
      <c r="M28" s="48"/>
      <c r="N28" s="49"/>
      <c r="O28" s="49"/>
      <c r="P28" s="50"/>
      <c r="Q28" s="49"/>
      <c r="R28" s="49"/>
      <c r="S28" s="49"/>
      <c r="T28" s="49"/>
      <c r="U28" s="49"/>
    </row>
    <row r="29" spans="1:21" ht="18" customHeight="1" x14ac:dyDescent="0.2">
      <c r="B29" s="48"/>
      <c r="C29" s="49"/>
      <c r="D29" s="49"/>
      <c r="E29" s="50" t="s">
        <v>414</v>
      </c>
      <c r="F29" s="49"/>
      <c r="G29" s="49"/>
      <c r="H29" s="49"/>
      <c r="I29" s="49"/>
      <c r="J29" s="49"/>
      <c r="M29" s="48"/>
      <c r="N29" s="49"/>
      <c r="O29" s="49"/>
      <c r="P29" s="50"/>
      <c r="Q29" s="49"/>
      <c r="R29" s="49"/>
      <c r="S29" s="49"/>
      <c r="T29" s="49"/>
      <c r="U29" s="49"/>
    </row>
    <row r="30" spans="1:21" ht="18" customHeight="1" x14ac:dyDescent="0.2">
      <c r="B30" s="52" t="s">
        <v>439</v>
      </c>
      <c r="C30" s="53"/>
      <c r="D30" s="53"/>
      <c r="E30" s="54" t="s">
        <v>438</v>
      </c>
      <c r="F30" s="53"/>
      <c r="G30" s="53" t="s">
        <v>440</v>
      </c>
      <c r="H30" s="53"/>
      <c r="I30" s="53"/>
      <c r="J30" s="49"/>
      <c r="M30" s="48"/>
      <c r="N30" s="49"/>
      <c r="O30" s="49"/>
      <c r="P30" s="50"/>
      <c r="Q30" s="49"/>
      <c r="R30" s="49"/>
      <c r="S30" s="49"/>
      <c r="T30" s="49"/>
      <c r="U30" s="49"/>
    </row>
    <row r="31" spans="1:21" ht="18" customHeight="1" x14ac:dyDescent="0.2">
      <c r="B31" s="52" t="s">
        <v>401</v>
      </c>
      <c r="C31" s="54"/>
      <c r="D31" s="54"/>
      <c r="E31" s="54" t="s">
        <v>404</v>
      </c>
      <c r="F31" s="54"/>
      <c r="G31" s="53"/>
      <c r="H31" s="53"/>
      <c r="I31" s="53"/>
      <c r="J31" s="49"/>
      <c r="M31" s="48"/>
      <c r="N31" s="50"/>
      <c r="O31" s="50"/>
      <c r="P31" s="50"/>
      <c r="Q31" s="50"/>
      <c r="R31" s="49"/>
      <c r="S31" s="49"/>
      <c r="T31" s="49"/>
      <c r="U31" s="49"/>
    </row>
    <row r="32" spans="1:21" ht="18" customHeight="1" x14ac:dyDescent="0.2">
      <c r="B32" s="52" t="s">
        <v>483</v>
      </c>
      <c r="C32" s="53"/>
      <c r="D32" s="53"/>
      <c r="E32" s="54" t="s">
        <v>407</v>
      </c>
      <c r="F32" s="53"/>
      <c r="G32" s="53" t="s">
        <v>406</v>
      </c>
      <c r="H32" s="53"/>
      <c r="I32" s="53"/>
      <c r="J32" s="49"/>
      <c r="M32" s="48"/>
      <c r="N32" s="49"/>
      <c r="O32" s="49"/>
      <c r="P32" s="50"/>
      <c r="Q32" s="49"/>
      <c r="R32" s="49"/>
      <c r="S32" s="49"/>
      <c r="T32" s="49"/>
      <c r="U32" s="49"/>
    </row>
    <row r="33" spans="2:21" ht="18" customHeight="1" x14ac:dyDescent="0.2">
      <c r="B33" s="48"/>
      <c r="C33" s="49"/>
      <c r="D33" s="49"/>
      <c r="E33" s="50" t="s">
        <v>408</v>
      </c>
      <c r="F33" s="49"/>
      <c r="G33" s="49" t="s">
        <v>406</v>
      </c>
      <c r="H33" s="49"/>
      <c r="I33" s="49"/>
      <c r="J33" s="49"/>
      <c r="M33" s="48"/>
      <c r="N33" s="49"/>
      <c r="O33" s="49"/>
      <c r="P33" s="50"/>
      <c r="Q33" s="49"/>
      <c r="R33" s="49"/>
      <c r="S33" s="49"/>
      <c r="T33" s="49"/>
      <c r="U33" s="49"/>
    </row>
    <row r="34" spans="2:21" ht="18" customHeight="1" x14ac:dyDescent="0.2">
      <c r="B34" s="48"/>
      <c r="C34" s="49"/>
      <c r="D34" s="49"/>
      <c r="E34" s="50" t="s">
        <v>409</v>
      </c>
      <c r="F34" s="49"/>
      <c r="G34" s="49" t="s">
        <v>406</v>
      </c>
      <c r="H34" s="49"/>
      <c r="I34" s="49"/>
      <c r="J34" s="49"/>
      <c r="M34" s="48"/>
      <c r="N34" s="49"/>
      <c r="O34" s="49"/>
      <c r="P34" s="50"/>
      <c r="Q34" s="49"/>
      <c r="R34" s="49"/>
      <c r="S34" s="49"/>
      <c r="T34" s="49"/>
      <c r="U34" s="49"/>
    </row>
    <row r="35" spans="2:21" ht="18" customHeight="1" x14ac:dyDescent="0.2">
      <c r="B35" s="48"/>
      <c r="C35" s="49"/>
      <c r="D35" s="49"/>
      <c r="E35" s="50" t="s">
        <v>253</v>
      </c>
      <c r="F35" s="49"/>
      <c r="G35" s="49" t="s">
        <v>406</v>
      </c>
      <c r="H35" s="49"/>
      <c r="I35" s="49"/>
      <c r="J35" s="49"/>
      <c r="M35" s="48"/>
      <c r="N35" s="49"/>
      <c r="O35" s="49"/>
      <c r="P35" s="50"/>
      <c r="Q35" s="49"/>
      <c r="R35" s="49"/>
      <c r="S35" s="49"/>
      <c r="T35" s="49"/>
      <c r="U35" s="49"/>
    </row>
    <row r="36" spans="2:21" ht="18" customHeight="1" x14ac:dyDescent="0.2">
      <c r="B36" s="48"/>
      <c r="C36" s="49"/>
      <c r="D36" s="49"/>
      <c r="E36" s="50" t="s">
        <v>410</v>
      </c>
      <c r="F36" s="49"/>
      <c r="G36" s="49"/>
      <c r="H36" s="49"/>
      <c r="I36" s="49"/>
      <c r="J36" s="49"/>
      <c r="M36" s="48"/>
      <c r="N36" s="49"/>
      <c r="O36" s="49"/>
      <c r="P36" s="50"/>
      <c r="Q36" s="49"/>
      <c r="R36" s="49"/>
      <c r="S36" s="49"/>
      <c r="T36" s="49"/>
      <c r="U36" s="49"/>
    </row>
    <row r="37" spans="2:21" ht="18" customHeight="1" x14ac:dyDescent="0.2">
      <c r="B37" s="48"/>
      <c r="C37" s="49"/>
      <c r="D37" s="49"/>
      <c r="E37" s="50" t="s">
        <v>462</v>
      </c>
      <c r="F37" s="49"/>
      <c r="G37" s="49" t="s">
        <v>463</v>
      </c>
      <c r="H37" s="49"/>
      <c r="I37" s="49"/>
      <c r="J37" s="49"/>
      <c r="M37" s="48"/>
      <c r="N37" s="49"/>
      <c r="O37" s="49"/>
      <c r="P37" s="50"/>
      <c r="Q37" s="49"/>
      <c r="R37" s="49"/>
      <c r="S37" s="49"/>
      <c r="T37" s="49"/>
      <c r="U37" s="49"/>
    </row>
    <row r="38" spans="2:21" ht="18" customHeight="1" x14ac:dyDescent="0.2">
      <c r="B38" s="52" t="s">
        <v>432</v>
      </c>
      <c r="C38" s="53"/>
      <c r="D38" s="53"/>
      <c r="E38" s="54" t="s">
        <v>433</v>
      </c>
      <c r="F38" s="53"/>
      <c r="G38" s="53"/>
      <c r="H38" s="53"/>
      <c r="I38" s="53"/>
      <c r="J38" s="49"/>
      <c r="M38" s="48"/>
      <c r="N38" s="49"/>
      <c r="O38" s="49"/>
      <c r="P38" s="50"/>
      <c r="Q38" s="49"/>
      <c r="R38" s="49"/>
      <c r="S38" s="49"/>
      <c r="T38" s="49"/>
      <c r="U38" s="49"/>
    </row>
    <row r="39" spans="2:21" ht="18" customHeight="1" x14ac:dyDescent="0.2">
      <c r="B39" s="52" t="s">
        <v>415</v>
      </c>
      <c r="C39" s="53"/>
      <c r="D39" s="53"/>
      <c r="E39" s="54" t="s">
        <v>416</v>
      </c>
      <c r="F39" s="53"/>
      <c r="G39" s="53"/>
      <c r="H39" s="53"/>
      <c r="I39" s="53"/>
      <c r="J39" s="49"/>
      <c r="M39" s="48"/>
      <c r="N39" s="49"/>
      <c r="O39" s="49"/>
      <c r="P39" s="50"/>
      <c r="Q39" s="49"/>
      <c r="R39" s="49"/>
      <c r="S39" s="49"/>
      <c r="T39" s="49"/>
      <c r="U39" s="49"/>
    </row>
    <row r="40" spans="2:21" ht="18" customHeight="1" x14ac:dyDescent="0.2">
      <c r="B40" s="48"/>
      <c r="C40" s="49"/>
      <c r="D40" s="49"/>
      <c r="E40" s="50" t="s">
        <v>417</v>
      </c>
      <c r="F40" s="49"/>
      <c r="G40" s="49"/>
      <c r="H40" s="49"/>
      <c r="I40" s="49"/>
      <c r="J40" s="49"/>
      <c r="M40" s="48"/>
      <c r="N40" s="50"/>
      <c r="O40" s="50"/>
      <c r="P40" s="50"/>
      <c r="Q40" s="50"/>
      <c r="R40" s="49"/>
      <c r="S40" s="49"/>
      <c r="T40" s="49"/>
      <c r="U40" s="49"/>
    </row>
    <row r="41" spans="2:21" ht="18" customHeight="1" x14ac:dyDescent="0.2">
      <c r="B41" s="48"/>
      <c r="C41" s="49"/>
      <c r="D41" s="49"/>
      <c r="E41" s="50" t="s">
        <v>418</v>
      </c>
      <c r="F41" s="49"/>
      <c r="G41" s="49"/>
      <c r="H41" s="49"/>
      <c r="I41" s="49"/>
      <c r="J41" s="49"/>
    </row>
    <row r="42" spans="2:21" ht="18" customHeight="1" x14ac:dyDescent="0.2">
      <c r="B42" s="52" t="s">
        <v>797</v>
      </c>
      <c r="C42" s="53"/>
      <c r="D42" s="53"/>
      <c r="E42" s="54" t="s">
        <v>429</v>
      </c>
      <c r="F42" s="53"/>
      <c r="G42" s="53"/>
      <c r="H42" s="53"/>
      <c r="I42" s="53"/>
      <c r="J42" s="49"/>
    </row>
    <row r="43" spans="2:21" ht="18" customHeight="1" x14ac:dyDescent="0.2">
      <c r="B43" s="48"/>
      <c r="C43" s="49"/>
      <c r="D43" s="49"/>
      <c r="E43" s="50" t="s">
        <v>430</v>
      </c>
      <c r="F43" s="49"/>
      <c r="G43" s="49"/>
      <c r="H43" s="49"/>
      <c r="I43" s="49"/>
      <c r="J43" s="49"/>
    </row>
    <row r="44" spans="2:21" ht="18" customHeight="1" x14ac:dyDescent="0.2">
      <c r="B44" s="48"/>
      <c r="C44" s="49"/>
      <c r="D44" s="49"/>
      <c r="E44" s="50" t="s">
        <v>431</v>
      </c>
      <c r="F44" s="49"/>
      <c r="G44" s="49"/>
      <c r="H44" s="49"/>
      <c r="I44" s="49"/>
      <c r="J44" s="49"/>
    </row>
    <row r="45" spans="2:21" ht="18" customHeight="1" x14ac:dyDescent="0.2">
      <c r="B45" s="52" t="s">
        <v>402</v>
      </c>
      <c r="C45" s="54"/>
      <c r="D45" s="54"/>
      <c r="E45" s="54" t="s">
        <v>405</v>
      </c>
      <c r="F45" s="54"/>
      <c r="G45" s="53"/>
      <c r="H45" s="53"/>
      <c r="I45" s="53"/>
      <c r="J45" s="49"/>
    </row>
    <row r="46" spans="2:21" ht="18" customHeight="1" x14ac:dyDescent="0.2">
      <c r="B46" s="52" t="s">
        <v>481</v>
      </c>
      <c r="C46" s="53"/>
      <c r="D46" s="53"/>
      <c r="E46" s="54" t="s">
        <v>482</v>
      </c>
      <c r="F46" s="53"/>
      <c r="G46" s="53"/>
      <c r="H46" s="53"/>
      <c r="I46" s="53"/>
      <c r="J46" s="49"/>
    </row>
    <row r="47" spans="2:21" ht="18" customHeight="1" x14ac:dyDescent="0.2">
      <c r="B47" s="32"/>
      <c r="E47" s="32"/>
      <c r="G47" s="32"/>
    </row>
    <row r="48" spans="2:21" ht="15" customHeight="1" x14ac:dyDescent="0.2">
      <c r="B48" s="32"/>
      <c r="E48" s="32"/>
      <c r="G48" s="32"/>
    </row>
    <row r="49" spans="2:7" ht="15" customHeight="1" x14ac:dyDescent="0.2">
      <c r="B49" s="32"/>
      <c r="E49" s="32"/>
      <c r="G49" s="32"/>
    </row>
    <row r="50" spans="2:7" ht="15" customHeight="1" x14ac:dyDescent="0.2">
      <c r="B50" s="32"/>
      <c r="E50" s="32"/>
      <c r="G50" s="32"/>
    </row>
    <row r="51" spans="2:7" ht="15" customHeight="1" x14ac:dyDescent="0.2">
      <c r="B51" s="32"/>
      <c r="E51" s="32"/>
      <c r="G51" s="32"/>
    </row>
    <row r="52" spans="2:7" ht="15" customHeight="1" x14ac:dyDescent="0.2">
      <c r="B52" s="32"/>
      <c r="E52" s="32"/>
      <c r="G52" s="32"/>
    </row>
    <row r="53" spans="2:7" ht="15" customHeight="1" x14ac:dyDescent="0.2">
      <c r="B53" s="32"/>
      <c r="E53" s="32"/>
      <c r="G53" s="32"/>
    </row>
    <row r="54" spans="2:7" ht="15" customHeight="1" x14ac:dyDescent="0.2">
      <c r="B54" s="32"/>
      <c r="E54" s="32"/>
      <c r="G54" s="32"/>
    </row>
    <row r="55" spans="2:7" ht="15" customHeight="1" x14ac:dyDescent="0.2">
      <c r="B55" s="32"/>
      <c r="E55" s="32"/>
      <c r="G55" s="32"/>
    </row>
    <row r="56" spans="2:7" ht="15" customHeight="1" x14ac:dyDescent="0.2">
      <c r="B56" s="32"/>
      <c r="E56" s="32"/>
      <c r="G56" s="32"/>
    </row>
    <row r="57" spans="2:7" ht="15" customHeight="1" x14ac:dyDescent="0.2">
      <c r="B57" s="32"/>
      <c r="E57" s="32"/>
      <c r="G57" s="32"/>
    </row>
    <row r="58" spans="2:7" ht="15" customHeight="1" x14ac:dyDescent="0.2">
      <c r="B58" s="32"/>
      <c r="E58" s="32"/>
      <c r="G58" s="32"/>
    </row>
    <row r="59" spans="2:7" ht="15" customHeight="1" x14ac:dyDescent="0.2">
      <c r="B59" s="32"/>
      <c r="E59" s="32"/>
      <c r="G59" s="32"/>
    </row>
    <row r="60" spans="2:7" ht="15" customHeight="1" x14ac:dyDescent="0.2">
      <c r="B60" s="32"/>
      <c r="E60" s="32"/>
      <c r="G60" s="32"/>
    </row>
    <row r="61" spans="2:7" ht="15" customHeight="1" x14ac:dyDescent="0.2">
      <c r="B61" s="32"/>
      <c r="E61" s="32"/>
      <c r="G61" s="32"/>
    </row>
    <row r="62" spans="2:7" ht="15" customHeight="1" x14ac:dyDescent="0.2">
      <c r="B62" s="32"/>
      <c r="E62" s="32"/>
      <c r="G62" s="32"/>
    </row>
    <row r="63" spans="2:7" ht="15" customHeight="1" x14ac:dyDescent="0.2">
      <c r="B63" s="32"/>
      <c r="E63" s="32"/>
      <c r="G63" s="32"/>
    </row>
    <row r="64" spans="2:7" ht="15" customHeight="1" x14ac:dyDescent="0.2">
      <c r="B64" s="32"/>
      <c r="E64" s="32"/>
      <c r="G64" s="32"/>
    </row>
    <row r="65" spans="2:7" ht="15" customHeight="1" x14ac:dyDescent="0.2">
      <c r="B65" s="32"/>
      <c r="E65" s="32"/>
      <c r="G65" s="32"/>
    </row>
    <row r="66" spans="2:7" ht="15" customHeight="1" x14ac:dyDescent="0.2">
      <c r="B66" s="32"/>
      <c r="E66" s="32"/>
      <c r="G66" s="32"/>
    </row>
    <row r="67" spans="2:7" ht="15" customHeight="1" x14ac:dyDescent="0.2">
      <c r="B67" s="32"/>
      <c r="E67" s="32"/>
      <c r="G67" s="32"/>
    </row>
    <row r="68" spans="2:7" ht="15" customHeight="1" x14ac:dyDescent="0.2">
      <c r="B68" s="32"/>
      <c r="E68" s="32"/>
      <c r="G68" s="32"/>
    </row>
    <row r="69" spans="2:7" ht="15" customHeight="1" x14ac:dyDescent="0.2">
      <c r="B69" s="32"/>
      <c r="E69" s="32"/>
      <c r="G69" s="32"/>
    </row>
    <row r="70" spans="2:7" ht="15" customHeight="1" x14ac:dyDescent="0.2">
      <c r="B70" s="32"/>
      <c r="E70" s="32"/>
      <c r="G70" s="32"/>
    </row>
  </sheetData>
  <sortState xmlns:xlrd2="http://schemas.microsoft.com/office/spreadsheetml/2017/richdata2" ref="B5:J46">
    <sortCondition ref="B5"/>
  </sortState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FFBD-32D8-41EB-9AD5-4A4331FFAD84}">
  <sheetPr codeName="Sheet7">
    <tabColor rgb="FF00B0F0"/>
  </sheetPr>
  <dimension ref="B3:AB35"/>
  <sheetViews>
    <sheetView zoomScaleNormal="100" workbookViewId="0">
      <selection activeCell="J14" sqref="J14"/>
    </sheetView>
  </sheetViews>
  <sheetFormatPr defaultRowHeight="15" x14ac:dyDescent="0.25"/>
  <cols>
    <col min="1" max="16384" width="9.140625" style="27"/>
  </cols>
  <sheetData>
    <row r="3" spans="2:28" x14ac:dyDescent="0.25"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</row>
    <row r="4" spans="2:28" x14ac:dyDescent="0.25">
      <c r="B4" s="27" t="s">
        <v>477</v>
      </c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</row>
    <row r="5" spans="2:28" x14ac:dyDescent="0.25">
      <c r="B5" s="27" t="s">
        <v>786</v>
      </c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</row>
    <row r="6" spans="2:28" x14ac:dyDescent="0.25">
      <c r="B6" s="27" t="s">
        <v>485</v>
      </c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</row>
    <row r="7" spans="2:28" x14ac:dyDescent="0.25">
      <c r="B7" s="27" t="s">
        <v>502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</row>
    <row r="8" spans="2:28" x14ac:dyDescent="0.25">
      <c r="B8" s="27" t="s">
        <v>798</v>
      </c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</row>
    <row r="9" spans="2:28" x14ac:dyDescent="0.25"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</row>
    <row r="10" spans="2:28" x14ac:dyDescent="0.25"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</row>
    <row r="11" spans="2:28" x14ac:dyDescent="0.25"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</row>
    <row r="12" spans="2:28" x14ac:dyDescent="0.25"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</row>
    <row r="13" spans="2:28" x14ac:dyDescent="0.25"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</row>
    <row r="14" spans="2:28" x14ac:dyDescent="0.25"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2:28" x14ac:dyDescent="0.25"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</row>
    <row r="16" spans="2:28" x14ac:dyDescent="0.25"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2:28" x14ac:dyDescent="0.25"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</row>
    <row r="18" spans="2:28" x14ac:dyDescent="0.25"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</row>
    <row r="19" spans="2:28" x14ac:dyDescent="0.25"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</row>
    <row r="20" spans="2:28" x14ac:dyDescent="0.25"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</row>
    <row r="21" spans="2:28" x14ac:dyDescent="0.25"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</row>
    <row r="22" spans="2:28" x14ac:dyDescent="0.25"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</row>
    <row r="23" spans="2:28" x14ac:dyDescent="0.25"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</row>
    <row r="24" spans="2:28" x14ac:dyDescent="0.25"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</row>
    <row r="25" spans="2:28" x14ac:dyDescent="0.25"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</row>
    <row r="26" spans="2:28" x14ac:dyDescent="0.25"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</row>
    <row r="27" spans="2:28" x14ac:dyDescent="0.25">
      <c r="B27" s="27" t="s">
        <v>787</v>
      </c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</row>
    <row r="28" spans="2:28" x14ac:dyDescent="0.25">
      <c r="B28" s="27" t="s">
        <v>788</v>
      </c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</row>
    <row r="29" spans="2:28" x14ac:dyDescent="0.25"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</row>
    <row r="30" spans="2:28" x14ac:dyDescent="0.25"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</row>
    <row r="31" spans="2:28" x14ac:dyDescent="0.25"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</row>
    <row r="32" spans="2:28" x14ac:dyDescent="0.25"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</row>
    <row r="33" spans="14:28" x14ac:dyDescent="0.25"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</row>
    <row r="34" spans="14:28" x14ac:dyDescent="0.25"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</row>
    <row r="35" spans="14:28" x14ac:dyDescent="0.25"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50964-EEE6-4C41-A159-0D9219493441}">
  <sheetPr codeName="Sheet8">
    <tabColor rgb="FF00B0F0"/>
  </sheetPr>
  <dimension ref="B2:AN50"/>
  <sheetViews>
    <sheetView zoomScaleNormal="100" workbookViewId="0">
      <selection activeCell="AF54" sqref="AF54"/>
    </sheetView>
  </sheetViews>
  <sheetFormatPr defaultRowHeight="15" x14ac:dyDescent="0.25"/>
  <cols>
    <col min="1" max="11" width="9.140625" style="51"/>
    <col min="12" max="12" width="9.140625" style="51" customWidth="1"/>
    <col min="13" max="19" width="9.140625" style="51"/>
    <col min="20" max="20" width="24.140625" style="51" customWidth="1"/>
    <col min="21" max="21" width="9.140625" style="51"/>
    <col min="22" max="22" width="9.85546875" style="51" customWidth="1"/>
    <col min="23" max="16384" width="9.140625" style="51"/>
  </cols>
  <sheetData>
    <row r="2" spans="2:40" ht="20.25" x14ac:dyDescent="0.25">
      <c r="B2" s="61" t="s">
        <v>478</v>
      </c>
      <c r="C2" s="59"/>
      <c r="D2" s="59"/>
      <c r="E2" s="59"/>
      <c r="F2" s="59"/>
      <c r="G2" s="59"/>
      <c r="H2" s="59"/>
      <c r="I2" s="59"/>
      <c r="J2" s="59"/>
      <c r="L2" s="61" t="s">
        <v>797</v>
      </c>
      <c r="M2" s="59"/>
      <c r="N2" s="59"/>
      <c r="O2" s="59"/>
      <c r="P2" s="59"/>
      <c r="Q2" s="59"/>
      <c r="R2" s="59"/>
      <c r="S2" s="59"/>
      <c r="T2" s="59"/>
      <c r="V2" s="61" t="s">
        <v>412</v>
      </c>
      <c r="W2" s="59"/>
      <c r="X2" s="59"/>
      <c r="Y2" s="59"/>
      <c r="Z2" s="59"/>
      <c r="AA2" s="59"/>
      <c r="AB2" s="59"/>
      <c r="AC2" s="59"/>
      <c r="AD2" s="59"/>
      <c r="AF2" s="61" t="s">
        <v>866</v>
      </c>
      <c r="AG2" s="59"/>
      <c r="AH2" s="59"/>
      <c r="AI2" s="59"/>
      <c r="AJ2" s="59"/>
      <c r="AK2" s="59"/>
      <c r="AL2" s="59"/>
      <c r="AM2" s="59"/>
      <c r="AN2" s="59"/>
    </row>
    <row r="3" spans="2:40" x14ac:dyDescent="0.25">
      <c r="B3" s="60" t="s">
        <v>486</v>
      </c>
      <c r="L3" s="60" t="s">
        <v>805</v>
      </c>
      <c r="V3" s="60" t="s">
        <v>1000</v>
      </c>
      <c r="AF3" s="60" t="s">
        <v>494</v>
      </c>
    </row>
    <row r="4" spans="2:40" x14ac:dyDescent="0.25">
      <c r="B4" s="60" t="s">
        <v>488</v>
      </c>
      <c r="L4" s="60" t="s">
        <v>799</v>
      </c>
      <c r="V4" s="60" t="s">
        <v>1001</v>
      </c>
      <c r="AF4" s="60" t="s">
        <v>494</v>
      </c>
    </row>
    <row r="5" spans="2:40" x14ac:dyDescent="0.25">
      <c r="B5" s="60" t="s">
        <v>489</v>
      </c>
      <c r="L5" s="60" t="s">
        <v>800</v>
      </c>
      <c r="V5" s="60" t="s">
        <v>995</v>
      </c>
      <c r="AF5" s="60" t="s">
        <v>494</v>
      </c>
    </row>
    <row r="6" spans="2:40" x14ac:dyDescent="0.25">
      <c r="B6" s="60" t="s">
        <v>490</v>
      </c>
      <c r="L6" s="60" t="s">
        <v>806</v>
      </c>
      <c r="V6" s="60" t="s">
        <v>1002</v>
      </c>
      <c r="AF6" s="60" t="s">
        <v>494</v>
      </c>
    </row>
    <row r="7" spans="2:40" x14ac:dyDescent="0.25">
      <c r="B7" s="58" t="s">
        <v>487</v>
      </c>
      <c r="L7" s="60" t="s">
        <v>807</v>
      </c>
      <c r="V7" s="58" t="s">
        <v>998</v>
      </c>
      <c r="AF7" s="58" t="s">
        <v>495</v>
      </c>
    </row>
    <row r="8" spans="2:40" x14ac:dyDescent="0.25">
      <c r="B8" s="58" t="s">
        <v>491</v>
      </c>
      <c r="L8" s="60" t="s">
        <v>808</v>
      </c>
      <c r="V8" s="58" t="s">
        <v>999</v>
      </c>
      <c r="AF8" s="58" t="s">
        <v>495</v>
      </c>
    </row>
    <row r="9" spans="2:40" x14ac:dyDescent="0.25">
      <c r="B9" s="58" t="s">
        <v>492</v>
      </c>
      <c r="L9" s="60" t="s">
        <v>841</v>
      </c>
      <c r="V9" s="58" t="s">
        <v>1002</v>
      </c>
      <c r="AF9" s="58" t="s">
        <v>495</v>
      </c>
    </row>
    <row r="10" spans="2:40" x14ac:dyDescent="0.25">
      <c r="B10" s="58" t="s">
        <v>493</v>
      </c>
      <c r="L10" s="60" t="s">
        <v>843</v>
      </c>
      <c r="V10" s="58" t="s">
        <v>1002</v>
      </c>
      <c r="AF10" s="58"/>
    </row>
    <row r="11" spans="2:40" x14ac:dyDescent="0.25">
      <c r="L11" s="60" t="s">
        <v>844</v>
      </c>
      <c r="AF11" s="58"/>
    </row>
    <row r="12" spans="2:40" ht="20.25" x14ac:dyDescent="0.25">
      <c r="B12" s="61" t="s">
        <v>496</v>
      </c>
      <c r="C12" s="59"/>
      <c r="D12" s="59"/>
      <c r="E12" s="59"/>
      <c r="F12" s="59"/>
      <c r="G12" s="59"/>
      <c r="H12" s="59"/>
      <c r="I12" s="59"/>
      <c r="J12" s="59"/>
      <c r="L12" s="58"/>
      <c r="AF12" s="58" t="s">
        <v>495</v>
      </c>
    </row>
    <row r="13" spans="2:40" x14ac:dyDescent="0.25">
      <c r="B13" s="60" t="s">
        <v>505</v>
      </c>
      <c r="L13" s="58" t="s">
        <v>801</v>
      </c>
      <c r="Q13" s="58" t="s">
        <v>802</v>
      </c>
      <c r="V13" s="51" t="s">
        <v>997</v>
      </c>
      <c r="AA13" s="51" t="s">
        <v>996</v>
      </c>
    </row>
    <row r="14" spans="2:40" ht="20.25" x14ac:dyDescent="0.25">
      <c r="B14" s="60" t="s">
        <v>507</v>
      </c>
      <c r="L14" s="58"/>
      <c r="AF14" s="61" t="s">
        <v>400</v>
      </c>
      <c r="AG14" s="59"/>
      <c r="AH14" s="59"/>
      <c r="AI14" s="59"/>
      <c r="AJ14" s="59"/>
      <c r="AK14" s="59"/>
      <c r="AL14" s="59"/>
      <c r="AM14" s="59"/>
      <c r="AN14" s="59"/>
    </row>
    <row r="15" spans="2:40" x14ac:dyDescent="0.25">
      <c r="B15" s="60" t="s">
        <v>508</v>
      </c>
      <c r="L15" s="58"/>
      <c r="AF15" s="60" t="s">
        <v>494</v>
      </c>
    </row>
    <row r="16" spans="2:40" x14ac:dyDescent="0.25">
      <c r="B16" s="60" t="s">
        <v>494</v>
      </c>
      <c r="L16" s="58"/>
      <c r="AF16" s="60" t="s">
        <v>494</v>
      </c>
    </row>
    <row r="17" spans="2:32" x14ac:dyDescent="0.25">
      <c r="B17" s="58" t="s">
        <v>499</v>
      </c>
      <c r="L17" s="58"/>
      <c r="AF17" s="60" t="s">
        <v>494</v>
      </c>
    </row>
    <row r="18" spans="2:32" x14ac:dyDescent="0.25">
      <c r="B18" s="58" t="s">
        <v>503</v>
      </c>
      <c r="L18" s="58"/>
      <c r="AF18" s="60" t="s">
        <v>494</v>
      </c>
    </row>
    <row r="19" spans="2:32" x14ac:dyDescent="0.25">
      <c r="B19" s="58" t="s">
        <v>500</v>
      </c>
      <c r="L19" s="58"/>
      <c r="AF19" s="58" t="s">
        <v>495</v>
      </c>
    </row>
    <row r="20" spans="2:32" x14ac:dyDescent="0.25">
      <c r="B20" s="58" t="s">
        <v>501</v>
      </c>
      <c r="L20" s="58"/>
      <c r="AF20" s="58" t="s">
        <v>495</v>
      </c>
    </row>
    <row r="21" spans="2:32" x14ac:dyDescent="0.25">
      <c r="B21" s="58" t="s">
        <v>504</v>
      </c>
      <c r="L21" s="58"/>
      <c r="AF21" s="58" t="s">
        <v>495</v>
      </c>
    </row>
    <row r="22" spans="2:32" x14ac:dyDescent="0.25">
      <c r="B22" s="58" t="s">
        <v>506</v>
      </c>
      <c r="L22" s="58"/>
      <c r="AF22" s="58" t="s">
        <v>495</v>
      </c>
    </row>
    <row r="23" spans="2:32" x14ac:dyDescent="0.25">
      <c r="L23" s="58"/>
    </row>
    <row r="24" spans="2:32" ht="20.25" x14ac:dyDescent="0.25">
      <c r="B24" s="61" t="s">
        <v>498</v>
      </c>
      <c r="C24" s="59"/>
      <c r="D24" s="59"/>
      <c r="E24" s="59"/>
      <c r="F24" s="59"/>
      <c r="G24" s="59"/>
      <c r="H24" s="59"/>
      <c r="I24" s="59"/>
      <c r="J24" s="59"/>
      <c r="L24" s="58"/>
    </row>
    <row r="25" spans="2:32" x14ac:dyDescent="0.25">
      <c r="B25" s="60" t="s">
        <v>784</v>
      </c>
      <c r="L25" s="58" t="s">
        <v>803</v>
      </c>
      <c r="Q25" s="58" t="s">
        <v>804</v>
      </c>
    </row>
    <row r="26" spans="2:32" x14ac:dyDescent="0.25">
      <c r="B26" s="60" t="s">
        <v>792</v>
      </c>
      <c r="L26" s="58"/>
    </row>
    <row r="27" spans="2:32" x14ac:dyDescent="0.25">
      <c r="B27" s="60" t="s">
        <v>789</v>
      </c>
      <c r="L27" s="58"/>
    </row>
    <row r="28" spans="2:32" x14ac:dyDescent="0.25">
      <c r="B28" s="60" t="s">
        <v>791</v>
      </c>
      <c r="L28" s="58"/>
    </row>
    <row r="29" spans="2:32" x14ac:dyDescent="0.25">
      <c r="B29" s="60" t="s">
        <v>793</v>
      </c>
      <c r="L29" s="58"/>
    </row>
    <row r="30" spans="2:32" x14ac:dyDescent="0.25">
      <c r="B30" s="58" t="s">
        <v>783</v>
      </c>
      <c r="L30" s="58"/>
    </row>
    <row r="31" spans="2:32" x14ac:dyDescent="0.25">
      <c r="B31" s="58" t="s">
        <v>785</v>
      </c>
      <c r="L31" s="58"/>
    </row>
    <row r="32" spans="2:32" x14ac:dyDescent="0.25">
      <c r="B32" s="58" t="s">
        <v>790</v>
      </c>
      <c r="L32" s="58"/>
    </row>
    <row r="33" spans="2:17" x14ac:dyDescent="0.25">
      <c r="B33" s="58"/>
    </row>
    <row r="38" spans="2:17" x14ac:dyDescent="0.25">
      <c r="L38" s="58" t="s">
        <v>809</v>
      </c>
      <c r="Q38" s="58" t="s">
        <v>839</v>
      </c>
    </row>
    <row r="50" spans="12:17" x14ac:dyDescent="0.25">
      <c r="L50" s="51" t="s">
        <v>840</v>
      </c>
      <c r="Q50" s="51" t="s">
        <v>842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PROJECT INFO</vt:lpstr>
      <vt:lpstr>Trends</vt:lpstr>
      <vt:lpstr>Unit conversion</vt:lpstr>
      <vt:lpstr>DB</vt:lpstr>
      <vt:lpstr>monDB</vt:lpstr>
      <vt:lpstr>monomer_DB</vt:lpstr>
      <vt:lpstr>Cryo%</vt:lpstr>
      <vt:lpstr>Definitions and constraints</vt:lpstr>
      <vt:lpstr>Monomer list</vt:lpstr>
      <vt:lpstr>Assays</vt:lpstr>
      <vt:lpstr>Assay dependencies</vt:lpstr>
      <vt:lpstr>Assay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Bruno Guerreiro</cp:lastModifiedBy>
  <dcterms:created xsi:type="dcterms:W3CDTF">2015-06-05T18:19:34Z</dcterms:created>
  <dcterms:modified xsi:type="dcterms:W3CDTF">2020-06-12T13:28:33Z</dcterms:modified>
</cp:coreProperties>
</file>