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Jodie/Downloads/"/>
    </mc:Choice>
  </mc:AlternateContent>
  <xr:revisionPtr revIDLastSave="0" documentId="13_ncr:1_{C90B6FE7-6328-0047-88A3-8FF2F793DFDF}" xr6:coauthVersionLast="43" xr6:coauthVersionMax="43" xr10:uidLastSave="{00000000-0000-0000-0000-000000000000}"/>
  <bookViews>
    <workbookView xWindow="0" yWindow="460" windowWidth="28800" windowHeight="17540" tabRatio="646" activeTab="3" xr2:uid="{00000000-000D-0000-FFFF-FFFF00000000}"/>
  </bookViews>
  <sheets>
    <sheet name="Particle standard curve" sheetId="6" r:id="rId1"/>
    <sheet name="Fluorescein standard curve" sheetId="2" r:id="rId2"/>
    <sheet name="Raw Plate Reader Measurements" sheetId="5" r:id="rId3"/>
    <sheet name="Fluorescence per Particle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7" l="1"/>
  <c r="D2" i="7"/>
  <c r="T27" i="6" l="1"/>
  <c r="M7" i="6" l="1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L48" i="7"/>
  <c r="K48" i="7"/>
  <c r="J48" i="7"/>
  <c r="I48" i="7"/>
  <c r="H48" i="7"/>
  <c r="G48" i="7"/>
  <c r="F48" i="7"/>
  <c r="E48" i="7"/>
  <c r="D48" i="7"/>
  <c r="C48" i="7"/>
  <c r="B48" i="7"/>
  <c r="L47" i="7"/>
  <c r="K47" i="7"/>
  <c r="J47" i="7"/>
  <c r="I47" i="7"/>
  <c r="H47" i="7"/>
  <c r="G47" i="7"/>
  <c r="F47" i="7"/>
  <c r="E47" i="7"/>
  <c r="D47" i="7"/>
  <c r="C47" i="7"/>
  <c r="B47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L36" i="7"/>
  <c r="K36" i="7"/>
  <c r="J36" i="7"/>
  <c r="I36" i="7"/>
  <c r="H36" i="7"/>
  <c r="G36" i="7"/>
  <c r="F36" i="7"/>
  <c r="E36" i="7"/>
  <c r="D36" i="7"/>
  <c r="C36" i="7"/>
  <c r="B36" i="7"/>
  <c r="L35" i="7"/>
  <c r="K35" i="7"/>
  <c r="J35" i="7"/>
  <c r="I35" i="7"/>
  <c r="H35" i="7"/>
  <c r="G35" i="7"/>
  <c r="F35" i="7"/>
  <c r="E35" i="7"/>
  <c r="D35" i="7"/>
  <c r="C35" i="7"/>
  <c r="L34" i="7"/>
  <c r="K34" i="7"/>
  <c r="J34" i="7"/>
  <c r="I34" i="7"/>
  <c r="H34" i="7"/>
  <c r="G34" i="7"/>
  <c r="F34" i="7"/>
  <c r="E34" i="7"/>
  <c r="D34" i="7"/>
  <c r="C34" i="7"/>
  <c r="B34" i="7"/>
  <c r="B35" i="7"/>
  <c r="H5" i="5"/>
  <c r="H6" i="5"/>
  <c r="E8" i="2" l="1"/>
  <c r="L8" i="6"/>
  <c r="D8" i="6"/>
  <c r="E8" i="6"/>
  <c r="B8" i="2"/>
  <c r="D7" i="7"/>
  <c r="F8" i="2"/>
  <c r="G8" i="2"/>
  <c r="H8" i="2"/>
  <c r="I8" i="2"/>
  <c r="J8" i="2"/>
  <c r="D8" i="2"/>
  <c r="K8" i="2"/>
  <c r="C8" i="2"/>
  <c r="L8" i="2"/>
  <c r="G8" i="6"/>
  <c r="H8" i="6"/>
  <c r="I8" i="6"/>
  <c r="F8" i="6"/>
  <c r="J8" i="6"/>
  <c r="B8" i="6"/>
  <c r="K8" i="6"/>
  <c r="C8" i="6"/>
  <c r="T23" i="6"/>
  <c r="T24" i="6" s="1"/>
  <c r="T26" i="6" s="1"/>
  <c r="H8" i="5"/>
  <c r="H7" i="5"/>
  <c r="D5" i="7" l="1"/>
  <c r="M46" i="7" s="1"/>
  <c r="D4" i="7"/>
  <c r="T22" i="2"/>
  <c r="M36" i="7" l="1"/>
  <c r="M48" i="7"/>
  <c r="M47" i="7"/>
  <c r="M35" i="7"/>
  <c r="M34" i="7"/>
  <c r="T29" i="6"/>
  <c r="T24" i="2"/>
  <c r="T25" i="2" s="1"/>
  <c r="T26" i="2" s="1"/>
  <c r="T28" i="6" l="1"/>
  <c r="T30" i="6" s="1"/>
  <c r="B1" i="6" s="1"/>
  <c r="B28" i="2"/>
  <c r="L29" i="6"/>
  <c r="E29" i="6"/>
  <c r="D29" i="6"/>
  <c r="C1" i="2"/>
  <c r="D1" i="2" s="1"/>
  <c r="E1" i="2" s="1"/>
  <c r="F1" i="2" s="1"/>
  <c r="G1" i="2" s="1"/>
  <c r="H1" i="2" s="1"/>
  <c r="I1" i="2" s="1"/>
  <c r="J1" i="2" s="1"/>
  <c r="K1" i="2" s="1"/>
  <c r="L1" i="2" s="1"/>
  <c r="L28" i="2" s="1"/>
  <c r="F29" i="6" l="1"/>
  <c r="G29" i="6"/>
  <c r="I29" i="6"/>
  <c r="B29" i="6"/>
  <c r="J29" i="6"/>
  <c r="H29" i="6"/>
  <c r="C29" i="6"/>
  <c r="C30" i="6" s="1"/>
  <c r="K29" i="6"/>
  <c r="C1" i="6"/>
  <c r="D1" i="6" s="1"/>
  <c r="F28" i="2"/>
  <c r="G28" i="2"/>
  <c r="L29" i="2"/>
  <c r="K28" i="2"/>
  <c r="J28" i="2"/>
  <c r="B29" i="2"/>
  <c r="C29" i="2"/>
  <c r="H29" i="2"/>
  <c r="G29" i="2"/>
  <c r="C28" i="2"/>
  <c r="J29" i="2"/>
  <c r="K29" i="2"/>
  <c r="D28" i="2"/>
  <c r="F29" i="2"/>
  <c r="E28" i="2"/>
  <c r="H28" i="2"/>
  <c r="D29" i="2"/>
  <c r="I29" i="2"/>
  <c r="E29" i="2"/>
  <c r="I28" i="2"/>
  <c r="C30" i="2" l="1"/>
  <c r="C31" i="2" s="1"/>
  <c r="E1" i="6"/>
  <c r="D28" i="6"/>
  <c r="B28" i="6"/>
  <c r="C28" i="6"/>
  <c r="D6" i="7" l="1"/>
  <c r="F1" i="6"/>
  <c r="E28" i="6"/>
  <c r="B23" i="7" l="1"/>
  <c r="M30" i="7"/>
  <c r="E30" i="7"/>
  <c r="I29" i="7"/>
  <c r="M28" i="7"/>
  <c r="E28" i="7"/>
  <c r="I27" i="7"/>
  <c r="M26" i="7"/>
  <c r="E26" i="7"/>
  <c r="I25" i="7"/>
  <c r="M24" i="7"/>
  <c r="E24" i="7"/>
  <c r="I23" i="7"/>
  <c r="J30" i="7"/>
  <c r="F27" i="7"/>
  <c r="F25" i="7"/>
  <c r="F23" i="7"/>
  <c r="H26" i="7"/>
  <c r="L23" i="7"/>
  <c r="C29" i="7"/>
  <c r="G26" i="7"/>
  <c r="K23" i="7"/>
  <c r="J29" i="7"/>
  <c r="F26" i="7"/>
  <c r="L30" i="7"/>
  <c r="D30" i="7"/>
  <c r="H29" i="7"/>
  <c r="L28" i="7"/>
  <c r="D28" i="7"/>
  <c r="H27" i="7"/>
  <c r="L26" i="7"/>
  <c r="D26" i="7"/>
  <c r="H25" i="7"/>
  <c r="L24" i="7"/>
  <c r="D24" i="7"/>
  <c r="H23" i="7"/>
  <c r="F29" i="7"/>
  <c r="B28" i="7"/>
  <c r="B26" i="7"/>
  <c r="B24" i="7"/>
  <c r="L27" i="7"/>
  <c r="D25" i="7"/>
  <c r="G30" i="7"/>
  <c r="C27" i="7"/>
  <c r="G24" i="7"/>
  <c r="B29" i="7"/>
  <c r="J25" i="7"/>
  <c r="K30" i="7"/>
  <c r="C30" i="7"/>
  <c r="G29" i="7"/>
  <c r="K28" i="7"/>
  <c r="C28" i="7"/>
  <c r="G27" i="7"/>
  <c r="K26" i="7"/>
  <c r="C26" i="7"/>
  <c r="G25" i="7"/>
  <c r="K24" i="7"/>
  <c r="C24" i="7"/>
  <c r="G23" i="7"/>
  <c r="B30" i="7"/>
  <c r="J28" i="7"/>
  <c r="J26" i="7"/>
  <c r="J24" i="7"/>
  <c r="H28" i="7"/>
  <c r="L25" i="7"/>
  <c r="D23" i="7"/>
  <c r="G28" i="7"/>
  <c r="C25" i="7"/>
  <c r="F30" i="7"/>
  <c r="J27" i="7"/>
  <c r="J23" i="7"/>
  <c r="K27" i="7"/>
  <c r="B27" i="7"/>
  <c r="F24" i="7"/>
  <c r="I30" i="7"/>
  <c r="M29" i="7"/>
  <c r="E29" i="7"/>
  <c r="I28" i="7"/>
  <c r="M27" i="7"/>
  <c r="E27" i="7"/>
  <c r="I26" i="7"/>
  <c r="M25" i="7"/>
  <c r="E25" i="7"/>
  <c r="I24" i="7"/>
  <c r="M23" i="7"/>
  <c r="E23" i="7"/>
  <c r="H30" i="7"/>
  <c r="L29" i="7"/>
  <c r="D29" i="7"/>
  <c r="D27" i="7"/>
  <c r="H24" i="7"/>
  <c r="K29" i="7"/>
  <c r="K25" i="7"/>
  <c r="C23" i="7"/>
  <c r="F28" i="7"/>
  <c r="B25" i="7"/>
  <c r="B12" i="7"/>
  <c r="M19" i="7"/>
  <c r="E19" i="7"/>
  <c r="I18" i="7"/>
  <c r="M17" i="7"/>
  <c r="E17" i="7"/>
  <c r="I16" i="7"/>
  <c r="M15" i="7"/>
  <c r="E15" i="7"/>
  <c r="I14" i="7"/>
  <c r="E13" i="7"/>
  <c r="I12" i="7"/>
  <c r="G18" i="7"/>
  <c r="C15" i="7"/>
  <c r="C13" i="7"/>
  <c r="J19" i="7"/>
  <c r="B17" i="7"/>
  <c r="B15" i="7"/>
  <c r="F14" i="7"/>
  <c r="E14" i="7"/>
  <c r="H19" i="7"/>
  <c r="L16" i="7"/>
  <c r="D14" i="7"/>
  <c r="D12" i="7"/>
  <c r="C18" i="7"/>
  <c r="G15" i="7"/>
  <c r="G13" i="7"/>
  <c r="B18" i="7"/>
  <c r="B16" i="7"/>
  <c r="F13" i="7"/>
  <c r="L19" i="7"/>
  <c r="D19" i="7"/>
  <c r="H18" i="7"/>
  <c r="L17" i="7"/>
  <c r="D17" i="7"/>
  <c r="H16" i="7"/>
  <c r="L15" i="7"/>
  <c r="D15" i="7"/>
  <c r="H14" i="7"/>
  <c r="L13" i="7"/>
  <c r="D13" i="7"/>
  <c r="H12" i="7"/>
  <c r="K17" i="7"/>
  <c r="G16" i="7"/>
  <c r="G14" i="7"/>
  <c r="G12" i="7"/>
  <c r="B19" i="7"/>
  <c r="J17" i="7"/>
  <c r="J15" i="7"/>
  <c r="J13" i="7"/>
  <c r="B13" i="7"/>
  <c r="F12" i="7"/>
  <c r="I19" i="7"/>
  <c r="E18" i="7"/>
  <c r="I17" i="7"/>
  <c r="M16" i="7"/>
  <c r="E16" i="7"/>
  <c r="I15" i="7"/>
  <c r="M14" i="7"/>
  <c r="M12" i="7"/>
  <c r="L18" i="7"/>
  <c r="D16" i="7"/>
  <c r="H13" i="7"/>
  <c r="G17" i="7"/>
  <c r="K14" i="7"/>
  <c r="C12" i="7"/>
  <c r="F17" i="7"/>
  <c r="J14" i="7"/>
  <c r="J12" i="7"/>
  <c r="K19" i="7"/>
  <c r="C19" i="7"/>
  <c r="C17" i="7"/>
  <c r="K15" i="7"/>
  <c r="K13" i="7"/>
  <c r="F18" i="7"/>
  <c r="F16" i="7"/>
  <c r="E12" i="7"/>
  <c r="H17" i="7"/>
  <c r="L14" i="7"/>
  <c r="G19" i="7"/>
  <c r="C16" i="7"/>
  <c r="K12" i="7"/>
  <c r="J18" i="7"/>
  <c r="F15" i="7"/>
  <c r="M18" i="7"/>
  <c r="I13" i="7"/>
  <c r="D18" i="7"/>
  <c r="H15" i="7"/>
  <c r="L12" i="7"/>
  <c r="K18" i="7"/>
  <c r="K16" i="7"/>
  <c r="C14" i="7"/>
  <c r="F19" i="7"/>
  <c r="J16" i="7"/>
  <c r="B14" i="7"/>
  <c r="M13" i="7"/>
  <c r="G1" i="6"/>
  <c r="F28" i="6"/>
  <c r="H1" i="6" l="1"/>
  <c r="G28" i="6"/>
  <c r="I1" i="6" l="1"/>
  <c r="H28" i="6"/>
  <c r="J1" i="6" l="1"/>
  <c r="I28" i="6"/>
  <c r="K1" i="6" l="1"/>
  <c r="J28" i="6"/>
  <c r="L1" i="6" l="1"/>
  <c r="L28" i="6" s="1"/>
  <c r="K28" i="6"/>
</calcChain>
</file>

<file path=xl/sharedStrings.xml><?xml version="1.0" encoding="utf-8"?>
<sst xmlns="http://schemas.openxmlformats.org/spreadsheetml/2006/main" count="158" uniqueCount="96">
  <si>
    <t>Replicate 1</t>
  </si>
  <si>
    <t>Replicate 2</t>
  </si>
  <si>
    <t>Replicate 3</t>
  </si>
  <si>
    <t>Replicate 4</t>
  </si>
  <si>
    <t>Arith. Mean</t>
  </si>
  <si>
    <t>Gold cells are calculated</t>
  </si>
  <si>
    <t>Enter fluorescence measurements into blue cells</t>
  </si>
  <si>
    <t>Arith. Std.Dev.</t>
  </si>
  <si>
    <t>Values measured are fluorescence from 100uL of X uM fluorescein solution</t>
  </si>
  <si>
    <t>Values should form a straight line on both linear and log scale</t>
  </si>
  <si>
    <t>Slope should be 1:1</t>
  </si>
  <si>
    <t>Common problems:</t>
  </si>
  <si>
    <t>* Consistent pipetting error --&gt; log graph is a straight line but not 1:1 slope</t>
  </si>
  <si>
    <t>* Oversaturated detector --&gt; low concentrations linear, but high concentrations saturate or fall</t>
  </si>
  <si>
    <t>Mean of med-high levels:</t>
  </si>
  <si>
    <t>Unit Scaling Factors:</t>
  </si>
  <si>
    <t>Experimental Values:</t>
  </si>
  <si>
    <t>Final scaling level determined from medium-high points likely to be less impacted by saturation or pipetting error</t>
  </si>
  <si>
    <t>If needed, you can shift which points are used, but it is likely better to correct instrument settings and protocol.</t>
  </si>
  <si>
    <t>Raw Plate Readings</t>
  </si>
  <si>
    <t>Fluorescence Raw Readings:</t>
  </si>
  <si>
    <t>Abs600 Raw Readings:</t>
  </si>
  <si>
    <t>Enter fluorescence and Abs600 measurements into blue cells on "Raw Plate Reader Measurements"</t>
  </si>
  <si>
    <t>Number of Particles</t>
  </si>
  <si>
    <t>Enter Abs600 measurements into blue cells</t>
  </si>
  <si>
    <t>Mean particles / Abs600</t>
  </si>
  <si>
    <t>Particles / Abs600</t>
  </si>
  <si>
    <t>Fluorescein/a.u.</t>
  </si>
  <si>
    <t>Mean uM fluorescein / a.u.:</t>
  </si>
  <si>
    <t>Net Abs 600</t>
  </si>
  <si>
    <t>Net Fluorescein a.u.</t>
  </si>
  <si>
    <t>MEFL / particle</t>
  </si>
  <si>
    <t>MEFL / a.u.</t>
  </si>
  <si>
    <t>MEFL / a.u.:</t>
  </si>
  <si>
    <t>Spheres/gram</t>
  </si>
  <si>
    <t>Cospheric Monodisperse Silica Microspheres 0.961um diameter</t>
  </si>
  <si>
    <t>grams/mL</t>
  </si>
  <si>
    <t>Resuspend volume mL:</t>
  </si>
  <si>
    <t>Arith. Net Mean</t>
  </si>
  <si>
    <t>Fluorescein uM</t>
  </si>
  <si>
    <t>Initial Molarity</t>
  </si>
  <si>
    <t>Molecules / Mole</t>
  </si>
  <si>
    <t>Well volume (L):</t>
  </si>
  <si>
    <t>Fluorescein uM --&gt; MEFL calculation:</t>
  </si>
  <si>
    <t>MEFL / uM</t>
  </si>
  <si>
    <t>Well volume (mL)</t>
  </si>
  <si>
    <t>uM Fluorescein/a.u.</t>
  </si>
  <si>
    <t>Gold cells are calculated from values on other sheets</t>
  </si>
  <si>
    <t>A</t>
  </si>
  <si>
    <t>B</t>
  </si>
  <si>
    <t>C</t>
  </si>
  <si>
    <t>D</t>
  </si>
  <si>
    <t>E</t>
  </si>
  <si>
    <t>F</t>
  </si>
  <si>
    <t>G</t>
  </si>
  <si>
    <t>H</t>
  </si>
  <si>
    <t>They will automatically propagate into the correct locations in the Fluorescence per Particle Sheet</t>
  </si>
  <si>
    <t>Scaling is computed from medium-high points likely to be less impacted by saturation or pipetting error</t>
  </si>
  <si>
    <t>https://www.cospheric.com/SiO2MS_monodisperse_silica_spheres_beads_nm_microns.htm</t>
  </si>
  <si>
    <t>Number supplied by manufacturer</t>
  </si>
  <si>
    <t>Spheres/0.50 mL</t>
  </si>
  <si>
    <t>Shipped volume from manufacturer</t>
  </si>
  <si>
    <t>Preparation by iGEM HQ</t>
  </si>
  <si>
    <t>Dilution for stock solution:</t>
  </si>
  <si>
    <t>Tube Particles / mL:</t>
  </si>
  <si>
    <t>Stock Particles / mL:</t>
  </si>
  <si>
    <t>Amount of stock left in initial well after protocol</t>
  </si>
  <si>
    <t>Particle density in measurement kit tube</t>
  </si>
  <si>
    <t>Particle density in prepared stock solution</t>
  </si>
  <si>
    <t>Amount of particles left in first well</t>
  </si>
  <si>
    <t>First well row (A-H):</t>
  </si>
  <si>
    <t>First well column (1-12):</t>
  </si>
  <si>
    <t>Last well row (A-H):</t>
  </si>
  <si>
    <t>Last well column (1-12):</t>
  </si>
  <si>
    <t>Abs600 blanks:</t>
  </si>
  <si>
    <t>Fluorescence blanks:</t>
  </si>
  <si>
    <t>Media Blank Control Wells:</t>
  </si>
  <si>
    <t>Identify the plate wells containing your media blank controls in the blue cells; the ranges will be calculated in gold and highlighted in green eblow</t>
  </si>
  <si>
    <t>Copy Abs600 and fluorescence measurements from your plate reader into the blue and green cells of the plate rectangles</t>
  </si>
  <si>
    <t>Abs600 blank mean:</t>
  </si>
  <si>
    <t>Fluorescence blank mean:</t>
  </si>
  <si>
    <t>Calculated values imported from prior sheets</t>
  </si>
  <si>
    <t>Calibration ready?</t>
  </si>
  <si>
    <t>Avogadro's Number</t>
  </si>
  <si>
    <t>Control blanks:</t>
  </si>
  <si>
    <t>The MEFL/particle values for these cells will generally be invalid, and are highlighed in red.</t>
  </si>
  <si>
    <t>10 micro-molar, per protocol</t>
  </si>
  <si>
    <t>100 micro-liters</t>
  </si>
  <si>
    <t>molecules/mole * moles/liter * liters</t>
  </si>
  <si>
    <t>Initial Molecules / well:</t>
  </si>
  <si>
    <t>Initial particles / well:</t>
  </si>
  <si>
    <t>initial well molecules / 10 micromoles</t>
  </si>
  <si>
    <t>Equivalent particle count:</t>
  </si>
  <si>
    <t>100 uL from tube + 900 ddH20</t>
  </si>
  <si>
    <t>Data analysis template version: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</si>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</sst>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E+00"/>
    <numFmt numFmtId="167" formatCode="0.0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i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i/>
      <sz val="11"/>
      <color theme="1" tint="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4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5" fillId="0" borderId="0" xfId="0" applyFont="1"/>
    <xf numFmtId="0" fontId="6" fillId="0" borderId="2" xfId="0" applyFont="1" applyBorder="1"/>
    <xf numFmtId="0" fontId="6" fillId="0" borderId="0" xfId="0" applyFont="1"/>
    <xf numFmtId="11" fontId="4" fillId="0" borderId="0" xfId="0" applyNumberFormat="1" applyFont="1"/>
    <xf numFmtId="11" fontId="0" fillId="3" borderId="3" xfId="0" applyNumberFormat="1" applyFill="1" applyBorder="1"/>
    <xf numFmtId="0" fontId="1" fillId="0" borderId="0" xfId="0" applyFont="1"/>
    <xf numFmtId="0" fontId="7" fillId="0" borderId="0" xfId="0" applyFont="1"/>
    <xf numFmtId="0" fontId="8" fillId="0" borderId="0" xfId="0" applyFont="1"/>
    <xf numFmtId="11" fontId="1" fillId="0" borderId="0" xfId="0" applyNumberFormat="1" applyFont="1" applyAlignment="1">
      <alignment horizontal="center"/>
    </xf>
    <xf numFmtId="165" fontId="0" fillId="2" borderId="1" xfId="0" applyNumberFormat="1" applyFill="1" applyBorder="1"/>
    <xf numFmtId="165" fontId="0" fillId="3" borderId="1" xfId="0" applyNumberFormat="1" applyFill="1" applyBorder="1"/>
    <xf numFmtId="165" fontId="0" fillId="0" borderId="0" xfId="0" applyNumberFormat="1"/>
    <xf numFmtId="2" fontId="0" fillId="0" borderId="0" xfId="0" applyNumberFormat="1"/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0" fillId="2" borderId="1" xfId="0" applyNumberFormat="1" applyFill="1" applyBorder="1"/>
    <xf numFmtId="166" fontId="0" fillId="3" borderId="3" xfId="0" applyNumberFormat="1" applyFill="1" applyBorder="1"/>
    <xf numFmtId="166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241"/>
    <xf numFmtId="167" fontId="0" fillId="0" borderId="0" xfId="0" applyNumberFormat="1"/>
    <xf numFmtId="0" fontId="9" fillId="0" borderId="0" xfId="0" applyFont="1"/>
    <xf numFmtId="11" fontId="0" fillId="3" borderId="1" xfId="0" applyNumberFormat="1" applyFill="1" applyBorder="1"/>
    <xf numFmtId="0" fontId="0" fillId="0" borderId="0" xfId="0" applyNumberFormat="1"/>
    <xf numFmtId="0" fontId="6" fillId="0" borderId="0" xfId="0" applyFont="1" applyBorder="1"/>
    <xf numFmtId="0" fontId="0" fillId="0" borderId="0" xfId="0" applyFont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11" fontId="0" fillId="0" borderId="0" xfId="0" applyNumberFormat="1" applyFill="1" applyBorder="1"/>
    <xf numFmtId="0" fontId="0" fillId="0" borderId="0" xfId="0" applyAlignment="1">
      <alignment horizontal="left"/>
    </xf>
  </cellXfs>
  <cellStyles count="2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'Particle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'Particle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 standard curve'!$B$1:$M$1</c:f>
              <c:numCache>
                <c:formatCode>0.00E+00</c:formatCode>
                <c:ptCount val="12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  <c:pt idx="11" formatCode="General">
                  <c:v>0</c:v>
                </c:pt>
              </c:numCache>
            </c:numRef>
          </c:xVal>
          <c:yVal>
            <c:numRef>
              <c:f>'Particle standard curve'!$B$6:$M$6</c:f>
              <c:numCache>
                <c:formatCode>0.000E+00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4-E34D-AE91-4BB50CAC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3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'Particle standard curve'!$B$1:$L$1</c:f>
              <c:numCache>
                <c:formatCode>0.00E+00</c:formatCode>
                <c:ptCount val="11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</c:numCache>
            </c:numRef>
          </c:xVal>
          <c:yVal>
            <c:numRef>
              <c:f>'Particle standard curve'!$B$6:$L$6</c:f>
              <c:numCache>
                <c:formatCode>0.000E+00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B-A945-B696-14209793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3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'Fluorescein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'Fluorescein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'Fluorescein standard curve'!$B$1:$M$1</c:f>
              <c:numCache>
                <c:formatCode>General</c:formatCode>
                <c:ptCount val="12"/>
                <c:pt idx="0" formatCode="0.0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 formatCode="0.000">
                  <c:v>0.3125</c:v>
                </c:pt>
                <c:pt idx="6" formatCode="0.000">
                  <c:v>0.15625</c:v>
                </c:pt>
                <c:pt idx="7" formatCode="0.000">
                  <c:v>7.8125E-2</c:v>
                </c:pt>
                <c:pt idx="8" formatCode="0.000">
                  <c:v>3.90625E-2</c:v>
                </c:pt>
                <c:pt idx="9" formatCode="0.0000">
                  <c:v>1.953125E-2</c:v>
                </c:pt>
                <c:pt idx="10" formatCode="0.0000">
                  <c:v>9.765625E-3</c:v>
                </c:pt>
                <c:pt idx="11">
                  <c:v>0</c:v>
                </c:pt>
              </c:numCache>
            </c:numRef>
          </c:xVal>
          <c:yVal>
            <c:numRef>
              <c:f>'Fluorescein standard curve'!$B$6:$M$6</c:f>
              <c:numCache>
                <c:formatCode>0.000E+00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8-9D49-8993-B273940A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'Fluorescein standard curve'!$B$1:$L$1</c:f>
              <c:numCache>
                <c:formatCode>General</c:formatCode>
                <c:ptCount val="11"/>
                <c:pt idx="0" formatCode="0.0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 formatCode="0.000">
                  <c:v>0.3125</c:v>
                </c:pt>
                <c:pt idx="6" formatCode="0.000">
                  <c:v>0.15625</c:v>
                </c:pt>
                <c:pt idx="7" formatCode="0.000">
                  <c:v>7.8125E-2</c:v>
                </c:pt>
                <c:pt idx="8" formatCode="0.000">
                  <c:v>3.90625E-2</c:v>
                </c:pt>
                <c:pt idx="9" formatCode="0.0000">
                  <c:v>1.953125E-2</c:v>
                </c:pt>
                <c:pt idx="10" formatCode="0.0000">
                  <c:v>9.765625E-3</c:v>
                </c:pt>
              </c:numCache>
            </c:numRef>
          </c:xVal>
          <c:yVal>
            <c:numRef>
              <c:f>'Fluorescein standard curve'!$B$6:$L$6</c:f>
              <c:numCache>
                <c:formatCode>0.000E+00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8-A340-A627-6DE5ED44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1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58D92B3-274A-9D46-9C7C-FA4F4019B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5FAF1-EB12-464E-B446-35FAC7BB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055" name="Chart 2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ospheric.com/SiO2MS_monodisperse_silica_spheres_beads_nm_microns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4"/>
  <sheetViews>
    <sheetView zoomScaleNormal="100" workbookViewId="0">
      <selection activeCell="C30" sqref="C30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23" x14ac:dyDescent="0.2">
      <c r="A1" t="s">
        <v>23</v>
      </c>
      <c r="B1" s="16">
        <f>T30</f>
        <v>300000000</v>
      </c>
      <c r="C1" s="16">
        <f>B1/2</f>
        <v>150000000</v>
      </c>
      <c r="D1" s="16">
        <f>C1/2</f>
        <v>75000000</v>
      </c>
      <c r="E1" s="16">
        <f>D1/2</f>
        <v>37500000</v>
      </c>
      <c r="F1" s="16">
        <f t="shared" ref="F1:L1" si="0">E1/2</f>
        <v>18750000</v>
      </c>
      <c r="G1" s="16">
        <f t="shared" si="0"/>
        <v>9375000</v>
      </c>
      <c r="H1" s="16">
        <f t="shared" si="0"/>
        <v>4687500</v>
      </c>
      <c r="I1" s="16">
        <f t="shared" si="0"/>
        <v>2343750</v>
      </c>
      <c r="J1" s="16">
        <f t="shared" si="0"/>
        <v>1171875</v>
      </c>
      <c r="K1" s="16">
        <f t="shared" si="0"/>
        <v>585937.5</v>
      </c>
      <c r="L1" s="16">
        <f t="shared" si="0"/>
        <v>292968.75</v>
      </c>
      <c r="M1" s="2">
        <v>0</v>
      </c>
    </row>
    <row r="2" spans="1:23" x14ac:dyDescent="0.2">
      <c r="A2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O2" s="8" t="s">
        <v>24</v>
      </c>
      <c r="T2" s="38" t="s">
        <v>94</v>
      </c>
      <c r="U2" s="38"/>
      <c r="V2" s="38"/>
      <c r="W2" t="s">
        <v>95</v>
      </c>
    </row>
    <row r="3" spans="1:23" x14ac:dyDescent="0.2">
      <c r="A3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O3" s="8" t="s">
        <v>5</v>
      </c>
    </row>
    <row r="4" spans="1:23" x14ac:dyDescent="0.2">
      <c r="A4" t="s">
        <v>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23" x14ac:dyDescent="0.2">
      <c r="A5" t="s">
        <v>3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O5" s="4"/>
    </row>
    <row r="6" spans="1:23" x14ac:dyDescent="0.2">
      <c r="A6" t="s">
        <v>4</v>
      </c>
      <c r="B6" s="24" t="str">
        <f t="shared" ref="B6:M6" si="1">IF(COUNTA(B2:B5)&gt;0,AVERAGE(B2:B5),"---")</f>
        <v>---</v>
      </c>
      <c r="C6" s="24" t="str">
        <f t="shared" si="1"/>
        <v>---</v>
      </c>
      <c r="D6" s="24" t="str">
        <f t="shared" si="1"/>
        <v>---</v>
      </c>
      <c r="E6" s="24" t="str">
        <f t="shared" si="1"/>
        <v>---</v>
      </c>
      <c r="F6" s="24" t="str">
        <f t="shared" si="1"/>
        <v>---</v>
      </c>
      <c r="G6" s="24" t="str">
        <f t="shared" si="1"/>
        <v>---</v>
      </c>
      <c r="H6" s="24" t="str">
        <f t="shared" si="1"/>
        <v>---</v>
      </c>
      <c r="I6" s="24" t="str">
        <f t="shared" si="1"/>
        <v>---</v>
      </c>
      <c r="J6" s="24" t="str">
        <f t="shared" si="1"/>
        <v>---</v>
      </c>
      <c r="K6" s="24" t="str">
        <f t="shared" si="1"/>
        <v>---</v>
      </c>
      <c r="L6" s="24" t="str">
        <f t="shared" si="1"/>
        <v>---</v>
      </c>
      <c r="M6" s="24" t="str">
        <f t="shared" si="1"/>
        <v>---</v>
      </c>
    </row>
    <row r="7" spans="1:23" x14ac:dyDescent="0.2">
      <c r="A7" t="s">
        <v>7</v>
      </c>
      <c r="B7" s="24" t="str">
        <f t="shared" ref="B7:M7" si="2">IF(COUNTA(B2:B5)&gt;0,STDEV(B2:B5),"---")</f>
        <v>---</v>
      </c>
      <c r="C7" s="24" t="str">
        <f t="shared" si="2"/>
        <v>---</v>
      </c>
      <c r="D7" s="24" t="str">
        <f t="shared" si="2"/>
        <v>---</v>
      </c>
      <c r="E7" s="24" t="str">
        <f t="shared" si="2"/>
        <v>---</v>
      </c>
      <c r="F7" s="24" t="str">
        <f t="shared" si="2"/>
        <v>---</v>
      </c>
      <c r="G7" s="24" t="str">
        <f t="shared" si="2"/>
        <v>---</v>
      </c>
      <c r="H7" s="24" t="str">
        <f t="shared" si="2"/>
        <v>---</v>
      </c>
      <c r="I7" s="24" t="str">
        <f t="shared" si="2"/>
        <v>---</v>
      </c>
      <c r="J7" s="24" t="str">
        <f t="shared" si="2"/>
        <v>---</v>
      </c>
      <c r="K7" s="24" t="str">
        <f t="shared" si="2"/>
        <v>---</v>
      </c>
      <c r="L7" s="24" t="str">
        <f t="shared" si="2"/>
        <v>---</v>
      </c>
      <c r="M7" s="24" t="str">
        <f t="shared" si="2"/>
        <v>---</v>
      </c>
    </row>
    <row r="8" spans="1:23" x14ac:dyDescent="0.2">
      <c r="A8" t="s">
        <v>38</v>
      </c>
      <c r="B8" s="24" t="str">
        <f t="shared" ref="B8:L8" si="3">IF(AND(ISNUMBER(B6),ISNUMBER($M6)),B6-$M6,"---")</f>
        <v>---</v>
      </c>
      <c r="C8" s="24" t="str">
        <f t="shared" si="3"/>
        <v>---</v>
      </c>
      <c r="D8" s="24" t="str">
        <f t="shared" si="3"/>
        <v>---</v>
      </c>
      <c r="E8" s="24" t="str">
        <f t="shared" si="3"/>
        <v>---</v>
      </c>
      <c r="F8" s="24" t="str">
        <f t="shared" si="3"/>
        <v>---</v>
      </c>
      <c r="G8" s="24" t="str">
        <f t="shared" si="3"/>
        <v>---</v>
      </c>
      <c r="H8" s="24" t="str">
        <f t="shared" si="3"/>
        <v>---</v>
      </c>
      <c r="I8" s="24" t="str">
        <f t="shared" si="3"/>
        <v>---</v>
      </c>
      <c r="J8" s="24" t="str">
        <f t="shared" si="3"/>
        <v>---</v>
      </c>
      <c r="K8" s="24" t="str">
        <f t="shared" si="3"/>
        <v>---</v>
      </c>
      <c r="L8" s="24" t="str">
        <f t="shared" si="3"/>
        <v>---</v>
      </c>
      <c r="M8" s="19"/>
    </row>
    <row r="12" spans="1:23" x14ac:dyDescent="0.2">
      <c r="Q12" s="8" t="s">
        <v>9</v>
      </c>
    </row>
    <row r="13" spans="1:23" x14ac:dyDescent="0.2">
      <c r="Q13" s="8" t="s">
        <v>10</v>
      </c>
    </row>
    <row r="14" spans="1:23" x14ac:dyDescent="0.2">
      <c r="Q14" s="8" t="s">
        <v>11</v>
      </c>
    </row>
    <row r="15" spans="1:23" x14ac:dyDescent="0.2">
      <c r="Q15" s="8" t="s">
        <v>12</v>
      </c>
    </row>
    <row r="16" spans="1:23" x14ac:dyDescent="0.2">
      <c r="Q16" s="8" t="s">
        <v>13</v>
      </c>
    </row>
    <row r="20" spans="1:21" x14ac:dyDescent="0.2">
      <c r="R20" s="13" t="s">
        <v>35</v>
      </c>
    </row>
    <row r="21" spans="1:21" x14ac:dyDescent="0.2">
      <c r="R21" s="28" t="s">
        <v>58</v>
      </c>
    </row>
    <row r="22" spans="1:21" x14ac:dyDescent="0.2">
      <c r="R22" t="s">
        <v>34</v>
      </c>
      <c r="T22" s="3">
        <v>1200000000000</v>
      </c>
      <c r="U22" s="30" t="s">
        <v>59</v>
      </c>
    </row>
    <row r="23" spans="1:21" x14ac:dyDescent="0.2">
      <c r="R23" t="s">
        <v>36</v>
      </c>
      <c r="T23" s="29">
        <f>2</f>
        <v>2</v>
      </c>
      <c r="U23" s="30" t="s">
        <v>59</v>
      </c>
    </row>
    <row r="24" spans="1:21" x14ac:dyDescent="0.2">
      <c r="R24" t="s">
        <v>60</v>
      </c>
      <c r="T24" s="3">
        <f>0.5*T23*T22</f>
        <v>1200000000000</v>
      </c>
      <c r="U24" s="30" t="s">
        <v>61</v>
      </c>
    </row>
    <row r="25" spans="1:21" x14ac:dyDescent="0.2">
      <c r="R25" t="s">
        <v>37</v>
      </c>
      <c r="T25">
        <v>40</v>
      </c>
      <c r="U25" s="30" t="s">
        <v>62</v>
      </c>
    </row>
    <row r="26" spans="1:21" x14ac:dyDescent="0.2">
      <c r="R26" t="s">
        <v>64</v>
      </c>
      <c r="T26" s="3">
        <f>T24/T25</f>
        <v>30000000000</v>
      </c>
      <c r="U26" s="30" t="s">
        <v>67</v>
      </c>
    </row>
    <row r="27" spans="1:21" x14ac:dyDescent="0.2">
      <c r="A27" t="s">
        <v>26</v>
      </c>
      <c r="R27" t="s">
        <v>63</v>
      </c>
      <c r="T27" s="20">
        <f>1/0.1</f>
        <v>10</v>
      </c>
      <c r="U27" s="30" t="s">
        <v>93</v>
      </c>
    </row>
    <row r="28" spans="1:21" x14ac:dyDescent="0.2">
      <c r="A28" s="5" t="s">
        <v>23</v>
      </c>
      <c r="B28" s="16">
        <f>B1</f>
        <v>300000000</v>
      </c>
      <c r="C28" s="16">
        <f t="shared" ref="C28:L28" si="4">C1</f>
        <v>150000000</v>
      </c>
      <c r="D28" s="16">
        <f t="shared" si="4"/>
        <v>75000000</v>
      </c>
      <c r="E28" s="16">
        <f t="shared" si="4"/>
        <v>37500000</v>
      </c>
      <c r="F28" s="16">
        <f t="shared" si="4"/>
        <v>18750000</v>
      </c>
      <c r="G28" s="16">
        <f t="shared" si="4"/>
        <v>9375000</v>
      </c>
      <c r="H28" s="16">
        <f t="shared" si="4"/>
        <v>4687500</v>
      </c>
      <c r="I28" s="16">
        <f t="shared" si="4"/>
        <v>2343750</v>
      </c>
      <c r="J28" s="16">
        <f t="shared" si="4"/>
        <v>1171875</v>
      </c>
      <c r="K28" s="16">
        <f t="shared" si="4"/>
        <v>585937.5</v>
      </c>
      <c r="L28" s="16">
        <f t="shared" si="4"/>
        <v>292968.75</v>
      </c>
      <c r="R28" t="s">
        <v>65</v>
      </c>
      <c r="T28" s="3">
        <f>T26/T27</f>
        <v>3000000000</v>
      </c>
      <c r="U28" s="30" t="s">
        <v>68</v>
      </c>
    </row>
    <row r="29" spans="1:21" x14ac:dyDescent="0.2">
      <c r="A29" t="s">
        <v>25</v>
      </c>
      <c r="B29" s="12" t="str">
        <f>IF(ISNUMBER(B8),B1/B8,"---")</f>
        <v>---</v>
      </c>
      <c r="C29" s="12" t="str">
        <f t="shared" ref="C29:L29" si="5">IF(ISNUMBER(C8),C1/C8,"---")</f>
        <v>---</v>
      </c>
      <c r="D29" s="12" t="str">
        <f t="shared" si="5"/>
        <v>---</v>
      </c>
      <c r="E29" s="12" t="str">
        <f t="shared" si="5"/>
        <v>---</v>
      </c>
      <c r="F29" s="12" t="str">
        <f t="shared" si="5"/>
        <v>---</v>
      </c>
      <c r="G29" s="12" t="str">
        <f t="shared" si="5"/>
        <v>---</v>
      </c>
      <c r="H29" s="12" t="str">
        <f t="shared" si="5"/>
        <v>---</v>
      </c>
      <c r="I29" s="12" t="str">
        <f t="shared" si="5"/>
        <v>---</v>
      </c>
      <c r="J29" s="12" t="str">
        <f t="shared" si="5"/>
        <v>---</v>
      </c>
      <c r="K29" s="12" t="str">
        <f t="shared" si="5"/>
        <v>---</v>
      </c>
      <c r="L29" s="12" t="str">
        <f t="shared" si="5"/>
        <v>---</v>
      </c>
      <c r="R29" t="s">
        <v>45</v>
      </c>
      <c r="T29">
        <f>0.1</f>
        <v>0.1</v>
      </c>
      <c r="U29" s="30" t="s">
        <v>66</v>
      </c>
    </row>
    <row r="30" spans="1:21" x14ac:dyDescent="0.2">
      <c r="A30" t="s">
        <v>14</v>
      </c>
      <c r="B30" s="3"/>
      <c r="C30" s="12" t="str">
        <f>IF(COUNT(C29:G29)&gt;0,AVERAGE(C29:G29),"---")</f>
        <v>---</v>
      </c>
      <c r="D30" s="3"/>
      <c r="E30" s="3"/>
      <c r="F30" s="3"/>
      <c r="G30" s="3"/>
      <c r="H30" s="3"/>
      <c r="I30" s="3"/>
      <c r="J30" s="3"/>
      <c r="K30" s="3"/>
      <c r="L30" s="3"/>
      <c r="R30" t="s">
        <v>90</v>
      </c>
      <c r="T30" s="3">
        <f>T28*T29</f>
        <v>300000000</v>
      </c>
      <c r="U30" s="30" t="s">
        <v>69</v>
      </c>
    </row>
    <row r="31" spans="1:21" x14ac:dyDescent="0.2">
      <c r="B31" s="3"/>
      <c r="C31" s="11" t="s">
        <v>57</v>
      </c>
      <c r="D31" s="3"/>
      <c r="E31" s="3"/>
      <c r="F31" s="3"/>
      <c r="G31" s="3"/>
      <c r="H31" s="3"/>
    </row>
    <row r="32" spans="1:21" x14ac:dyDescent="0.2">
      <c r="B32" s="3"/>
      <c r="C32" s="11" t="s">
        <v>18</v>
      </c>
      <c r="D32" s="3"/>
      <c r="E32" s="3"/>
      <c r="F32" s="3"/>
      <c r="G32" s="3"/>
      <c r="H32" s="3"/>
    </row>
    <row r="33" spans="2:8" x14ac:dyDescent="0.2">
      <c r="B33" s="3"/>
      <c r="C33" s="3"/>
      <c r="D33" s="3"/>
      <c r="E33" s="3"/>
      <c r="F33" s="3"/>
      <c r="G33" s="3"/>
      <c r="H33" s="3"/>
    </row>
    <row r="34" spans="2:8" x14ac:dyDescent="0.2">
      <c r="B34" s="3"/>
      <c r="D34" s="3"/>
      <c r="E34" s="3"/>
      <c r="F34" s="3"/>
      <c r="G34" s="3"/>
      <c r="H34" s="3"/>
    </row>
  </sheetData>
  <mergeCells count="1">
    <mergeCell ref="T2:V2"/>
  </mergeCells>
  <hyperlinks>
    <hyperlink ref="R21" r:id="rId1" xr:uid="{18F58391-9A08-8347-A086-12D8859DE942}"/>
  </hyperlinks>
  <pageMargins left="0.7" right="0.7" top="0.75" bottom="0.75" header="0.3" footer="0.3"/>
  <pageSetup orientation="portrait" horizontalDpi="4294967292" verticalDpi="429496729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5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39</v>
      </c>
      <c r="B1" s="1">
        <v>10</v>
      </c>
      <c r="C1" s="2">
        <f>B1/2</f>
        <v>5</v>
      </c>
      <c r="D1" s="2">
        <f>C1/2</f>
        <v>2.5</v>
      </c>
      <c r="E1" s="2">
        <f>D1/2</f>
        <v>1.25</v>
      </c>
      <c r="F1" s="2">
        <f t="shared" ref="F1:L1" si="0">E1/2</f>
        <v>0.625</v>
      </c>
      <c r="G1" s="21">
        <f t="shared" si="0"/>
        <v>0.3125</v>
      </c>
      <c r="H1" s="21">
        <f t="shared" si="0"/>
        <v>0.15625</v>
      </c>
      <c r="I1" s="21">
        <f t="shared" si="0"/>
        <v>7.8125E-2</v>
      </c>
      <c r="J1" s="21">
        <f t="shared" si="0"/>
        <v>3.90625E-2</v>
      </c>
      <c r="K1" s="22">
        <f t="shared" si="0"/>
        <v>1.953125E-2</v>
      </c>
      <c r="L1" s="22">
        <f t="shared" si="0"/>
        <v>9.765625E-3</v>
      </c>
      <c r="M1" s="2">
        <v>0</v>
      </c>
    </row>
    <row r="2" spans="1:17" x14ac:dyDescent="0.2">
      <c r="A2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O2" s="8" t="s">
        <v>6</v>
      </c>
    </row>
    <row r="3" spans="1:17" x14ac:dyDescent="0.2">
      <c r="A3" t="s">
        <v>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O3" s="8" t="s">
        <v>5</v>
      </c>
    </row>
    <row r="4" spans="1:17" x14ac:dyDescent="0.2">
      <c r="A4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7" x14ac:dyDescent="0.2">
      <c r="A5" t="s">
        <v>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O5" s="4" t="s">
        <v>8</v>
      </c>
    </row>
    <row r="6" spans="1:17" x14ac:dyDescent="0.2">
      <c r="A6" t="s">
        <v>4</v>
      </c>
      <c r="B6" s="24" t="str">
        <f>IF(COUNTA(B2:B5)&gt;0,AVERAGE(B2:B5),"---")</f>
        <v>---</v>
      </c>
      <c r="C6" s="24" t="str">
        <f>IF(COUNTA(C2:C5)&gt;0,AVERAGE(C2:C5),"---")</f>
        <v>---</v>
      </c>
      <c r="D6" s="24" t="str">
        <f>IF(COUNTA(D2:D5)&gt;0,AVERAGE(D2:D5),"---")</f>
        <v>---</v>
      </c>
      <c r="E6" s="24" t="str">
        <f t="shared" ref="E6:M6" si="1">IF(COUNTA(E2:E5)&gt;0,AVERAGE(E2:E5),"---")</f>
        <v>---</v>
      </c>
      <c r="F6" s="24" t="str">
        <f t="shared" si="1"/>
        <v>---</v>
      </c>
      <c r="G6" s="24" t="str">
        <f t="shared" si="1"/>
        <v>---</v>
      </c>
      <c r="H6" s="24" t="str">
        <f t="shared" si="1"/>
        <v>---</v>
      </c>
      <c r="I6" s="24" t="str">
        <f t="shared" si="1"/>
        <v>---</v>
      </c>
      <c r="J6" s="24" t="str">
        <f t="shared" si="1"/>
        <v>---</v>
      </c>
      <c r="K6" s="24" t="str">
        <f t="shared" si="1"/>
        <v>---</v>
      </c>
      <c r="L6" s="24" t="str">
        <f t="shared" si="1"/>
        <v>---</v>
      </c>
      <c r="M6" s="24" t="str">
        <f t="shared" si="1"/>
        <v>---</v>
      </c>
    </row>
    <row r="7" spans="1:17" x14ac:dyDescent="0.2">
      <c r="A7" t="s">
        <v>7</v>
      </c>
      <c r="B7" s="24" t="str">
        <f>IF(COUNTA(B2:B5)&gt;0,STDEV(B2:B5),"---")</f>
        <v>---</v>
      </c>
      <c r="C7" s="24" t="str">
        <f t="shared" ref="C7:M7" si="2">IF(COUNTA(C2:C5)&gt;0,STDEV(C2:C5),"---")</f>
        <v>---</v>
      </c>
      <c r="D7" s="24" t="str">
        <f t="shared" si="2"/>
        <v>---</v>
      </c>
      <c r="E7" s="24" t="str">
        <f t="shared" si="2"/>
        <v>---</v>
      </c>
      <c r="F7" s="24" t="str">
        <f t="shared" si="2"/>
        <v>---</v>
      </c>
      <c r="G7" s="24" t="str">
        <f t="shared" si="2"/>
        <v>---</v>
      </c>
      <c r="H7" s="24" t="str">
        <f t="shared" si="2"/>
        <v>---</v>
      </c>
      <c r="I7" s="24" t="str">
        <f t="shared" si="2"/>
        <v>---</v>
      </c>
      <c r="J7" s="24" t="str">
        <f t="shared" si="2"/>
        <v>---</v>
      </c>
      <c r="K7" s="24" t="str">
        <f t="shared" si="2"/>
        <v>---</v>
      </c>
      <c r="L7" s="24" t="str">
        <f t="shared" si="2"/>
        <v>---</v>
      </c>
      <c r="M7" s="24" t="str">
        <f t="shared" si="2"/>
        <v>---</v>
      </c>
    </row>
    <row r="8" spans="1:17" x14ac:dyDescent="0.2">
      <c r="A8" t="s">
        <v>38</v>
      </c>
      <c r="B8" s="24" t="str">
        <f>IF(AND(ISNUMBER(B6),ISNUMBER($M6)),B6-$M6,"---")</f>
        <v>---</v>
      </c>
      <c r="C8" s="24" t="str">
        <f>IF(AND(ISNUMBER(C6),ISNUMBER($M6)),C6-$M6,"---")</f>
        <v>---</v>
      </c>
      <c r="D8" s="24" t="str">
        <f>IF(AND(ISNUMBER(D6),ISNUMBER($M6)),D6-$M6,"---")</f>
        <v>---</v>
      </c>
      <c r="E8" s="24" t="str">
        <f t="shared" ref="E8:L8" si="3">IF(AND(ISNUMBER(E6),ISNUMBER($M6)),E6-$M6,"---")</f>
        <v>---</v>
      </c>
      <c r="F8" s="24" t="str">
        <f t="shared" si="3"/>
        <v>---</v>
      </c>
      <c r="G8" s="24" t="str">
        <f t="shared" si="3"/>
        <v>---</v>
      </c>
      <c r="H8" s="24" t="str">
        <f t="shared" si="3"/>
        <v>---</v>
      </c>
      <c r="I8" s="24" t="str">
        <f t="shared" si="3"/>
        <v>---</v>
      </c>
      <c r="J8" s="24" t="str">
        <f t="shared" si="3"/>
        <v>---</v>
      </c>
      <c r="K8" s="24" t="str">
        <f t="shared" si="3"/>
        <v>---</v>
      </c>
      <c r="L8" s="24" t="str">
        <f t="shared" si="3"/>
        <v>---</v>
      </c>
      <c r="M8" s="25"/>
    </row>
    <row r="12" spans="1:17" x14ac:dyDescent="0.2">
      <c r="Q12" s="4" t="s">
        <v>9</v>
      </c>
    </row>
    <row r="13" spans="1:17" x14ac:dyDescent="0.2">
      <c r="Q13" s="4" t="s">
        <v>10</v>
      </c>
    </row>
    <row r="14" spans="1:17" x14ac:dyDescent="0.2">
      <c r="Q14" s="4" t="s">
        <v>11</v>
      </c>
    </row>
    <row r="15" spans="1:17" x14ac:dyDescent="0.2">
      <c r="Q15" s="4" t="s">
        <v>12</v>
      </c>
    </row>
    <row r="16" spans="1:17" x14ac:dyDescent="0.2">
      <c r="Q16" s="4" t="s">
        <v>13</v>
      </c>
    </row>
    <row r="21" spans="1:21" x14ac:dyDescent="0.2">
      <c r="R21" s="13" t="s">
        <v>43</v>
      </c>
    </row>
    <row r="22" spans="1:21" x14ac:dyDescent="0.2">
      <c r="R22" t="s">
        <v>40</v>
      </c>
      <c r="T22" s="3">
        <f>B1*0.000001</f>
        <v>9.9999999999999991E-6</v>
      </c>
      <c r="U22" s="4" t="s">
        <v>86</v>
      </c>
    </row>
    <row r="23" spans="1:21" x14ac:dyDescent="0.2">
      <c r="R23" t="s">
        <v>41</v>
      </c>
      <c r="T23" s="3">
        <v>6.0221409000000001E+23</v>
      </c>
      <c r="U23" s="4" t="s">
        <v>83</v>
      </c>
    </row>
    <row r="24" spans="1:21" x14ac:dyDescent="0.2">
      <c r="R24" t="s">
        <v>42</v>
      </c>
      <c r="T24" s="3">
        <f>0.0001</f>
        <v>1E-4</v>
      </c>
      <c r="U24" s="4" t="s">
        <v>87</v>
      </c>
    </row>
    <row r="25" spans="1:21" x14ac:dyDescent="0.2">
      <c r="R25" t="s">
        <v>89</v>
      </c>
      <c r="T25" s="3">
        <f>T22*T23*T24</f>
        <v>602214090000000</v>
      </c>
      <c r="U25" s="4" t="s">
        <v>88</v>
      </c>
    </row>
    <row r="26" spans="1:21" x14ac:dyDescent="0.2">
      <c r="R26" t="s">
        <v>44</v>
      </c>
      <c r="T26" s="3">
        <f>T25/(T22*1000000)</f>
        <v>60221409000000</v>
      </c>
      <c r="U26" s="4" t="s">
        <v>91</v>
      </c>
    </row>
    <row r="27" spans="1:21" x14ac:dyDescent="0.2">
      <c r="A27" s="5" t="s">
        <v>27</v>
      </c>
      <c r="T27" s="3"/>
    </row>
    <row r="28" spans="1:21" x14ac:dyDescent="0.2">
      <c r="A28" t="s">
        <v>39</v>
      </c>
      <c r="B28" s="1">
        <f>B1</f>
        <v>10</v>
      </c>
      <c r="C28" s="1">
        <f t="shared" ref="C28:L28" si="4">C1</f>
        <v>5</v>
      </c>
      <c r="D28" s="1">
        <f t="shared" si="4"/>
        <v>2.5</v>
      </c>
      <c r="E28" s="1">
        <f t="shared" si="4"/>
        <v>1.25</v>
      </c>
      <c r="F28" s="1">
        <f t="shared" si="4"/>
        <v>0.625</v>
      </c>
      <c r="G28" s="1">
        <f t="shared" si="4"/>
        <v>0.3125</v>
      </c>
      <c r="H28" s="1">
        <f t="shared" si="4"/>
        <v>0.15625</v>
      </c>
      <c r="I28" s="1">
        <f t="shared" si="4"/>
        <v>7.8125E-2</v>
      </c>
      <c r="J28" s="1">
        <f t="shared" si="4"/>
        <v>3.90625E-2</v>
      </c>
      <c r="K28" s="1">
        <f t="shared" si="4"/>
        <v>1.953125E-2</v>
      </c>
      <c r="L28" s="1">
        <f t="shared" si="4"/>
        <v>9.765625E-3</v>
      </c>
    </row>
    <row r="29" spans="1:21" x14ac:dyDescent="0.2">
      <c r="A29" t="s">
        <v>46</v>
      </c>
      <c r="B29" s="12" t="str">
        <f>IF(ISNUMBER(B8),B1/B8,"---")</f>
        <v>---</v>
      </c>
      <c r="C29" s="12" t="str">
        <f t="shared" ref="C29:L29" si="5">IF(ISNUMBER(C8),C1/C8,"---")</f>
        <v>---</v>
      </c>
      <c r="D29" s="12" t="str">
        <f t="shared" si="5"/>
        <v>---</v>
      </c>
      <c r="E29" s="12" t="str">
        <f t="shared" si="5"/>
        <v>---</v>
      </c>
      <c r="F29" s="12" t="str">
        <f t="shared" si="5"/>
        <v>---</v>
      </c>
      <c r="G29" s="12" t="str">
        <f t="shared" si="5"/>
        <v>---</v>
      </c>
      <c r="H29" s="12" t="str">
        <f t="shared" si="5"/>
        <v>---</v>
      </c>
      <c r="I29" s="12" t="str">
        <f t="shared" si="5"/>
        <v>---</v>
      </c>
      <c r="J29" s="12" t="str">
        <f t="shared" si="5"/>
        <v>---</v>
      </c>
      <c r="K29" s="12" t="str">
        <f t="shared" si="5"/>
        <v>---</v>
      </c>
      <c r="L29" s="12" t="str">
        <f t="shared" si="5"/>
        <v>---</v>
      </c>
    </row>
    <row r="30" spans="1:21" x14ac:dyDescent="0.2">
      <c r="A30" t="s">
        <v>28</v>
      </c>
      <c r="B30" s="3"/>
      <c r="C30" s="12" t="str">
        <f>IF(COUNT(C29:G29)&gt;0,AVERAGE(C29:G29),"---")</f>
        <v>---</v>
      </c>
      <c r="D30" s="3"/>
      <c r="E30" s="3"/>
      <c r="F30" s="3"/>
      <c r="G30" s="3"/>
      <c r="H30" s="3"/>
      <c r="I30" s="3"/>
      <c r="J30" s="3"/>
      <c r="K30" s="3"/>
      <c r="L30" s="3"/>
    </row>
    <row r="31" spans="1:21" x14ac:dyDescent="0.2">
      <c r="A31" t="s">
        <v>33</v>
      </c>
      <c r="B31" s="20"/>
      <c r="C31" s="12" t="str">
        <f>IF(COUNT(C30)&gt;0,C30 * T26,"---")</f>
        <v>---</v>
      </c>
      <c r="D31" s="20"/>
      <c r="E31" s="20"/>
      <c r="F31" s="20"/>
      <c r="G31" s="20"/>
      <c r="H31" s="20"/>
      <c r="I31" s="20"/>
      <c r="J31" s="20"/>
      <c r="K31" s="20"/>
      <c r="L31" s="20"/>
    </row>
    <row r="32" spans="1:21" x14ac:dyDescent="0.2">
      <c r="B32" s="3"/>
      <c r="C32" s="11" t="s">
        <v>17</v>
      </c>
      <c r="D32" s="3"/>
      <c r="E32" s="3"/>
      <c r="F32" s="3"/>
      <c r="G32" s="3"/>
      <c r="H32" s="3"/>
    </row>
    <row r="33" spans="2:8" x14ac:dyDescent="0.2">
      <c r="B33" s="3"/>
      <c r="C33" s="11" t="s">
        <v>18</v>
      </c>
      <c r="D33" s="3"/>
      <c r="E33" s="3"/>
      <c r="F33" s="3"/>
      <c r="G33" s="3"/>
      <c r="H33" s="3"/>
    </row>
    <row r="34" spans="2:8" x14ac:dyDescent="0.2">
      <c r="B34" s="3"/>
      <c r="C34" s="3"/>
      <c r="D34" s="3"/>
      <c r="E34" s="3"/>
      <c r="F34" s="3"/>
      <c r="G34" s="3"/>
      <c r="H34" s="3"/>
    </row>
    <row r="35" spans="2:8" x14ac:dyDescent="0.2">
      <c r="B35" s="3"/>
      <c r="D35" s="3"/>
      <c r="E35" s="3"/>
      <c r="F35" s="3"/>
      <c r="G35" s="3"/>
      <c r="H35" s="3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workbookViewId="0">
      <selection activeCell="H6" sqref="H6"/>
    </sheetView>
  </sheetViews>
  <sheetFormatPr baseColWidth="10" defaultRowHeight="15" x14ac:dyDescent="0.2"/>
  <cols>
    <col min="1" max="1" width="5.1640625" customWidth="1"/>
    <col min="2" max="13" width="9.83203125" customWidth="1"/>
    <col min="14" max="14" width="6.1640625" customWidth="1"/>
    <col min="15" max="15" width="17.1640625" customWidth="1"/>
    <col min="16" max="24" width="9.83203125" customWidth="1"/>
  </cols>
  <sheetData>
    <row r="1" spans="1:13" ht="19" x14ac:dyDescent="0.25">
      <c r="A1" s="10" t="s">
        <v>19</v>
      </c>
      <c r="E1" s="8" t="s">
        <v>78</v>
      </c>
    </row>
    <row r="2" spans="1:13" x14ac:dyDescent="0.2">
      <c r="E2" s="8" t="s">
        <v>56</v>
      </c>
    </row>
    <row r="4" spans="1:13" ht="16" x14ac:dyDescent="0.2">
      <c r="A4" s="14" t="s">
        <v>76</v>
      </c>
      <c r="D4" s="8" t="s">
        <v>77</v>
      </c>
    </row>
    <row r="5" spans="1:13" x14ac:dyDescent="0.2">
      <c r="A5" t="s">
        <v>70</v>
      </c>
      <c r="D5" s="27" t="s">
        <v>48</v>
      </c>
      <c r="F5" t="s">
        <v>74</v>
      </c>
      <c r="H5" s="35" t="str">
        <f ca="1">CONCATENATE(ADDRESS(COLUMN(INDIRECT((D5)&amp;1))+11,D6+1,4),":",ADDRESS(COLUMN(INDIRECT((D7)&amp;1))+11,D8+1,4))</f>
        <v>M12:M15</v>
      </c>
    </row>
    <row r="6" spans="1:13" x14ac:dyDescent="0.2">
      <c r="A6" t="s">
        <v>71</v>
      </c>
      <c r="D6" s="27">
        <v>12</v>
      </c>
      <c r="F6" t="s">
        <v>75</v>
      </c>
      <c r="H6" s="36" t="str">
        <f ca="1">CONCATENATE(ADDRESS(COLUMN(INDIRECT((D5)&amp;1))+23,D6+1,4),":",ADDRESS(COLUMN(INDIRECT((D7)&amp;1))+23,D8+1,4))</f>
        <v>M24:M27</v>
      </c>
    </row>
    <row r="7" spans="1:13" x14ac:dyDescent="0.2">
      <c r="A7" t="s">
        <v>72</v>
      </c>
      <c r="D7" s="27" t="s">
        <v>51</v>
      </c>
      <c r="F7" t="s">
        <v>79</v>
      </c>
      <c r="H7" s="12" t="str">
        <f ca="1">IF(COUNTA(INDIRECT(H5))&gt;0,AVERAGE(INDIRECT(H5)),"---")</f>
        <v>---</v>
      </c>
      <c r="L7" s="32"/>
    </row>
    <row r="8" spans="1:13" x14ac:dyDescent="0.2">
      <c r="A8" t="s">
        <v>73</v>
      </c>
      <c r="D8" s="27">
        <v>12</v>
      </c>
      <c r="F8" t="s">
        <v>80</v>
      </c>
      <c r="H8" s="12" t="str">
        <f ca="1">IF(COUNTA(INDIRECT(H6))&gt;0,AVERAGE(INDIRECT(H6)),"---")</f>
        <v>---</v>
      </c>
    </row>
    <row r="10" spans="1:13" ht="16" x14ac:dyDescent="0.2">
      <c r="A10" s="14" t="s">
        <v>21</v>
      </c>
    </row>
    <row r="11" spans="1:13" x14ac:dyDescent="0.2">
      <c r="A11" s="13"/>
      <c r="B11" s="26">
        <v>1</v>
      </c>
      <c r="C11" s="26">
        <v>2</v>
      </c>
      <c r="D11" s="26">
        <v>3</v>
      </c>
      <c r="E11" s="26">
        <v>4</v>
      </c>
      <c r="F11" s="26">
        <v>5</v>
      </c>
      <c r="G11" s="26">
        <v>6</v>
      </c>
      <c r="H11" s="26">
        <v>7</v>
      </c>
      <c r="I11" s="26">
        <v>8</v>
      </c>
      <c r="J11" s="26">
        <v>9</v>
      </c>
      <c r="K11" s="26">
        <v>10</v>
      </c>
      <c r="L11" s="26">
        <v>11</v>
      </c>
      <c r="M11" s="26">
        <v>12</v>
      </c>
    </row>
    <row r="12" spans="1:13" x14ac:dyDescent="0.2">
      <c r="A12" s="26" t="s">
        <v>48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13" x14ac:dyDescent="0.2">
      <c r="A13" s="26" t="s">
        <v>49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13" x14ac:dyDescent="0.2">
      <c r="A14" s="26" t="s">
        <v>50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spans="1:13" x14ac:dyDescent="0.2">
      <c r="A15" s="26" t="s">
        <v>51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spans="1:13" x14ac:dyDescent="0.2">
      <c r="A16" s="26" t="s">
        <v>52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1:13" x14ac:dyDescent="0.2">
      <c r="A17" s="26" t="s">
        <v>53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spans="1:13" x14ac:dyDescent="0.2">
      <c r="A18" s="26" t="s">
        <v>54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</row>
    <row r="19" spans="1:13" x14ac:dyDescent="0.2">
      <c r="A19" s="26" t="s">
        <v>55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2" spans="1:13" ht="16" x14ac:dyDescent="0.2">
      <c r="A22" s="14" t="s">
        <v>20</v>
      </c>
    </row>
    <row r="23" spans="1:13" x14ac:dyDescent="0.2">
      <c r="A23" s="13"/>
      <c r="B23" s="26">
        <v>1</v>
      </c>
      <c r="C23" s="26">
        <v>2</v>
      </c>
      <c r="D23" s="26">
        <v>3</v>
      </c>
      <c r="E23" s="26">
        <v>4</v>
      </c>
      <c r="F23" s="26">
        <v>5</v>
      </c>
      <c r="G23" s="26">
        <v>6</v>
      </c>
      <c r="H23" s="26">
        <v>7</v>
      </c>
      <c r="I23" s="26">
        <v>8</v>
      </c>
      <c r="J23" s="26">
        <v>9</v>
      </c>
      <c r="K23" s="26">
        <v>10</v>
      </c>
      <c r="L23" s="26">
        <v>11</v>
      </c>
      <c r="M23" s="26">
        <v>12</v>
      </c>
    </row>
    <row r="24" spans="1:13" x14ac:dyDescent="0.2">
      <c r="A24" s="26" t="s">
        <v>48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</row>
    <row r="25" spans="1:13" x14ac:dyDescent="0.2">
      <c r="A25" s="26" t="s">
        <v>49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</row>
    <row r="26" spans="1:13" x14ac:dyDescent="0.2">
      <c r="A26" s="26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 x14ac:dyDescent="0.2">
      <c r="A27" s="26" t="s">
        <v>51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 x14ac:dyDescent="0.2">
      <c r="A28" s="26" t="s">
        <v>52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</row>
    <row r="29" spans="1:13" x14ac:dyDescent="0.2">
      <c r="A29" s="26" t="s">
        <v>53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 x14ac:dyDescent="0.2">
      <c r="A30" s="26" t="s">
        <v>54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x14ac:dyDescent="0.2">
      <c r="A31" s="26" t="s">
        <v>55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conditionalFormatting sqref="B12:M19">
    <cfRule type="expression" dxfId="2" priority="2">
      <formula>AND(ROW()&gt;=CELL("row",INDIRECT($H$5)),ROW()&lt;=(CELL("row",INDIRECT($H$5))+ROWS(INDIRECT($H$5))-1),COLUMN()&gt;=CELL("col",INDIRECT($H$5)),COLUMN()&lt;=(CELL("col",INDIRECT($H$5))+COLUMNS(INDIRECT($H$5))-1))</formula>
    </cfRule>
  </conditionalFormatting>
  <conditionalFormatting sqref="B24:M31">
    <cfRule type="expression" dxfId="1" priority="1">
      <formula>AND(ROW()&gt;=CELL("row",INDIRECT($H$6)),ROW()&lt;=(CELL("row",INDIRECT($H$6))+ROWS(INDIRECT($H$6))-1),COLUMN()&gt;=CELL("col",INDIRECT($H$6)),COLUMN()&lt;=(CELL("col",INDIRECT($H$6))+COLUMNS(INDIRECT($H$6))-1))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2"/>
  <sheetViews>
    <sheetView tabSelected="1" workbookViewId="0">
      <selection activeCell="D5" sqref="D5"/>
    </sheetView>
  </sheetViews>
  <sheetFormatPr baseColWidth="10" defaultRowHeight="15" x14ac:dyDescent="0.2"/>
  <cols>
    <col min="1" max="1" width="5.1640625" customWidth="1"/>
    <col min="2" max="13" width="9.83203125" customWidth="1"/>
    <col min="14" max="23" width="9.6640625" customWidth="1"/>
    <col min="25" max="30" width="10.83203125" customWidth="1"/>
  </cols>
  <sheetData>
    <row r="1" spans="1:14" ht="19" x14ac:dyDescent="0.25">
      <c r="A1" s="9" t="s">
        <v>15</v>
      </c>
      <c r="B1" s="33"/>
      <c r="C1" s="33"/>
      <c r="D1" s="4" t="s">
        <v>81</v>
      </c>
      <c r="H1" s="8" t="s">
        <v>22</v>
      </c>
      <c r="M1" s="8"/>
    </row>
    <row r="2" spans="1:14" x14ac:dyDescent="0.2">
      <c r="A2" t="s">
        <v>26</v>
      </c>
      <c r="D2" s="12" t="str">
        <f>'Particle standard curve'!C30</f>
        <v>---</v>
      </c>
      <c r="H2" s="8" t="s">
        <v>47</v>
      </c>
      <c r="M2" s="8"/>
    </row>
    <row r="3" spans="1:14" x14ac:dyDescent="0.2">
      <c r="A3" s="7" t="s">
        <v>32</v>
      </c>
      <c r="B3" s="7"/>
      <c r="C3" s="7"/>
      <c r="D3" s="12" t="str">
        <f>'Fluorescein standard curve'!C31</f>
        <v>---</v>
      </c>
      <c r="M3" s="8"/>
    </row>
    <row r="4" spans="1:14" x14ac:dyDescent="0.2">
      <c r="A4" t="s">
        <v>79</v>
      </c>
      <c r="D4" s="12" t="str">
        <f ca="1">'Raw Plate Reader Measurements'!H7</f>
        <v>---</v>
      </c>
      <c r="M4" s="8"/>
    </row>
    <row r="5" spans="1:14" x14ac:dyDescent="0.2">
      <c r="A5" t="s">
        <v>80</v>
      </c>
      <c r="D5" s="12" t="str">
        <f ca="1">'Raw Plate Reader Measurements'!H8</f>
        <v>---</v>
      </c>
    </row>
    <row r="6" spans="1:14" x14ac:dyDescent="0.2">
      <c r="A6" t="s">
        <v>82</v>
      </c>
      <c r="D6" s="31" t="b">
        <f ca="1">AND(ISNUMBER(D2),ISNUMBER(D3),ISNUMBER(D4),ISNUMBER(D5))</f>
        <v>0</v>
      </c>
    </row>
    <row r="7" spans="1:14" x14ac:dyDescent="0.2">
      <c r="A7" t="s">
        <v>84</v>
      </c>
      <c r="D7" s="35" t="str">
        <f ca="1">'Raw Plate Reader Measurements'!H5</f>
        <v>M12:M15</v>
      </c>
      <c r="E7" s="4" t="s">
        <v>85</v>
      </c>
    </row>
    <row r="9" spans="1:14" ht="19" x14ac:dyDescent="0.25">
      <c r="A9" s="10" t="s">
        <v>16</v>
      </c>
      <c r="B9" s="10"/>
      <c r="C9" s="10"/>
    </row>
    <row r="10" spans="1:14" ht="16" x14ac:dyDescent="0.2">
      <c r="A10" s="15" t="s">
        <v>31</v>
      </c>
      <c r="B10" s="15"/>
      <c r="C10" s="15"/>
    </row>
    <row r="11" spans="1:14" s="6" customFormat="1" x14ac:dyDescent="0.2">
      <c r="A11" s="13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4">
        <v>6</v>
      </c>
      <c r="H11" s="34">
        <v>7</v>
      </c>
      <c r="I11" s="34">
        <v>8</v>
      </c>
      <c r="J11" s="34">
        <v>9</v>
      </c>
      <c r="K11" s="34">
        <v>10</v>
      </c>
      <c r="L11" s="34">
        <v>11</v>
      </c>
      <c r="M11" s="34">
        <v>12</v>
      </c>
      <c r="N11"/>
    </row>
    <row r="12" spans="1:14" x14ac:dyDescent="0.2">
      <c r="A12" s="26" t="s">
        <v>48</v>
      </c>
      <c r="B12" s="31" t="str">
        <f ca="1">IF(AND($D$6,ISNUMBER(B45),ISNUMBER(B34)),(B45*$D$3)/(B34*$D$2),"---")</f>
        <v>---</v>
      </c>
      <c r="C12" s="31" t="str">
        <f t="shared" ref="C12:M12" ca="1" si="0">IF(AND($D$6,ISNUMBER(C45),ISNUMBER(C34)),(C45*$D$3)/(C34*$D$2),"---")</f>
        <v>---</v>
      </c>
      <c r="D12" s="31" t="str">
        <f t="shared" ca="1" si="0"/>
        <v>---</v>
      </c>
      <c r="E12" s="31" t="str">
        <f t="shared" ca="1" si="0"/>
        <v>---</v>
      </c>
      <c r="F12" s="31" t="str">
        <f t="shared" ca="1" si="0"/>
        <v>---</v>
      </c>
      <c r="G12" s="31" t="str">
        <f t="shared" ca="1" si="0"/>
        <v>---</v>
      </c>
      <c r="H12" s="31" t="str">
        <f t="shared" ca="1" si="0"/>
        <v>---</v>
      </c>
      <c r="I12" s="31" t="str">
        <f t="shared" ca="1" si="0"/>
        <v>---</v>
      </c>
      <c r="J12" s="31" t="str">
        <f t="shared" ca="1" si="0"/>
        <v>---</v>
      </c>
      <c r="K12" s="31" t="str">
        <f t="shared" ca="1" si="0"/>
        <v>---</v>
      </c>
      <c r="L12" s="31" t="str">
        <f t="shared" ca="1" si="0"/>
        <v>---</v>
      </c>
      <c r="M12" s="31" t="str">
        <f t="shared" ca="1" si="0"/>
        <v>---</v>
      </c>
    </row>
    <row r="13" spans="1:14" x14ac:dyDescent="0.2">
      <c r="A13" s="26" t="s">
        <v>49</v>
      </c>
      <c r="B13" s="31" t="str">
        <f t="shared" ref="B13:M13" ca="1" si="1">IF(AND($D$6,ISNUMBER(B46),ISNUMBER(B35)),(B46*$D$3)/(B35*$D$2),"---")</f>
        <v>---</v>
      </c>
      <c r="C13" s="31" t="str">
        <f t="shared" ca="1" si="1"/>
        <v>---</v>
      </c>
      <c r="D13" s="31" t="str">
        <f t="shared" ca="1" si="1"/>
        <v>---</v>
      </c>
      <c r="E13" s="31" t="str">
        <f t="shared" ca="1" si="1"/>
        <v>---</v>
      </c>
      <c r="F13" s="31" t="str">
        <f t="shared" ca="1" si="1"/>
        <v>---</v>
      </c>
      <c r="G13" s="31" t="str">
        <f t="shared" ca="1" si="1"/>
        <v>---</v>
      </c>
      <c r="H13" s="31" t="str">
        <f t="shared" ca="1" si="1"/>
        <v>---</v>
      </c>
      <c r="I13" s="31" t="str">
        <f t="shared" ca="1" si="1"/>
        <v>---</v>
      </c>
      <c r="J13" s="31" t="str">
        <f t="shared" ca="1" si="1"/>
        <v>---</v>
      </c>
      <c r="K13" s="31" t="str">
        <f t="shared" ca="1" si="1"/>
        <v>---</v>
      </c>
      <c r="L13" s="31" t="str">
        <f t="shared" ca="1" si="1"/>
        <v>---</v>
      </c>
      <c r="M13" s="31" t="str">
        <f t="shared" ca="1" si="1"/>
        <v>---</v>
      </c>
    </row>
    <row r="14" spans="1:14" x14ac:dyDescent="0.2">
      <c r="A14" s="26" t="s">
        <v>50</v>
      </c>
      <c r="B14" s="31" t="str">
        <f t="shared" ref="B14:M14" ca="1" si="2">IF(AND($D$6,ISNUMBER(B47),ISNUMBER(B36)),(B47*$D$3)/(B36*$D$2),"---")</f>
        <v>---</v>
      </c>
      <c r="C14" s="31" t="str">
        <f t="shared" ca="1" si="2"/>
        <v>---</v>
      </c>
      <c r="D14" s="31" t="str">
        <f t="shared" ca="1" si="2"/>
        <v>---</v>
      </c>
      <c r="E14" s="31" t="str">
        <f t="shared" ca="1" si="2"/>
        <v>---</v>
      </c>
      <c r="F14" s="31" t="str">
        <f t="shared" ca="1" si="2"/>
        <v>---</v>
      </c>
      <c r="G14" s="31" t="str">
        <f t="shared" ca="1" si="2"/>
        <v>---</v>
      </c>
      <c r="H14" s="31" t="str">
        <f t="shared" ca="1" si="2"/>
        <v>---</v>
      </c>
      <c r="I14" s="31" t="str">
        <f t="shared" ca="1" si="2"/>
        <v>---</v>
      </c>
      <c r="J14" s="31" t="str">
        <f t="shared" ca="1" si="2"/>
        <v>---</v>
      </c>
      <c r="K14" s="31" t="str">
        <f t="shared" ca="1" si="2"/>
        <v>---</v>
      </c>
      <c r="L14" s="31" t="str">
        <f t="shared" ca="1" si="2"/>
        <v>---</v>
      </c>
      <c r="M14" s="31" t="str">
        <f t="shared" ca="1" si="2"/>
        <v>---</v>
      </c>
    </row>
    <row r="15" spans="1:14" x14ac:dyDescent="0.2">
      <c r="A15" s="26" t="s">
        <v>51</v>
      </c>
      <c r="B15" s="31" t="str">
        <f t="shared" ref="B15:M15" ca="1" si="3">IF(AND($D$6,ISNUMBER(B48),ISNUMBER(B37)),(B48*$D$3)/(B37*$D$2),"---")</f>
        <v>---</v>
      </c>
      <c r="C15" s="31" t="str">
        <f t="shared" ca="1" si="3"/>
        <v>---</v>
      </c>
      <c r="D15" s="31" t="str">
        <f t="shared" ca="1" si="3"/>
        <v>---</v>
      </c>
      <c r="E15" s="31" t="str">
        <f t="shared" ca="1" si="3"/>
        <v>---</v>
      </c>
      <c r="F15" s="31" t="str">
        <f t="shared" ca="1" si="3"/>
        <v>---</v>
      </c>
      <c r="G15" s="31" t="str">
        <f t="shared" ca="1" si="3"/>
        <v>---</v>
      </c>
      <c r="H15" s="31" t="str">
        <f t="shared" ca="1" si="3"/>
        <v>---</v>
      </c>
      <c r="I15" s="31" t="str">
        <f t="shared" ca="1" si="3"/>
        <v>---</v>
      </c>
      <c r="J15" s="31" t="str">
        <f t="shared" ca="1" si="3"/>
        <v>---</v>
      </c>
      <c r="K15" s="31" t="str">
        <f t="shared" ca="1" si="3"/>
        <v>---</v>
      </c>
      <c r="L15" s="31" t="str">
        <f t="shared" ca="1" si="3"/>
        <v>---</v>
      </c>
      <c r="M15" s="31" t="str">
        <f t="shared" ca="1" si="3"/>
        <v>---</v>
      </c>
    </row>
    <row r="16" spans="1:14" x14ac:dyDescent="0.2">
      <c r="A16" s="26" t="s">
        <v>52</v>
      </c>
      <c r="B16" s="31" t="str">
        <f t="shared" ref="B16:M16" ca="1" si="4">IF(AND($D$6,ISNUMBER(B49),ISNUMBER(B38)),(B49*$D$3)/(B38*$D$2),"---")</f>
        <v>---</v>
      </c>
      <c r="C16" s="31" t="str">
        <f t="shared" ca="1" si="4"/>
        <v>---</v>
      </c>
      <c r="D16" s="31" t="str">
        <f t="shared" ca="1" si="4"/>
        <v>---</v>
      </c>
      <c r="E16" s="31" t="str">
        <f t="shared" ca="1" si="4"/>
        <v>---</v>
      </c>
      <c r="F16" s="31" t="str">
        <f t="shared" ca="1" si="4"/>
        <v>---</v>
      </c>
      <c r="G16" s="31" t="str">
        <f t="shared" ca="1" si="4"/>
        <v>---</v>
      </c>
      <c r="H16" s="31" t="str">
        <f t="shared" ca="1" si="4"/>
        <v>---</v>
      </c>
      <c r="I16" s="31" t="str">
        <f t="shared" ca="1" si="4"/>
        <v>---</v>
      </c>
      <c r="J16" s="31" t="str">
        <f t="shared" ca="1" si="4"/>
        <v>---</v>
      </c>
      <c r="K16" s="31" t="str">
        <f t="shared" ca="1" si="4"/>
        <v>---</v>
      </c>
      <c r="L16" s="31" t="str">
        <f t="shared" ca="1" si="4"/>
        <v>---</v>
      </c>
      <c r="M16" s="31" t="str">
        <f t="shared" ca="1" si="4"/>
        <v>---</v>
      </c>
    </row>
    <row r="17" spans="1:13" x14ac:dyDescent="0.2">
      <c r="A17" s="26" t="s">
        <v>53</v>
      </c>
      <c r="B17" s="31" t="str">
        <f t="shared" ref="B17:M17" ca="1" si="5">IF(AND($D$6,ISNUMBER(B50),ISNUMBER(B39)),(B50*$D$3)/(B39*$D$2),"---")</f>
        <v>---</v>
      </c>
      <c r="C17" s="31" t="str">
        <f t="shared" ca="1" si="5"/>
        <v>---</v>
      </c>
      <c r="D17" s="31" t="str">
        <f t="shared" ca="1" si="5"/>
        <v>---</v>
      </c>
      <c r="E17" s="31" t="str">
        <f t="shared" ca="1" si="5"/>
        <v>---</v>
      </c>
      <c r="F17" s="31" t="str">
        <f t="shared" ca="1" si="5"/>
        <v>---</v>
      </c>
      <c r="G17" s="31" t="str">
        <f t="shared" ca="1" si="5"/>
        <v>---</v>
      </c>
      <c r="H17" s="31" t="str">
        <f t="shared" ca="1" si="5"/>
        <v>---</v>
      </c>
      <c r="I17" s="31" t="str">
        <f t="shared" ca="1" si="5"/>
        <v>---</v>
      </c>
      <c r="J17" s="31" t="str">
        <f t="shared" ca="1" si="5"/>
        <v>---</v>
      </c>
      <c r="K17" s="31" t="str">
        <f t="shared" ca="1" si="5"/>
        <v>---</v>
      </c>
      <c r="L17" s="31" t="str">
        <f t="shared" ca="1" si="5"/>
        <v>---</v>
      </c>
      <c r="M17" s="31" t="str">
        <f t="shared" ca="1" si="5"/>
        <v>---</v>
      </c>
    </row>
    <row r="18" spans="1:13" x14ac:dyDescent="0.2">
      <c r="A18" s="26" t="s">
        <v>54</v>
      </c>
      <c r="B18" s="31" t="str">
        <f t="shared" ref="B18:M18" ca="1" si="6">IF(AND($D$6,ISNUMBER(B51),ISNUMBER(B40)),(B51*$D$3)/(B40*$D$2),"---")</f>
        <v>---</v>
      </c>
      <c r="C18" s="31" t="str">
        <f t="shared" ca="1" si="6"/>
        <v>---</v>
      </c>
      <c r="D18" s="31" t="str">
        <f t="shared" ca="1" si="6"/>
        <v>---</v>
      </c>
      <c r="E18" s="31" t="str">
        <f t="shared" ca="1" si="6"/>
        <v>---</v>
      </c>
      <c r="F18" s="31" t="str">
        <f t="shared" ca="1" si="6"/>
        <v>---</v>
      </c>
      <c r="G18" s="31" t="str">
        <f t="shared" ca="1" si="6"/>
        <v>---</v>
      </c>
      <c r="H18" s="31" t="str">
        <f t="shared" ca="1" si="6"/>
        <v>---</v>
      </c>
      <c r="I18" s="31" t="str">
        <f t="shared" ca="1" si="6"/>
        <v>---</v>
      </c>
      <c r="J18" s="31" t="str">
        <f t="shared" ca="1" si="6"/>
        <v>---</v>
      </c>
      <c r="K18" s="31" t="str">
        <f t="shared" ca="1" si="6"/>
        <v>---</v>
      </c>
      <c r="L18" s="31" t="str">
        <f t="shared" ca="1" si="6"/>
        <v>---</v>
      </c>
      <c r="M18" s="31" t="str">
        <f t="shared" ca="1" si="6"/>
        <v>---</v>
      </c>
    </row>
    <row r="19" spans="1:13" x14ac:dyDescent="0.2">
      <c r="A19" s="26" t="s">
        <v>55</v>
      </c>
      <c r="B19" s="31" t="str">
        <f t="shared" ref="B19:M19" ca="1" si="7">IF(AND($D$6,ISNUMBER(B52),ISNUMBER(B41)),(B52*$D$3)/(B41*$D$2),"---")</f>
        <v>---</v>
      </c>
      <c r="C19" s="31" t="str">
        <f t="shared" ca="1" si="7"/>
        <v>---</v>
      </c>
      <c r="D19" s="31" t="str">
        <f t="shared" ca="1" si="7"/>
        <v>---</v>
      </c>
      <c r="E19" s="31" t="str">
        <f t="shared" ca="1" si="7"/>
        <v>---</v>
      </c>
      <c r="F19" s="31" t="str">
        <f t="shared" ca="1" si="7"/>
        <v>---</v>
      </c>
      <c r="G19" s="31" t="str">
        <f t="shared" ca="1" si="7"/>
        <v>---</v>
      </c>
      <c r="H19" s="31" t="str">
        <f t="shared" ca="1" si="7"/>
        <v>---</v>
      </c>
      <c r="I19" s="31" t="str">
        <f t="shared" ca="1" si="7"/>
        <v>---</v>
      </c>
      <c r="J19" s="31" t="str">
        <f t="shared" ca="1" si="7"/>
        <v>---</v>
      </c>
      <c r="K19" s="31" t="str">
        <f t="shared" ca="1" si="7"/>
        <v>---</v>
      </c>
      <c r="L19" s="31" t="str">
        <f t="shared" ca="1" si="7"/>
        <v>---</v>
      </c>
      <c r="M19" s="31" t="str">
        <f t="shared" ca="1" si="7"/>
        <v>---</v>
      </c>
    </row>
    <row r="20" spans="1:13" x14ac:dyDescent="0.2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6" x14ac:dyDescent="0.2">
      <c r="A21" s="14" t="s">
        <v>92</v>
      </c>
      <c r="B21" s="14"/>
      <c r="C21" s="14"/>
    </row>
    <row r="22" spans="1:13" x14ac:dyDescent="0.2">
      <c r="A22" s="13"/>
      <c r="B22" s="34">
        <v>1</v>
      </c>
      <c r="C22" s="34">
        <v>2</v>
      </c>
      <c r="D22" s="34">
        <v>3</v>
      </c>
      <c r="E22" s="34">
        <v>4</v>
      </c>
      <c r="F22" s="34">
        <v>5</v>
      </c>
      <c r="G22" s="34">
        <v>6</v>
      </c>
      <c r="H22" s="34">
        <v>7</v>
      </c>
      <c r="I22" s="34">
        <v>8</v>
      </c>
      <c r="J22" s="34">
        <v>9</v>
      </c>
      <c r="K22" s="34">
        <v>10</v>
      </c>
      <c r="L22" s="34">
        <v>11</v>
      </c>
      <c r="M22" s="34">
        <v>12</v>
      </c>
    </row>
    <row r="23" spans="1:13" x14ac:dyDescent="0.2">
      <c r="A23" s="26" t="s">
        <v>48</v>
      </c>
      <c r="B23" s="31" t="str">
        <f ca="1">IF(AND($D$6,ISNUMBER(B34)),B34*$D$2,"---")</f>
        <v>---</v>
      </c>
      <c r="C23" s="31" t="str">
        <f t="shared" ref="C23:M23" ca="1" si="8">IF(AND($D$6,ISNUMBER(C34)),C34*$D$2,"---")</f>
        <v>---</v>
      </c>
      <c r="D23" s="31" t="str">
        <f t="shared" ca="1" si="8"/>
        <v>---</v>
      </c>
      <c r="E23" s="31" t="str">
        <f t="shared" ca="1" si="8"/>
        <v>---</v>
      </c>
      <c r="F23" s="31" t="str">
        <f t="shared" ca="1" si="8"/>
        <v>---</v>
      </c>
      <c r="G23" s="31" t="str">
        <f t="shared" ca="1" si="8"/>
        <v>---</v>
      </c>
      <c r="H23" s="31" t="str">
        <f t="shared" ca="1" si="8"/>
        <v>---</v>
      </c>
      <c r="I23" s="31" t="str">
        <f t="shared" ca="1" si="8"/>
        <v>---</v>
      </c>
      <c r="J23" s="31" t="str">
        <f t="shared" ca="1" si="8"/>
        <v>---</v>
      </c>
      <c r="K23" s="31" t="str">
        <f t="shared" ca="1" si="8"/>
        <v>---</v>
      </c>
      <c r="L23" s="31" t="str">
        <f t="shared" ca="1" si="8"/>
        <v>---</v>
      </c>
      <c r="M23" s="31" t="str">
        <f t="shared" ca="1" si="8"/>
        <v>---</v>
      </c>
    </row>
    <row r="24" spans="1:13" x14ac:dyDescent="0.2">
      <c r="A24" s="26" t="s">
        <v>49</v>
      </c>
      <c r="B24" s="31" t="str">
        <f t="shared" ref="B24:M24" ca="1" si="9">IF(AND($D$6,ISNUMBER(B35)),B35*$D$2,"---")</f>
        <v>---</v>
      </c>
      <c r="C24" s="31" t="str">
        <f t="shared" ca="1" si="9"/>
        <v>---</v>
      </c>
      <c r="D24" s="31" t="str">
        <f t="shared" ca="1" si="9"/>
        <v>---</v>
      </c>
      <c r="E24" s="31" t="str">
        <f t="shared" ca="1" si="9"/>
        <v>---</v>
      </c>
      <c r="F24" s="31" t="str">
        <f t="shared" ca="1" si="9"/>
        <v>---</v>
      </c>
      <c r="G24" s="31" t="str">
        <f t="shared" ca="1" si="9"/>
        <v>---</v>
      </c>
      <c r="H24" s="31" t="str">
        <f t="shared" ca="1" si="9"/>
        <v>---</v>
      </c>
      <c r="I24" s="31" t="str">
        <f t="shared" ca="1" si="9"/>
        <v>---</v>
      </c>
      <c r="J24" s="31" t="str">
        <f t="shared" ca="1" si="9"/>
        <v>---</v>
      </c>
      <c r="K24" s="31" t="str">
        <f t="shared" ca="1" si="9"/>
        <v>---</v>
      </c>
      <c r="L24" s="31" t="str">
        <f t="shared" ca="1" si="9"/>
        <v>---</v>
      </c>
      <c r="M24" s="31" t="str">
        <f t="shared" ca="1" si="9"/>
        <v>---</v>
      </c>
    </row>
    <row r="25" spans="1:13" x14ac:dyDescent="0.2">
      <c r="A25" s="26" t="s">
        <v>50</v>
      </c>
      <c r="B25" s="31" t="str">
        <f t="shared" ref="B25:M25" ca="1" si="10">IF(AND($D$6,ISNUMBER(B36)),B36*$D$2,"---")</f>
        <v>---</v>
      </c>
      <c r="C25" s="31" t="str">
        <f t="shared" ca="1" si="10"/>
        <v>---</v>
      </c>
      <c r="D25" s="31" t="str">
        <f t="shared" ca="1" si="10"/>
        <v>---</v>
      </c>
      <c r="E25" s="31" t="str">
        <f t="shared" ca="1" si="10"/>
        <v>---</v>
      </c>
      <c r="F25" s="31" t="str">
        <f t="shared" ca="1" si="10"/>
        <v>---</v>
      </c>
      <c r="G25" s="31" t="str">
        <f t="shared" ca="1" si="10"/>
        <v>---</v>
      </c>
      <c r="H25" s="31" t="str">
        <f t="shared" ca="1" si="10"/>
        <v>---</v>
      </c>
      <c r="I25" s="31" t="str">
        <f t="shared" ca="1" si="10"/>
        <v>---</v>
      </c>
      <c r="J25" s="31" t="str">
        <f t="shared" ca="1" si="10"/>
        <v>---</v>
      </c>
      <c r="K25" s="31" t="str">
        <f t="shared" ca="1" si="10"/>
        <v>---</v>
      </c>
      <c r="L25" s="31" t="str">
        <f t="shared" ca="1" si="10"/>
        <v>---</v>
      </c>
      <c r="M25" s="31" t="str">
        <f t="shared" ca="1" si="10"/>
        <v>---</v>
      </c>
    </row>
    <row r="26" spans="1:13" x14ac:dyDescent="0.2">
      <c r="A26" s="26" t="s">
        <v>51</v>
      </c>
      <c r="B26" s="31" t="str">
        <f t="shared" ref="B26:M26" ca="1" si="11">IF(AND($D$6,ISNUMBER(B37)),B37*$D$2,"---")</f>
        <v>---</v>
      </c>
      <c r="C26" s="31" t="str">
        <f t="shared" ca="1" si="11"/>
        <v>---</v>
      </c>
      <c r="D26" s="31" t="str">
        <f t="shared" ca="1" si="11"/>
        <v>---</v>
      </c>
      <c r="E26" s="31" t="str">
        <f t="shared" ca="1" si="11"/>
        <v>---</v>
      </c>
      <c r="F26" s="31" t="str">
        <f t="shared" ca="1" si="11"/>
        <v>---</v>
      </c>
      <c r="G26" s="31" t="str">
        <f t="shared" ca="1" si="11"/>
        <v>---</v>
      </c>
      <c r="H26" s="31" t="str">
        <f t="shared" ca="1" si="11"/>
        <v>---</v>
      </c>
      <c r="I26" s="31" t="str">
        <f t="shared" ca="1" si="11"/>
        <v>---</v>
      </c>
      <c r="J26" s="31" t="str">
        <f t="shared" ca="1" si="11"/>
        <v>---</v>
      </c>
      <c r="K26" s="31" t="str">
        <f t="shared" ca="1" si="11"/>
        <v>---</v>
      </c>
      <c r="L26" s="31" t="str">
        <f t="shared" ca="1" si="11"/>
        <v>---</v>
      </c>
      <c r="M26" s="31" t="str">
        <f t="shared" ca="1" si="11"/>
        <v>---</v>
      </c>
    </row>
    <row r="27" spans="1:13" x14ac:dyDescent="0.2">
      <c r="A27" s="26" t="s">
        <v>52</v>
      </c>
      <c r="B27" s="31" t="str">
        <f t="shared" ref="B27:M27" ca="1" si="12">IF(AND($D$6,ISNUMBER(B38)),B38*$D$2,"---")</f>
        <v>---</v>
      </c>
      <c r="C27" s="31" t="str">
        <f t="shared" ca="1" si="12"/>
        <v>---</v>
      </c>
      <c r="D27" s="31" t="str">
        <f t="shared" ca="1" si="12"/>
        <v>---</v>
      </c>
      <c r="E27" s="31" t="str">
        <f t="shared" ca="1" si="12"/>
        <v>---</v>
      </c>
      <c r="F27" s="31" t="str">
        <f t="shared" ca="1" si="12"/>
        <v>---</v>
      </c>
      <c r="G27" s="31" t="str">
        <f t="shared" ca="1" si="12"/>
        <v>---</v>
      </c>
      <c r="H27" s="31" t="str">
        <f t="shared" ca="1" si="12"/>
        <v>---</v>
      </c>
      <c r="I27" s="31" t="str">
        <f t="shared" ca="1" si="12"/>
        <v>---</v>
      </c>
      <c r="J27" s="31" t="str">
        <f t="shared" ca="1" si="12"/>
        <v>---</v>
      </c>
      <c r="K27" s="31" t="str">
        <f t="shared" ca="1" si="12"/>
        <v>---</v>
      </c>
      <c r="L27" s="31" t="str">
        <f t="shared" ca="1" si="12"/>
        <v>---</v>
      </c>
      <c r="M27" s="31" t="str">
        <f t="shared" ca="1" si="12"/>
        <v>---</v>
      </c>
    </row>
    <row r="28" spans="1:13" x14ac:dyDescent="0.2">
      <c r="A28" s="26" t="s">
        <v>53</v>
      </c>
      <c r="B28" s="31" t="str">
        <f t="shared" ref="B28:M28" ca="1" si="13">IF(AND($D$6,ISNUMBER(B39)),B39*$D$2,"---")</f>
        <v>---</v>
      </c>
      <c r="C28" s="31" t="str">
        <f t="shared" ca="1" si="13"/>
        <v>---</v>
      </c>
      <c r="D28" s="31" t="str">
        <f t="shared" ca="1" si="13"/>
        <v>---</v>
      </c>
      <c r="E28" s="31" t="str">
        <f t="shared" ca="1" si="13"/>
        <v>---</v>
      </c>
      <c r="F28" s="31" t="str">
        <f t="shared" ca="1" si="13"/>
        <v>---</v>
      </c>
      <c r="G28" s="31" t="str">
        <f t="shared" ca="1" si="13"/>
        <v>---</v>
      </c>
      <c r="H28" s="31" t="str">
        <f t="shared" ca="1" si="13"/>
        <v>---</v>
      </c>
      <c r="I28" s="31" t="str">
        <f t="shared" ca="1" si="13"/>
        <v>---</v>
      </c>
      <c r="J28" s="31" t="str">
        <f t="shared" ca="1" si="13"/>
        <v>---</v>
      </c>
      <c r="K28" s="31" t="str">
        <f t="shared" ca="1" si="13"/>
        <v>---</v>
      </c>
      <c r="L28" s="31" t="str">
        <f t="shared" ca="1" si="13"/>
        <v>---</v>
      </c>
      <c r="M28" s="31" t="str">
        <f t="shared" ca="1" si="13"/>
        <v>---</v>
      </c>
    </row>
    <row r="29" spans="1:13" x14ac:dyDescent="0.2">
      <c r="A29" s="26" t="s">
        <v>54</v>
      </c>
      <c r="B29" s="31" t="str">
        <f t="shared" ref="B29:M29" ca="1" si="14">IF(AND($D$6,ISNUMBER(B40)),B40*$D$2,"---")</f>
        <v>---</v>
      </c>
      <c r="C29" s="31" t="str">
        <f t="shared" ca="1" si="14"/>
        <v>---</v>
      </c>
      <c r="D29" s="31" t="str">
        <f t="shared" ca="1" si="14"/>
        <v>---</v>
      </c>
      <c r="E29" s="31" t="str">
        <f t="shared" ca="1" si="14"/>
        <v>---</v>
      </c>
      <c r="F29" s="31" t="str">
        <f t="shared" ca="1" si="14"/>
        <v>---</v>
      </c>
      <c r="G29" s="31" t="str">
        <f t="shared" ca="1" si="14"/>
        <v>---</v>
      </c>
      <c r="H29" s="31" t="str">
        <f t="shared" ca="1" si="14"/>
        <v>---</v>
      </c>
      <c r="I29" s="31" t="str">
        <f t="shared" ca="1" si="14"/>
        <v>---</v>
      </c>
      <c r="J29" s="31" t="str">
        <f t="shared" ca="1" si="14"/>
        <v>---</v>
      </c>
      <c r="K29" s="31" t="str">
        <f t="shared" ca="1" si="14"/>
        <v>---</v>
      </c>
      <c r="L29" s="31" t="str">
        <f t="shared" ca="1" si="14"/>
        <v>---</v>
      </c>
      <c r="M29" s="31" t="str">
        <f t="shared" ca="1" si="14"/>
        <v>---</v>
      </c>
    </row>
    <row r="30" spans="1:13" x14ac:dyDescent="0.2">
      <c r="A30" s="26" t="s">
        <v>55</v>
      </c>
      <c r="B30" s="31" t="str">
        <f t="shared" ref="B30:M30" ca="1" si="15">IF(AND($D$6,ISNUMBER(B41)),B41*$D$2,"---")</f>
        <v>---</v>
      </c>
      <c r="C30" s="31" t="str">
        <f t="shared" ca="1" si="15"/>
        <v>---</v>
      </c>
      <c r="D30" s="31" t="str">
        <f t="shared" ca="1" si="15"/>
        <v>---</v>
      </c>
      <c r="E30" s="31" t="str">
        <f t="shared" ca="1" si="15"/>
        <v>---</v>
      </c>
      <c r="F30" s="31" t="str">
        <f t="shared" ca="1" si="15"/>
        <v>---</v>
      </c>
      <c r="G30" s="31" t="str">
        <f t="shared" ca="1" si="15"/>
        <v>---</v>
      </c>
      <c r="H30" s="31" t="str">
        <f t="shared" ca="1" si="15"/>
        <v>---</v>
      </c>
      <c r="I30" s="31" t="str">
        <f t="shared" ca="1" si="15"/>
        <v>---</v>
      </c>
      <c r="J30" s="31" t="str">
        <f t="shared" ca="1" si="15"/>
        <v>---</v>
      </c>
      <c r="K30" s="31" t="str">
        <f t="shared" ca="1" si="15"/>
        <v>---</v>
      </c>
      <c r="L30" s="31" t="str">
        <f t="shared" ca="1" si="15"/>
        <v>---</v>
      </c>
      <c r="M30" s="31" t="str">
        <f t="shared" ca="1" si="15"/>
        <v>---</v>
      </c>
    </row>
    <row r="32" spans="1:13" ht="16" x14ac:dyDescent="0.2">
      <c r="A32" s="14" t="s">
        <v>29</v>
      </c>
    </row>
    <row r="33" spans="1:13" x14ac:dyDescent="0.2">
      <c r="A33" s="13"/>
      <c r="B33" s="34">
        <v>1</v>
      </c>
      <c r="C33" s="34">
        <v>2</v>
      </c>
      <c r="D33" s="34">
        <v>3</v>
      </c>
      <c r="E33" s="34">
        <v>4</v>
      </c>
      <c r="F33" s="34">
        <v>5</v>
      </c>
      <c r="G33" s="34">
        <v>6</v>
      </c>
      <c r="H33" s="34">
        <v>7</v>
      </c>
      <c r="I33" s="34">
        <v>8</v>
      </c>
      <c r="J33" s="34">
        <v>9</v>
      </c>
      <c r="K33" s="34">
        <v>10</v>
      </c>
      <c r="L33" s="34">
        <v>11</v>
      </c>
      <c r="M33" s="34">
        <v>12</v>
      </c>
    </row>
    <row r="34" spans="1:13" x14ac:dyDescent="0.2">
      <c r="A34" s="26" t="s">
        <v>48</v>
      </c>
      <c r="B34" s="18" t="str">
        <f>IF(ISNUMBER('Raw Plate Reader Measurements'!B12),'Raw Plate Reader Measurements'!B12-$D$4,"---")</f>
        <v>---</v>
      </c>
      <c r="C34" s="18" t="str">
        <f>IF(ISNUMBER('Raw Plate Reader Measurements'!C12),'Raw Plate Reader Measurements'!C12-$D$4,"---")</f>
        <v>---</v>
      </c>
      <c r="D34" s="18" t="str">
        <f>IF(ISNUMBER('Raw Plate Reader Measurements'!D12),'Raw Plate Reader Measurements'!D12-$D$4,"---")</f>
        <v>---</v>
      </c>
      <c r="E34" s="18" t="str">
        <f>IF(ISNUMBER('Raw Plate Reader Measurements'!E12),'Raw Plate Reader Measurements'!E12-$D$4,"---")</f>
        <v>---</v>
      </c>
      <c r="F34" s="18" t="str">
        <f>IF(ISNUMBER('Raw Plate Reader Measurements'!F12),'Raw Plate Reader Measurements'!F12-$D$4,"---")</f>
        <v>---</v>
      </c>
      <c r="G34" s="18" t="str">
        <f>IF(ISNUMBER('Raw Plate Reader Measurements'!G12),'Raw Plate Reader Measurements'!G12-$D$4,"---")</f>
        <v>---</v>
      </c>
      <c r="H34" s="18" t="str">
        <f>IF(ISNUMBER('Raw Plate Reader Measurements'!H12),'Raw Plate Reader Measurements'!H12-$D$4,"---")</f>
        <v>---</v>
      </c>
      <c r="I34" s="18" t="str">
        <f>IF(ISNUMBER('Raw Plate Reader Measurements'!I12),'Raw Plate Reader Measurements'!I12-$D$4,"---")</f>
        <v>---</v>
      </c>
      <c r="J34" s="18" t="str">
        <f>IF(ISNUMBER('Raw Plate Reader Measurements'!J12),'Raw Plate Reader Measurements'!J12-$D$4,"---")</f>
        <v>---</v>
      </c>
      <c r="K34" s="18" t="str">
        <f>IF(ISNUMBER('Raw Plate Reader Measurements'!K12),'Raw Plate Reader Measurements'!K12-$D$4,"---")</f>
        <v>---</v>
      </c>
      <c r="L34" s="18" t="str">
        <f>IF(ISNUMBER('Raw Plate Reader Measurements'!L12),'Raw Plate Reader Measurements'!L12-$D$4,"---")</f>
        <v>---</v>
      </c>
      <c r="M34" s="18" t="str">
        <f>IF(ISNUMBER('Raw Plate Reader Measurements'!M12),'Raw Plate Reader Measurements'!M12-$D$4,"---")</f>
        <v>---</v>
      </c>
    </row>
    <row r="35" spans="1:13" x14ac:dyDescent="0.2">
      <c r="A35" s="26" t="s">
        <v>49</v>
      </c>
      <c r="B35" s="18" t="str">
        <f>IF(ISNUMBER('Raw Plate Reader Measurements'!B13),'Raw Plate Reader Measurements'!B13-$D$4,"---")</f>
        <v>---</v>
      </c>
      <c r="C35" s="18" t="str">
        <f>IF(ISNUMBER('Raw Plate Reader Measurements'!C13),'Raw Plate Reader Measurements'!C13-$D$4,"---")</f>
        <v>---</v>
      </c>
      <c r="D35" s="18" t="str">
        <f>IF(ISNUMBER('Raw Plate Reader Measurements'!D13),'Raw Plate Reader Measurements'!D13-$D$4,"---")</f>
        <v>---</v>
      </c>
      <c r="E35" s="18" t="str">
        <f>IF(ISNUMBER('Raw Plate Reader Measurements'!E13),'Raw Plate Reader Measurements'!E13-$D$4,"---")</f>
        <v>---</v>
      </c>
      <c r="F35" s="18" t="str">
        <f>IF(ISNUMBER('Raw Plate Reader Measurements'!F13),'Raw Plate Reader Measurements'!F13-$D$4,"---")</f>
        <v>---</v>
      </c>
      <c r="G35" s="18" t="str">
        <f>IF(ISNUMBER('Raw Plate Reader Measurements'!G13),'Raw Plate Reader Measurements'!G13-$D$4,"---")</f>
        <v>---</v>
      </c>
      <c r="H35" s="18" t="str">
        <f>IF(ISNUMBER('Raw Plate Reader Measurements'!H13),'Raw Plate Reader Measurements'!H13-$D$4,"---")</f>
        <v>---</v>
      </c>
      <c r="I35" s="18" t="str">
        <f>IF(ISNUMBER('Raw Plate Reader Measurements'!I13),'Raw Plate Reader Measurements'!I13-$D$4,"---")</f>
        <v>---</v>
      </c>
      <c r="J35" s="18" t="str">
        <f>IF(ISNUMBER('Raw Plate Reader Measurements'!J13),'Raw Plate Reader Measurements'!J13-$D$4,"---")</f>
        <v>---</v>
      </c>
      <c r="K35" s="18" t="str">
        <f>IF(ISNUMBER('Raw Plate Reader Measurements'!K13),'Raw Plate Reader Measurements'!K13-$D$4,"---")</f>
        <v>---</v>
      </c>
      <c r="L35" s="18" t="str">
        <f>IF(ISNUMBER('Raw Plate Reader Measurements'!L13),'Raw Plate Reader Measurements'!L13-$D$4,"---")</f>
        <v>---</v>
      </c>
      <c r="M35" s="18" t="str">
        <f>IF(ISNUMBER('Raw Plate Reader Measurements'!M13),'Raw Plate Reader Measurements'!M13-$D$4,"---")</f>
        <v>---</v>
      </c>
    </row>
    <row r="36" spans="1:13" x14ac:dyDescent="0.2">
      <c r="A36" s="26" t="s">
        <v>50</v>
      </c>
      <c r="B36" s="18" t="str">
        <f>IF(ISNUMBER('Raw Plate Reader Measurements'!B14),'Raw Plate Reader Measurements'!B14-$D$4,"---")</f>
        <v>---</v>
      </c>
      <c r="C36" s="18" t="str">
        <f>IF(ISNUMBER('Raw Plate Reader Measurements'!C14),'Raw Plate Reader Measurements'!C14-$D$4,"---")</f>
        <v>---</v>
      </c>
      <c r="D36" s="18" t="str">
        <f>IF(ISNUMBER('Raw Plate Reader Measurements'!D14),'Raw Plate Reader Measurements'!D14-$D$4,"---")</f>
        <v>---</v>
      </c>
      <c r="E36" s="18" t="str">
        <f>IF(ISNUMBER('Raw Plate Reader Measurements'!E14),'Raw Plate Reader Measurements'!E14-$D$4,"---")</f>
        <v>---</v>
      </c>
      <c r="F36" s="18" t="str">
        <f>IF(ISNUMBER('Raw Plate Reader Measurements'!F14),'Raw Plate Reader Measurements'!F14-$D$4,"---")</f>
        <v>---</v>
      </c>
      <c r="G36" s="18" t="str">
        <f>IF(ISNUMBER('Raw Plate Reader Measurements'!G14),'Raw Plate Reader Measurements'!G14-$D$4,"---")</f>
        <v>---</v>
      </c>
      <c r="H36" s="18" t="str">
        <f>IF(ISNUMBER('Raw Plate Reader Measurements'!H14),'Raw Plate Reader Measurements'!H14-$D$4,"---")</f>
        <v>---</v>
      </c>
      <c r="I36" s="18" t="str">
        <f>IF(ISNUMBER('Raw Plate Reader Measurements'!I14),'Raw Plate Reader Measurements'!I14-$D$4,"---")</f>
        <v>---</v>
      </c>
      <c r="J36" s="18" t="str">
        <f>IF(ISNUMBER('Raw Plate Reader Measurements'!J14),'Raw Plate Reader Measurements'!J14-$D$4,"---")</f>
        <v>---</v>
      </c>
      <c r="K36" s="18" t="str">
        <f>IF(ISNUMBER('Raw Plate Reader Measurements'!K14),'Raw Plate Reader Measurements'!K14-$D$4,"---")</f>
        <v>---</v>
      </c>
      <c r="L36" s="18" t="str">
        <f>IF(ISNUMBER('Raw Plate Reader Measurements'!L14),'Raw Plate Reader Measurements'!L14-$D$4,"---")</f>
        <v>---</v>
      </c>
      <c r="M36" s="18" t="str">
        <f>IF(ISNUMBER('Raw Plate Reader Measurements'!M14),'Raw Plate Reader Measurements'!M14-$D$4,"---")</f>
        <v>---</v>
      </c>
    </row>
    <row r="37" spans="1:13" x14ac:dyDescent="0.2">
      <c r="A37" s="26" t="s">
        <v>51</v>
      </c>
      <c r="B37" s="18" t="str">
        <f>IF(ISNUMBER('Raw Plate Reader Measurements'!B15),'Raw Plate Reader Measurements'!B15-$D$4,"---")</f>
        <v>---</v>
      </c>
      <c r="C37" s="18" t="str">
        <f>IF(ISNUMBER('Raw Plate Reader Measurements'!C15),'Raw Plate Reader Measurements'!C15-$D$4,"---")</f>
        <v>---</v>
      </c>
      <c r="D37" s="18" t="str">
        <f>IF(ISNUMBER('Raw Plate Reader Measurements'!D15),'Raw Plate Reader Measurements'!D15-$D$4,"---")</f>
        <v>---</v>
      </c>
      <c r="E37" s="18" t="str">
        <f>IF(ISNUMBER('Raw Plate Reader Measurements'!E15),'Raw Plate Reader Measurements'!E15-$D$4,"---")</f>
        <v>---</v>
      </c>
      <c r="F37" s="18" t="str">
        <f>IF(ISNUMBER('Raw Plate Reader Measurements'!F15),'Raw Plate Reader Measurements'!F15-$D$4,"---")</f>
        <v>---</v>
      </c>
      <c r="G37" s="18" t="str">
        <f>IF(ISNUMBER('Raw Plate Reader Measurements'!G15),'Raw Plate Reader Measurements'!G15-$D$4,"---")</f>
        <v>---</v>
      </c>
      <c r="H37" s="18" t="str">
        <f>IF(ISNUMBER('Raw Plate Reader Measurements'!H15),'Raw Plate Reader Measurements'!H15-$D$4,"---")</f>
        <v>---</v>
      </c>
      <c r="I37" s="18" t="str">
        <f>IF(ISNUMBER('Raw Plate Reader Measurements'!I15),'Raw Plate Reader Measurements'!I15-$D$4,"---")</f>
        <v>---</v>
      </c>
      <c r="J37" s="18" t="str">
        <f>IF(ISNUMBER('Raw Plate Reader Measurements'!J15),'Raw Plate Reader Measurements'!J15-$D$4,"---")</f>
        <v>---</v>
      </c>
      <c r="K37" s="18" t="str">
        <f>IF(ISNUMBER('Raw Plate Reader Measurements'!K15),'Raw Plate Reader Measurements'!K15-$D$4,"---")</f>
        <v>---</v>
      </c>
      <c r="L37" s="18" t="str">
        <f>IF(ISNUMBER('Raw Plate Reader Measurements'!L15),'Raw Plate Reader Measurements'!L15-$D$4,"---")</f>
        <v>---</v>
      </c>
      <c r="M37" s="18" t="str">
        <f>IF(ISNUMBER('Raw Plate Reader Measurements'!M15),'Raw Plate Reader Measurements'!M15-$D$4,"---")</f>
        <v>---</v>
      </c>
    </row>
    <row r="38" spans="1:13" x14ac:dyDescent="0.2">
      <c r="A38" s="26" t="s">
        <v>52</v>
      </c>
      <c r="B38" s="18" t="str">
        <f>IF(ISNUMBER('Raw Plate Reader Measurements'!B16),'Raw Plate Reader Measurements'!B16-$D$4,"---")</f>
        <v>---</v>
      </c>
      <c r="C38" s="18" t="str">
        <f>IF(ISNUMBER('Raw Plate Reader Measurements'!C16),'Raw Plate Reader Measurements'!C16-$D$4,"---")</f>
        <v>---</v>
      </c>
      <c r="D38" s="18" t="str">
        <f>IF(ISNUMBER('Raw Plate Reader Measurements'!D16),'Raw Plate Reader Measurements'!D16-$D$4,"---")</f>
        <v>---</v>
      </c>
      <c r="E38" s="18" t="str">
        <f>IF(ISNUMBER('Raw Plate Reader Measurements'!E16),'Raw Plate Reader Measurements'!E16-$D$4,"---")</f>
        <v>---</v>
      </c>
      <c r="F38" s="18" t="str">
        <f>IF(ISNUMBER('Raw Plate Reader Measurements'!F16),'Raw Plate Reader Measurements'!F16-$D$4,"---")</f>
        <v>---</v>
      </c>
      <c r="G38" s="18" t="str">
        <f>IF(ISNUMBER('Raw Plate Reader Measurements'!G16),'Raw Plate Reader Measurements'!G16-$D$4,"---")</f>
        <v>---</v>
      </c>
      <c r="H38" s="18" t="str">
        <f>IF(ISNUMBER('Raw Plate Reader Measurements'!H16),'Raw Plate Reader Measurements'!H16-$D$4,"---")</f>
        <v>---</v>
      </c>
      <c r="I38" s="18" t="str">
        <f>IF(ISNUMBER('Raw Plate Reader Measurements'!I16),'Raw Plate Reader Measurements'!I16-$D$4,"---")</f>
        <v>---</v>
      </c>
      <c r="J38" s="18" t="str">
        <f>IF(ISNUMBER('Raw Plate Reader Measurements'!J16),'Raw Plate Reader Measurements'!J16-$D$4,"---")</f>
        <v>---</v>
      </c>
      <c r="K38" s="18" t="str">
        <f>IF(ISNUMBER('Raw Plate Reader Measurements'!K16),'Raw Plate Reader Measurements'!K16-$D$4,"---")</f>
        <v>---</v>
      </c>
      <c r="L38" s="18" t="str">
        <f>IF(ISNUMBER('Raw Plate Reader Measurements'!L16),'Raw Plate Reader Measurements'!L16-$D$4,"---")</f>
        <v>---</v>
      </c>
      <c r="M38" s="18" t="str">
        <f>IF(ISNUMBER('Raw Plate Reader Measurements'!M16),'Raw Plate Reader Measurements'!M16-$D$4,"---")</f>
        <v>---</v>
      </c>
    </row>
    <row r="39" spans="1:13" x14ac:dyDescent="0.2">
      <c r="A39" s="26" t="s">
        <v>53</v>
      </c>
      <c r="B39" s="18" t="str">
        <f>IF(ISNUMBER('Raw Plate Reader Measurements'!B17),'Raw Plate Reader Measurements'!B17-$D$4,"---")</f>
        <v>---</v>
      </c>
      <c r="C39" s="18" t="str">
        <f>IF(ISNUMBER('Raw Plate Reader Measurements'!C17),'Raw Plate Reader Measurements'!C17-$D$4,"---")</f>
        <v>---</v>
      </c>
      <c r="D39" s="18" t="str">
        <f>IF(ISNUMBER('Raw Plate Reader Measurements'!D17),'Raw Plate Reader Measurements'!D17-$D$4,"---")</f>
        <v>---</v>
      </c>
      <c r="E39" s="18" t="str">
        <f>IF(ISNUMBER('Raw Plate Reader Measurements'!E17),'Raw Plate Reader Measurements'!E17-$D$4,"---")</f>
        <v>---</v>
      </c>
      <c r="F39" s="18" t="str">
        <f>IF(ISNUMBER('Raw Plate Reader Measurements'!F17),'Raw Plate Reader Measurements'!F17-$D$4,"---")</f>
        <v>---</v>
      </c>
      <c r="G39" s="18" t="str">
        <f>IF(ISNUMBER('Raw Plate Reader Measurements'!G17),'Raw Plate Reader Measurements'!G17-$D$4,"---")</f>
        <v>---</v>
      </c>
      <c r="H39" s="18" t="str">
        <f>IF(ISNUMBER('Raw Plate Reader Measurements'!H17),'Raw Plate Reader Measurements'!H17-$D$4,"---")</f>
        <v>---</v>
      </c>
      <c r="I39" s="18" t="str">
        <f>IF(ISNUMBER('Raw Plate Reader Measurements'!I17),'Raw Plate Reader Measurements'!I17-$D$4,"---")</f>
        <v>---</v>
      </c>
      <c r="J39" s="18" t="str">
        <f>IF(ISNUMBER('Raw Plate Reader Measurements'!J17),'Raw Plate Reader Measurements'!J17-$D$4,"---")</f>
        <v>---</v>
      </c>
      <c r="K39" s="18" t="str">
        <f>IF(ISNUMBER('Raw Plate Reader Measurements'!K17),'Raw Plate Reader Measurements'!K17-$D$4,"---")</f>
        <v>---</v>
      </c>
      <c r="L39" s="18" t="str">
        <f>IF(ISNUMBER('Raw Plate Reader Measurements'!L17),'Raw Plate Reader Measurements'!L17-$D$4,"---")</f>
        <v>---</v>
      </c>
      <c r="M39" s="18" t="str">
        <f>IF(ISNUMBER('Raw Plate Reader Measurements'!M17),'Raw Plate Reader Measurements'!M17-$D$4,"---")</f>
        <v>---</v>
      </c>
    </row>
    <row r="40" spans="1:13" x14ac:dyDescent="0.2">
      <c r="A40" s="26" t="s">
        <v>54</v>
      </c>
      <c r="B40" s="18" t="str">
        <f>IF(ISNUMBER('Raw Plate Reader Measurements'!B18),'Raw Plate Reader Measurements'!B18-$D$4,"---")</f>
        <v>---</v>
      </c>
      <c r="C40" s="18" t="str">
        <f>IF(ISNUMBER('Raw Plate Reader Measurements'!C18),'Raw Plate Reader Measurements'!C18-$D$4,"---")</f>
        <v>---</v>
      </c>
      <c r="D40" s="18" t="str">
        <f>IF(ISNUMBER('Raw Plate Reader Measurements'!D18),'Raw Plate Reader Measurements'!D18-$D$4,"---")</f>
        <v>---</v>
      </c>
      <c r="E40" s="18" t="str">
        <f>IF(ISNUMBER('Raw Plate Reader Measurements'!E18),'Raw Plate Reader Measurements'!E18-$D$4,"---")</f>
        <v>---</v>
      </c>
      <c r="F40" s="18" t="str">
        <f>IF(ISNUMBER('Raw Plate Reader Measurements'!F18),'Raw Plate Reader Measurements'!F18-$D$4,"---")</f>
        <v>---</v>
      </c>
      <c r="G40" s="18" t="str">
        <f>IF(ISNUMBER('Raw Plate Reader Measurements'!G18),'Raw Plate Reader Measurements'!G18-$D$4,"---")</f>
        <v>---</v>
      </c>
      <c r="H40" s="18" t="str">
        <f>IF(ISNUMBER('Raw Plate Reader Measurements'!H18),'Raw Plate Reader Measurements'!H18-$D$4,"---")</f>
        <v>---</v>
      </c>
      <c r="I40" s="18" t="str">
        <f>IF(ISNUMBER('Raw Plate Reader Measurements'!I18),'Raw Plate Reader Measurements'!I18-$D$4,"---")</f>
        <v>---</v>
      </c>
      <c r="J40" s="18" t="str">
        <f>IF(ISNUMBER('Raw Plate Reader Measurements'!J18),'Raw Plate Reader Measurements'!J18-$D$4,"---")</f>
        <v>---</v>
      </c>
      <c r="K40" s="18" t="str">
        <f>IF(ISNUMBER('Raw Plate Reader Measurements'!K18),'Raw Plate Reader Measurements'!K18-$D$4,"---")</f>
        <v>---</v>
      </c>
      <c r="L40" s="18" t="str">
        <f>IF(ISNUMBER('Raw Plate Reader Measurements'!L18),'Raw Plate Reader Measurements'!L18-$D$4,"---")</f>
        <v>---</v>
      </c>
      <c r="M40" s="18" t="str">
        <f>IF(ISNUMBER('Raw Plate Reader Measurements'!M18),'Raw Plate Reader Measurements'!M18-$D$4,"---")</f>
        <v>---</v>
      </c>
    </row>
    <row r="41" spans="1:13" x14ac:dyDescent="0.2">
      <c r="A41" s="26" t="s">
        <v>55</v>
      </c>
      <c r="B41" s="18" t="str">
        <f>IF(ISNUMBER('Raw Plate Reader Measurements'!B19),'Raw Plate Reader Measurements'!B19-$D$4,"---")</f>
        <v>---</v>
      </c>
      <c r="C41" s="18" t="str">
        <f>IF(ISNUMBER('Raw Plate Reader Measurements'!C19),'Raw Plate Reader Measurements'!C19-$D$4,"---")</f>
        <v>---</v>
      </c>
      <c r="D41" s="18" t="str">
        <f>IF(ISNUMBER('Raw Plate Reader Measurements'!D19),'Raw Plate Reader Measurements'!D19-$D$4,"---")</f>
        <v>---</v>
      </c>
      <c r="E41" s="18" t="str">
        <f>IF(ISNUMBER('Raw Plate Reader Measurements'!E19),'Raw Plate Reader Measurements'!E19-$D$4,"---")</f>
        <v>---</v>
      </c>
      <c r="F41" s="18" t="str">
        <f>IF(ISNUMBER('Raw Plate Reader Measurements'!F19),'Raw Plate Reader Measurements'!F19-$D$4,"---")</f>
        <v>---</v>
      </c>
      <c r="G41" s="18" t="str">
        <f>IF(ISNUMBER('Raw Plate Reader Measurements'!G19),'Raw Plate Reader Measurements'!G19-$D$4,"---")</f>
        <v>---</v>
      </c>
      <c r="H41" s="18" t="str">
        <f>IF(ISNUMBER('Raw Plate Reader Measurements'!H19),'Raw Plate Reader Measurements'!H19-$D$4,"---")</f>
        <v>---</v>
      </c>
      <c r="I41" s="18" t="str">
        <f>IF(ISNUMBER('Raw Plate Reader Measurements'!I19),'Raw Plate Reader Measurements'!I19-$D$4,"---")</f>
        <v>---</v>
      </c>
      <c r="J41" s="18" t="str">
        <f>IF(ISNUMBER('Raw Plate Reader Measurements'!J19),'Raw Plate Reader Measurements'!J19-$D$4,"---")</f>
        <v>---</v>
      </c>
      <c r="K41" s="18" t="str">
        <f>IF(ISNUMBER('Raw Plate Reader Measurements'!K19),'Raw Plate Reader Measurements'!K19-$D$4,"---")</f>
        <v>---</v>
      </c>
      <c r="L41" s="18" t="str">
        <f>IF(ISNUMBER('Raw Plate Reader Measurements'!L19),'Raw Plate Reader Measurements'!L19-$D$4,"---")</f>
        <v>---</v>
      </c>
      <c r="M41" s="18" t="str">
        <f>IF(ISNUMBER('Raw Plate Reader Measurements'!M19),'Raw Plate Reader Measurements'!M19-$D$4,"---")</f>
        <v>---</v>
      </c>
    </row>
    <row r="43" spans="1:13" ht="16" x14ac:dyDescent="0.2">
      <c r="A43" s="15" t="s">
        <v>30</v>
      </c>
    </row>
    <row r="44" spans="1:13" x14ac:dyDescent="0.2">
      <c r="A44" s="13"/>
      <c r="B44" s="34">
        <v>1</v>
      </c>
      <c r="C44" s="34">
        <v>2</v>
      </c>
      <c r="D44" s="34">
        <v>3</v>
      </c>
      <c r="E44" s="34">
        <v>4</v>
      </c>
      <c r="F44" s="34">
        <v>5</v>
      </c>
      <c r="G44" s="34">
        <v>6</v>
      </c>
      <c r="H44" s="34">
        <v>7</v>
      </c>
      <c r="I44" s="34">
        <v>8</v>
      </c>
      <c r="J44" s="34">
        <v>9</v>
      </c>
      <c r="K44" s="34">
        <v>10</v>
      </c>
      <c r="L44" s="34">
        <v>11</v>
      </c>
      <c r="M44" s="34">
        <v>12</v>
      </c>
    </row>
    <row r="45" spans="1:13" x14ac:dyDescent="0.2">
      <c r="A45" s="26" t="s">
        <v>48</v>
      </c>
      <c r="B45" s="31" t="str">
        <f>IF(ISNUMBER('Raw Plate Reader Measurements'!B24),'Raw Plate Reader Measurements'!B24-$D$5,"---")</f>
        <v>---</v>
      </c>
      <c r="C45" s="31" t="str">
        <f>IF(ISNUMBER('Raw Plate Reader Measurements'!C24),'Raw Plate Reader Measurements'!C24-$D$5,"---")</f>
        <v>---</v>
      </c>
      <c r="D45" s="31" t="str">
        <f>IF(ISNUMBER('Raw Plate Reader Measurements'!D24),'Raw Plate Reader Measurements'!D24-$D$5,"---")</f>
        <v>---</v>
      </c>
      <c r="E45" s="31" t="str">
        <f>IF(ISNUMBER('Raw Plate Reader Measurements'!E24),'Raw Plate Reader Measurements'!E24-$D$5,"---")</f>
        <v>---</v>
      </c>
      <c r="F45" s="31" t="str">
        <f>IF(ISNUMBER('Raw Plate Reader Measurements'!F24),'Raw Plate Reader Measurements'!F24-$D$5,"---")</f>
        <v>---</v>
      </c>
      <c r="G45" s="31" t="str">
        <f>IF(ISNUMBER('Raw Plate Reader Measurements'!G24),'Raw Plate Reader Measurements'!G24-$D$5,"---")</f>
        <v>---</v>
      </c>
      <c r="H45" s="31" t="str">
        <f>IF(ISNUMBER('Raw Plate Reader Measurements'!H24),'Raw Plate Reader Measurements'!H24-$D$5,"---")</f>
        <v>---</v>
      </c>
      <c r="I45" s="31" t="str">
        <f>IF(ISNUMBER('Raw Plate Reader Measurements'!I24),'Raw Plate Reader Measurements'!I24-$D$5,"---")</f>
        <v>---</v>
      </c>
      <c r="J45" s="31" t="str">
        <f>IF(ISNUMBER('Raw Plate Reader Measurements'!J24),'Raw Plate Reader Measurements'!J24-$D$5,"---")</f>
        <v>---</v>
      </c>
      <c r="K45" s="31" t="str">
        <f>IF(ISNUMBER('Raw Plate Reader Measurements'!K24),'Raw Plate Reader Measurements'!K24-$D$5,"---")</f>
        <v>---</v>
      </c>
      <c r="L45" s="31" t="str">
        <f>IF(ISNUMBER('Raw Plate Reader Measurements'!L24),'Raw Plate Reader Measurements'!L24-$D$5,"---")</f>
        <v>---</v>
      </c>
      <c r="M45" s="31" t="str">
        <f>IF(ISNUMBER('Raw Plate Reader Measurements'!M24),'Raw Plate Reader Measurements'!M24-$D$5,"---")</f>
        <v>---</v>
      </c>
    </row>
    <row r="46" spans="1:13" x14ac:dyDescent="0.2">
      <c r="A46" s="26" t="s">
        <v>49</v>
      </c>
      <c r="B46" s="31" t="str">
        <f>IF(ISNUMBER('Raw Plate Reader Measurements'!B25),'Raw Plate Reader Measurements'!B25-$D$5,"---")</f>
        <v>---</v>
      </c>
      <c r="C46" s="31" t="str">
        <f>IF(ISNUMBER('Raw Plate Reader Measurements'!C25),'Raw Plate Reader Measurements'!C25-$D$5,"---")</f>
        <v>---</v>
      </c>
      <c r="D46" s="31" t="str">
        <f>IF(ISNUMBER('Raw Plate Reader Measurements'!D25),'Raw Plate Reader Measurements'!D25-$D$5,"---")</f>
        <v>---</v>
      </c>
      <c r="E46" s="31" t="str">
        <f>IF(ISNUMBER('Raw Plate Reader Measurements'!E25),'Raw Plate Reader Measurements'!E25-$D$5,"---")</f>
        <v>---</v>
      </c>
      <c r="F46" s="31" t="str">
        <f>IF(ISNUMBER('Raw Plate Reader Measurements'!F25),'Raw Plate Reader Measurements'!F25-$D$5,"---")</f>
        <v>---</v>
      </c>
      <c r="G46" s="31" t="str">
        <f>IF(ISNUMBER('Raw Plate Reader Measurements'!G25),'Raw Plate Reader Measurements'!G25-$D$5,"---")</f>
        <v>---</v>
      </c>
      <c r="H46" s="31" t="str">
        <f>IF(ISNUMBER('Raw Plate Reader Measurements'!H25),'Raw Plate Reader Measurements'!H25-$D$5,"---")</f>
        <v>---</v>
      </c>
      <c r="I46" s="31" t="str">
        <f>IF(ISNUMBER('Raw Plate Reader Measurements'!I25),'Raw Plate Reader Measurements'!I25-$D$5,"---")</f>
        <v>---</v>
      </c>
      <c r="J46" s="31" t="str">
        <f>IF(ISNUMBER('Raw Plate Reader Measurements'!J25),'Raw Plate Reader Measurements'!J25-$D$5,"---")</f>
        <v>---</v>
      </c>
      <c r="K46" s="31" t="str">
        <f>IF(ISNUMBER('Raw Plate Reader Measurements'!K25),'Raw Plate Reader Measurements'!K25-$D$5,"---")</f>
        <v>---</v>
      </c>
      <c r="L46" s="31" t="str">
        <f>IF(ISNUMBER('Raw Plate Reader Measurements'!L25),'Raw Plate Reader Measurements'!L25-$D$5,"---")</f>
        <v>---</v>
      </c>
      <c r="M46" s="31" t="str">
        <f>IF(ISNUMBER('Raw Plate Reader Measurements'!M25),'Raw Plate Reader Measurements'!M25-$D$5,"---")</f>
        <v>---</v>
      </c>
    </row>
    <row r="47" spans="1:13" x14ac:dyDescent="0.2">
      <c r="A47" s="26" t="s">
        <v>50</v>
      </c>
      <c r="B47" s="31" t="str">
        <f>IF(ISNUMBER('Raw Plate Reader Measurements'!B26),'Raw Plate Reader Measurements'!B26-$D$5,"---")</f>
        <v>---</v>
      </c>
      <c r="C47" s="31" t="str">
        <f>IF(ISNUMBER('Raw Plate Reader Measurements'!C26),'Raw Plate Reader Measurements'!C26-$D$5,"---")</f>
        <v>---</v>
      </c>
      <c r="D47" s="31" t="str">
        <f>IF(ISNUMBER('Raw Plate Reader Measurements'!D26),'Raw Plate Reader Measurements'!D26-$D$5,"---")</f>
        <v>---</v>
      </c>
      <c r="E47" s="31" t="str">
        <f>IF(ISNUMBER('Raw Plate Reader Measurements'!E26),'Raw Plate Reader Measurements'!E26-$D$5,"---")</f>
        <v>---</v>
      </c>
      <c r="F47" s="31" t="str">
        <f>IF(ISNUMBER('Raw Plate Reader Measurements'!F26),'Raw Plate Reader Measurements'!F26-$D$5,"---")</f>
        <v>---</v>
      </c>
      <c r="G47" s="31" t="str">
        <f>IF(ISNUMBER('Raw Plate Reader Measurements'!G26),'Raw Plate Reader Measurements'!G26-$D$5,"---")</f>
        <v>---</v>
      </c>
      <c r="H47" s="31" t="str">
        <f>IF(ISNUMBER('Raw Plate Reader Measurements'!H26),'Raw Plate Reader Measurements'!H26-$D$5,"---")</f>
        <v>---</v>
      </c>
      <c r="I47" s="31" t="str">
        <f>IF(ISNUMBER('Raw Plate Reader Measurements'!I26),'Raw Plate Reader Measurements'!I26-$D$5,"---")</f>
        <v>---</v>
      </c>
      <c r="J47" s="31" t="str">
        <f>IF(ISNUMBER('Raw Plate Reader Measurements'!J26),'Raw Plate Reader Measurements'!J26-$D$5,"---")</f>
        <v>---</v>
      </c>
      <c r="K47" s="31" t="str">
        <f>IF(ISNUMBER('Raw Plate Reader Measurements'!K26),'Raw Plate Reader Measurements'!K26-$D$5,"---")</f>
        <v>---</v>
      </c>
      <c r="L47" s="31" t="str">
        <f>IF(ISNUMBER('Raw Plate Reader Measurements'!L26),'Raw Plate Reader Measurements'!L26-$D$5,"---")</f>
        <v>---</v>
      </c>
      <c r="M47" s="31" t="str">
        <f>IF(ISNUMBER('Raw Plate Reader Measurements'!M26),'Raw Plate Reader Measurements'!M26-$D$5,"---")</f>
        <v>---</v>
      </c>
    </row>
    <row r="48" spans="1:13" x14ac:dyDescent="0.2">
      <c r="A48" s="26" t="s">
        <v>51</v>
      </c>
      <c r="B48" s="31" t="str">
        <f>IF(ISNUMBER('Raw Plate Reader Measurements'!B27),'Raw Plate Reader Measurements'!B27-$D$5,"---")</f>
        <v>---</v>
      </c>
      <c r="C48" s="31" t="str">
        <f>IF(ISNUMBER('Raw Plate Reader Measurements'!C27),'Raw Plate Reader Measurements'!C27-$D$5,"---")</f>
        <v>---</v>
      </c>
      <c r="D48" s="31" t="str">
        <f>IF(ISNUMBER('Raw Plate Reader Measurements'!D27),'Raw Plate Reader Measurements'!D27-$D$5,"---")</f>
        <v>---</v>
      </c>
      <c r="E48" s="31" t="str">
        <f>IF(ISNUMBER('Raw Plate Reader Measurements'!E27),'Raw Plate Reader Measurements'!E27-$D$5,"---")</f>
        <v>---</v>
      </c>
      <c r="F48" s="31" t="str">
        <f>IF(ISNUMBER('Raw Plate Reader Measurements'!F27),'Raw Plate Reader Measurements'!F27-$D$5,"---")</f>
        <v>---</v>
      </c>
      <c r="G48" s="31" t="str">
        <f>IF(ISNUMBER('Raw Plate Reader Measurements'!G27),'Raw Plate Reader Measurements'!G27-$D$5,"---")</f>
        <v>---</v>
      </c>
      <c r="H48" s="31" t="str">
        <f>IF(ISNUMBER('Raw Plate Reader Measurements'!H27),'Raw Plate Reader Measurements'!H27-$D$5,"---")</f>
        <v>---</v>
      </c>
      <c r="I48" s="31" t="str">
        <f>IF(ISNUMBER('Raw Plate Reader Measurements'!I27),'Raw Plate Reader Measurements'!I27-$D$5,"---")</f>
        <v>---</v>
      </c>
      <c r="J48" s="31" t="str">
        <f>IF(ISNUMBER('Raw Plate Reader Measurements'!J27),'Raw Plate Reader Measurements'!J27-$D$5,"---")</f>
        <v>---</v>
      </c>
      <c r="K48" s="31" t="str">
        <f>IF(ISNUMBER('Raw Plate Reader Measurements'!K27),'Raw Plate Reader Measurements'!K27-$D$5,"---")</f>
        <v>---</v>
      </c>
      <c r="L48" s="31" t="str">
        <f>IF(ISNUMBER('Raw Plate Reader Measurements'!L27),'Raw Plate Reader Measurements'!L27-$D$5,"---")</f>
        <v>---</v>
      </c>
      <c r="M48" s="31" t="str">
        <f>IF(ISNUMBER('Raw Plate Reader Measurements'!M27),'Raw Plate Reader Measurements'!M27-$D$5,"---")</f>
        <v>---</v>
      </c>
    </row>
    <row r="49" spans="1:13" x14ac:dyDescent="0.2">
      <c r="A49" s="26" t="s">
        <v>52</v>
      </c>
      <c r="B49" s="31" t="str">
        <f>IF(ISNUMBER('Raw Plate Reader Measurements'!B28),'Raw Plate Reader Measurements'!B28-$D$5,"---")</f>
        <v>---</v>
      </c>
      <c r="C49" s="31" t="str">
        <f>IF(ISNUMBER('Raw Plate Reader Measurements'!C28),'Raw Plate Reader Measurements'!C28-$D$5,"---")</f>
        <v>---</v>
      </c>
      <c r="D49" s="31" t="str">
        <f>IF(ISNUMBER('Raw Plate Reader Measurements'!D28),'Raw Plate Reader Measurements'!D28-$D$5,"---")</f>
        <v>---</v>
      </c>
      <c r="E49" s="31" t="str">
        <f>IF(ISNUMBER('Raw Plate Reader Measurements'!E28),'Raw Plate Reader Measurements'!E28-$D$5,"---")</f>
        <v>---</v>
      </c>
      <c r="F49" s="31" t="str">
        <f>IF(ISNUMBER('Raw Plate Reader Measurements'!F28),'Raw Plate Reader Measurements'!F28-$D$5,"---")</f>
        <v>---</v>
      </c>
      <c r="G49" s="31" t="str">
        <f>IF(ISNUMBER('Raw Plate Reader Measurements'!G28),'Raw Plate Reader Measurements'!G28-$D$5,"---")</f>
        <v>---</v>
      </c>
      <c r="H49" s="31" t="str">
        <f>IF(ISNUMBER('Raw Plate Reader Measurements'!H28),'Raw Plate Reader Measurements'!H28-$D$5,"---")</f>
        <v>---</v>
      </c>
      <c r="I49" s="31" t="str">
        <f>IF(ISNUMBER('Raw Plate Reader Measurements'!I28),'Raw Plate Reader Measurements'!I28-$D$5,"---")</f>
        <v>---</v>
      </c>
      <c r="J49" s="31" t="str">
        <f>IF(ISNUMBER('Raw Plate Reader Measurements'!J28),'Raw Plate Reader Measurements'!J28-$D$5,"---")</f>
        <v>---</v>
      </c>
      <c r="K49" s="31" t="str">
        <f>IF(ISNUMBER('Raw Plate Reader Measurements'!K28),'Raw Plate Reader Measurements'!K28-$D$5,"---")</f>
        <v>---</v>
      </c>
      <c r="L49" s="31" t="str">
        <f>IF(ISNUMBER('Raw Plate Reader Measurements'!L28),'Raw Plate Reader Measurements'!L28-$D$5,"---")</f>
        <v>---</v>
      </c>
      <c r="M49" s="31" t="str">
        <f>IF(ISNUMBER('Raw Plate Reader Measurements'!M28),'Raw Plate Reader Measurements'!M28-$D$5,"---")</f>
        <v>---</v>
      </c>
    </row>
    <row r="50" spans="1:13" x14ac:dyDescent="0.2">
      <c r="A50" s="26" t="s">
        <v>53</v>
      </c>
      <c r="B50" s="31" t="str">
        <f>IF(ISNUMBER('Raw Plate Reader Measurements'!B29),'Raw Plate Reader Measurements'!B29-$D$5,"---")</f>
        <v>---</v>
      </c>
      <c r="C50" s="31" t="str">
        <f>IF(ISNUMBER('Raw Plate Reader Measurements'!C29),'Raw Plate Reader Measurements'!C29-$D$5,"---")</f>
        <v>---</v>
      </c>
      <c r="D50" s="31" t="str">
        <f>IF(ISNUMBER('Raw Plate Reader Measurements'!D29),'Raw Plate Reader Measurements'!D29-$D$5,"---")</f>
        <v>---</v>
      </c>
      <c r="E50" s="31" t="str">
        <f>IF(ISNUMBER('Raw Plate Reader Measurements'!E29),'Raw Plate Reader Measurements'!E29-$D$5,"---")</f>
        <v>---</v>
      </c>
      <c r="F50" s="31" t="str">
        <f>IF(ISNUMBER('Raw Plate Reader Measurements'!F29),'Raw Plate Reader Measurements'!F29-$D$5,"---")</f>
        <v>---</v>
      </c>
      <c r="G50" s="31" t="str">
        <f>IF(ISNUMBER('Raw Plate Reader Measurements'!G29),'Raw Plate Reader Measurements'!G29-$D$5,"---")</f>
        <v>---</v>
      </c>
      <c r="H50" s="31" t="str">
        <f>IF(ISNUMBER('Raw Plate Reader Measurements'!H29),'Raw Plate Reader Measurements'!H29-$D$5,"---")</f>
        <v>---</v>
      </c>
      <c r="I50" s="31" t="str">
        <f>IF(ISNUMBER('Raw Plate Reader Measurements'!I29),'Raw Plate Reader Measurements'!I29-$D$5,"---")</f>
        <v>---</v>
      </c>
      <c r="J50" s="31" t="str">
        <f>IF(ISNUMBER('Raw Plate Reader Measurements'!J29),'Raw Plate Reader Measurements'!J29-$D$5,"---")</f>
        <v>---</v>
      </c>
      <c r="K50" s="31" t="str">
        <f>IF(ISNUMBER('Raw Plate Reader Measurements'!K29),'Raw Plate Reader Measurements'!K29-$D$5,"---")</f>
        <v>---</v>
      </c>
      <c r="L50" s="31" t="str">
        <f>IF(ISNUMBER('Raw Plate Reader Measurements'!L29),'Raw Plate Reader Measurements'!L29-$D$5,"---")</f>
        <v>---</v>
      </c>
      <c r="M50" s="31" t="str">
        <f>IF(ISNUMBER('Raw Plate Reader Measurements'!M29),'Raw Plate Reader Measurements'!M29-$D$5,"---")</f>
        <v>---</v>
      </c>
    </row>
    <row r="51" spans="1:13" x14ac:dyDescent="0.2">
      <c r="A51" s="26" t="s">
        <v>54</v>
      </c>
      <c r="B51" s="31" t="str">
        <f>IF(ISNUMBER('Raw Plate Reader Measurements'!B30),'Raw Plate Reader Measurements'!B30-$D$5,"---")</f>
        <v>---</v>
      </c>
      <c r="C51" s="31" t="str">
        <f>IF(ISNUMBER('Raw Plate Reader Measurements'!C30),'Raw Plate Reader Measurements'!C30-$D$5,"---")</f>
        <v>---</v>
      </c>
      <c r="D51" s="31" t="str">
        <f>IF(ISNUMBER('Raw Plate Reader Measurements'!D30),'Raw Plate Reader Measurements'!D30-$D$5,"---")</f>
        <v>---</v>
      </c>
      <c r="E51" s="31" t="str">
        <f>IF(ISNUMBER('Raw Plate Reader Measurements'!E30),'Raw Plate Reader Measurements'!E30-$D$5,"---")</f>
        <v>---</v>
      </c>
      <c r="F51" s="31" t="str">
        <f>IF(ISNUMBER('Raw Plate Reader Measurements'!F30),'Raw Plate Reader Measurements'!F30-$D$5,"---")</f>
        <v>---</v>
      </c>
      <c r="G51" s="31" t="str">
        <f>IF(ISNUMBER('Raw Plate Reader Measurements'!G30),'Raw Plate Reader Measurements'!G30-$D$5,"---")</f>
        <v>---</v>
      </c>
      <c r="H51" s="31" t="str">
        <f>IF(ISNUMBER('Raw Plate Reader Measurements'!H30),'Raw Plate Reader Measurements'!H30-$D$5,"---")</f>
        <v>---</v>
      </c>
      <c r="I51" s="31" t="str">
        <f>IF(ISNUMBER('Raw Plate Reader Measurements'!I30),'Raw Plate Reader Measurements'!I30-$D$5,"---")</f>
        <v>---</v>
      </c>
      <c r="J51" s="31" t="str">
        <f>IF(ISNUMBER('Raw Plate Reader Measurements'!J30),'Raw Plate Reader Measurements'!J30-$D$5,"---")</f>
        <v>---</v>
      </c>
      <c r="K51" s="31" t="str">
        <f>IF(ISNUMBER('Raw Plate Reader Measurements'!K30),'Raw Plate Reader Measurements'!K30-$D$5,"---")</f>
        <v>---</v>
      </c>
      <c r="L51" s="31" t="str">
        <f>IF(ISNUMBER('Raw Plate Reader Measurements'!L30),'Raw Plate Reader Measurements'!L30-$D$5,"---")</f>
        <v>---</v>
      </c>
      <c r="M51" s="31" t="str">
        <f>IF(ISNUMBER('Raw Plate Reader Measurements'!M30),'Raw Plate Reader Measurements'!M30-$D$5,"---")</f>
        <v>---</v>
      </c>
    </row>
    <row r="52" spans="1:13" x14ac:dyDescent="0.2">
      <c r="A52" s="26" t="s">
        <v>55</v>
      </c>
      <c r="B52" s="31" t="str">
        <f>IF(ISNUMBER('Raw Plate Reader Measurements'!B31),'Raw Plate Reader Measurements'!B31-$D$5,"---")</f>
        <v>---</v>
      </c>
      <c r="C52" s="31" t="str">
        <f>IF(ISNUMBER('Raw Plate Reader Measurements'!C31),'Raw Plate Reader Measurements'!C31-$D$5,"---")</f>
        <v>---</v>
      </c>
      <c r="D52" s="31" t="str">
        <f>IF(ISNUMBER('Raw Plate Reader Measurements'!D31),'Raw Plate Reader Measurements'!D31-$D$5,"---")</f>
        <v>---</v>
      </c>
      <c r="E52" s="31" t="str">
        <f>IF(ISNUMBER('Raw Plate Reader Measurements'!E31),'Raw Plate Reader Measurements'!E31-$D$5,"---")</f>
        <v>---</v>
      </c>
      <c r="F52" s="31" t="str">
        <f>IF(ISNUMBER('Raw Plate Reader Measurements'!F31),'Raw Plate Reader Measurements'!F31-$D$5,"---")</f>
        <v>---</v>
      </c>
      <c r="G52" s="31" t="str">
        <f>IF(ISNUMBER('Raw Plate Reader Measurements'!G31),'Raw Plate Reader Measurements'!G31-$D$5,"---")</f>
        <v>---</v>
      </c>
      <c r="H52" s="31" t="str">
        <f>IF(ISNUMBER('Raw Plate Reader Measurements'!H31),'Raw Plate Reader Measurements'!H31-$D$5,"---")</f>
        <v>---</v>
      </c>
      <c r="I52" s="31" t="str">
        <f>IF(ISNUMBER('Raw Plate Reader Measurements'!I31),'Raw Plate Reader Measurements'!I31-$D$5,"---")</f>
        <v>---</v>
      </c>
      <c r="J52" s="31" t="str">
        <f>IF(ISNUMBER('Raw Plate Reader Measurements'!J31),'Raw Plate Reader Measurements'!J31-$D$5,"---")</f>
        <v>---</v>
      </c>
      <c r="K52" s="31" t="str">
        <f>IF(ISNUMBER('Raw Plate Reader Measurements'!K31),'Raw Plate Reader Measurements'!K31-$D$5,"---")</f>
        <v>---</v>
      </c>
      <c r="L52" s="31" t="str">
        <f>IF(ISNUMBER('Raw Plate Reader Measurements'!L31),'Raw Plate Reader Measurements'!L31-$D$5,"---")</f>
        <v>---</v>
      </c>
      <c r="M52" s="31" t="str">
        <f>IF(ISNUMBER('Raw Plate Reader Measurements'!M31),'Raw Plate Reader Measurements'!M31-$D$5,"---")</f>
        <v>---</v>
      </c>
    </row>
  </sheetData>
  <conditionalFormatting sqref="B12:M30">
    <cfRule type="expression" dxfId="0" priority="1">
      <formula>AND(ROW()&gt;=CELL("row",INDIRECT($D$7)),ROW()&lt;=(CELL("row",INDIRECT($D$7))+ROWS(INDIRECT($D$7))-1),COLUMN()&gt;=CELL("col",INDIRECT($D$7)),COLUMN()&lt;=(CELL("col",INDIRECT($D$7))+COLUMNS(INDIRECT($D$7))-1))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Particle standard curve</vt:lpstr>
      <vt:lpstr>Fluorescein standard curve</vt:lpstr>
      <vt:lpstr>Raw Plate Reader Measurements</vt:lpstr>
      <vt:lpstr>Fluorescence per Particle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Dwijayanti, Ari</dc:creator>
  <cp:lastModifiedBy>Jodie Morgan Jacobs</cp:lastModifiedBy>
  <dcterms:created xsi:type="dcterms:W3CDTF">2016-05-08T16:01:08Z</dcterms:created>
  <dcterms:modified xsi:type="dcterms:W3CDTF">2019-07-10T17:09:47Z</dcterms:modified>
</cp:coreProperties>
</file>