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Google Drive/iGEM Measurement 2019/Working group - Protocols/"/>
    </mc:Choice>
  </mc:AlternateContent>
  <xr:revisionPtr revIDLastSave="0" documentId="13_ncr:1_{E4C286A3-2577-2C46-BCF7-E69E7CE252C9}" xr6:coauthVersionLast="36" xr6:coauthVersionMax="36" xr10:uidLastSave="{00000000-0000-0000-0000-000000000000}"/>
  <bookViews>
    <workbookView xWindow="7120" yWindow="1120" windowWidth="30560" windowHeight="17640" tabRatio="646" activeTab="2" xr2:uid="{00000000-000D-0000-FFFF-FFFF00000000}"/>
  </bookViews>
  <sheets>
    <sheet name="Particle standard curve" sheetId="6" r:id="rId1"/>
    <sheet name="Raw Plate Reader Measurements" sheetId="5" r:id="rId2"/>
    <sheet name="Equivalent Particle Count" sheetId="7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6" l="1"/>
  <c r="T29" i="6"/>
  <c r="T27" i="6"/>
  <c r="T23" i="6"/>
  <c r="T24" i="6" s="1"/>
  <c r="T26" i="6" s="1"/>
  <c r="T28" i="6" s="1"/>
  <c r="T30" i="6" s="1"/>
  <c r="M27" i="7" l="1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7" i="6" l="1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H5" i="5"/>
  <c r="L8" i="6" l="1"/>
  <c r="D8" i="6"/>
  <c r="E8" i="6"/>
  <c r="G8" i="6"/>
  <c r="H8" i="6"/>
  <c r="I8" i="6"/>
  <c r="F8" i="6"/>
  <c r="J8" i="6"/>
  <c r="B8" i="6"/>
  <c r="K8" i="6"/>
  <c r="C8" i="6"/>
  <c r="H7" i="5"/>
  <c r="D3" i="7" l="1"/>
  <c r="L29" i="6" l="1"/>
  <c r="E29" i="6"/>
  <c r="D29" i="6"/>
  <c r="F29" i="6" l="1"/>
  <c r="G29" i="6"/>
  <c r="I29" i="6"/>
  <c r="B29" i="6"/>
  <c r="J29" i="6"/>
  <c r="H29" i="6"/>
  <c r="C29" i="6"/>
  <c r="C30" i="6" s="1"/>
  <c r="K29" i="6"/>
  <c r="C1" i="6"/>
  <c r="D1" i="6" s="1"/>
  <c r="D2" i="7" l="1"/>
  <c r="D4" i="7" s="1"/>
  <c r="E1" i="6"/>
  <c r="D28" i="6"/>
  <c r="B28" i="6"/>
  <c r="C28" i="6"/>
  <c r="B9" i="7" l="1"/>
  <c r="M16" i="7"/>
  <c r="E16" i="7"/>
  <c r="I15" i="7"/>
  <c r="M14" i="7"/>
  <c r="E14" i="7"/>
  <c r="I13" i="7"/>
  <c r="M12" i="7"/>
  <c r="E12" i="7"/>
  <c r="I11" i="7"/>
  <c r="M10" i="7"/>
  <c r="E10" i="7"/>
  <c r="I9" i="7"/>
  <c r="J14" i="7"/>
  <c r="F13" i="7"/>
  <c r="F11" i="7"/>
  <c r="I16" i="7"/>
  <c r="M13" i="7"/>
  <c r="E11" i="7"/>
  <c r="H16" i="7"/>
  <c r="L13" i="7"/>
  <c r="D11" i="7"/>
  <c r="D9" i="7"/>
  <c r="G14" i="7"/>
  <c r="K11" i="7"/>
  <c r="C9" i="7"/>
  <c r="F14" i="7"/>
  <c r="J11" i="7"/>
  <c r="J9" i="7"/>
  <c r="L16" i="7"/>
  <c r="D16" i="7"/>
  <c r="H15" i="7"/>
  <c r="L14" i="7"/>
  <c r="D14" i="7"/>
  <c r="H13" i="7"/>
  <c r="L12" i="7"/>
  <c r="D12" i="7"/>
  <c r="H11" i="7"/>
  <c r="L10" i="7"/>
  <c r="D10" i="7"/>
  <c r="H9" i="7"/>
  <c r="B16" i="7"/>
  <c r="J12" i="7"/>
  <c r="B10" i="7"/>
  <c r="M15" i="7"/>
  <c r="E13" i="7"/>
  <c r="I10" i="7"/>
  <c r="L15" i="7"/>
  <c r="D13" i="7"/>
  <c r="H10" i="7"/>
  <c r="C15" i="7"/>
  <c r="C13" i="7"/>
  <c r="C11" i="7"/>
  <c r="J15" i="7"/>
  <c r="J13" i="7"/>
  <c r="B11" i="7"/>
  <c r="K16" i="7"/>
  <c r="C16" i="7"/>
  <c r="G15" i="7"/>
  <c r="K14" i="7"/>
  <c r="C14" i="7"/>
  <c r="G13" i="7"/>
  <c r="K12" i="7"/>
  <c r="C12" i="7"/>
  <c r="G11" i="7"/>
  <c r="K10" i="7"/>
  <c r="C10" i="7"/>
  <c r="G9" i="7"/>
  <c r="F15" i="7"/>
  <c r="B12" i="7"/>
  <c r="F9" i="7"/>
  <c r="E15" i="7"/>
  <c r="M11" i="7"/>
  <c r="E9" i="7"/>
  <c r="H14" i="7"/>
  <c r="L11" i="7"/>
  <c r="G16" i="7"/>
  <c r="G12" i="7"/>
  <c r="K9" i="7"/>
  <c r="B15" i="7"/>
  <c r="F12" i="7"/>
  <c r="J16" i="7"/>
  <c r="B14" i="7"/>
  <c r="J10" i="7"/>
  <c r="I14" i="7"/>
  <c r="I12" i="7"/>
  <c r="M9" i="7"/>
  <c r="D15" i="7"/>
  <c r="H12" i="7"/>
  <c r="L9" i="7"/>
  <c r="K15" i="7"/>
  <c r="K13" i="7"/>
  <c r="G10" i="7"/>
  <c r="F16" i="7"/>
  <c r="B13" i="7"/>
  <c r="F10" i="7"/>
  <c r="F1" i="6"/>
  <c r="E28" i="6"/>
  <c r="G1" i="6" l="1"/>
  <c r="F28" i="6"/>
  <c r="H1" i="6" l="1"/>
  <c r="G28" i="6"/>
  <c r="I1" i="6" l="1"/>
  <c r="H28" i="6"/>
  <c r="J1" i="6" l="1"/>
  <c r="I28" i="6"/>
  <c r="K1" i="6" l="1"/>
  <c r="J28" i="6"/>
  <c r="L1" i="6" l="1"/>
  <c r="L28" i="6" s="1"/>
  <c r="K28" i="6"/>
</calcChain>
</file>

<file path=xl/sharedStrings.xml><?xml version="1.0" encoding="utf-8"?>
<sst xmlns="http://schemas.openxmlformats.org/spreadsheetml/2006/main" count="89" uniqueCount="67">
  <si>
    <t>Replicate 1</t>
  </si>
  <si>
    <t>Replicate 2</t>
  </si>
  <si>
    <t>Replicate 3</t>
  </si>
  <si>
    <t>Replicate 4</t>
  </si>
  <si>
    <t>Arith. Mean</t>
  </si>
  <si>
    <t>Gold cells are calculated</t>
  </si>
  <si>
    <t>Arith. Std.Dev.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</si>
  <si>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</si>
  <si>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</si>
  <si>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</si>
  <si>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</si>
  <si>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</si>
  <si>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</si>
  <si>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</si>
  <si>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</si>
  <si>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If needed, you can shift which points are used, but it is likely better to correct instrument settings and protocol.</t>
  </si>
  <si>
    <t>Raw Plate Readings</t>
  </si>
  <si>
    <t>Abs600 Raw Readings:</t>
  </si>
  <si>
    <t>Number of Particles</t>
  </si>
  <si>
    <t>Enter Abs600 measurements into blue cells</t>
  </si>
  <si>
    <t>Mean particles / Abs600</t>
  </si>
  <si>
    <t>Particles / Abs600</t>
  </si>
  <si>
    <t>Net Abs 600</t>
  </si>
  <si>
    <t>Spheres/gram</t>
  </si>
  <si>
    <t>Cospheric Monodisperse Silica Microspheres 0.961um diameter</t>
  </si>
  <si>
    <t>grams/mL</t>
  </si>
  <si>
    <t>Resuspend volume mL:</t>
  </si>
  <si>
    <t>Arith. Net Mean</t>
  </si>
  <si>
    <t>Well volume (mL)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</si>
  <si>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</si>
  <si>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</si>
  <si>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</si>
  <si>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</si>
  <si>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</si>
  <si>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</si>
  <si>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</si>
  <si>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</si>
  <si>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</si>
  <si>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</si>
  <si>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</si>
  <si>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</si>
  <si>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</si>
  <si>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</si>
  <si>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</si>
  <si>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</si>
  <si>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</si>
  <si>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</si>
  <si>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Particle density in measurement kit tube</t>
  </si>
  <si>
    <t>Particle density in prepared stock solution</t>
  </si>
  <si>
    <t>First well row (A-H):</t>
  </si>
  <si>
    <t>First well column (1-12):</t>
  </si>
  <si>
    <t>Last well row (A-H):</t>
  </si>
  <si>
    <t>Last well column (1-12):</t>
  </si>
  <si>
    <t>Abs600 blanks:</t>
  </si>
  <si>
    <t>Media Blank Control Wells:</t>
  </si>
  <si>
    <t>Identify the plate wells containing your media blank controls in the blue cells; the ranges will be calculated in gold and highlighted in green eblow</t>
  </si>
  <si>
    <t>Abs600 blank mean:</t>
  </si>
  <si>
    <t>Calculated values imported from prior sheets</t>
  </si>
  <si>
    <t>Calibration ready?</t>
  </si>
  <si>
    <t>Initial particles / well:</t>
  </si>
  <si>
    <t>Copy Abs600 measurements from your plate reader into the blue and green cells of the plate rectangles</t>
  </si>
  <si>
    <t>They will automatically propagate into the correct locations in the particle count sheet</t>
  </si>
  <si>
    <t>Equivalent particle count:</t>
  </si>
  <si>
    <t>100 uL from tube + 900 ddH20</t>
  </si>
  <si>
    <t>Amount of stock left in initial well after protocol</t>
  </si>
  <si>
    <t>Amount of particles left in first well</t>
  </si>
  <si>
    <t>Enter Abs600 measurements into blue cells on "Raw Plate Reader Measurements"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</si>
</sst>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0" borderId="0" xfId="0" applyNumberFormat="1"/>
    <xf numFmtId="2" fontId="0" fillId="0" borderId="0" xfId="0" applyNumberFormat="1"/>
    <xf numFmtId="165" fontId="0" fillId="3" borderId="3" xfId="0" applyNumberForma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6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18</v>
      </c>
      <c r="B1" s="15">
        <f>T30</f>
        <v>300000000</v>
      </c>
      <c r="C1" s="15">
        <f>B1/2</f>
        <v>150000000</v>
      </c>
      <c r="D1" s="15">
        <f>C1/2</f>
        <v>75000000</v>
      </c>
      <c r="E1" s="15">
        <f>D1/2</f>
        <v>37500000</v>
      </c>
      <c r="F1" s="15">
        <f t="shared" ref="F1:L1" si="0">E1/2</f>
        <v>18750000</v>
      </c>
      <c r="G1" s="15">
        <f t="shared" si="0"/>
        <v>9375000</v>
      </c>
      <c r="H1" s="15">
        <f t="shared" si="0"/>
        <v>4687500</v>
      </c>
      <c r="I1" s="15">
        <f t="shared" si="0"/>
        <v>2343750</v>
      </c>
      <c r="J1" s="15">
        <f t="shared" si="0"/>
        <v>1171875</v>
      </c>
      <c r="K1" s="15">
        <f t="shared" si="0"/>
        <v>585937.5</v>
      </c>
      <c r="L1" s="15">
        <f t="shared" si="0"/>
        <v>292968.75</v>
      </c>
      <c r="M1" s="1">
        <v>0</v>
      </c>
    </row>
    <row r="2" spans="1:17" x14ac:dyDescent="0.2">
      <c r="A2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O2" s="7" t="s">
        <v>19</v>
      </c>
    </row>
    <row r="3" spans="1:17" x14ac:dyDescent="0.2">
      <c r="A3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O3" s="7" t="s">
        <v>5</v>
      </c>
    </row>
    <row r="4" spans="1:17" x14ac:dyDescent="0.2">
      <c r="A4" t="s">
        <v>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7" x14ac:dyDescent="0.2">
      <c r="A5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O5" s="3"/>
    </row>
    <row r="6" spans="1:17" x14ac:dyDescent="0.2">
      <c r="A6" t="s">
        <v>4</v>
      </c>
      <c r="B6" s="20" t="str">
        <f t="shared" ref="B6:M6" si="1">IF(COUNTA(B2:B5)&gt;0,AVERAGE(B2:B5),"---")</f>
        <v>---</v>
      </c>
      <c r="C6" s="20" t="str">
        <f t="shared" si="1"/>
        <v>---</v>
      </c>
      <c r="D6" s="20" t="str">
        <f t="shared" si="1"/>
        <v>---</v>
      </c>
      <c r="E6" s="20" t="str">
        <f t="shared" si="1"/>
        <v>---</v>
      </c>
      <c r="F6" s="20" t="str">
        <f t="shared" si="1"/>
        <v>---</v>
      </c>
      <c r="G6" s="20" t="str">
        <f t="shared" si="1"/>
        <v>---</v>
      </c>
      <c r="H6" s="20" t="str">
        <f t="shared" si="1"/>
        <v>---</v>
      </c>
      <c r="I6" s="20" t="str">
        <f t="shared" si="1"/>
        <v>---</v>
      </c>
      <c r="J6" s="20" t="str">
        <f t="shared" si="1"/>
        <v>---</v>
      </c>
      <c r="K6" s="20" t="str">
        <f t="shared" si="1"/>
        <v>---</v>
      </c>
      <c r="L6" s="20" t="str">
        <f t="shared" si="1"/>
        <v>---</v>
      </c>
      <c r="M6" s="20" t="str">
        <f t="shared" si="1"/>
        <v>---</v>
      </c>
    </row>
    <row r="7" spans="1:17" x14ac:dyDescent="0.2">
      <c r="A7" t="s">
        <v>6</v>
      </c>
      <c r="B7" s="20" t="str">
        <f t="shared" ref="B7:M7" si="2">IF(COUNTA(B2:B5)&gt;0,STDEV(B2:B5),"---")</f>
        <v>---</v>
      </c>
      <c r="C7" s="20" t="str">
        <f t="shared" si="2"/>
        <v>---</v>
      </c>
      <c r="D7" s="20" t="str">
        <f t="shared" si="2"/>
        <v>---</v>
      </c>
      <c r="E7" s="20" t="str">
        <f t="shared" si="2"/>
        <v>---</v>
      </c>
      <c r="F7" s="20" t="str">
        <f t="shared" si="2"/>
        <v>---</v>
      </c>
      <c r="G7" s="20" t="str">
        <f t="shared" si="2"/>
        <v>---</v>
      </c>
      <c r="H7" s="20" t="str">
        <f t="shared" si="2"/>
        <v>---</v>
      </c>
      <c r="I7" s="20" t="str">
        <f t="shared" si="2"/>
        <v>---</v>
      </c>
      <c r="J7" s="20" t="str">
        <f t="shared" si="2"/>
        <v>---</v>
      </c>
      <c r="K7" s="20" t="str">
        <f t="shared" si="2"/>
        <v>---</v>
      </c>
      <c r="L7" s="20" t="str">
        <f t="shared" si="2"/>
        <v>---</v>
      </c>
      <c r="M7" s="20" t="str">
        <f t="shared" si="2"/>
        <v>---</v>
      </c>
    </row>
    <row r="8" spans="1:17" x14ac:dyDescent="0.2">
      <c r="A8" t="s">
        <v>27</v>
      </c>
      <c r="B8" s="20" t="str">
        <f t="shared" ref="B8:L8" si="3">IF(AND(ISNUMBER(B6),ISNUMBER($M6)),B6-$M6,"---")</f>
        <v>---</v>
      </c>
      <c r="C8" s="20" t="str">
        <f t="shared" si="3"/>
        <v>---</v>
      </c>
      <c r="D8" s="20" t="str">
        <f t="shared" si="3"/>
        <v>---</v>
      </c>
      <c r="E8" s="20" t="str">
        <f t="shared" si="3"/>
        <v>---</v>
      </c>
      <c r="F8" s="20" t="str">
        <f t="shared" si="3"/>
        <v>---</v>
      </c>
      <c r="G8" s="20" t="str">
        <f t="shared" si="3"/>
        <v>---</v>
      </c>
      <c r="H8" s="20" t="str">
        <f t="shared" si="3"/>
        <v>---</v>
      </c>
      <c r="I8" s="20" t="str">
        <f t="shared" si="3"/>
        <v>---</v>
      </c>
      <c r="J8" s="20" t="str">
        <f t="shared" si="3"/>
        <v>---</v>
      </c>
      <c r="K8" s="20" t="str">
        <f t="shared" si="3"/>
        <v>---</v>
      </c>
      <c r="L8" s="20" t="str">
        <f t="shared" si="3"/>
        <v>---</v>
      </c>
      <c r="M8" s="18"/>
    </row>
    <row r="12" spans="1:17" x14ac:dyDescent="0.2">
      <c r="Q12" s="7" t="s">
        <v>7</v>
      </c>
    </row>
    <row r="13" spans="1:17" x14ac:dyDescent="0.2">
      <c r="Q13" s="7" t="s">
        <v>8</v>
      </c>
    </row>
    <row r="14" spans="1:17" x14ac:dyDescent="0.2">
      <c r="Q14" s="7" t="s">
        <v>9</v>
      </c>
    </row>
    <row r="15" spans="1:17" x14ac:dyDescent="0.2">
      <c r="Q15" s="7" t="s">
        <v>10</v>
      </c>
    </row>
    <row r="16" spans="1:17" x14ac:dyDescent="0.2">
      <c r="Q16" s="7" t="s">
        <v>11</v>
      </c>
    </row>
    <row r="20" spans="1:21" x14ac:dyDescent="0.2">
      <c r="R20" s="12" t="s">
        <v>24</v>
      </c>
    </row>
    <row r="21" spans="1:21" x14ac:dyDescent="0.2">
      <c r="R21" s="23" t="s">
        <v>39</v>
      </c>
    </row>
    <row r="22" spans="1:21" x14ac:dyDescent="0.2">
      <c r="R22" t="s">
        <v>23</v>
      </c>
      <c r="T22" s="2">
        <v>1200000000000</v>
      </c>
      <c r="U22" s="25" t="s">
        <v>40</v>
      </c>
    </row>
    <row r="23" spans="1:21" x14ac:dyDescent="0.2">
      <c r="R23" t="s">
        <v>25</v>
      </c>
      <c r="T23" s="24">
        <f>2</f>
        <v>2</v>
      </c>
      <c r="U23" s="25" t="s">
        <v>40</v>
      </c>
    </row>
    <row r="24" spans="1:21" x14ac:dyDescent="0.2">
      <c r="R24" t="s">
        <v>41</v>
      </c>
      <c r="T24" s="2">
        <f>0.5*T23*T22</f>
        <v>1200000000000</v>
      </c>
      <c r="U24" s="25" t="s">
        <v>42</v>
      </c>
    </row>
    <row r="25" spans="1:21" x14ac:dyDescent="0.2">
      <c r="R25" t="s">
        <v>26</v>
      </c>
      <c r="T25">
        <v>40</v>
      </c>
      <c r="U25" s="25" t="s">
        <v>43</v>
      </c>
    </row>
    <row r="26" spans="1:21" x14ac:dyDescent="0.2">
      <c r="R26" t="s">
        <v>45</v>
      </c>
      <c r="T26" s="2">
        <f>T24/T25</f>
        <v>30000000000</v>
      </c>
      <c r="U26" s="25" t="s">
        <v>47</v>
      </c>
    </row>
    <row r="27" spans="1:21" x14ac:dyDescent="0.2">
      <c r="A27" t="s">
        <v>21</v>
      </c>
      <c r="R27" t="s">
        <v>44</v>
      </c>
      <c r="T27" s="19">
        <f>1/0.1</f>
        <v>10</v>
      </c>
      <c r="U27" s="25" t="s">
        <v>63</v>
      </c>
    </row>
    <row r="28" spans="1:21" x14ac:dyDescent="0.2">
      <c r="A28" s="4" t="s">
        <v>18</v>
      </c>
      <c r="B28" s="15">
        <f>B1</f>
        <v>300000000</v>
      </c>
      <c r="C28" s="15">
        <f t="shared" ref="C28:L28" si="4">C1</f>
        <v>150000000</v>
      </c>
      <c r="D28" s="15">
        <f t="shared" si="4"/>
        <v>75000000</v>
      </c>
      <c r="E28" s="15">
        <f t="shared" si="4"/>
        <v>37500000</v>
      </c>
      <c r="F28" s="15">
        <f t="shared" si="4"/>
        <v>18750000</v>
      </c>
      <c r="G28" s="15">
        <f t="shared" si="4"/>
        <v>9375000</v>
      </c>
      <c r="H28" s="15">
        <f t="shared" si="4"/>
        <v>4687500</v>
      </c>
      <c r="I28" s="15">
        <f t="shared" si="4"/>
        <v>2343750</v>
      </c>
      <c r="J28" s="15">
        <f t="shared" si="4"/>
        <v>1171875</v>
      </c>
      <c r="K28" s="15">
        <f t="shared" si="4"/>
        <v>585937.5</v>
      </c>
      <c r="L28" s="15">
        <f t="shared" si="4"/>
        <v>292968.75</v>
      </c>
      <c r="R28" t="s">
        <v>46</v>
      </c>
      <c r="T28" s="2">
        <f>T26/T27</f>
        <v>3000000000</v>
      </c>
      <c r="U28" s="25" t="s">
        <v>48</v>
      </c>
    </row>
    <row r="29" spans="1:21" x14ac:dyDescent="0.2">
      <c r="A29" t="s">
        <v>20</v>
      </c>
      <c r="B29" s="11" t="str">
        <f>IF(ISNUMBER(B8),B1/B8,"---")</f>
        <v>---</v>
      </c>
      <c r="C29" s="11" t="str">
        <f t="shared" ref="C29:L29" si="5">IF(ISNUMBER(C8),C1/C8,"---")</f>
        <v>---</v>
      </c>
      <c r="D29" s="11" t="str">
        <f t="shared" si="5"/>
        <v>---</v>
      </c>
      <c r="E29" s="11" t="str">
        <f t="shared" si="5"/>
        <v>---</v>
      </c>
      <c r="F29" s="11" t="str">
        <f t="shared" si="5"/>
        <v>---</v>
      </c>
      <c r="G29" s="11" t="str">
        <f t="shared" si="5"/>
        <v>---</v>
      </c>
      <c r="H29" s="11" t="str">
        <f t="shared" si="5"/>
        <v>---</v>
      </c>
      <c r="I29" s="11" t="str">
        <f t="shared" si="5"/>
        <v>---</v>
      </c>
      <c r="J29" s="11" t="str">
        <f t="shared" si="5"/>
        <v>---</v>
      </c>
      <c r="K29" s="11" t="str">
        <f t="shared" si="5"/>
        <v>---</v>
      </c>
      <c r="L29" s="11" t="str">
        <f t="shared" si="5"/>
        <v>---</v>
      </c>
      <c r="R29" t="s">
        <v>28</v>
      </c>
      <c r="T29">
        <f>0.1</f>
        <v>0.1</v>
      </c>
      <c r="U29" s="25" t="s">
        <v>64</v>
      </c>
    </row>
    <row r="30" spans="1:21" x14ac:dyDescent="0.2">
      <c r="A30" t="s">
        <v>12</v>
      </c>
      <c r="B30" s="2"/>
      <c r="C30" s="11" t="str">
        <f>IF(COUNT(C29:G29)&gt;0,AVERAGE(C29:G29),"---")</f>
        <v>---</v>
      </c>
      <c r="D30" s="2"/>
      <c r="E30" s="2"/>
      <c r="F30" s="2"/>
      <c r="G30" s="2"/>
      <c r="H30" s="2"/>
      <c r="I30" s="2"/>
      <c r="J30" s="2"/>
      <c r="K30" s="2"/>
      <c r="L30" s="2"/>
      <c r="R30" t="s">
        <v>59</v>
      </c>
      <c r="T30" s="2">
        <f>T28*T29</f>
        <v>300000000</v>
      </c>
      <c r="U30" s="25" t="s">
        <v>65</v>
      </c>
    </row>
    <row r="31" spans="1:21" x14ac:dyDescent="0.2">
      <c r="B31" s="2"/>
      <c r="C31" s="10" t="s">
        <v>38</v>
      </c>
      <c r="D31" s="2"/>
      <c r="E31" s="2"/>
      <c r="F31" s="2"/>
      <c r="G31" s="2"/>
      <c r="H31" s="2"/>
      <c r="U31" s="25"/>
    </row>
    <row r="32" spans="1:21" x14ac:dyDescent="0.2">
      <c r="B32" s="2"/>
      <c r="C32" s="10" t="s">
        <v>15</v>
      </c>
      <c r="D32" s="2"/>
      <c r="E32" s="2"/>
      <c r="F32" s="2"/>
      <c r="G32" s="2"/>
      <c r="H32" s="2"/>
      <c r="T32" s="2"/>
      <c r="U32" s="25"/>
    </row>
    <row r="33" spans="2:8" x14ac:dyDescent="0.2">
      <c r="B33" s="2"/>
      <c r="C33" s="2"/>
      <c r="D33" s="2"/>
      <c r="E33" s="2"/>
      <c r="F33" s="2"/>
      <c r="G33" s="2"/>
      <c r="H33" s="2"/>
    </row>
    <row r="34" spans="2:8" x14ac:dyDescent="0.2">
      <c r="B34" s="2"/>
      <c r="D34" s="2"/>
      <c r="E34" s="2"/>
      <c r="F34" s="2"/>
      <c r="G34" s="2"/>
      <c r="H34" s="2"/>
    </row>
  </sheetData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>
      <selection activeCell="D31" sqref="D31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9" t="s">
        <v>16</v>
      </c>
      <c r="E1" s="7" t="s">
        <v>60</v>
      </c>
    </row>
    <row r="2" spans="1:13" x14ac:dyDescent="0.2">
      <c r="E2" s="7" t="s">
        <v>61</v>
      </c>
    </row>
    <row r="4" spans="1:13" ht="16" x14ac:dyDescent="0.2">
      <c r="A4" s="13" t="s">
        <v>54</v>
      </c>
      <c r="D4" s="7" t="s">
        <v>55</v>
      </c>
    </row>
    <row r="5" spans="1:13" x14ac:dyDescent="0.2">
      <c r="A5" t="s">
        <v>49</v>
      </c>
      <c r="D5" s="22" t="s">
        <v>30</v>
      </c>
      <c r="F5" t="s">
        <v>53</v>
      </c>
      <c r="H5" s="30" t="str">
        <f ca="1">CONCATENATE(ADDRESS(COLUMN(INDIRECT((D5)&amp;1))+11,D6+1,4),":",ADDRESS(COLUMN(INDIRECT((D7)&amp;1))+11,D8+1,4))</f>
        <v>M12:M15</v>
      </c>
    </row>
    <row r="6" spans="1:13" x14ac:dyDescent="0.2">
      <c r="A6" t="s">
        <v>50</v>
      </c>
      <c r="D6" s="22">
        <v>12</v>
      </c>
    </row>
    <row r="7" spans="1:13" x14ac:dyDescent="0.2">
      <c r="A7" t="s">
        <v>51</v>
      </c>
      <c r="D7" s="22" t="s">
        <v>33</v>
      </c>
      <c r="F7" t="s">
        <v>56</v>
      </c>
      <c r="H7" s="26" t="str">
        <f ca="1">IF(COUNTA(INDIRECT(H5))&gt;0,AVERAGE(INDIRECT(H5)),"---")</f>
        <v>---</v>
      </c>
      <c r="L7" s="27"/>
    </row>
    <row r="8" spans="1:13" x14ac:dyDescent="0.2">
      <c r="A8" t="s">
        <v>52</v>
      </c>
      <c r="D8" s="22">
        <v>12</v>
      </c>
    </row>
    <row r="10" spans="1:13" ht="16" x14ac:dyDescent="0.2">
      <c r="A10" s="13" t="s">
        <v>17</v>
      </c>
    </row>
    <row r="11" spans="1:13" x14ac:dyDescent="0.2">
      <c r="A11" s="12"/>
      <c r="B11" s="21">
        <v>1</v>
      </c>
      <c r="C11" s="21">
        <v>2</v>
      </c>
      <c r="D11" s="21">
        <v>3</v>
      </c>
      <c r="E11" s="21">
        <v>4</v>
      </c>
      <c r="F11" s="21">
        <v>5</v>
      </c>
      <c r="G11" s="21">
        <v>6</v>
      </c>
      <c r="H11" s="21">
        <v>7</v>
      </c>
      <c r="I11" s="21">
        <v>8</v>
      </c>
      <c r="J11" s="21">
        <v>9</v>
      </c>
      <c r="K11" s="21">
        <v>10</v>
      </c>
      <c r="L11" s="21">
        <v>11</v>
      </c>
      <c r="M11" s="21">
        <v>12</v>
      </c>
    </row>
    <row r="12" spans="1:13" x14ac:dyDescent="0.2">
      <c r="A12" s="21" t="s">
        <v>30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">
      <c r="A13" s="21" t="s">
        <v>31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">
      <c r="A14" s="21" t="s">
        <v>32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">
      <c r="A15" s="21" t="s">
        <v>33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">
      <c r="A16" s="21" t="s">
        <v>34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2">
      <c r="A17" s="21" t="s">
        <v>35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2">
      <c r="A18" s="21" t="s">
        <v>36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2">
      <c r="A19" s="21" t="s">
        <v>37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</sheetData>
  <conditionalFormatting sqref="B12:M19">
    <cfRule type="expression" dxfId="0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7"/>
  <sheetViews>
    <sheetView tabSelected="1" workbookViewId="0">
      <selection activeCell="F5" sqref="F5"/>
    </sheetView>
  </sheetViews>
  <sheetFormatPr baseColWidth="10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4" ht="19" x14ac:dyDescent="0.25">
      <c r="A1" s="8" t="s">
        <v>13</v>
      </c>
      <c r="B1" s="28"/>
      <c r="C1" s="28"/>
      <c r="D1" s="3" t="s">
        <v>57</v>
      </c>
      <c r="H1" s="7" t="s">
        <v>66</v>
      </c>
      <c r="M1" s="7"/>
    </row>
    <row r="2" spans="1:14" x14ac:dyDescent="0.2">
      <c r="A2" t="s">
        <v>21</v>
      </c>
      <c r="D2" s="11" t="str">
        <f>'Particle standard curve'!C30</f>
        <v>---</v>
      </c>
      <c r="H2" s="7" t="s">
        <v>29</v>
      </c>
      <c r="M2" s="7"/>
    </row>
    <row r="3" spans="1:14" x14ac:dyDescent="0.2">
      <c r="A3" t="s">
        <v>56</v>
      </c>
      <c r="B3" s="6"/>
      <c r="C3" s="6"/>
      <c r="D3" s="11" t="str">
        <f ca="1">'Raw Plate Reader Measurements'!H7</f>
        <v>---</v>
      </c>
      <c r="M3" s="7"/>
    </row>
    <row r="4" spans="1:14" x14ac:dyDescent="0.2">
      <c r="A4" t="s">
        <v>58</v>
      </c>
      <c r="D4" s="11" t="b">
        <f ca="1">AND(ISNUMBER(D2),ISNUMBER(D3))</f>
        <v>0</v>
      </c>
      <c r="M4" s="7"/>
    </row>
    <row r="6" spans="1:14" ht="19" x14ac:dyDescent="0.25">
      <c r="A6" s="9" t="s">
        <v>14</v>
      </c>
      <c r="B6" s="9"/>
      <c r="C6" s="9"/>
    </row>
    <row r="7" spans="1:14" ht="16" x14ac:dyDescent="0.2">
      <c r="A7" s="13" t="s">
        <v>62</v>
      </c>
      <c r="B7" s="14"/>
      <c r="C7" s="14"/>
    </row>
    <row r="8" spans="1:14" s="5" customFormat="1" x14ac:dyDescent="0.2">
      <c r="A8" s="12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/>
    </row>
    <row r="9" spans="1:14" x14ac:dyDescent="0.2">
      <c r="A9" s="21" t="s">
        <v>30</v>
      </c>
      <c r="B9" s="26" t="str">
        <f ca="1">IF(AND($D$4,ISNUMBER(B20)),B20*$D$2,"---")</f>
        <v>---</v>
      </c>
      <c r="C9" s="26" t="str">
        <f t="shared" ref="C9:M9" ca="1" si="0">IF(AND($D$4,ISNUMBER(C20)),C20*$D$2,"---")</f>
        <v>---</v>
      </c>
      <c r="D9" s="26" t="str">
        <f t="shared" ca="1" si="0"/>
        <v>---</v>
      </c>
      <c r="E9" s="26" t="str">
        <f t="shared" ca="1" si="0"/>
        <v>---</v>
      </c>
      <c r="F9" s="26" t="str">
        <f t="shared" ca="1" si="0"/>
        <v>---</v>
      </c>
      <c r="G9" s="26" t="str">
        <f t="shared" ca="1" si="0"/>
        <v>---</v>
      </c>
      <c r="H9" s="26" t="str">
        <f t="shared" ca="1" si="0"/>
        <v>---</v>
      </c>
      <c r="I9" s="26" t="str">
        <f t="shared" ca="1" si="0"/>
        <v>---</v>
      </c>
      <c r="J9" s="26" t="str">
        <f t="shared" ca="1" si="0"/>
        <v>---</v>
      </c>
      <c r="K9" s="26" t="str">
        <f t="shared" ca="1" si="0"/>
        <v>---</v>
      </c>
      <c r="L9" s="26" t="str">
        <f t="shared" ca="1" si="0"/>
        <v>---</v>
      </c>
      <c r="M9" s="26" t="str">
        <f t="shared" ca="1" si="0"/>
        <v>---</v>
      </c>
    </row>
    <row r="10" spans="1:14" x14ac:dyDescent="0.2">
      <c r="A10" s="21" t="s">
        <v>31</v>
      </c>
      <c r="B10" s="26" t="str">
        <f t="shared" ref="B10:M10" ca="1" si="1">IF(AND($D$4,ISNUMBER(B21)),B21*$D$2,"---")</f>
        <v>---</v>
      </c>
      <c r="C10" s="26" t="str">
        <f t="shared" ca="1" si="1"/>
        <v>---</v>
      </c>
      <c r="D10" s="26" t="str">
        <f t="shared" ca="1" si="1"/>
        <v>---</v>
      </c>
      <c r="E10" s="26" t="str">
        <f t="shared" ca="1" si="1"/>
        <v>---</v>
      </c>
      <c r="F10" s="26" t="str">
        <f t="shared" ca="1" si="1"/>
        <v>---</v>
      </c>
      <c r="G10" s="26" t="str">
        <f t="shared" ca="1" si="1"/>
        <v>---</v>
      </c>
      <c r="H10" s="26" t="str">
        <f t="shared" ca="1" si="1"/>
        <v>---</v>
      </c>
      <c r="I10" s="26" t="str">
        <f t="shared" ca="1" si="1"/>
        <v>---</v>
      </c>
      <c r="J10" s="26" t="str">
        <f t="shared" ca="1" si="1"/>
        <v>---</v>
      </c>
      <c r="K10" s="26" t="str">
        <f t="shared" ca="1" si="1"/>
        <v>---</v>
      </c>
      <c r="L10" s="26" t="str">
        <f t="shared" ca="1" si="1"/>
        <v>---</v>
      </c>
      <c r="M10" s="26" t="str">
        <f t="shared" ca="1" si="1"/>
        <v>---</v>
      </c>
    </row>
    <row r="11" spans="1:14" x14ac:dyDescent="0.2">
      <c r="A11" s="21" t="s">
        <v>32</v>
      </c>
      <c r="B11" s="26" t="str">
        <f t="shared" ref="B11:M11" ca="1" si="2">IF(AND($D$4,ISNUMBER(B22)),B22*$D$2,"---")</f>
        <v>---</v>
      </c>
      <c r="C11" s="26" t="str">
        <f t="shared" ca="1" si="2"/>
        <v>---</v>
      </c>
      <c r="D11" s="26" t="str">
        <f t="shared" ca="1" si="2"/>
        <v>---</v>
      </c>
      <c r="E11" s="26" t="str">
        <f t="shared" ca="1" si="2"/>
        <v>---</v>
      </c>
      <c r="F11" s="26" t="str">
        <f t="shared" ca="1" si="2"/>
        <v>---</v>
      </c>
      <c r="G11" s="26" t="str">
        <f t="shared" ca="1" si="2"/>
        <v>---</v>
      </c>
      <c r="H11" s="26" t="str">
        <f t="shared" ca="1" si="2"/>
        <v>---</v>
      </c>
      <c r="I11" s="26" t="str">
        <f t="shared" ca="1" si="2"/>
        <v>---</v>
      </c>
      <c r="J11" s="26" t="str">
        <f t="shared" ca="1" si="2"/>
        <v>---</v>
      </c>
      <c r="K11" s="26" t="str">
        <f t="shared" ca="1" si="2"/>
        <v>---</v>
      </c>
      <c r="L11" s="26" t="str">
        <f t="shared" ca="1" si="2"/>
        <v>---</v>
      </c>
      <c r="M11" s="26" t="str">
        <f t="shared" ca="1" si="2"/>
        <v>---</v>
      </c>
    </row>
    <row r="12" spans="1:14" x14ac:dyDescent="0.2">
      <c r="A12" s="21" t="s">
        <v>33</v>
      </c>
      <c r="B12" s="26" t="str">
        <f t="shared" ref="B12:M12" ca="1" si="3">IF(AND($D$4,ISNUMBER(B23)),B23*$D$2,"---")</f>
        <v>---</v>
      </c>
      <c r="C12" s="26" t="str">
        <f t="shared" ca="1" si="3"/>
        <v>---</v>
      </c>
      <c r="D12" s="26" t="str">
        <f t="shared" ca="1" si="3"/>
        <v>---</v>
      </c>
      <c r="E12" s="26" t="str">
        <f t="shared" ca="1" si="3"/>
        <v>---</v>
      </c>
      <c r="F12" s="26" t="str">
        <f t="shared" ca="1" si="3"/>
        <v>---</v>
      </c>
      <c r="G12" s="26" t="str">
        <f t="shared" ca="1" si="3"/>
        <v>---</v>
      </c>
      <c r="H12" s="26" t="str">
        <f t="shared" ca="1" si="3"/>
        <v>---</v>
      </c>
      <c r="I12" s="26" t="str">
        <f t="shared" ca="1" si="3"/>
        <v>---</v>
      </c>
      <c r="J12" s="26" t="str">
        <f t="shared" ca="1" si="3"/>
        <v>---</v>
      </c>
      <c r="K12" s="26" t="str">
        <f t="shared" ca="1" si="3"/>
        <v>---</v>
      </c>
      <c r="L12" s="26" t="str">
        <f t="shared" ca="1" si="3"/>
        <v>---</v>
      </c>
      <c r="M12" s="26" t="str">
        <f t="shared" ca="1" si="3"/>
        <v>---</v>
      </c>
    </row>
    <row r="13" spans="1:14" x14ac:dyDescent="0.2">
      <c r="A13" s="21" t="s">
        <v>34</v>
      </c>
      <c r="B13" s="26" t="str">
        <f t="shared" ref="B13:M13" ca="1" si="4">IF(AND($D$4,ISNUMBER(B24)),B24*$D$2,"---")</f>
        <v>---</v>
      </c>
      <c r="C13" s="26" t="str">
        <f t="shared" ca="1" si="4"/>
        <v>---</v>
      </c>
      <c r="D13" s="26" t="str">
        <f t="shared" ca="1" si="4"/>
        <v>---</v>
      </c>
      <c r="E13" s="26" t="str">
        <f t="shared" ca="1" si="4"/>
        <v>---</v>
      </c>
      <c r="F13" s="26" t="str">
        <f t="shared" ca="1" si="4"/>
        <v>---</v>
      </c>
      <c r="G13" s="26" t="str">
        <f t="shared" ca="1" si="4"/>
        <v>---</v>
      </c>
      <c r="H13" s="26" t="str">
        <f t="shared" ca="1" si="4"/>
        <v>---</v>
      </c>
      <c r="I13" s="26" t="str">
        <f t="shared" ca="1" si="4"/>
        <v>---</v>
      </c>
      <c r="J13" s="26" t="str">
        <f t="shared" ca="1" si="4"/>
        <v>---</v>
      </c>
      <c r="K13" s="26" t="str">
        <f t="shared" ca="1" si="4"/>
        <v>---</v>
      </c>
      <c r="L13" s="26" t="str">
        <f t="shared" ca="1" si="4"/>
        <v>---</v>
      </c>
      <c r="M13" s="26" t="str">
        <f t="shared" ca="1" si="4"/>
        <v>---</v>
      </c>
    </row>
    <row r="14" spans="1:14" x14ac:dyDescent="0.2">
      <c r="A14" s="21" t="s">
        <v>35</v>
      </c>
      <c r="B14" s="26" t="str">
        <f t="shared" ref="B14:M14" ca="1" si="5">IF(AND($D$4,ISNUMBER(B25)),B25*$D$2,"---")</f>
        <v>---</v>
      </c>
      <c r="C14" s="26" t="str">
        <f t="shared" ca="1" si="5"/>
        <v>---</v>
      </c>
      <c r="D14" s="26" t="str">
        <f t="shared" ca="1" si="5"/>
        <v>---</v>
      </c>
      <c r="E14" s="26" t="str">
        <f t="shared" ca="1" si="5"/>
        <v>---</v>
      </c>
      <c r="F14" s="26" t="str">
        <f t="shared" ca="1" si="5"/>
        <v>---</v>
      </c>
      <c r="G14" s="26" t="str">
        <f t="shared" ca="1" si="5"/>
        <v>---</v>
      </c>
      <c r="H14" s="26" t="str">
        <f t="shared" ca="1" si="5"/>
        <v>---</v>
      </c>
      <c r="I14" s="26" t="str">
        <f t="shared" ca="1" si="5"/>
        <v>---</v>
      </c>
      <c r="J14" s="26" t="str">
        <f t="shared" ca="1" si="5"/>
        <v>---</v>
      </c>
      <c r="K14" s="26" t="str">
        <f t="shared" ca="1" si="5"/>
        <v>---</v>
      </c>
      <c r="L14" s="26" t="str">
        <f t="shared" ca="1" si="5"/>
        <v>---</v>
      </c>
      <c r="M14" s="26" t="str">
        <f t="shared" ca="1" si="5"/>
        <v>---</v>
      </c>
    </row>
    <row r="15" spans="1:14" x14ac:dyDescent="0.2">
      <c r="A15" s="21" t="s">
        <v>36</v>
      </c>
      <c r="B15" s="26" t="str">
        <f t="shared" ref="B15:M15" ca="1" si="6">IF(AND($D$4,ISNUMBER(B26)),B26*$D$2,"---")</f>
        <v>---</v>
      </c>
      <c r="C15" s="26" t="str">
        <f t="shared" ca="1" si="6"/>
        <v>---</v>
      </c>
      <c r="D15" s="26" t="str">
        <f t="shared" ca="1" si="6"/>
        <v>---</v>
      </c>
      <c r="E15" s="26" t="str">
        <f t="shared" ca="1" si="6"/>
        <v>---</v>
      </c>
      <c r="F15" s="26" t="str">
        <f t="shared" ca="1" si="6"/>
        <v>---</v>
      </c>
      <c r="G15" s="26" t="str">
        <f t="shared" ca="1" si="6"/>
        <v>---</v>
      </c>
      <c r="H15" s="26" t="str">
        <f t="shared" ca="1" si="6"/>
        <v>---</v>
      </c>
      <c r="I15" s="26" t="str">
        <f t="shared" ca="1" si="6"/>
        <v>---</v>
      </c>
      <c r="J15" s="26" t="str">
        <f t="shared" ca="1" si="6"/>
        <v>---</v>
      </c>
      <c r="K15" s="26" t="str">
        <f t="shared" ca="1" si="6"/>
        <v>---</v>
      </c>
      <c r="L15" s="26" t="str">
        <f t="shared" ca="1" si="6"/>
        <v>---</v>
      </c>
      <c r="M15" s="26" t="str">
        <f t="shared" ca="1" si="6"/>
        <v>---</v>
      </c>
    </row>
    <row r="16" spans="1:14" x14ac:dyDescent="0.2">
      <c r="A16" s="21" t="s">
        <v>37</v>
      </c>
      <c r="B16" s="26" t="str">
        <f t="shared" ref="B16:M16" ca="1" si="7">IF(AND($D$4,ISNUMBER(B27)),B27*$D$2,"---")</f>
        <v>---</v>
      </c>
      <c r="C16" s="26" t="str">
        <f t="shared" ca="1" si="7"/>
        <v>---</v>
      </c>
      <c r="D16" s="26" t="str">
        <f t="shared" ca="1" si="7"/>
        <v>---</v>
      </c>
      <c r="E16" s="26" t="str">
        <f t="shared" ca="1" si="7"/>
        <v>---</v>
      </c>
      <c r="F16" s="26" t="str">
        <f t="shared" ca="1" si="7"/>
        <v>---</v>
      </c>
      <c r="G16" s="26" t="str">
        <f t="shared" ca="1" si="7"/>
        <v>---</v>
      </c>
      <c r="H16" s="26" t="str">
        <f t="shared" ca="1" si="7"/>
        <v>---</v>
      </c>
      <c r="I16" s="26" t="str">
        <f t="shared" ca="1" si="7"/>
        <v>---</v>
      </c>
      <c r="J16" s="26" t="str">
        <f t="shared" ca="1" si="7"/>
        <v>---</v>
      </c>
      <c r="K16" s="26" t="str">
        <f t="shared" ca="1" si="7"/>
        <v>---</v>
      </c>
      <c r="L16" s="26" t="str">
        <f t="shared" ca="1" si="7"/>
        <v>---</v>
      </c>
      <c r="M16" s="26" t="str">
        <f t="shared" ca="1" si="7"/>
        <v>---</v>
      </c>
    </row>
    <row r="18" spans="1:13" ht="16" x14ac:dyDescent="0.2">
      <c r="A18" s="13" t="s">
        <v>22</v>
      </c>
    </row>
    <row r="19" spans="1:13" x14ac:dyDescent="0.2">
      <c r="A19" s="12"/>
      <c r="B19" s="29">
        <v>1</v>
      </c>
      <c r="C19" s="29">
        <v>2</v>
      </c>
      <c r="D19" s="29">
        <v>3</v>
      </c>
      <c r="E19" s="29">
        <v>4</v>
      </c>
      <c r="F19" s="29">
        <v>5</v>
      </c>
      <c r="G19" s="29">
        <v>6</v>
      </c>
      <c r="H19" s="29">
        <v>7</v>
      </c>
      <c r="I19" s="29">
        <v>8</v>
      </c>
      <c r="J19" s="29">
        <v>9</v>
      </c>
      <c r="K19" s="29">
        <v>10</v>
      </c>
      <c r="L19" s="29">
        <v>11</v>
      </c>
      <c r="M19" s="29">
        <v>12</v>
      </c>
    </row>
    <row r="20" spans="1:13" x14ac:dyDescent="0.2">
      <c r="A20" s="21" t="s">
        <v>30</v>
      </c>
      <c r="B20" s="17" t="str">
        <f>IF(ISNUMBER('Raw Plate Reader Measurements'!B12),'Raw Plate Reader Measurements'!B12-$D$3,"---")</f>
        <v>---</v>
      </c>
      <c r="C20" s="17" t="str">
        <f>IF(ISNUMBER('Raw Plate Reader Measurements'!C12),'Raw Plate Reader Measurements'!C12-$D$3,"---")</f>
        <v>---</v>
      </c>
      <c r="D20" s="17" t="str">
        <f>IF(ISNUMBER('Raw Plate Reader Measurements'!D12),'Raw Plate Reader Measurements'!D12-$D$3,"---")</f>
        <v>---</v>
      </c>
      <c r="E20" s="17" t="str">
        <f>IF(ISNUMBER('Raw Plate Reader Measurements'!E12),'Raw Plate Reader Measurements'!E12-$D$3,"---")</f>
        <v>---</v>
      </c>
      <c r="F20" s="17" t="str">
        <f>IF(ISNUMBER('Raw Plate Reader Measurements'!F12),'Raw Plate Reader Measurements'!F12-$D$3,"---")</f>
        <v>---</v>
      </c>
      <c r="G20" s="17" t="str">
        <f>IF(ISNUMBER('Raw Plate Reader Measurements'!G12),'Raw Plate Reader Measurements'!G12-$D$3,"---")</f>
        <v>---</v>
      </c>
      <c r="H20" s="17" t="str">
        <f>IF(ISNUMBER('Raw Plate Reader Measurements'!H12),'Raw Plate Reader Measurements'!H12-$D$3,"---")</f>
        <v>---</v>
      </c>
      <c r="I20" s="17" t="str">
        <f>IF(ISNUMBER('Raw Plate Reader Measurements'!I12),'Raw Plate Reader Measurements'!I12-$D$3,"---")</f>
        <v>---</v>
      </c>
      <c r="J20" s="17" t="str">
        <f>IF(ISNUMBER('Raw Plate Reader Measurements'!J12),'Raw Plate Reader Measurements'!J12-$D$3,"---")</f>
        <v>---</v>
      </c>
      <c r="K20" s="17" t="str">
        <f>IF(ISNUMBER('Raw Plate Reader Measurements'!K12),'Raw Plate Reader Measurements'!K12-$D$3,"---")</f>
        <v>---</v>
      </c>
      <c r="L20" s="17" t="str">
        <f>IF(ISNUMBER('Raw Plate Reader Measurements'!L12),'Raw Plate Reader Measurements'!L12-$D$3,"---")</f>
        <v>---</v>
      </c>
      <c r="M20" s="17" t="str">
        <f>IF(ISNUMBER('Raw Plate Reader Measurements'!M12),'Raw Plate Reader Measurements'!M12-$D$3,"---")</f>
        <v>---</v>
      </c>
    </row>
    <row r="21" spans="1:13" x14ac:dyDescent="0.2">
      <c r="A21" s="21" t="s">
        <v>31</v>
      </c>
      <c r="B21" s="17" t="str">
        <f>IF(ISNUMBER('Raw Plate Reader Measurements'!B13),'Raw Plate Reader Measurements'!B13-$D$3,"---")</f>
        <v>---</v>
      </c>
      <c r="C21" s="17" t="str">
        <f>IF(ISNUMBER('Raw Plate Reader Measurements'!C13),'Raw Plate Reader Measurements'!C13-$D$3,"---")</f>
        <v>---</v>
      </c>
      <c r="D21" s="17" t="str">
        <f>IF(ISNUMBER('Raw Plate Reader Measurements'!D13),'Raw Plate Reader Measurements'!D13-$D$3,"---")</f>
        <v>---</v>
      </c>
      <c r="E21" s="17" t="str">
        <f>IF(ISNUMBER('Raw Plate Reader Measurements'!E13),'Raw Plate Reader Measurements'!E13-$D$3,"---")</f>
        <v>---</v>
      </c>
      <c r="F21" s="17" t="str">
        <f>IF(ISNUMBER('Raw Plate Reader Measurements'!F13),'Raw Plate Reader Measurements'!F13-$D$3,"---")</f>
        <v>---</v>
      </c>
      <c r="G21" s="17" t="str">
        <f>IF(ISNUMBER('Raw Plate Reader Measurements'!G13),'Raw Plate Reader Measurements'!G13-$D$3,"---")</f>
        <v>---</v>
      </c>
      <c r="H21" s="17" t="str">
        <f>IF(ISNUMBER('Raw Plate Reader Measurements'!H13),'Raw Plate Reader Measurements'!H13-$D$3,"---")</f>
        <v>---</v>
      </c>
      <c r="I21" s="17" t="str">
        <f>IF(ISNUMBER('Raw Plate Reader Measurements'!I13),'Raw Plate Reader Measurements'!I13-$D$3,"---")</f>
        <v>---</v>
      </c>
      <c r="J21" s="17" t="str">
        <f>IF(ISNUMBER('Raw Plate Reader Measurements'!J13),'Raw Plate Reader Measurements'!J13-$D$3,"---")</f>
        <v>---</v>
      </c>
      <c r="K21" s="17" t="str">
        <f>IF(ISNUMBER('Raw Plate Reader Measurements'!K13),'Raw Plate Reader Measurements'!K13-$D$3,"---")</f>
        <v>---</v>
      </c>
      <c r="L21" s="17" t="str">
        <f>IF(ISNUMBER('Raw Plate Reader Measurements'!L13),'Raw Plate Reader Measurements'!L13-$D$3,"---")</f>
        <v>---</v>
      </c>
      <c r="M21" s="17" t="str">
        <f>IF(ISNUMBER('Raw Plate Reader Measurements'!M13),'Raw Plate Reader Measurements'!M13-$D$3,"---")</f>
        <v>---</v>
      </c>
    </row>
    <row r="22" spans="1:13" x14ac:dyDescent="0.2">
      <c r="A22" s="21" t="s">
        <v>32</v>
      </c>
      <c r="B22" s="17" t="str">
        <f>IF(ISNUMBER('Raw Plate Reader Measurements'!B14),'Raw Plate Reader Measurements'!B14-$D$3,"---")</f>
        <v>---</v>
      </c>
      <c r="C22" s="17" t="str">
        <f>IF(ISNUMBER('Raw Plate Reader Measurements'!C14),'Raw Plate Reader Measurements'!C14-$D$3,"---")</f>
        <v>---</v>
      </c>
      <c r="D22" s="17" t="str">
        <f>IF(ISNUMBER('Raw Plate Reader Measurements'!D14),'Raw Plate Reader Measurements'!D14-$D$3,"---")</f>
        <v>---</v>
      </c>
      <c r="E22" s="17" t="str">
        <f>IF(ISNUMBER('Raw Plate Reader Measurements'!E14),'Raw Plate Reader Measurements'!E14-$D$3,"---")</f>
        <v>---</v>
      </c>
      <c r="F22" s="17" t="str">
        <f>IF(ISNUMBER('Raw Plate Reader Measurements'!F14),'Raw Plate Reader Measurements'!F14-$D$3,"---")</f>
        <v>---</v>
      </c>
      <c r="G22" s="17" t="str">
        <f>IF(ISNUMBER('Raw Plate Reader Measurements'!G14),'Raw Plate Reader Measurements'!G14-$D$3,"---")</f>
        <v>---</v>
      </c>
      <c r="H22" s="17" t="str">
        <f>IF(ISNUMBER('Raw Plate Reader Measurements'!H14),'Raw Plate Reader Measurements'!H14-$D$3,"---")</f>
        <v>---</v>
      </c>
      <c r="I22" s="17" t="str">
        <f>IF(ISNUMBER('Raw Plate Reader Measurements'!I14),'Raw Plate Reader Measurements'!I14-$D$3,"---")</f>
        <v>---</v>
      </c>
      <c r="J22" s="17" t="str">
        <f>IF(ISNUMBER('Raw Plate Reader Measurements'!J14),'Raw Plate Reader Measurements'!J14-$D$3,"---")</f>
        <v>---</v>
      </c>
      <c r="K22" s="17" t="str">
        <f>IF(ISNUMBER('Raw Plate Reader Measurements'!K14),'Raw Plate Reader Measurements'!K14-$D$3,"---")</f>
        <v>---</v>
      </c>
      <c r="L22" s="17" t="str">
        <f>IF(ISNUMBER('Raw Plate Reader Measurements'!L14),'Raw Plate Reader Measurements'!L14-$D$3,"---")</f>
        <v>---</v>
      </c>
      <c r="M22" s="17" t="str">
        <f>IF(ISNUMBER('Raw Plate Reader Measurements'!M14),'Raw Plate Reader Measurements'!M14-$D$3,"---")</f>
        <v>---</v>
      </c>
    </row>
    <row r="23" spans="1:13" x14ac:dyDescent="0.2">
      <c r="A23" s="21" t="s">
        <v>33</v>
      </c>
      <c r="B23" s="17" t="str">
        <f>IF(ISNUMBER('Raw Plate Reader Measurements'!B15),'Raw Plate Reader Measurements'!B15-$D$3,"---")</f>
        <v>---</v>
      </c>
      <c r="C23" s="17" t="str">
        <f>IF(ISNUMBER('Raw Plate Reader Measurements'!C15),'Raw Plate Reader Measurements'!C15-$D$3,"---")</f>
        <v>---</v>
      </c>
      <c r="D23" s="17" t="str">
        <f>IF(ISNUMBER('Raw Plate Reader Measurements'!D15),'Raw Plate Reader Measurements'!D15-$D$3,"---")</f>
        <v>---</v>
      </c>
      <c r="E23" s="17" t="str">
        <f>IF(ISNUMBER('Raw Plate Reader Measurements'!E15),'Raw Plate Reader Measurements'!E15-$D$3,"---")</f>
        <v>---</v>
      </c>
      <c r="F23" s="17" t="str">
        <f>IF(ISNUMBER('Raw Plate Reader Measurements'!F15),'Raw Plate Reader Measurements'!F15-$D$3,"---")</f>
        <v>---</v>
      </c>
      <c r="G23" s="17" t="str">
        <f>IF(ISNUMBER('Raw Plate Reader Measurements'!G15),'Raw Plate Reader Measurements'!G15-$D$3,"---")</f>
        <v>---</v>
      </c>
      <c r="H23" s="17" t="str">
        <f>IF(ISNUMBER('Raw Plate Reader Measurements'!H15),'Raw Plate Reader Measurements'!H15-$D$3,"---")</f>
        <v>---</v>
      </c>
      <c r="I23" s="17" t="str">
        <f>IF(ISNUMBER('Raw Plate Reader Measurements'!I15),'Raw Plate Reader Measurements'!I15-$D$3,"---")</f>
        <v>---</v>
      </c>
      <c r="J23" s="17" t="str">
        <f>IF(ISNUMBER('Raw Plate Reader Measurements'!J15),'Raw Plate Reader Measurements'!J15-$D$3,"---")</f>
        <v>---</v>
      </c>
      <c r="K23" s="17" t="str">
        <f>IF(ISNUMBER('Raw Plate Reader Measurements'!K15),'Raw Plate Reader Measurements'!K15-$D$3,"---")</f>
        <v>---</v>
      </c>
      <c r="L23" s="17" t="str">
        <f>IF(ISNUMBER('Raw Plate Reader Measurements'!L15),'Raw Plate Reader Measurements'!L15-$D$3,"---")</f>
        <v>---</v>
      </c>
      <c r="M23" s="17" t="str">
        <f>IF(ISNUMBER('Raw Plate Reader Measurements'!M15),'Raw Plate Reader Measurements'!M15-$D$3,"---")</f>
        <v>---</v>
      </c>
    </row>
    <row r="24" spans="1:13" x14ac:dyDescent="0.2">
      <c r="A24" s="21" t="s">
        <v>34</v>
      </c>
      <c r="B24" s="17" t="str">
        <f>IF(ISNUMBER('Raw Plate Reader Measurements'!B16),'Raw Plate Reader Measurements'!B16-$D$3,"---")</f>
        <v>---</v>
      </c>
      <c r="C24" s="17" t="str">
        <f>IF(ISNUMBER('Raw Plate Reader Measurements'!C16),'Raw Plate Reader Measurements'!C16-$D$3,"---")</f>
        <v>---</v>
      </c>
      <c r="D24" s="17" t="str">
        <f>IF(ISNUMBER('Raw Plate Reader Measurements'!D16),'Raw Plate Reader Measurements'!D16-$D$3,"---")</f>
        <v>---</v>
      </c>
      <c r="E24" s="17" t="str">
        <f>IF(ISNUMBER('Raw Plate Reader Measurements'!E16),'Raw Plate Reader Measurements'!E16-$D$3,"---")</f>
        <v>---</v>
      </c>
      <c r="F24" s="17" t="str">
        <f>IF(ISNUMBER('Raw Plate Reader Measurements'!F16),'Raw Plate Reader Measurements'!F16-$D$3,"---")</f>
        <v>---</v>
      </c>
      <c r="G24" s="17" t="str">
        <f>IF(ISNUMBER('Raw Plate Reader Measurements'!G16),'Raw Plate Reader Measurements'!G16-$D$3,"---")</f>
        <v>---</v>
      </c>
      <c r="H24" s="17" t="str">
        <f>IF(ISNUMBER('Raw Plate Reader Measurements'!H16),'Raw Plate Reader Measurements'!H16-$D$3,"---")</f>
        <v>---</v>
      </c>
      <c r="I24" s="17" t="str">
        <f>IF(ISNUMBER('Raw Plate Reader Measurements'!I16),'Raw Plate Reader Measurements'!I16-$D$3,"---")</f>
        <v>---</v>
      </c>
      <c r="J24" s="17" t="str">
        <f>IF(ISNUMBER('Raw Plate Reader Measurements'!J16),'Raw Plate Reader Measurements'!J16-$D$3,"---")</f>
        <v>---</v>
      </c>
      <c r="K24" s="17" t="str">
        <f>IF(ISNUMBER('Raw Plate Reader Measurements'!K16),'Raw Plate Reader Measurements'!K16-$D$3,"---")</f>
        <v>---</v>
      </c>
      <c r="L24" s="17" t="str">
        <f>IF(ISNUMBER('Raw Plate Reader Measurements'!L16),'Raw Plate Reader Measurements'!L16-$D$3,"---")</f>
        <v>---</v>
      </c>
      <c r="M24" s="17" t="str">
        <f>IF(ISNUMBER('Raw Plate Reader Measurements'!M16),'Raw Plate Reader Measurements'!M16-$D$3,"---")</f>
        <v>---</v>
      </c>
    </row>
    <row r="25" spans="1:13" x14ac:dyDescent="0.2">
      <c r="A25" s="21" t="s">
        <v>35</v>
      </c>
      <c r="B25" s="17" t="str">
        <f>IF(ISNUMBER('Raw Plate Reader Measurements'!B17),'Raw Plate Reader Measurements'!B17-$D$3,"---")</f>
        <v>---</v>
      </c>
      <c r="C25" s="17" t="str">
        <f>IF(ISNUMBER('Raw Plate Reader Measurements'!C17),'Raw Plate Reader Measurements'!C17-$D$3,"---")</f>
        <v>---</v>
      </c>
      <c r="D25" s="17" t="str">
        <f>IF(ISNUMBER('Raw Plate Reader Measurements'!D17),'Raw Plate Reader Measurements'!D17-$D$3,"---")</f>
        <v>---</v>
      </c>
      <c r="E25" s="17" t="str">
        <f>IF(ISNUMBER('Raw Plate Reader Measurements'!E17),'Raw Plate Reader Measurements'!E17-$D$3,"---")</f>
        <v>---</v>
      </c>
      <c r="F25" s="17" t="str">
        <f>IF(ISNUMBER('Raw Plate Reader Measurements'!F17),'Raw Plate Reader Measurements'!F17-$D$3,"---")</f>
        <v>---</v>
      </c>
      <c r="G25" s="17" t="str">
        <f>IF(ISNUMBER('Raw Plate Reader Measurements'!G17),'Raw Plate Reader Measurements'!G17-$D$3,"---")</f>
        <v>---</v>
      </c>
      <c r="H25" s="17" t="str">
        <f>IF(ISNUMBER('Raw Plate Reader Measurements'!H17),'Raw Plate Reader Measurements'!H17-$D$3,"---")</f>
        <v>---</v>
      </c>
      <c r="I25" s="17" t="str">
        <f>IF(ISNUMBER('Raw Plate Reader Measurements'!I17),'Raw Plate Reader Measurements'!I17-$D$3,"---")</f>
        <v>---</v>
      </c>
      <c r="J25" s="17" t="str">
        <f>IF(ISNUMBER('Raw Plate Reader Measurements'!J17),'Raw Plate Reader Measurements'!J17-$D$3,"---")</f>
        <v>---</v>
      </c>
      <c r="K25" s="17" t="str">
        <f>IF(ISNUMBER('Raw Plate Reader Measurements'!K17),'Raw Plate Reader Measurements'!K17-$D$3,"---")</f>
        <v>---</v>
      </c>
      <c r="L25" s="17" t="str">
        <f>IF(ISNUMBER('Raw Plate Reader Measurements'!L17),'Raw Plate Reader Measurements'!L17-$D$3,"---")</f>
        <v>---</v>
      </c>
      <c r="M25" s="17" t="str">
        <f>IF(ISNUMBER('Raw Plate Reader Measurements'!M17),'Raw Plate Reader Measurements'!M17-$D$3,"---")</f>
        <v>---</v>
      </c>
    </row>
    <row r="26" spans="1:13" x14ac:dyDescent="0.2">
      <c r="A26" s="21" t="s">
        <v>36</v>
      </c>
      <c r="B26" s="17" t="str">
        <f>IF(ISNUMBER('Raw Plate Reader Measurements'!B18),'Raw Plate Reader Measurements'!B18-$D$3,"---")</f>
        <v>---</v>
      </c>
      <c r="C26" s="17" t="str">
        <f>IF(ISNUMBER('Raw Plate Reader Measurements'!C18),'Raw Plate Reader Measurements'!C18-$D$3,"---")</f>
        <v>---</v>
      </c>
      <c r="D26" s="17" t="str">
        <f>IF(ISNUMBER('Raw Plate Reader Measurements'!D18),'Raw Plate Reader Measurements'!D18-$D$3,"---")</f>
        <v>---</v>
      </c>
      <c r="E26" s="17" t="str">
        <f>IF(ISNUMBER('Raw Plate Reader Measurements'!E18),'Raw Plate Reader Measurements'!E18-$D$3,"---")</f>
        <v>---</v>
      </c>
      <c r="F26" s="17" t="str">
        <f>IF(ISNUMBER('Raw Plate Reader Measurements'!F18),'Raw Plate Reader Measurements'!F18-$D$3,"---")</f>
        <v>---</v>
      </c>
      <c r="G26" s="17" t="str">
        <f>IF(ISNUMBER('Raw Plate Reader Measurements'!G18),'Raw Plate Reader Measurements'!G18-$D$3,"---")</f>
        <v>---</v>
      </c>
      <c r="H26" s="17" t="str">
        <f>IF(ISNUMBER('Raw Plate Reader Measurements'!H18),'Raw Plate Reader Measurements'!H18-$D$3,"---")</f>
        <v>---</v>
      </c>
      <c r="I26" s="17" t="str">
        <f>IF(ISNUMBER('Raw Plate Reader Measurements'!I18),'Raw Plate Reader Measurements'!I18-$D$3,"---")</f>
        <v>---</v>
      </c>
      <c r="J26" s="17" t="str">
        <f>IF(ISNUMBER('Raw Plate Reader Measurements'!J18),'Raw Plate Reader Measurements'!J18-$D$3,"---")</f>
        <v>---</v>
      </c>
      <c r="K26" s="17" t="str">
        <f>IF(ISNUMBER('Raw Plate Reader Measurements'!K18),'Raw Plate Reader Measurements'!K18-$D$3,"---")</f>
        <v>---</v>
      </c>
      <c r="L26" s="17" t="str">
        <f>IF(ISNUMBER('Raw Plate Reader Measurements'!L18),'Raw Plate Reader Measurements'!L18-$D$3,"---")</f>
        <v>---</v>
      </c>
      <c r="M26" s="17" t="str">
        <f>IF(ISNUMBER('Raw Plate Reader Measurements'!M18),'Raw Plate Reader Measurements'!M18-$D$3,"---")</f>
        <v>---</v>
      </c>
    </row>
    <row r="27" spans="1:13" x14ac:dyDescent="0.2">
      <c r="A27" s="21" t="s">
        <v>37</v>
      </c>
      <c r="B27" s="17" t="str">
        <f>IF(ISNUMBER('Raw Plate Reader Measurements'!B19),'Raw Plate Reader Measurements'!B19-$D$3,"---")</f>
        <v>---</v>
      </c>
      <c r="C27" s="17" t="str">
        <f>IF(ISNUMBER('Raw Plate Reader Measurements'!C19),'Raw Plate Reader Measurements'!C19-$D$3,"---")</f>
        <v>---</v>
      </c>
      <c r="D27" s="17" t="str">
        <f>IF(ISNUMBER('Raw Plate Reader Measurements'!D19),'Raw Plate Reader Measurements'!D19-$D$3,"---")</f>
        <v>---</v>
      </c>
      <c r="E27" s="17" t="str">
        <f>IF(ISNUMBER('Raw Plate Reader Measurements'!E19),'Raw Plate Reader Measurements'!E19-$D$3,"---")</f>
        <v>---</v>
      </c>
      <c r="F27" s="17" t="str">
        <f>IF(ISNUMBER('Raw Plate Reader Measurements'!F19),'Raw Plate Reader Measurements'!F19-$D$3,"---")</f>
        <v>---</v>
      </c>
      <c r="G27" s="17" t="str">
        <f>IF(ISNUMBER('Raw Plate Reader Measurements'!G19),'Raw Plate Reader Measurements'!G19-$D$3,"---")</f>
        <v>---</v>
      </c>
      <c r="H27" s="17" t="str">
        <f>IF(ISNUMBER('Raw Plate Reader Measurements'!H19),'Raw Plate Reader Measurements'!H19-$D$3,"---")</f>
        <v>---</v>
      </c>
      <c r="I27" s="17" t="str">
        <f>IF(ISNUMBER('Raw Plate Reader Measurements'!I19),'Raw Plate Reader Measurements'!I19-$D$3,"---")</f>
        <v>---</v>
      </c>
      <c r="J27" s="17" t="str">
        <f>IF(ISNUMBER('Raw Plate Reader Measurements'!J19),'Raw Plate Reader Measurements'!J19-$D$3,"---")</f>
        <v>---</v>
      </c>
      <c r="K27" s="17" t="str">
        <f>IF(ISNUMBER('Raw Plate Reader Measurements'!K19),'Raw Plate Reader Measurements'!K19-$D$3,"---")</f>
        <v>---</v>
      </c>
      <c r="L27" s="17" t="str">
        <f>IF(ISNUMBER('Raw Plate Reader Measurements'!L19),'Raw Plate Reader Measurements'!L19-$D$3,"---")</f>
        <v>---</v>
      </c>
      <c r="M27" s="17" t="str">
        <f>IF(ISNUMBER('Raw Plate Reader Measurements'!M19),'Raw Plate Reader Measurements'!M19-$D$3,"---")</f>
        <v>---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Particle standard curve</vt:lpstr>
      <vt:lpstr>Raw Plate Reader Measurements</vt:lpstr>
      <vt:lpstr>Equivalent Particle Count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2019-05-02T13:30:25Z</dcterms:modified>
</cp:coreProperties>
</file>