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rypto\Twitter Laloutre\"/>
    </mc:Choice>
  </mc:AlternateContent>
  <xr:revisionPtr revIDLastSave="0" documentId="13_ncr:1_{1EDDA391-1E5E-4F09-BC4C-936017662405}" xr6:coauthVersionLast="47" xr6:coauthVersionMax="47" xr10:uidLastSave="{00000000-0000-0000-0000-000000000000}"/>
  <bookViews>
    <workbookView xWindow="810" yWindow="-120" windowWidth="28110" windowHeight="16440" activeTab="3" xr2:uid="{00000000-000D-0000-FFFF-FFFF00000000}"/>
  </bookViews>
  <sheets>
    <sheet name="ESTIMATION RESSOURCES ET REWARD" sheetId="1" r:id="rId1"/>
    <sheet name="ESTIMATION ROI" sheetId="7" r:id="rId2"/>
    <sheet name="DONNEES VAISSEAUX" sheetId="2" r:id="rId3"/>
    <sheet name="DONNEES RESSOURCES" sheetId="6" r:id="rId4"/>
  </sheets>
  <definedNames>
    <definedName name="_xlnm._FilterDatabase" localSheetId="0" hidden="1">'ESTIMATION RESSOURCES ET REWARD'!$B$2:$O$3</definedName>
    <definedName name="DonnéesExternes_1" localSheetId="3" hidden="1">'DONNEES RESSOURCES'!$C$3:$D$4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7" l="1"/>
  <c r="F5" i="7" s="1"/>
  <c r="I8" i="2"/>
  <c r="J8" i="2" s="1"/>
  <c r="M9" i="7" l="1"/>
  <c r="M10" i="7" s="1"/>
  <c r="L9" i="7"/>
  <c r="L10" i="7" s="1"/>
  <c r="K9" i="7"/>
  <c r="K10" i="7" s="1"/>
  <c r="J9" i="7"/>
  <c r="J10" i="7" s="1"/>
  <c r="I9" i="7"/>
  <c r="I10" i="7" s="1"/>
  <c r="H9" i="7"/>
  <c r="H10" i="7" s="1"/>
  <c r="G9" i="7"/>
  <c r="G10" i="7" s="1"/>
  <c r="E9" i="7"/>
  <c r="E10" i="7" s="1"/>
  <c r="D9" i="7"/>
  <c r="D10" i="7" s="1"/>
  <c r="C9" i="7"/>
  <c r="C10" i="7" s="1"/>
  <c r="C4" i="7"/>
  <c r="C5" i="7" s="1"/>
  <c r="P4" i="7"/>
  <c r="P5" i="7" s="1"/>
  <c r="M4" i="7"/>
  <c r="M5" i="7" s="1"/>
  <c r="L4" i="7"/>
  <c r="L5" i="7" s="1"/>
  <c r="K4" i="7"/>
  <c r="K5" i="7" s="1"/>
  <c r="J4" i="7"/>
  <c r="J5" i="7" s="1"/>
  <c r="I4" i="7"/>
  <c r="I5" i="7" s="1"/>
  <c r="H4" i="7"/>
  <c r="H5" i="7" s="1"/>
  <c r="G4" i="7"/>
  <c r="G5" i="7" s="1"/>
  <c r="E4" i="7"/>
  <c r="E5" i="7" s="1"/>
  <c r="D4" i="7"/>
  <c r="D5" i="7" s="1"/>
  <c r="I6" i="2"/>
  <c r="J6" i="2" s="1"/>
  <c r="I7" i="2"/>
  <c r="J7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N4" i="7" s="1"/>
  <c r="N5" i="7" s="1"/>
  <c r="I17" i="2"/>
  <c r="J17" i="2" s="1"/>
  <c r="O4" i="7" s="1"/>
  <c r="O5" i="7" s="1"/>
  <c r="I18" i="2"/>
  <c r="J18" i="2" s="1"/>
  <c r="I19" i="2"/>
  <c r="J19" i="2" s="1"/>
  <c r="I20" i="2"/>
  <c r="J20" i="2" s="1"/>
  <c r="I21" i="2"/>
  <c r="J21" i="2" s="1"/>
  <c r="I22" i="2"/>
  <c r="J22" i="2" s="1"/>
  <c r="F9" i="7" s="1"/>
  <c r="F10" i="7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5" i="2"/>
  <c r="J5" i="2" s="1"/>
  <c r="B14" i="1" l="1" a="1"/>
  <c r="B14" i="1" s="1"/>
  <c r="C14" i="1" a="1"/>
  <c r="C14" i="1" s="1"/>
  <c r="D14" i="1" a="1"/>
  <c r="D14" i="1" s="1"/>
  <c r="E14" i="1" a="1"/>
  <c r="E14" i="1" s="1"/>
  <c r="E15" i="1" l="1"/>
  <c r="C15" i="1"/>
  <c r="B15" i="1"/>
  <c r="D15" i="1"/>
  <c r="B17" i="1" l="1"/>
  <c r="B18" i="1" s="1"/>
  <c r="B20" i="1" l="1" a="1"/>
  <c r="B20" i="1" s="1"/>
  <c r="B2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FA1F82-5F87-48B2-BE93-8C9234988BB1}" keepAlive="1" name="Requête - price?ids=star-atlas&amp;vs_currencies=usd" description="Connexion à la requête « price?ids=star-atlas&amp;vs_currencies=usd » dans le classeur." type="5" refreshedVersion="7" background="1" saveData="1">
    <dbPr connection="Provider=Microsoft.Mashup.OleDb.1;Data Source=$Workbook$;Location=&quot;price?ids=star-atlas&amp;vs_currencies=usd&quot;;Extended Properties=&quot;&quot;" command="SELECT * FROM [price?ids=star-atlas&amp;vs_currencies=usd]"/>
  </connection>
  <connection id="2" xr16:uid="{271D0810-FB94-4441-8031-0D5228B5D909}" keepAlive="1" name="Requête - price?ids=star-atlas&amp;vs_currencies=usd (2)" description="Connexion à la requête « price?ids=star-atlas&amp;vs_currencies=usd (2) » dans le classeur." type="5" refreshedVersion="7" background="1" saveData="1">
    <dbPr connection="Provider=Microsoft.Mashup.OleDb.1;Data Source=$Workbook$;Location=&quot;price?ids=star-atlas&amp;vs_currencies=usd (2)&quot;;Extended Properties=&quot;&quot;" command="SELECT * FROM [price?ids=star-atlas&amp;vs_currencies=usd (2)]"/>
  </connection>
  <connection id="3" xr16:uid="{8399B7C9-ACC1-444F-B89A-A255099EC32D}" keepAlive="1" name="Requête - price?ids=star-atlas&amp;vs_currencies=usd (3)" description="Connexion à la requête « price?ids=star-atlas&amp;vs_currencies=usd (3) » dans le classeur." type="5" refreshedVersion="7" background="1" saveData="1">
    <dbPr connection="Provider=Microsoft.Mashup.OleDb.1;Data Source=$Workbook$;Location=&quot;price?ids=star-atlas&amp;vs_currencies=usd (3)&quot;;Extended Properties=&quot;&quot;" command="SELECT * FROM [price?ids=star-atlas&amp;vs_currencies=usd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<sst xmlns="http://schemas.openxmlformats.org/spreadsheetml/2006/main" count="111" uniqueCount="49">
  <si>
    <t>Ammo</t>
  </si>
  <si>
    <t>Food</t>
  </si>
  <si>
    <t>Fuel</t>
  </si>
  <si>
    <t>Toolkit</t>
  </si>
  <si>
    <t>Opal Jet</t>
  </si>
  <si>
    <t>Opal Jetjet</t>
  </si>
  <si>
    <t>Pearce X4</t>
  </si>
  <si>
    <t>Vaisseaux</t>
  </si>
  <si>
    <t>Pearce X5</t>
  </si>
  <si>
    <t>Pearce X6</t>
  </si>
  <si>
    <t>VZUS ambwe</t>
  </si>
  <si>
    <t>Fimbul BYOS Earp</t>
  </si>
  <si>
    <t>Tufa Feist</t>
  </si>
  <si>
    <t>Rainbow Chi</t>
  </si>
  <si>
    <t>VZUS opod</t>
  </si>
  <si>
    <t>Calico Evac</t>
  </si>
  <si>
    <t>Rainbow Om</t>
  </si>
  <si>
    <t>Pearce F4</t>
  </si>
  <si>
    <t>Fimbul BYOS Packlite</t>
  </si>
  <si>
    <t>Calico Compact Hero</t>
  </si>
  <si>
    <t>Fimbul ECOS Greenader</t>
  </si>
  <si>
    <t>Ogrika Thripid</t>
  </si>
  <si>
    <t>Pearce R8</t>
  </si>
  <si>
    <t>Ogrika Jod Asteris</t>
  </si>
  <si>
    <t>Calico Guardian</t>
  </si>
  <si>
    <t>Pearce C9</t>
  </si>
  <si>
    <t>Fimbul ECOS Bombarella</t>
  </si>
  <si>
    <t>Pearce C11</t>
  </si>
  <si>
    <t>Fimbul ECOS Treearrow</t>
  </si>
  <si>
    <r>
      <t>Taux consommation ressources (min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.Ship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</si>
  <si>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Ma flotte</t>
  </si>
  <si>
    <t>Période achat ressources (jour)</t>
  </si>
  <si>
    <t>Quantité à acheter</t>
  </si>
  <si>
    <t>Coût en $ATLAS</t>
  </si>
  <si>
    <t>Coût total en $ATLAS</t>
  </si>
  <si>
    <t>Prix ($ATLAS)</t>
  </si>
  <si>
    <t>Name</t>
  </si>
  <si>
    <t>Prix ($)</t>
  </si>
  <si>
    <t>star-atlas</t>
  </si>
  <si>
    <t>Coût total en $</t>
  </si>
  <si>
    <t>Bénéfices en $ATLAS sur la période</t>
  </si>
  <si>
    <t>Bénéfices en $ sur la période</t>
  </si>
  <si>
    <t>Bénéfice ($ATLAS/jour)</t>
  </si>
  <si>
    <t>Rewards ($ATLAS/jour)</t>
  </si>
  <si>
    <t>Prix achat unitaire moyen ($)</t>
  </si>
  <si>
    <t>APR par jour (%)</t>
  </si>
  <si>
    <t>ROI (jours)</t>
  </si>
  <si>
    <t>Fimbul Airbike</t>
  </si>
  <si>
    <t>Bénéfices ($/jour)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</si>
</sst>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theme="1"/>
      <name val="Roboto"/>
    </font>
    <font>
      <sz val="10"/>
      <color theme="1"/>
      <name val="Docs-Roboto"/>
    </font>
    <font>
      <sz val="10"/>
      <color theme="1"/>
      <name val="Arial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Roboto"/>
    </font>
    <font>
      <b/>
      <sz val="10"/>
      <color theme="1"/>
      <name val="Docs-Roboto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rgb="FFFFC000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17">
    <xf numFmtId="0" fontId="0" fillId="0" borderId="0" xfId="0"/>
    <xf numFmtId="0" fontId="1" fillId="2" borderId="0" xfId="0" applyFont="1" applyFill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2" fillId="2" borderId="0" xfId="0" applyFont="1" applyFill="1"/>
    <xf numFmtId="0" fontId="3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3" fillId="0" borderId="12" xfId="0" applyFont="1" applyFill="1" applyBorder="1"/>
    <xf numFmtId="0" fontId="3" fillId="0" borderId="9" xfId="0" applyFont="1" applyFill="1" applyBorder="1"/>
    <xf numFmtId="0" fontId="0" fillId="0" borderId="4" xfId="0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2" fontId="3" fillId="0" borderId="1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18" xfId="0" applyFont="1" applyFill="1" applyBorder="1"/>
    <xf numFmtId="0" fontId="1" fillId="0" borderId="18" xfId="0" applyFont="1" applyFill="1" applyBorder="1"/>
    <xf numFmtId="0" fontId="3" fillId="0" borderId="19" xfId="0" applyFont="1" applyFill="1" applyBorder="1"/>
    <xf numFmtId="0" fontId="0" fillId="0" borderId="18" xfId="0" applyFill="1" applyBorder="1"/>
    <xf numFmtId="0" fontId="1" fillId="0" borderId="19" xfId="0" applyFont="1" applyFill="1" applyBorder="1"/>
    <xf numFmtId="0" fontId="2" fillId="0" borderId="18" xfId="0" applyFont="1" applyFill="1" applyBorder="1"/>
    <xf numFmtId="0" fontId="5" fillId="0" borderId="2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21" xfId="0" applyBorder="1"/>
    <xf numFmtId="0" fontId="0" fillId="0" borderId="0" xfId="0" applyNumberFormat="1"/>
    <xf numFmtId="0" fontId="5" fillId="0" borderId="0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6" fillId="4" borderId="26" xfId="0" applyFont="1" applyFill="1" applyBorder="1" applyAlignment="1">
      <alignment horizontal="center"/>
    </xf>
    <xf numFmtId="0" fontId="6" fillId="4" borderId="25" xfId="0" applyFont="1" applyFill="1" applyBorder="1" applyAlignment="1">
      <alignment horizontal="center"/>
    </xf>
    <xf numFmtId="0" fontId="9" fillId="4" borderId="25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0" fontId="10" fillId="4" borderId="25" xfId="0" applyFont="1" applyFill="1" applyBorder="1" applyAlignment="1">
      <alignment horizontal="center"/>
    </xf>
    <xf numFmtId="0" fontId="0" fillId="3" borderId="24" xfId="0" applyFill="1" applyBorder="1"/>
    <xf numFmtId="0" fontId="0" fillId="8" borderId="23" xfId="0" applyFill="1" applyBorder="1"/>
    <xf numFmtId="0" fontId="0" fillId="0" borderId="28" xfId="0" applyBorder="1"/>
    <xf numFmtId="0" fontId="0" fillId="0" borderId="27" xfId="0" applyBorder="1"/>
    <xf numFmtId="0" fontId="0" fillId="8" borderId="32" xfId="0" applyFill="1" applyBorder="1"/>
    <xf numFmtId="0" fontId="0" fillId="0" borderId="33" xfId="0" applyBorder="1"/>
    <xf numFmtId="0" fontId="0" fillId="5" borderId="31" xfId="0" applyFill="1" applyBorder="1"/>
    <xf numFmtId="0" fontId="0" fillId="7" borderId="34" xfId="0" applyFill="1" applyBorder="1"/>
    <xf numFmtId="0" fontId="0" fillId="6" borderId="34" xfId="0" applyFill="1" applyBorder="1"/>
    <xf numFmtId="0" fontId="0" fillId="0" borderId="21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4" fillId="0" borderId="49" xfId="0" applyFont="1" applyFill="1" applyBorder="1" applyAlignment="1">
      <alignment horizontal="center" vertical="center"/>
    </xf>
    <xf numFmtId="0" fontId="4" fillId="0" borderId="48" xfId="0" applyFont="1" applyFill="1" applyBorder="1" applyAlignment="1">
      <alignment horizontal="center" vertical="center"/>
    </xf>
    <xf numFmtId="0" fontId="0" fillId="0" borderId="43" xfId="0" applyBorder="1"/>
    <xf numFmtId="0" fontId="0" fillId="0" borderId="0" xfId="0" applyBorder="1" applyAlignment="1">
      <alignment vertical="center"/>
    </xf>
    <xf numFmtId="0" fontId="3" fillId="0" borderId="0" xfId="0" applyFont="1" applyFill="1" applyBorder="1" applyAlignment="1">
      <alignment horizontal="left"/>
    </xf>
    <xf numFmtId="10" fontId="0" fillId="0" borderId="0" xfId="1" applyNumberFormat="1" applyFont="1" applyBorder="1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48" xfId="0" applyBorder="1" applyAlignment="1">
      <alignment horizontal="center"/>
    </xf>
    <xf numFmtId="0" fontId="0" fillId="0" borderId="43" xfId="0" applyBorder="1" applyAlignment="1">
      <alignment horizontal="center"/>
    </xf>
    <xf numFmtId="10" fontId="3" fillId="0" borderId="25" xfId="1" applyNumberFormat="1" applyFont="1" applyFill="1" applyBorder="1" applyAlignment="1">
      <alignment horizontal="center"/>
    </xf>
    <xf numFmtId="1" fontId="5" fillId="0" borderId="25" xfId="0" applyNumberFormat="1" applyFont="1" applyFill="1" applyBorder="1" applyAlignment="1">
      <alignment horizontal="center"/>
    </xf>
    <xf numFmtId="10" fontId="0" fillId="0" borderId="25" xfId="1" applyNumberFormat="1" applyFont="1" applyBorder="1"/>
    <xf numFmtId="1" fontId="0" fillId="0" borderId="25" xfId="0" applyNumberFormat="1" applyBorder="1"/>
    <xf numFmtId="0" fontId="0" fillId="0" borderId="0" xfId="0" applyFill="1"/>
    <xf numFmtId="0" fontId="0" fillId="0" borderId="28" xfId="0" applyBorder="1" applyAlignment="1"/>
    <xf numFmtId="0" fontId="0" fillId="0" borderId="46" xfId="0" applyBorder="1" applyAlignment="1"/>
    <xf numFmtId="0" fontId="0" fillId="8" borderId="50" xfId="0" applyFill="1" applyBorder="1"/>
    <xf numFmtId="0" fontId="4" fillId="4" borderId="43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0" fillId="7" borderId="35" xfId="0" applyFill="1" applyBorder="1" applyAlignment="1">
      <alignment horizontal="center"/>
    </xf>
    <xf numFmtId="0" fontId="0" fillId="7" borderId="36" xfId="0" applyFill="1" applyBorder="1" applyAlignment="1">
      <alignment horizontal="center"/>
    </xf>
    <xf numFmtId="0" fontId="0" fillId="7" borderId="34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0" fillId="6" borderId="36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4" fillId="4" borderId="4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8">
    <dxf>
      <numFmt numFmtId="0" formatCode="General"/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5757"/>
      <color rgb="FFFF3300"/>
      <color rgb="FFFF00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7F2E500B-CBAA-4EC8-AEC1-D9884A6EDDAF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Prix ($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A090D5-440A-4DDB-A589-C84F81C89FE4}" name="price_ids_star_atlas_vs_currencies_usd__3" displayName="price_ids_star_atlas_vs_currencies_usd__3" ref="C3:D4" tableType="queryTable" totalsRowShown="0">
  <autoFilter ref="C3:D4" xr:uid="{3FA090D5-440A-4DDB-A589-C84F81C89FE4}"/>
  <tableColumns count="2">
    <tableColumn id="1" xr3:uid="{EE542DF4-2A63-43F2-8F01-DC7DB40D883F}" uniqueName="1" name="Name" queryTableFieldId="1" dataDxfId="0"/>
    <tableColumn id="2" xr3:uid="{91FB262D-A1A6-478A-9C4B-CFD7D7357006}" uniqueName="2" name="Prix ($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22"/>
  <sheetViews>
    <sheetView workbookViewId="0">
      <selection activeCell="G21" sqref="G21"/>
    </sheetView>
  </sheetViews>
  <sheetFormatPr baseColWidth="10" defaultColWidth="9.140625" defaultRowHeight="15"/>
  <cols>
    <col min="1" max="1" width="32.42578125" bestFit="1" customWidth="1"/>
    <col min="2" max="2" width="20.28515625" bestFit="1" customWidth="1"/>
    <col min="3" max="3" width="11.5703125" bestFit="1" customWidth="1"/>
    <col min="4" max="4" width="15.7109375" bestFit="1" customWidth="1"/>
    <col min="5" max="5" width="15.7109375" customWidth="1"/>
    <col min="6" max="6" width="18" bestFit="1" customWidth="1"/>
    <col min="7" max="7" width="21" bestFit="1" customWidth="1"/>
    <col min="8" max="8" width="24.42578125" bestFit="1" customWidth="1"/>
    <col min="9" max="9" width="23.5703125" bestFit="1" customWidth="1"/>
    <col min="10" max="10" width="23.28515625" bestFit="1" customWidth="1"/>
    <col min="11" max="11" width="17.5703125" bestFit="1" customWidth="1"/>
    <col min="12" max="12" width="14" bestFit="1" customWidth="1"/>
    <col min="13" max="13" width="10.42578125" bestFit="1" customWidth="1"/>
    <col min="14" max="14" width="11.28515625" bestFit="1" customWidth="1"/>
    <col min="15" max="15" width="10.28515625" bestFit="1" customWidth="1"/>
    <col min="16" max="16" width="10.7109375" bestFit="1" customWidth="1"/>
    <col min="17" max="17" width="9.5703125" bestFit="1" customWidth="1"/>
    <col min="18" max="18" width="9.7109375" bestFit="1" customWidth="1"/>
    <col min="19" max="21" width="9.28515625" bestFit="1" customWidth="1"/>
    <col min="22" max="22" width="11.28515625" bestFit="1" customWidth="1"/>
    <col min="23" max="23" width="11.5703125" bestFit="1" customWidth="1"/>
    <col min="24" max="24" width="9.28515625" bestFit="1" customWidth="1"/>
    <col min="25" max="25" width="12" bestFit="1" customWidth="1"/>
    <col min="26" max="26" width="10.42578125" bestFit="1" customWidth="1"/>
  </cols>
  <sheetData>
    <row r="2" spans="1:26">
      <c r="A2" s="91" t="s">
        <v>30</v>
      </c>
      <c r="B2" s="52" t="s">
        <v>19</v>
      </c>
      <c r="C2" s="53" t="s">
        <v>15</v>
      </c>
      <c r="D2" s="53" t="s">
        <v>24</v>
      </c>
      <c r="E2" s="53" t="s">
        <v>47</v>
      </c>
      <c r="F2" s="53" t="s">
        <v>11</v>
      </c>
      <c r="G2" s="53" t="s">
        <v>18</v>
      </c>
      <c r="H2" s="53" t="s">
        <v>26</v>
      </c>
      <c r="I2" s="53" t="s">
        <v>20</v>
      </c>
      <c r="J2" s="53" t="s">
        <v>28</v>
      </c>
      <c r="K2" s="53" t="s">
        <v>23</v>
      </c>
      <c r="L2" s="53" t="s">
        <v>21</v>
      </c>
      <c r="M2" s="55" t="s">
        <v>4</v>
      </c>
      <c r="N2" s="54" t="s">
        <v>5</v>
      </c>
      <c r="O2" s="53" t="s">
        <v>25</v>
      </c>
      <c r="P2" s="10"/>
      <c r="Q2" s="10"/>
      <c r="R2" s="10"/>
      <c r="S2" s="12"/>
      <c r="T2" s="12"/>
      <c r="U2" s="12"/>
      <c r="V2" s="13"/>
      <c r="W2" s="10"/>
      <c r="X2" s="11"/>
      <c r="Y2" s="11"/>
      <c r="Z2" s="10"/>
    </row>
    <row r="3" spans="1:26">
      <c r="A3" s="92"/>
      <c r="B3" s="51">
        <v>0</v>
      </c>
      <c r="C3" s="50">
        <v>0</v>
      </c>
      <c r="D3" s="50">
        <v>0</v>
      </c>
      <c r="E3" s="50">
        <v>0</v>
      </c>
      <c r="F3" s="50">
        <v>0</v>
      </c>
      <c r="G3" s="50">
        <v>0</v>
      </c>
      <c r="H3" s="50">
        <v>0</v>
      </c>
      <c r="I3" s="50">
        <v>0</v>
      </c>
      <c r="J3" s="50">
        <v>0</v>
      </c>
      <c r="K3" s="50">
        <v>0</v>
      </c>
      <c r="L3" s="50">
        <v>0</v>
      </c>
      <c r="M3" s="50">
        <v>0</v>
      </c>
      <c r="N3" s="50">
        <v>0</v>
      </c>
      <c r="O3" s="50">
        <v>0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92"/>
      <c r="B4" s="10"/>
      <c r="C4" s="10"/>
      <c r="D4" s="10"/>
      <c r="E4" s="10"/>
      <c r="F4" s="10"/>
      <c r="G4" s="12"/>
      <c r="H4" s="12"/>
      <c r="I4" s="12"/>
      <c r="J4" s="13"/>
      <c r="K4" s="10"/>
      <c r="L4" s="11"/>
      <c r="M4" s="11"/>
      <c r="N4" s="10"/>
    </row>
    <row r="5" spans="1:26">
      <c r="A5" s="92"/>
      <c r="B5" s="52" t="s">
        <v>27</v>
      </c>
      <c r="C5" s="53" t="s">
        <v>17</v>
      </c>
      <c r="D5" s="53" t="s">
        <v>22</v>
      </c>
      <c r="E5" s="53" t="s">
        <v>6</v>
      </c>
      <c r="F5" s="53" t="s">
        <v>8</v>
      </c>
      <c r="G5" s="53" t="s">
        <v>9</v>
      </c>
      <c r="H5" s="53" t="s">
        <v>13</v>
      </c>
      <c r="I5" s="53" t="s">
        <v>16</v>
      </c>
      <c r="J5" s="53" t="s">
        <v>12</v>
      </c>
      <c r="K5" s="53" t="s">
        <v>10</v>
      </c>
      <c r="L5" s="53" t="s">
        <v>14</v>
      </c>
    </row>
    <row r="6" spans="1:26">
      <c r="A6" s="93"/>
      <c r="B6" s="51">
        <v>0</v>
      </c>
      <c r="C6" s="50">
        <v>0</v>
      </c>
      <c r="D6" s="50">
        <v>0</v>
      </c>
      <c r="E6" s="50">
        <v>0</v>
      </c>
      <c r="F6" s="50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</row>
    <row r="7" spans="1:26">
      <c r="B7" s="9"/>
      <c r="C7" s="9"/>
      <c r="D7" s="9"/>
      <c r="E7" s="48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26">
      <c r="A8" s="55" t="s">
        <v>31</v>
      </c>
      <c r="B8" s="50">
        <v>1</v>
      </c>
    </row>
    <row r="9" spans="1:26">
      <c r="A9" s="43"/>
      <c r="B9" s="43"/>
    </row>
    <row r="10" spans="1:26">
      <c r="A10" s="43"/>
      <c r="B10" s="43"/>
    </row>
    <row r="11" spans="1:26">
      <c r="A11" s="43"/>
      <c r="B11" s="43"/>
      <c r="H11" s="87"/>
    </row>
    <row r="12" spans="1:26" ht="15.75" thickBot="1">
      <c r="H12" s="87"/>
    </row>
    <row r="13" spans="1:26" ht="15.75" thickBot="1">
      <c r="A13" s="42"/>
      <c r="B13" s="41" t="s">
        <v>1</v>
      </c>
      <c r="C13" s="40" t="s">
        <v>2</v>
      </c>
      <c r="D13" s="40" t="s">
        <v>0</v>
      </c>
      <c r="E13" s="40" t="s">
        <v>3</v>
      </c>
      <c r="G13" s="2"/>
      <c r="H13" s="43"/>
      <c r="I13" s="43"/>
      <c r="J13" s="43"/>
      <c r="K13" s="43"/>
    </row>
    <row r="14" spans="1:26" ht="15.75" thickBot="1">
      <c r="A14" s="61" t="s">
        <v>32</v>
      </c>
      <c r="B14" s="58" cm="1">
        <f t="array" ref="B14">60*24*$B$8*(MMULT($B$3:$O$3,'DONNEES VAISSEAUX'!D5:D18)+MMULT($B$6:$L$6,'DONNEES VAISSEAUX'!D19:D29))</f>
        <v>0</v>
      </c>
      <c r="C14" s="58" cm="1">
        <f t="array" ref="C14">60*24*$B$8*(MMULT($B$3:$O$3,'DONNEES VAISSEAUX'!E5:E18)+MMULT($B$6:$L$6,'DONNEES VAISSEAUX'!E19:E29))</f>
        <v>0</v>
      </c>
      <c r="D14" s="58" cm="1">
        <f t="array" ref="D14">60*24*$B$8*(MMULT($B$3:$O$3,'DONNEES VAISSEAUX'!F5:F18)+MMULT($B$6:$L$6,'DONNEES VAISSEAUX'!F19:F29))</f>
        <v>0</v>
      </c>
      <c r="E14" s="90" cm="1">
        <f t="array" ref="E14">60*24*$B$8*(MMULT($B$3:$O$3,'DONNEES VAISSEAUX'!G5:G18)+MMULT($B$6:$L$6,'DONNEES VAISSEAUX'!G19:G29))</f>
        <v>0</v>
      </c>
      <c r="G14" s="2"/>
      <c r="H14" s="4"/>
    </row>
    <row r="15" spans="1:26" ht="16.5" thickTop="1" thickBot="1">
      <c r="A15" s="62" t="s">
        <v>33</v>
      </c>
      <c r="B15" s="59">
        <f>B14*'DONNEES RESSOURCES'!H4</f>
        <v>0</v>
      </c>
      <c r="C15" s="59">
        <f>C14*'DONNEES RESSOURCES'!I4</f>
        <v>0</v>
      </c>
      <c r="D15" s="59">
        <f>D14*'DONNEES RESSOURCES'!J4</f>
        <v>0</v>
      </c>
      <c r="E15" s="59">
        <f>E14*'DONNEES RESSOURCES'!K4</f>
        <v>0</v>
      </c>
      <c r="F15" s="44"/>
      <c r="G15" s="2"/>
      <c r="H15" s="87"/>
    </row>
    <row r="16" spans="1:26" ht="16.5" thickTop="1" thickBot="1">
      <c r="A16" s="88"/>
      <c r="B16" s="88"/>
      <c r="C16" s="88"/>
      <c r="D16" s="88"/>
      <c r="E16" s="89"/>
      <c r="G16" s="2"/>
      <c r="H16" s="87"/>
      <c r="I16" s="87"/>
      <c r="J16" s="87"/>
      <c r="K16" s="87"/>
    </row>
    <row r="17" spans="1:11" ht="15.75" thickTop="1">
      <c r="A17" s="64" t="s">
        <v>34</v>
      </c>
      <c r="B17" s="94">
        <f>SUM(B15:E15)</f>
        <v>0</v>
      </c>
      <c r="C17" s="95"/>
      <c r="D17" s="95"/>
      <c r="E17" s="96"/>
      <c r="G17" s="2"/>
      <c r="H17" s="87"/>
      <c r="I17" s="87"/>
      <c r="J17" s="87"/>
      <c r="K17" s="87"/>
    </row>
    <row r="18" spans="1:11" ht="15.75" thickBot="1">
      <c r="A18" s="57" t="s">
        <v>39</v>
      </c>
      <c r="B18" s="97">
        <f>B17*'DONNEES RESSOURCES'!D4</f>
        <v>0</v>
      </c>
      <c r="C18" s="98"/>
      <c r="D18" s="98"/>
      <c r="E18" s="99"/>
      <c r="G18" s="2"/>
    </row>
    <row r="19" spans="1:11" ht="16.5" thickTop="1" thickBot="1">
      <c r="A19" s="4"/>
      <c r="B19" s="7"/>
      <c r="C19" s="7"/>
      <c r="D19" s="7"/>
      <c r="E19" s="7"/>
      <c r="F19" s="44"/>
      <c r="G19" s="2"/>
    </row>
    <row r="20" spans="1:11" ht="15.75" thickTop="1">
      <c r="A20" s="65" t="s">
        <v>40</v>
      </c>
      <c r="B20" s="100" cm="1">
        <f t="array" ref="B20">(MMULT(B3:O3,'DONNEES VAISSEAUX'!H5:H18)+MMULT(B6:L6,'DONNEES VAISSEAUX'!H19:H29))*B8-B17</f>
        <v>0</v>
      </c>
      <c r="C20" s="101"/>
      <c r="D20" s="101"/>
      <c r="E20" s="102"/>
      <c r="G20" s="2"/>
    </row>
    <row r="21" spans="1:11" ht="15.75" thickBot="1">
      <c r="A21" s="63" t="s">
        <v>41</v>
      </c>
      <c r="B21" s="103">
        <f>B20*'DONNEES RESSOURCES'!D4</f>
        <v>0</v>
      </c>
      <c r="C21" s="104"/>
      <c r="D21" s="104"/>
      <c r="E21" s="105"/>
      <c r="G21" s="2"/>
    </row>
    <row r="22" spans="1:11" ht="15.75" thickTop="1">
      <c r="B22" s="60"/>
      <c r="C22" s="60"/>
      <c r="D22" s="60"/>
      <c r="E22" s="60"/>
      <c r="F22" s="2"/>
      <c r="G22" s="2"/>
    </row>
  </sheetData>
  <mergeCells count="5">
    <mergeCell ref="A2:A6"/>
    <mergeCell ref="B17:E17"/>
    <mergeCell ref="B18:E18"/>
    <mergeCell ref="B20:E20"/>
    <mergeCell ref="B21:E21"/>
  </mergeCells>
  <conditionalFormatting sqref="B3:O3">
    <cfRule type="notContainsBlanks" dxfId="7" priority="6">
      <formula>LEN(TRIM(B3))&gt;0</formula>
    </cfRule>
    <cfRule type="containsBlanks" dxfId="6" priority="9">
      <formula>LEN(TRIM(B3))=0</formula>
    </cfRule>
  </conditionalFormatting>
  <conditionalFormatting sqref="B6:L6">
    <cfRule type="containsBlanks" dxfId="5" priority="4">
      <formula>LEN(TRIM(B6))=0</formula>
    </cfRule>
    <cfRule type="notContainsBlanks" dxfId="4" priority="5">
      <formula>LEN(TRIM(B6))&gt;0</formula>
    </cfRule>
  </conditionalFormatting>
  <conditionalFormatting sqref="B8">
    <cfRule type="notContainsBlanks" dxfId="3" priority="1">
      <formula>LEN(TRIM(B8))&gt;0</formula>
    </cfRule>
    <cfRule type="containsBlanks" dxfId="2" priority="2">
      <formula>LEN(TRIM(B8))=0</formula>
    </cfRule>
  </conditionalFormatting>
  <dataValidations count="2">
    <dataValidation type="whole" operator="greaterThanOrEqual" showInputMessage="1" showErrorMessage="1" error="Rentrez une valeur supérieure ou égale à 0" promptTitle="Rentrez une valeur" prompt="Rentrez le nombre de vaisseaux possédés_x000a__x000a_(Doit être supérieure ou égale à 0)_x000a_" sqref="B3:O3 B6:L6" xr:uid="{439B05DD-9A17-43DA-B658-F408BBC8B511}">
      <formula1>0</formula1>
    </dataValidation>
    <dataValidation type="whole" operator="greaterThanOrEqual" allowBlank="1" showInputMessage="1" showErrorMessage="1" error="Rentrez une valeur supérieure ou égale à 1" promptTitle="Rentrez une valeur" prompt="Rentrez la période d'achat des ressources désirée_x000a__x000a_(Doit être supérieure ou égale à 0)" sqref="B8" xr:uid="{8018A808-6A54-4833-862C-BBEEAEDFF353}">
      <formula1>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95D2-8281-4031-8494-76E3502E0590}">
  <dimension ref="A2:P38"/>
  <sheetViews>
    <sheetView workbookViewId="0">
      <selection activeCell="G22" sqref="G22"/>
    </sheetView>
  </sheetViews>
  <sheetFormatPr baseColWidth="10" defaultRowHeight="15"/>
  <cols>
    <col min="1" max="1" width="9.85546875" bestFit="1" customWidth="1"/>
    <col min="2" max="2" width="26.85546875" bestFit="1" customWidth="1"/>
    <col min="3" max="3" width="20.28515625" bestFit="1" customWidth="1"/>
    <col min="4" max="4" width="11.5703125" bestFit="1" customWidth="1"/>
    <col min="5" max="5" width="15.7109375" bestFit="1" customWidth="1"/>
    <col min="6" max="6" width="15.7109375" customWidth="1"/>
    <col min="7" max="7" width="18" bestFit="1" customWidth="1"/>
    <col min="8" max="8" width="21" bestFit="1" customWidth="1"/>
    <col min="9" max="9" width="24.42578125" bestFit="1" customWidth="1"/>
    <col min="10" max="10" width="23.5703125" bestFit="1" customWidth="1"/>
    <col min="11" max="11" width="23.28515625" bestFit="1" customWidth="1"/>
    <col min="12" max="12" width="17.5703125" bestFit="1" customWidth="1"/>
    <col min="13" max="13" width="14" bestFit="1" customWidth="1"/>
    <col min="14" max="14" width="11" bestFit="1" customWidth="1"/>
    <col min="15" max="15" width="11.28515625" bestFit="1" customWidth="1"/>
    <col min="16" max="16" width="10.28515625" bestFit="1" customWidth="1"/>
  </cols>
  <sheetData>
    <row r="2" spans="1:16">
      <c r="A2" s="106" t="s">
        <v>30</v>
      </c>
      <c r="B2" s="73"/>
      <c r="C2" s="52" t="s">
        <v>19</v>
      </c>
      <c r="D2" s="53" t="s">
        <v>15</v>
      </c>
      <c r="E2" s="53" t="s">
        <v>24</v>
      </c>
      <c r="F2" s="53" t="s">
        <v>47</v>
      </c>
      <c r="G2" s="53" t="s">
        <v>11</v>
      </c>
      <c r="H2" s="53" t="s">
        <v>18</v>
      </c>
      <c r="I2" s="53" t="s">
        <v>26</v>
      </c>
      <c r="J2" s="53" t="s">
        <v>20</v>
      </c>
      <c r="K2" s="53" t="s">
        <v>28</v>
      </c>
      <c r="L2" s="53" t="s">
        <v>23</v>
      </c>
      <c r="M2" s="53" t="s">
        <v>21</v>
      </c>
      <c r="N2" s="55" t="s">
        <v>4</v>
      </c>
      <c r="O2" s="54" t="s">
        <v>5</v>
      </c>
      <c r="P2" s="53" t="s">
        <v>25</v>
      </c>
    </row>
    <row r="3" spans="1:16">
      <c r="A3" s="107"/>
      <c r="B3" s="74" t="s">
        <v>44</v>
      </c>
      <c r="C3" s="81">
        <v>0</v>
      </c>
      <c r="D3" s="82">
        <v>0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  <c r="P3" s="82">
        <v>0</v>
      </c>
    </row>
    <row r="4" spans="1:16">
      <c r="A4" s="107"/>
      <c r="B4" s="50" t="s">
        <v>45</v>
      </c>
      <c r="C4" s="83" t="str">
        <f>IF(C3=0,"",'DONNEES VAISSEAUX'!J5/C3)</f>
        <v/>
      </c>
      <c r="D4" s="83" t="str">
        <f>IF(D3=0,"",'DONNEES VAISSEAUX'!J6/D3)</f>
        <v/>
      </c>
      <c r="E4" s="83" t="str">
        <f>IF(E3=0,"",'DONNEES VAISSEAUX'!J7/E3)</f>
        <v/>
      </c>
      <c r="F4" s="83" t="str">
        <f>IF(F3=0,"",'DONNEES VAISSEAUX'!J8/F3)</f>
        <v/>
      </c>
      <c r="G4" s="83" t="str">
        <f>IF(G3=0,"",'DONNEES VAISSEAUX'!J9/G3)</f>
        <v/>
      </c>
      <c r="H4" s="83" t="str">
        <f>IF(H3=0,"",'DONNEES VAISSEAUX'!J10/H3)</f>
        <v/>
      </c>
      <c r="I4" s="83" t="str">
        <f>IF(I3=0,"",'DONNEES VAISSEAUX'!J11/I3)</f>
        <v/>
      </c>
      <c r="J4" s="83" t="str">
        <f>IF(J3=0,"",'DONNEES VAISSEAUX'!J12/J3)</f>
        <v/>
      </c>
      <c r="K4" s="83" t="str">
        <f>IF(K3=0,"",'DONNEES VAISSEAUX'!J13/K3)</f>
        <v/>
      </c>
      <c r="L4" s="83" t="str">
        <f>IF(L3=0,"",'DONNEES VAISSEAUX'!J14/L3)</f>
        <v/>
      </c>
      <c r="M4" s="83" t="str">
        <f>IF(M3=0,"",'DONNEES VAISSEAUX'!J15/M3)</f>
        <v/>
      </c>
      <c r="N4" s="83" t="str">
        <f>IF(N3=0,"",'DONNEES VAISSEAUX'!J16/N3)</f>
        <v/>
      </c>
      <c r="O4" s="83" t="str">
        <f>IF(O3=0,"",'DONNEES VAISSEAUX'!J17/O3)</f>
        <v/>
      </c>
      <c r="P4" s="83" t="str">
        <f>IF(P3=0,"",'DONNEES VAISSEAUX'!J18/P3)</f>
        <v/>
      </c>
    </row>
    <row r="5" spans="1:16">
      <c r="A5" s="107"/>
      <c r="B5" s="50" t="s">
        <v>46</v>
      </c>
      <c r="C5" s="84" t="str">
        <f>IF(C4="","",ROUNDUP(1/C4,0))</f>
        <v/>
      </c>
      <c r="D5" s="84" t="str">
        <f t="shared" ref="D5:P5" si="0">IF(D4="","",ROUNDUP(1/D4,0))</f>
        <v/>
      </c>
      <c r="E5" s="84" t="str">
        <f t="shared" si="0"/>
        <v/>
      </c>
      <c r="F5" s="84" t="str">
        <f>IF(F4="","",ROUNDUP(1/F4,0))</f>
        <v/>
      </c>
      <c r="G5" s="84" t="str">
        <f t="shared" si="0"/>
        <v/>
      </c>
      <c r="H5" s="84" t="str">
        <f t="shared" si="0"/>
        <v/>
      </c>
      <c r="I5" s="84" t="str">
        <f t="shared" si="0"/>
        <v/>
      </c>
      <c r="J5" s="84" t="str">
        <f t="shared" si="0"/>
        <v/>
      </c>
      <c r="K5" s="84" t="str">
        <f t="shared" si="0"/>
        <v/>
      </c>
      <c r="L5" s="84" t="str">
        <f t="shared" si="0"/>
        <v/>
      </c>
      <c r="M5" s="84" t="str">
        <f t="shared" si="0"/>
        <v/>
      </c>
      <c r="N5" s="84" t="str">
        <f t="shared" si="0"/>
        <v/>
      </c>
      <c r="O5" s="84" t="str">
        <f t="shared" si="0"/>
        <v/>
      </c>
      <c r="P5" s="84" t="str">
        <f t="shared" si="0"/>
        <v/>
      </c>
    </row>
    <row r="6" spans="1:16">
      <c r="A6" s="107"/>
      <c r="B6" s="2"/>
      <c r="C6" s="10"/>
      <c r="D6" s="10"/>
      <c r="E6" s="10"/>
      <c r="F6" s="10"/>
      <c r="G6" s="10"/>
      <c r="H6" s="12"/>
      <c r="I6" s="12"/>
      <c r="J6" s="12"/>
      <c r="K6" s="13"/>
      <c r="L6" s="10"/>
      <c r="M6" s="11"/>
      <c r="N6" s="11"/>
      <c r="O6" s="10"/>
    </row>
    <row r="7" spans="1:16">
      <c r="A7" s="107"/>
      <c r="B7" s="72"/>
      <c r="C7" s="52" t="s">
        <v>27</v>
      </c>
      <c r="D7" s="53" t="s">
        <v>17</v>
      </c>
      <c r="E7" s="53" t="s">
        <v>22</v>
      </c>
      <c r="F7" s="53" t="s">
        <v>6</v>
      </c>
      <c r="G7" s="54" t="s">
        <v>8</v>
      </c>
      <c r="H7" s="54" t="s">
        <v>9</v>
      </c>
      <c r="I7" s="56" t="s">
        <v>13</v>
      </c>
      <c r="J7" s="53" t="s">
        <v>16</v>
      </c>
      <c r="K7" s="54" t="s">
        <v>12</v>
      </c>
      <c r="L7" s="54" t="s">
        <v>10</v>
      </c>
      <c r="M7" s="53" t="s">
        <v>14</v>
      </c>
    </row>
    <row r="8" spans="1:16">
      <c r="A8" s="107"/>
      <c r="B8" s="74" t="s">
        <v>44</v>
      </c>
      <c r="C8" s="81">
        <v>0</v>
      </c>
      <c r="D8" s="82">
        <v>0</v>
      </c>
      <c r="E8" s="82">
        <v>0</v>
      </c>
      <c r="F8" s="82">
        <v>0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</row>
    <row r="9" spans="1:16">
      <c r="A9" s="107"/>
      <c r="B9" s="50" t="s">
        <v>45</v>
      </c>
      <c r="C9" s="85" t="str">
        <f>IF(C8=0,"",'DONNEES VAISSEAUX'!J19/C8)</f>
        <v/>
      </c>
      <c r="D9" s="85" t="str">
        <f>IF(D8=0,"",'DONNEES VAISSEAUX'!J20/D8)</f>
        <v/>
      </c>
      <c r="E9" s="85" t="str">
        <f>IF(E8=0,"",'DONNEES VAISSEAUX'!J21/E8)</f>
        <v/>
      </c>
      <c r="F9" s="85" t="str">
        <f>IF(F8=0,"",'DONNEES VAISSEAUX'!J22/F8)</f>
        <v/>
      </c>
      <c r="G9" s="85" t="str">
        <f>IF(G8=0,"",'DONNEES VAISSEAUX'!J23/G8)</f>
        <v/>
      </c>
      <c r="H9" s="85" t="str">
        <f>IF(H8=0,"",'DONNEES VAISSEAUX'!J24/H8)</f>
        <v/>
      </c>
      <c r="I9" s="85" t="str">
        <f>IF(I8=0,"",'DONNEES VAISSEAUX'!J25/I8)</f>
        <v/>
      </c>
      <c r="J9" s="85" t="str">
        <f>IF(J8=0,"",'DONNEES VAISSEAUX'!J26/J8)</f>
        <v/>
      </c>
      <c r="K9" s="85" t="str">
        <f>IF(K8=0,"",'DONNEES VAISSEAUX'!J27/K8)</f>
        <v/>
      </c>
      <c r="L9" s="85" t="str">
        <f>IF(L8=0,"",'DONNEES VAISSEAUX'!J28/L8)</f>
        <v/>
      </c>
      <c r="M9" s="85" t="str">
        <f>IF(M8=0,"",'DONNEES VAISSEAUX'!J29/M8)</f>
        <v/>
      </c>
    </row>
    <row r="10" spans="1:16">
      <c r="A10" s="107"/>
      <c r="B10" s="50" t="s">
        <v>46</v>
      </c>
      <c r="C10" s="86" t="str">
        <f>IF(C9="","",ROUNDUP(1/C9,0))</f>
        <v/>
      </c>
      <c r="D10" s="86" t="str">
        <f t="shared" ref="D10:E10" si="1">IF(D9="","",ROUNDUP(1/D9,0))</f>
        <v/>
      </c>
      <c r="E10" s="86" t="str">
        <f t="shared" si="1"/>
        <v/>
      </c>
      <c r="F10" s="86" t="str">
        <f t="shared" ref="F10:M10" si="2">IF(F9="","",ROUNDUP(1/F9,0))</f>
        <v/>
      </c>
      <c r="G10" s="86" t="str">
        <f t="shared" si="2"/>
        <v/>
      </c>
      <c r="H10" s="86" t="str">
        <f t="shared" si="2"/>
        <v/>
      </c>
      <c r="I10" s="86" t="str">
        <f t="shared" si="2"/>
        <v/>
      </c>
      <c r="J10" s="86" t="str">
        <f t="shared" si="2"/>
        <v/>
      </c>
      <c r="K10" s="86" t="str">
        <f t="shared" si="2"/>
        <v/>
      </c>
      <c r="L10" s="86" t="str">
        <f t="shared" si="2"/>
        <v/>
      </c>
      <c r="M10" s="86" t="str">
        <f t="shared" si="2"/>
        <v/>
      </c>
    </row>
    <row r="11" spans="1:16">
      <c r="A11" s="2"/>
      <c r="B11" s="2"/>
      <c r="C11" s="2"/>
      <c r="D11" s="2"/>
      <c r="E11" s="2"/>
      <c r="F11" s="2"/>
    </row>
    <row r="12" spans="1:16">
      <c r="A12" s="2"/>
      <c r="B12" s="43"/>
      <c r="C12" s="43"/>
      <c r="D12" s="43"/>
      <c r="E12" s="2"/>
      <c r="F12" s="2"/>
    </row>
    <row r="13" spans="1:16">
      <c r="A13" s="75"/>
      <c r="B13" s="76"/>
      <c r="C13" s="77"/>
      <c r="D13" s="2"/>
      <c r="E13" s="2"/>
      <c r="F13" s="2"/>
      <c r="G13" s="48"/>
    </row>
    <row r="14" spans="1:16">
      <c r="A14" s="75"/>
      <c r="B14" s="76"/>
      <c r="C14" s="77"/>
      <c r="D14" s="2"/>
      <c r="E14" s="2"/>
      <c r="F14" s="2"/>
    </row>
    <row r="15" spans="1:16">
      <c r="A15" s="75"/>
      <c r="B15" s="76"/>
      <c r="C15" s="77"/>
      <c r="D15" s="2"/>
      <c r="E15" s="2"/>
      <c r="F15" s="2"/>
    </row>
    <row r="16" spans="1:16">
      <c r="A16" s="75"/>
      <c r="B16" s="78"/>
      <c r="C16" s="77"/>
      <c r="D16" s="2"/>
      <c r="E16" s="2"/>
      <c r="F16" s="2"/>
    </row>
    <row r="17" spans="1:6">
      <c r="A17" s="75"/>
      <c r="B17" s="76"/>
      <c r="C17" s="77"/>
      <c r="D17" s="2"/>
      <c r="E17" s="2"/>
      <c r="F17" s="2"/>
    </row>
    <row r="18" spans="1:6">
      <c r="A18" s="75"/>
      <c r="B18" s="76"/>
      <c r="C18" s="77"/>
      <c r="D18" s="2"/>
      <c r="E18" s="2"/>
      <c r="F18" s="2"/>
    </row>
    <row r="19" spans="1:6">
      <c r="A19" s="75"/>
      <c r="B19" s="76"/>
      <c r="C19" s="77"/>
      <c r="D19" s="2"/>
      <c r="E19" s="2"/>
      <c r="F19" s="2"/>
    </row>
    <row r="20" spans="1:6">
      <c r="A20" s="75"/>
      <c r="B20" s="76"/>
      <c r="C20" s="77"/>
      <c r="D20" s="2"/>
      <c r="E20" s="2"/>
      <c r="F20" s="2"/>
    </row>
    <row r="21" spans="1:6">
      <c r="A21" s="75"/>
      <c r="B21" s="76"/>
      <c r="C21" s="77"/>
      <c r="D21" s="2"/>
      <c r="E21" s="2"/>
      <c r="F21" s="2"/>
    </row>
    <row r="22" spans="1:6">
      <c r="A22" s="75"/>
      <c r="B22" s="76"/>
      <c r="C22" s="77"/>
      <c r="D22" s="2"/>
      <c r="E22" s="2"/>
      <c r="F22" s="2"/>
    </row>
    <row r="23" spans="1:6">
      <c r="A23" s="75"/>
      <c r="B23" s="79"/>
      <c r="C23" s="77"/>
      <c r="D23" s="2"/>
      <c r="E23" s="2"/>
      <c r="F23" s="2"/>
    </row>
    <row r="24" spans="1:6">
      <c r="A24" s="75"/>
      <c r="B24" s="78"/>
      <c r="C24" s="77"/>
      <c r="D24" s="2"/>
      <c r="E24" s="2"/>
      <c r="F24" s="2"/>
    </row>
    <row r="25" spans="1:6">
      <c r="A25" s="75"/>
      <c r="B25" s="76"/>
      <c r="C25" s="77"/>
      <c r="D25" s="2"/>
      <c r="E25" s="2"/>
      <c r="F25" s="2"/>
    </row>
    <row r="26" spans="1:6">
      <c r="A26" s="75"/>
      <c r="B26" s="76"/>
      <c r="C26" s="77"/>
      <c r="D26" s="2"/>
      <c r="E26" s="2"/>
      <c r="F26" s="2"/>
    </row>
    <row r="27" spans="1:6">
      <c r="A27" s="75"/>
      <c r="B27" s="76"/>
      <c r="C27" s="77"/>
      <c r="D27" s="2"/>
      <c r="E27" s="2"/>
      <c r="F27" s="2"/>
    </row>
    <row r="28" spans="1:6">
      <c r="A28" s="75"/>
      <c r="B28" s="76"/>
      <c r="C28" s="77"/>
      <c r="D28" s="2"/>
      <c r="E28" s="2"/>
      <c r="F28" s="2"/>
    </row>
    <row r="29" spans="1:6">
      <c r="A29" s="75"/>
      <c r="B29" s="78"/>
      <c r="C29" s="77"/>
      <c r="D29" s="2"/>
      <c r="E29" s="2"/>
      <c r="F29" s="2"/>
    </row>
    <row r="30" spans="1:6">
      <c r="A30" s="75"/>
      <c r="B30" s="78"/>
      <c r="C30" s="77"/>
      <c r="D30" s="2"/>
      <c r="E30" s="2"/>
      <c r="F30" s="2"/>
    </row>
    <row r="31" spans="1:6">
      <c r="A31" s="75"/>
      <c r="B31" s="78"/>
      <c r="C31" s="77"/>
      <c r="D31" s="2"/>
      <c r="E31" s="2"/>
      <c r="F31" s="2"/>
    </row>
    <row r="32" spans="1:6">
      <c r="A32" s="75"/>
      <c r="B32" s="80"/>
      <c r="C32" s="77"/>
      <c r="D32" s="2"/>
      <c r="E32" s="2"/>
      <c r="F32" s="2"/>
    </row>
    <row r="33" spans="1:6">
      <c r="A33" s="75"/>
      <c r="B33" s="76"/>
      <c r="C33" s="77"/>
      <c r="D33" s="2"/>
      <c r="E33" s="2"/>
      <c r="F33" s="2"/>
    </row>
    <row r="34" spans="1:6">
      <c r="A34" s="75"/>
      <c r="B34" s="78"/>
      <c r="C34" s="77"/>
      <c r="D34" s="2"/>
      <c r="E34" s="2"/>
      <c r="F34" s="2"/>
    </row>
    <row r="35" spans="1:6">
      <c r="A35" s="75"/>
      <c r="B35" s="78"/>
      <c r="C35" s="77"/>
      <c r="D35" s="2"/>
      <c r="E35" s="2"/>
      <c r="F35" s="2"/>
    </row>
    <row r="36" spans="1:6">
      <c r="A36" s="75"/>
      <c r="B36" s="76"/>
      <c r="C36" s="77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</sheetData>
  <mergeCells count="1">
    <mergeCell ref="A2:A10"/>
  </mergeCells>
  <conditionalFormatting sqref="C3:P3 C8:M8">
    <cfRule type="notContainsBlanks" dxfId="1" priority="3">
      <formula>LEN(TRIM(C3))&gt;0</formula>
    </cfRule>
  </conditionalFormatting>
  <dataValidations count="2">
    <dataValidation type="decimal" operator="greaterThanOrEqual" showInputMessage="1" showErrorMessage="1" error="Rentrez une valeur supérieure ou égale à 0" promptTitle="Rentrez une valeur" prompt="Rentrez le prix d'achat unitaire moyen en $_x000a__x000a_(Doit être supérieure ou égale à 0)_x000a_" sqref="C3:P3" xr:uid="{D2618A68-F91D-43D8-B44E-76DD4601674D}">
      <formula1>0</formula1>
    </dataValidation>
    <dataValidation type="decimal" operator="greaterThanOrEqual" allowBlank="1" showInputMessage="1" showErrorMessage="1" error="Rentrez une valeur supérieure ou égale à 0" promptTitle="Rentrez une valeur" prompt="Rentrez le prix d'achat unitaire moyen en $_x000a__x000a_(Doit être supérieure ou égale à 0)_x000a_" sqref="C8:M8" xr:uid="{F68D6811-C858-4B6F-BDEE-A35045402AF3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5C19-1CEA-48B2-83E8-100A02327064}">
  <dimension ref="C1:W30"/>
  <sheetViews>
    <sheetView workbookViewId="0">
      <selection activeCell="H24" sqref="H24"/>
    </sheetView>
  </sheetViews>
  <sheetFormatPr baseColWidth="10" defaultRowHeight="15"/>
  <cols>
    <col min="3" max="3" width="22.5703125" bestFit="1" customWidth="1"/>
    <col min="4" max="4" width="12.28515625" customWidth="1"/>
    <col min="5" max="5" width="13.42578125" customWidth="1"/>
    <col min="6" max="6" width="14.42578125" customWidth="1"/>
    <col min="7" max="7" width="14.140625" customWidth="1"/>
    <col min="8" max="8" width="21.5703125" bestFit="1" customWidth="1"/>
    <col min="9" max="9" width="21.85546875" bestFit="1" customWidth="1"/>
    <col min="10" max="10" width="22.7109375" bestFit="1" customWidth="1"/>
    <col min="11" max="11" width="9.7109375" bestFit="1" customWidth="1"/>
    <col min="12" max="12" width="9.7109375" customWidth="1"/>
    <col min="13" max="13" width="10.7109375" bestFit="1" customWidth="1"/>
    <col min="14" max="14" width="9.5703125" bestFit="1" customWidth="1"/>
    <col min="15" max="15" width="9.7109375" customWidth="1"/>
    <col min="16" max="18" width="9.28515625" bestFit="1" customWidth="1"/>
    <col min="19" max="19" width="11.28515625" bestFit="1" customWidth="1"/>
    <col min="20" max="20" width="11.5703125" bestFit="1" customWidth="1"/>
    <col min="21" max="21" width="9.28515625" bestFit="1" customWidth="1"/>
    <col min="22" max="22" width="12" bestFit="1" customWidth="1"/>
    <col min="23" max="23" width="10.42578125" bestFit="1" customWidth="1"/>
  </cols>
  <sheetData>
    <row r="1" spans="3:23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3:23" ht="15.75" thickBot="1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3:23" ht="18" thickBot="1">
      <c r="C3" s="109" t="s">
        <v>7</v>
      </c>
      <c r="D3" s="108" t="s">
        <v>29</v>
      </c>
      <c r="E3" s="108"/>
      <c r="F3" s="108"/>
      <c r="G3" s="108"/>
      <c r="H3" s="111" t="s">
        <v>43</v>
      </c>
      <c r="I3" s="113" t="s">
        <v>42</v>
      </c>
      <c r="J3" s="115" t="s">
        <v>48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3:23" ht="15.75" thickBot="1">
      <c r="C4" s="110"/>
      <c r="D4" s="17" t="s">
        <v>1</v>
      </c>
      <c r="E4" s="16" t="s">
        <v>2</v>
      </c>
      <c r="F4" s="16" t="s">
        <v>0</v>
      </c>
      <c r="G4" s="18" t="s">
        <v>3</v>
      </c>
      <c r="H4" s="112"/>
      <c r="I4" s="114"/>
      <c r="J4" s="116"/>
      <c r="K4" s="3"/>
      <c r="L4" s="6"/>
      <c r="M4" s="6"/>
      <c r="N4" s="6"/>
      <c r="O4" s="6"/>
      <c r="P4" s="3"/>
      <c r="Q4" s="3"/>
      <c r="R4" s="3"/>
      <c r="S4" s="5"/>
      <c r="T4" s="6"/>
      <c r="U4" s="1"/>
      <c r="V4" s="1"/>
      <c r="W4" s="6"/>
    </row>
    <row r="5" spans="3:23">
      <c r="C5" s="19" t="s">
        <v>19</v>
      </c>
      <c r="D5" s="7">
        <v>2.44</v>
      </c>
      <c r="E5" s="7">
        <v>2.15</v>
      </c>
      <c r="F5" s="8">
        <v>2.38</v>
      </c>
      <c r="G5" s="22">
        <v>2.67</v>
      </c>
      <c r="H5" s="66">
        <v>146.881</v>
      </c>
      <c r="I5" s="71">
        <f>H5-(D5*'DONNEES RESSOURCES'!$H$4+E5*'DONNEES RESSOURCES'!$I$4+F5*'DONNEES RESSOURCES'!$J$4+G5*'DONNEES RESSOURCES'!$K$4)*60*24</f>
        <v>126.22093984</v>
      </c>
      <c r="J5" s="49">
        <f>I5*'DONNEES RESSOURCES'!$D$4</f>
        <v>6.5647510810784002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3:23">
      <c r="C6" s="32" t="s">
        <v>15</v>
      </c>
      <c r="D6" s="25">
        <v>3.02</v>
      </c>
      <c r="E6" s="25">
        <v>2.0299999999999998</v>
      </c>
      <c r="F6" s="25">
        <v>2.15</v>
      </c>
      <c r="G6" s="26">
        <v>2.79</v>
      </c>
      <c r="H6" s="67">
        <v>106.565</v>
      </c>
      <c r="I6" s="67">
        <f>H6-(D6*'DONNEES RESSOURCES'!$H$4+E6*'DONNEES RESSOURCES'!$I$4+F6*'DONNEES RESSOURCES'!$J$4+G6*'DONNEES RESSOURCES'!$K$4)*60*24</f>
        <v>86.050921279999997</v>
      </c>
      <c r="J6" s="49">
        <f>I6*'DONNEES RESSOURCES'!$D$4</f>
        <v>4.4755084157727998</v>
      </c>
      <c r="K6" s="2"/>
      <c r="L6" s="2"/>
      <c r="M6" s="2"/>
      <c r="N6" s="2"/>
      <c r="O6" s="2"/>
      <c r="P6" s="2"/>
      <c r="Q6" s="2"/>
      <c r="R6" s="2"/>
      <c r="S6" s="2"/>
      <c r="T6" s="2"/>
    </row>
    <row r="7" spans="3:23">
      <c r="C7" s="32" t="s">
        <v>24</v>
      </c>
      <c r="D7" s="25">
        <v>17.12</v>
      </c>
      <c r="E7" s="25">
        <v>15.08</v>
      </c>
      <c r="F7" s="25">
        <v>16.71</v>
      </c>
      <c r="G7" s="26">
        <v>18.75</v>
      </c>
      <c r="H7" s="67">
        <v>1174.4680000000001</v>
      </c>
      <c r="I7" s="67">
        <f>H7-(D7*'DONNEES RESSOURCES'!$H$4+E7*'DONNEES RESSOURCES'!$I$4+F7*'DONNEES RESSOURCES'!$J$4+G7*'DONNEES RESSOURCES'!$K$4)*60*24</f>
        <v>1029.4450240000001</v>
      </c>
      <c r="J7" s="49">
        <f>I7*'DONNEES RESSOURCES'!$D$4</f>
        <v>53.541435698240008</v>
      </c>
      <c r="K7" s="2"/>
      <c r="L7" s="2"/>
      <c r="M7" s="2"/>
      <c r="N7" s="2"/>
      <c r="O7" s="6"/>
      <c r="P7" s="2"/>
      <c r="Q7" s="2"/>
      <c r="R7" s="2"/>
      <c r="S7" s="2"/>
      <c r="T7" s="2"/>
    </row>
    <row r="8" spans="3:23">
      <c r="C8" s="32" t="s">
        <v>47</v>
      </c>
      <c r="D8" s="25">
        <v>0.02</v>
      </c>
      <c r="E8" s="25">
        <v>0.03</v>
      </c>
      <c r="F8" s="25">
        <v>0.02</v>
      </c>
      <c r="G8" s="26">
        <v>0.03</v>
      </c>
      <c r="H8" s="67">
        <v>0.73499999999999999</v>
      </c>
      <c r="I8" s="67">
        <f>H8-(D8*'DONNEES RESSOURCES'!$H$4+E8*'DONNEES RESSOURCES'!$I$4+F8*'DONNEES RESSOURCES'!$J$4+G8*'DONNEES RESSOURCES'!$K$4)*60*24</f>
        <v>0.51823967999999998</v>
      </c>
      <c r="J8" s="49">
        <f>I8*'DONNEES RESSOURCES'!$D$4</f>
        <v>2.6953645756799999E-2</v>
      </c>
      <c r="K8" s="2"/>
      <c r="L8" s="2"/>
      <c r="M8" s="2"/>
      <c r="N8" s="2"/>
      <c r="O8" s="6"/>
      <c r="P8" s="2"/>
      <c r="Q8" s="2"/>
      <c r="R8" s="2"/>
      <c r="S8" s="2"/>
      <c r="T8" s="2"/>
    </row>
    <row r="9" spans="3:23">
      <c r="C9" s="33" t="s">
        <v>11</v>
      </c>
      <c r="D9" s="25">
        <v>0.57999999999999996</v>
      </c>
      <c r="E9" s="25">
        <v>0.79</v>
      </c>
      <c r="F9" s="25">
        <v>0.98</v>
      </c>
      <c r="G9" s="26">
        <v>0.79</v>
      </c>
      <c r="H9" s="68">
        <v>36.994999999999997</v>
      </c>
      <c r="I9" s="67">
        <f>H9-(D9*'DONNEES RESSOURCES'!$H$4+E9*'DONNEES RESSOURCES'!$I$4+F9*'DONNEES RESSOURCES'!$J$4+G9*'DONNEES RESSOURCES'!$K$4)*60*24</f>
        <v>29.836011199999998</v>
      </c>
      <c r="J9" s="49">
        <f>I9*'DONNEES RESSOURCES'!$D$4</f>
        <v>1.5517709425119999</v>
      </c>
      <c r="K9" s="6"/>
      <c r="L9" s="6"/>
      <c r="M9" s="6"/>
      <c r="N9" s="2"/>
      <c r="O9" s="2"/>
      <c r="Q9" s="2"/>
      <c r="R9" s="2"/>
      <c r="S9" s="2"/>
      <c r="T9" s="2"/>
    </row>
    <row r="10" spans="3:23">
      <c r="C10" s="20" t="s">
        <v>18</v>
      </c>
      <c r="D10" s="27">
        <v>2.44</v>
      </c>
      <c r="E10" s="25">
        <v>3.48</v>
      </c>
      <c r="F10" s="25">
        <v>2.44</v>
      </c>
      <c r="G10" s="26">
        <v>1.97</v>
      </c>
      <c r="H10" s="67">
        <v>139.005</v>
      </c>
      <c r="I10" s="67">
        <f>H10-(D10*'DONNEES RESSOURCES'!$H$4+E10*'DONNEES RESSOURCES'!$I$4+F10*'DONNEES RESSOURCES'!$J$4+G10*'DONNEES RESSOURCES'!$K$4)*60*24</f>
        <v>117.16824095999999</v>
      </c>
      <c r="J10" s="49">
        <f>I10*'DONNEES RESSOURCES'!$D$4</f>
        <v>6.0939202123295999</v>
      </c>
      <c r="K10" s="2"/>
      <c r="L10" s="2"/>
      <c r="M10" s="2"/>
      <c r="N10" s="2"/>
      <c r="O10" s="2"/>
      <c r="P10" s="2"/>
      <c r="Q10" s="2"/>
      <c r="R10" s="2"/>
      <c r="T10" s="2"/>
    </row>
    <row r="11" spans="3:23">
      <c r="C11" s="32" t="s">
        <v>26</v>
      </c>
      <c r="D11" s="25">
        <v>14.51</v>
      </c>
      <c r="E11" s="25">
        <v>14.67</v>
      </c>
      <c r="F11" s="25">
        <v>22.01</v>
      </c>
      <c r="G11" s="26">
        <v>22.82</v>
      </c>
      <c r="H11" s="67">
        <v>1374.6</v>
      </c>
      <c r="I11" s="67">
        <f>H11-(D11*'DONNEES RESSOURCES'!$H$4+E11*'DONNEES RESSOURCES'!$I$4+F11*'DONNEES RESSOURCES'!$J$4+G11*'DONNEES RESSOURCES'!$K$4)*60*24</f>
        <v>1206.1182489599998</v>
      </c>
      <c r="J11" s="49">
        <f>I11*'DONNEES RESSOURCES'!$D$4</f>
        <v>62.730210128409595</v>
      </c>
      <c r="N11" s="6"/>
      <c r="O11" s="6"/>
      <c r="Q11" s="6"/>
    </row>
    <row r="12" spans="3:23">
      <c r="C12" s="32" t="s">
        <v>20</v>
      </c>
      <c r="D12" s="25">
        <v>6.58</v>
      </c>
      <c r="E12" s="25">
        <v>6.65</v>
      </c>
      <c r="F12" s="25">
        <v>7.39</v>
      </c>
      <c r="G12" s="26">
        <v>9.61</v>
      </c>
      <c r="H12" s="67">
        <v>352.983</v>
      </c>
      <c r="I12" s="67">
        <f>H12-(D12*'DONNEES RESSOURCES'!$H$4+E12*'DONNEES RESSOURCES'!$I$4+F12*'DONNEES RESSOURCES'!$J$4+G12*'DONNEES RESSOURCES'!$K$4)*60*24</f>
        <v>286.45970016000001</v>
      </c>
      <c r="J12" s="49">
        <f>I12*'DONNEES RESSOURCES'!$D$4</f>
        <v>14.898769005321601</v>
      </c>
      <c r="K12" s="6"/>
      <c r="L12" s="6"/>
      <c r="M12" s="6"/>
    </row>
    <row r="13" spans="3:23">
      <c r="C13" s="34" t="s">
        <v>28</v>
      </c>
      <c r="D13" s="14">
        <v>43.64</v>
      </c>
      <c r="E13" s="14">
        <v>44.12</v>
      </c>
      <c r="F13" s="14">
        <v>66.23</v>
      </c>
      <c r="G13" s="24">
        <v>68.650000000000006</v>
      </c>
      <c r="H13" s="69">
        <v>3980.1019999999999</v>
      </c>
      <c r="I13" s="67">
        <f>H13-(D13*'DONNEES RESSOURCES'!$H$4+E13*'DONNEES RESSOURCES'!$I$4+F13*'DONNEES RESSOURCES'!$J$4+G13*'DONNEES RESSOURCES'!$K$4)*60*24</f>
        <v>3473.2367455999997</v>
      </c>
      <c r="J13" s="49">
        <f>I13*'DONNEES RESSOURCES'!$D$4</f>
        <v>180.643043138656</v>
      </c>
      <c r="P13" s="6"/>
    </row>
    <row r="14" spans="3:23">
      <c r="C14" s="32" t="s">
        <v>23</v>
      </c>
      <c r="D14" s="25">
        <v>22.42</v>
      </c>
      <c r="E14" s="25">
        <v>17.93</v>
      </c>
      <c r="F14" s="25">
        <v>14.27</v>
      </c>
      <c r="G14" s="26">
        <v>17.93</v>
      </c>
      <c r="H14" s="67">
        <v>1170.732</v>
      </c>
      <c r="I14" s="67">
        <f>H14-(D14*'DONNEES RESSOURCES'!$H$4+E14*'DONNEES RESSOURCES'!$I$4+F14*'DONNEES RESSOURCES'!$J$4+G14*'DONNEES RESSOURCES'!$K$4)*60*24</f>
        <v>1024.7476108799999</v>
      </c>
      <c r="J14" s="49">
        <f>I14*'DONNEES RESSOURCES'!$D$4</f>
        <v>53.297123241868796</v>
      </c>
      <c r="S14" s="6"/>
    </row>
    <row r="15" spans="3:23">
      <c r="C15" s="32" t="s">
        <v>21</v>
      </c>
      <c r="D15" s="25">
        <v>5.91</v>
      </c>
      <c r="E15" s="25">
        <v>8.1300000000000008</v>
      </c>
      <c r="F15" s="25">
        <v>9.42</v>
      </c>
      <c r="G15" s="26">
        <v>10.35</v>
      </c>
      <c r="H15" s="67">
        <v>430.18900000000002</v>
      </c>
      <c r="I15" s="67">
        <f>H15-(D15*'DONNEES RESSOURCES'!$H$4+E15*'DONNEES RESSOURCES'!$I$4+F15*'DONNEES RESSOURCES'!$J$4+G15*'DONNEES RESSOURCES'!$K$4)*60*24</f>
        <v>353.06213920000005</v>
      </c>
      <c r="J15" s="49">
        <f>I15*'DONNEES RESSOURCES'!$D$4</f>
        <v>18.362761859792002</v>
      </c>
    </row>
    <row r="16" spans="3:23">
      <c r="C16" s="35" t="s">
        <v>4</v>
      </c>
      <c r="D16" s="30">
        <v>0.01</v>
      </c>
      <c r="E16" s="30">
        <v>0.03</v>
      </c>
      <c r="F16" s="30">
        <v>0.02</v>
      </c>
      <c r="G16" s="31">
        <v>0.03</v>
      </c>
      <c r="H16" s="67">
        <v>0.85099999999999998</v>
      </c>
      <c r="I16" s="67">
        <f>H16-(D16*'DONNEES RESSOURCES'!$H$4+E16*'DONNEES RESSOURCES'!$I$4+F16*'DONNEES RESSOURCES'!$J$4+G16*'DONNEES RESSOURCES'!$K$4)*60*24</f>
        <v>0.64308703999999994</v>
      </c>
      <c r="J16" s="49">
        <f>I16*'DONNEES RESSOURCES'!$D$4</f>
        <v>3.3446956950399995E-2</v>
      </c>
    </row>
    <row r="17" spans="3:15">
      <c r="C17" s="36" t="s">
        <v>5</v>
      </c>
      <c r="D17" s="28">
        <v>0.1</v>
      </c>
      <c r="E17" s="28">
        <v>0.31</v>
      </c>
      <c r="F17" s="28">
        <v>0.15</v>
      </c>
      <c r="G17" s="29">
        <v>0.3</v>
      </c>
      <c r="H17" s="69">
        <v>12.242000000000001</v>
      </c>
      <c r="I17" s="67">
        <f>H17-(D17*'DONNEES RESSOURCES'!$H$4+E17*'DONNEES RESSOURCES'!$I$4+F17*'DONNEES RESSOURCES'!$J$4+G17*'DONNEES RESSOURCES'!$K$4)*60*24</f>
        <v>10.297055360000002</v>
      </c>
      <c r="J17" s="49">
        <f>I17*'DONNEES RESSOURCES'!$D$4</f>
        <v>0.53554984927360005</v>
      </c>
    </row>
    <row r="18" spans="3:15">
      <c r="C18" s="32" t="s">
        <v>25</v>
      </c>
      <c r="D18" s="25">
        <v>13.04</v>
      </c>
      <c r="E18" s="25">
        <v>16.3</v>
      </c>
      <c r="F18" s="25">
        <v>22.01</v>
      </c>
      <c r="G18" s="25">
        <v>22.82</v>
      </c>
      <c r="H18" s="67">
        <v>1210.444</v>
      </c>
      <c r="I18" s="67">
        <f>H18-(D18*'DONNEES RESSOURCES'!$H$4+E18*'DONNEES RESSOURCES'!$I$4+F18*'DONNEES RESSOURCES'!$J$4+G18*'DONNEES RESSOURCES'!$K$4)*60*24</f>
        <v>1039.8978649599999</v>
      </c>
      <c r="J18" s="49">
        <f>I18*'DONNEES RESSOURCES'!$D$4</f>
        <v>54.085087956569595</v>
      </c>
      <c r="N18" s="6"/>
      <c r="O18" s="6"/>
    </row>
    <row r="19" spans="3:15">
      <c r="C19" s="32" t="s">
        <v>27</v>
      </c>
      <c r="D19" s="25">
        <v>39.22</v>
      </c>
      <c r="E19" s="25">
        <v>49.02</v>
      </c>
      <c r="F19" s="25">
        <v>66.23</v>
      </c>
      <c r="G19" s="26">
        <v>68.849999999999994</v>
      </c>
      <c r="H19" s="67">
        <v>3462.0639999999999</v>
      </c>
      <c r="I19" s="67">
        <f>H19-(D19*'DONNEES RESSOURCES'!$H$4+E19*'DONNEES RESSOURCES'!$I$4+F19*'DONNEES RESSOURCES'!$J$4+G19*'DONNEES RESSOURCES'!$K$4)*60*24</f>
        <v>2948.4924467199999</v>
      </c>
      <c r="J19" s="49">
        <f>I19*'DONNEES RESSOURCES'!$D$4</f>
        <v>153.35109215390719</v>
      </c>
    </row>
    <row r="20" spans="3:15">
      <c r="C20" s="34" t="s">
        <v>17</v>
      </c>
      <c r="D20" s="14">
        <v>1.86</v>
      </c>
      <c r="E20" s="14">
        <v>2.3199999999999998</v>
      </c>
      <c r="F20" s="14">
        <v>3.13</v>
      </c>
      <c r="G20" s="24">
        <v>3.25</v>
      </c>
      <c r="H20" s="69">
        <v>118.98399999999999</v>
      </c>
      <c r="I20" s="67">
        <f>H20-(D20*'DONNEES RESSOURCES'!$H$4+E20*'DONNEES RESSOURCES'!$I$4+F20*'DONNEES RESSOURCES'!$J$4+G20*'DONNEES RESSOURCES'!$K$4)*60*24</f>
        <v>94.70979328</v>
      </c>
      <c r="J20" s="49">
        <f>I20*'DONNEES RESSOURCES'!$D$4</f>
        <v>4.9258563484928004</v>
      </c>
    </row>
    <row r="21" spans="3:15">
      <c r="C21" s="32" t="s">
        <v>22</v>
      </c>
      <c r="D21" s="25">
        <v>7.39</v>
      </c>
      <c r="E21" s="25">
        <v>8.1300000000000008</v>
      </c>
      <c r="F21" s="25">
        <v>6.65</v>
      </c>
      <c r="G21" s="25">
        <v>9.61</v>
      </c>
      <c r="H21" s="67">
        <v>433.99799999999999</v>
      </c>
      <c r="I21" s="67">
        <f>H21-(D21*'DONNEES RESSOURCES'!$H$4+E21*'DONNEES RESSOURCES'!$I$4+F21*'DONNEES RESSOURCES'!$J$4+G21*'DONNEES RESSOURCES'!$K$4)*60*24</f>
        <v>365.99424191999998</v>
      </c>
      <c r="J21" s="49">
        <f>I21*'DONNEES RESSOURCES'!$D$4</f>
        <v>19.0353605222592</v>
      </c>
    </row>
    <row r="22" spans="3:15">
      <c r="C22" s="33" t="s">
        <v>6</v>
      </c>
      <c r="D22" s="30">
        <v>0.02</v>
      </c>
      <c r="E22" s="30">
        <v>0.02</v>
      </c>
      <c r="F22" s="30">
        <v>0.03</v>
      </c>
      <c r="G22" s="31">
        <v>0.03</v>
      </c>
      <c r="H22" s="67">
        <v>0.96599999999999997</v>
      </c>
      <c r="I22" s="67">
        <f>H22-(D22*'DONNEES RESSOURCES'!$H$4+E22*'DONNEES RESSOURCES'!$I$4+F22*'DONNEES RESSOURCES'!$J$4+G22*'DONNEES RESSOURCES'!$K$4)*60*24</f>
        <v>0.73891775999999998</v>
      </c>
      <c r="J22" s="49">
        <f>I22*'DONNEES RESSOURCES'!$D$4</f>
        <v>3.8431112697600002E-2</v>
      </c>
    </row>
    <row r="23" spans="3:15">
      <c r="C23" s="33" t="s">
        <v>8</v>
      </c>
      <c r="D23" s="25">
        <v>0.12</v>
      </c>
      <c r="E23" s="25">
        <v>0.15</v>
      </c>
      <c r="F23" s="25">
        <v>0.2</v>
      </c>
      <c r="G23" s="26">
        <v>0.21</v>
      </c>
      <c r="H23" s="66">
        <v>6.2539999999999996</v>
      </c>
      <c r="I23" s="67">
        <f>H23-(D23*'DONNEES RESSOURCES'!$H$4+E23*'DONNEES RESSOURCES'!$I$4+F23*'DONNEES RESSOURCES'!$J$4+G23*'DONNEES RESSOURCES'!$K$4)*60*24</f>
        <v>4.6924409599999999</v>
      </c>
      <c r="J23" s="49">
        <f>I23*'DONNEES RESSOURCES'!$D$4</f>
        <v>0.2440538543296</v>
      </c>
    </row>
    <row r="24" spans="3:15">
      <c r="C24" s="36" t="s">
        <v>9</v>
      </c>
      <c r="D24" s="14">
        <v>0.59</v>
      </c>
      <c r="E24" s="14">
        <v>0.72</v>
      </c>
      <c r="F24" s="14">
        <v>0.98</v>
      </c>
      <c r="G24" s="24">
        <v>1.01</v>
      </c>
      <c r="H24" s="67">
        <v>38.561999999999998</v>
      </c>
      <c r="I24" s="67">
        <f>H24-(D24*'DONNEES RESSOURCES'!$H$4+E24*'DONNEES RESSOURCES'!$I$4+F24*'DONNEES RESSOURCES'!$J$4+G24*'DONNEES RESSOURCES'!$K$4)*60*24</f>
        <v>30.987185279999998</v>
      </c>
      <c r="J24" s="49">
        <f>I24*'DONNEES RESSOURCES'!$D$4</f>
        <v>1.6116435064127999</v>
      </c>
    </row>
    <row r="25" spans="3:15">
      <c r="C25" s="37" t="s">
        <v>13</v>
      </c>
      <c r="D25" s="25">
        <v>0.56999999999999995</v>
      </c>
      <c r="E25" s="25">
        <v>0.43</v>
      </c>
      <c r="F25" s="25">
        <v>0.98</v>
      </c>
      <c r="G25" s="26">
        <v>1.01</v>
      </c>
      <c r="H25" s="67">
        <v>40.119999999999997</v>
      </c>
      <c r="I25" s="67">
        <f>H25-(D25*'DONNEES RESSOURCES'!$H$4+E25*'DONNEES RESSOURCES'!$I$4+F25*'DONNEES RESSOURCES'!$J$4+G25*'DONNEES RESSOURCES'!$K$4)*60*24</f>
        <v>33.161551359999997</v>
      </c>
      <c r="J25" s="49">
        <f>I25*'DONNEES RESSOURCES'!$D$4</f>
        <v>1.7247322862335999</v>
      </c>
    </row>
    <row r="26" spans="3:15">
      <c r="C26" s="32" t="s">
        <v>16</v>
      </c>
      <c r="D26" s="25">
        <v>2.44</v>
      </c>
      <c r="E26" s="25">
        <v>1.39</v>
      </c>
      <c r="F26" s="25">
        <v>2.21</v>
      </c>
      <c r="G26" s="26">
        <v>2.67</v>
      </c>
      <c r="H26" s="67">
        <v>111.64400000000001</v>
      </c>
      <c r="I26" s="67">
        <f>H26-(D26*'DONNEES RESSOURCES'!$H$4+E26*'DONNEES RESSOURCES'!$I$4+F26*'DONNEES RESSOURCES'!$J$4+G26*'DONNEES RESSOURCES'!$K$4)*60*24</f>
        <v>93.07928960000001</v>
      </c>
      <c r="J26" s="49">
        <f>I26*'DONNEES RESSOURCES'!$D$4</f>
        <v>4.8410538520960005</v>
      </c>
    </row>
    <row r="27" spans="3:15">
      <c r="C27" s="33" t="s">
        <v>12</v>
      </c>
      <c r="D27" s="25">
        <v>0.28999999999999998</v>
      </c>
      <c r="E27" s="25">
        <v>0.79</v>
      </c>
      <c r="F27" s="25">
        <v>0.98</v>
      </c>
      <c r="G27" s="25">
        <v>1.01</v>
      </c>
      <c r="H27" s="67">
        <v>33.948999999999998</v>
      </c>
      <c r="I27" s="67">
        <f>H27-(D27*'DONNEES RESSOURCES'!$H$4+E27*'DONNEES RESSOURCES'!$I$4+F27*'DONNEES RESSOURCES'!$J$4+G27*'DONNEES RESSOURCES'!$K$4)*60*24</f>
        <v>26.495099199999999</v>
      </c>
      <c r="J27" s="49">
        <f>I27*'DONNEES RESSOURCES'!$D$4</f>
        <v>1.3780101093919999</v>
      </c>
    </row>
    <row r="28" spans="3:15">
      <c r="C28" s="33" t="s">
        <v>10</v>
      </c>
      <c r="D28" s="25">
        <v>0.57999999999999996</v>
      </c>
      <c r="E28" s="25">
        <v>0.87</v>
      </c>
      <c r="F28" s="25">
        <v>0.94</v>
      </c>
      <c r="G28" s="25">
        <v>1.01</v>
      </c>
      <c r="H28" s="67">
        <v>47.741999999999997</v>
      </c>
      <c r="I28" s="67">
        <f>H28-(D28*'DONNEES RESSOURCES'!$H$4+E28*'DONNEES RESSOURCES'!$I$4+F28*'DONNEES RESSOURCES'!$J$4+G28*'DONNEES RESSOURCES'!$K$4)*60*24</f>
        <v>39.990238079999997</v>
      </c>
      <c r="J28" s="49">
        <f>I28*'DONNEES RESSOURCES'!$D$4</f>
        <v>2.0798922825407997</v>
      </c>
    </row>
    <row r="29" spans="3:15" ht="15.75" thickBot="1">
      <c r="C29" s="21" t="s">
        <v>14</v>
      </c>
      <c r="D29" s="15">
        <v>2.5099999999999998</v>
      </c>
      <c r="E29" s="15">
        <v>1.97</v>
      </c>
      <c r="F29" s="15">
        <v>1.1599999999999999</v>
      </c>
      <c r="G29" s="23">
        <v>1.63</v>
      </c>
      <c r="H29" s="70">
        <v>69.522999999999996</v>
      </c>
      <c r="I29" s="70">
        <f>H29-(D29*'DONNEES RESSOURCES'!$H$4+E29*'DONNEES RESSOURCES'!$I$4+F29*'DONNEES RESSOURCES'!$J$4+G29*'DONNEES RESSOURCES'!$K$4)*60*24</f>
        <v>55.55744224</v>
      </c>
      <c r="J29" s="49">
        <f>I29*'DONNEES RESSOURCES'!$D$4</f>
        <v>2.8895425709024001</v>
      </c>
    </row>
    <row r="30" spans="3:15">
      <c r="I30" s="2"/>
    </row>
  </sheetData>
  <mergeCells count="5">
    <mergeCell ref="D3:G3"/>
    <mergeCell ref="C3:C4"/>
    <mergeCell ref="H3:H4"/>
    <mergeCell ref="I3:I4"/>
    <mergeCell ref="J3:J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AD67E-09C6-4715-907A-EA4F634DDD10}">
  <dimension ref="C1:Q26"/>
  <sheetViews>
    <sheetView tabSelected="1" workbookViewId="0">
      <selection activeCell="E14" sqref="E14"/>
    </sheetView>
  </sheetViews>
  <sheetFormatPr baseColWidth="10" defaultRowHeight="15"/>
  <cols>
    <col min="3" max="3" width="9.140625" bestFit="1" customWidth="1"/>
    <col min="4" max="4" width="9.5703125" bestFit="1" customWidth="1"/>
    <col min="6" max="6" width="12.85546875" customWidth="1"/>
    <col min="7" max="7" width="12.7109375" bestFit="1" customWidth="1"/>
  </cols>
  <sheetData>
    <row r="1" spans="3:17">
      <c r="F1" s="2"/>
      <c r="G1" s="2"/>
      <c r="H1" s="2"/>
      <c r="I1" s="2"/>
      <c r="J1" s="2"/>
      <c r="K1" s="2"/>
      <c r="L1" s="2"/>
    </row>
    <row r="2" spans="3:17" ht="15.75" thickBot="1">
      <c r="F2" s="2"/>
      <c r="G2" s="2"/>
      <c r="H2" s="2"/>
      <c r="I2" s="2"/>
      <c r="J2" s="2"/>
      <c r="K2" s="2"/>
      <c r="L2" s="2"/>
    </row>
    <row r="3" spans="3:17" ht="15.75" thickBot="1">
      <c r="C3" t="s">
        <v>36</v>
      </c>
      <c r="D3" t="s">
        <v>37</v>
      </c>
      <c r="F3" s="2"/>
      <c r="G3" s="2"/>
      <c r="H3" s="40" t="s">
        <v>1</v>
      </c>
      <c r="I3" s="40" t="s">
        <v>2</v>
      </c>
      <c r="J3" s="40" t="s">
        <v>0</v>
      </c>
      <c r="K3" s="40" t="s">
        <v>3</v>
      </c>
      <c r="L3" s="2"/>
    </row>
    <row r="4" spans="3:17" ht="15.75" thickBot="1">
      <c r="C4" s="45" t="s">
        <v>38</v>
      </c>
      <c r="D4">
        <v>5.2010000000000001E-2</v>
      </c>
      <c r="F4" s="2"/>
      <c r="G4" s="47" t="s">
        <v>35</v>
      </c>
      <c r="H4" s="38">
        <v>6.1439999999999997E-4</v>
      </c>
      <c r="I4" s="38">
        <v>1.4335999999999999E-3</v>
      </c>
      <c r="J4" s="38">
        <v>2.1503999999999998E-3</v>
      </c>
      <c r="K4" s="39">
        <v>1.7408E-3</v>
      </c>
      <c r="L4" s="2"/>
    </row>
    <row r="5" spans="3:17">
      <c r="F5" s="2"/>
      <c r="G5" s="43"/>
      <c r="H5" s="46"/>
      <c r="I5" s="46"/>
      <c r="J5" s="46"/>
      <c r="K5" s="46"/>
      <c r="L5" s="2"/>
    </row>
    <row r="6" spans="3:17"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3:17"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3:17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3:17"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3:17"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3:17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3:17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3:17"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3:17"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3:17"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3:17"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6:17"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6:17"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6:17"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6:17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6:17">
      <c r="F21" s="2"/>
      <c r="G21" s="2"/>
      <c r="H21" s="2"/>
      <c r="I21" s="2"/>
      <c r="J21" s="2"/>
      <c r="K21" s="2"/>
      <c r="L21" s="2"/>
      <c r="M21" s="43"/>
      <c r="N21" s="43"/>
      <c r="O21" s="43"/>
      <c r="P21" s="43"/>
      <c r="Q21" s="2"/>
    </row>
    <row r="22" spans="6:17">
      <c r="F22" s="2"/>
      <c r="G22" s="2"/>
      <c r="H22" s="2"/>
      <c r="I22" s="2"/>
      <c r="J22" s="2"/>
      <c r="K22" s="2"/>
      <c r="L22" s="43"/>
      <c r="M22" s="46"/>
      <c r="N22" s="46"/>
      <c r="O22" s="46"/>
      <c r="P22" s="46"/>
      <c r="Q22" s="2"/>
    </row>
    <row r="23" spans="6:17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6:17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6:17"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6:17"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E5ACA8-9E4A-4AAA-B4DC-EC53A49E31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ESTIMATION RESSOURCES ET REWARD</vt:lpstr>
      <vt:lpstr>ESTIMATION ROI</vt:lpstr>
      <vt:lpstr>DONNEES VAISSEAUX</vt:lpstr>
      <vt:lpstr>DONNEES RESSOURCES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méténier</dc:creator>
  <cp:lastModifiedBy>jérémy méténier</cp:lastModifiedBy>
  <dcterms:created xsi:type="dcterms:W3CDTF">2015-06-05T18:19:34Z</dcterms:created>
  <dcterms:modified xsi:type="dcterms:W3CDTF">2022-02-06T10:26:54Z</dcterms:modified>
</cp:coreProperties>
</file>