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1C97D0F4-63A6-4E89-8662-E4CF5F0C3643}" xr6:coauthVersionLast="45" xr6:coauthVersionMax="45" xr10:uidLastSave="{00000000-0000-0000-0000-000000000000}"/>
  <bookViews>
    <workbookView xWindow="390" yWindow="390" windowWidth="15375" windowHeight="7875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33" l="1"/>
  <c r="G5" i="133"/>
  <c r="M5" i="133"/>
  <c r="M9" i="133" s="1"/>
  <c r="H7" i="133"/>
  <c r="N8" i="133"/>
  <c r="W19" i="143"/>
  <c r="W18" i="143"/>
  <c r="W17" i="143"/>
  <c r="C2" i="140"/>
  <c r="M9" i="140"/>
  <c r="M22" i="140" s="1"/>
  <c r="B2" i="140"/>
  <c r="L10" i="140"/>
  <c r="C23" i="140"/>
  <c r="C22" i="140"/>
  <c r="C21" i="140"/>
  <c r="C20" i="140"/>
  <c r="F11" i="143"/>
  <c r="E11" i="143"/>
  <c r="W15" i="143"/>
  <c r="V6" i="143"/>
  <c r="G2" i="143"/>
  <c r="K11" i="143" s="1"/>
  <c r="E2" i="143"/>
  <c r="M11" i="143" s="1"/>
  <c r="C2" i="143"/>
  <c r="U6" i="143" s="1"/>
  <c r="B2" i="143"/>
  <c r="T6" i="143" s="1"/>
  <c r="B8" i="149" s="1"/>
  <c r="U5" i="143"/>
  <c r="T5" i="143"/>
  <c r="D14" i="143" s="1"/>
  <c r="D19" i="143"/>
  <c r="D13" i="143"/>
  <c r="W16" i="143"/>
  <c r="W14" i="143"/>
  <c r="W13" i="143"/>
  <c r="W12" i="143"/>
  <c r="F2" i="140"/>
  <c r="F17" i="140" s="1"/>
  <c r="E2" i="140"/>
  <c r="O24" i="140" s="1"/>
  <c r="P8" i="133"/>
  <c r="J6" i="133"/>
  <c r="U7" i="133"/>
  <c r="M6" i="133"/>
  <c r="L5" i="133"/>
  <c r="L9" i="133" s="1"/>
  <c r="L8" i="133"/>
  <c r="P7" i="133"/>
  <c r="U8" i="133"/>
  <c r="O8" i="133"/>
  <c r="D8" i="133"/>
  <c r="F5" i="133"/>
  <c r="F9" i="133"/>
  <c r="K8" i="133"/>
  <c r="I6" i="133"/>
  <c r="E7" i="133"/>
  <c r="H6" i="133"/>
  <c r="I8" i="133"/>
  <c r="R5" i="133"/>
  <c r="J5" i="133"/>
  <c r="I7" i="133"/>
  <c r="K7" i="133"/>
  <c r="F6" i="133"/>
  <c r="J7" i="133"/>
  <c r="J9" i="133" s="1"/>
  <c r="P5" i="133"/>
  <c r="P9" i="133" s="1"/>
  <c r="H5" i="133"/>
  <c r="H9" i="133" s="1"/>
  <c r="R8" i="133"/>
  <c r="R6" i="133"/>
  <c r="R9" i="133" s="1"/>
  <c r="O7" i="133"/>
  <c r="K5" i="133"/>
  <c r="K9" i="133" s="1"/>
  <c r="F8" i="133"/>
  <c r="T6" i="133"/>
  <c r="T9" i="133"/>
  <c r="E6" i="133"/>
  <c r="E13" i="143" s="1"/>
  <c r="P13" i="143" s="1"/>
  <c r="S5" i="133"/>
  <c r="S9" i="133" s="1"/>
  <c r="D7" i="133"/>
  <c r="F7" i="133"/>
  <c r="D6" i="133"/>
  <c r="E12" i="143" s="1"/>
  <c r="P12" i="143" s="1"/>
  <c r="N7" i="133"/>
  <c r="S7" i="133"/>
  <c r="S6" i="133"/>
  <c r="K6" i="133"/>
  <c r="R7" i="133"/>
  <c r="H8" i="133"/>
  <c r="G6" i="133"/>
  <c r="E21" i="140" s="1"/>
  <c r="P6" i="133"/>
  <c r="E17" i="143"/>
  <c r="P17" i="143" s="1"/>
  <c r="T5" i="133"/>
  <c r="G7" i="133"/>
  <c r="Q6" i="133"/>
  <c r="E18" i="143" s="1"/>
  <c r="P18" i="143" s="1"/>
  <c r="I5" i="133"/>
  <c r="I9" i="133" s="1"/>
  <c r="U5" i="133"/>
  <c r="U9" i="133"/>
  <c r="T7" i="133"/>
  <c r="M7" i="133"/>
  <c r="T8" i="133"/>
  <c r="L6" i="133"/>
  <c r="E22" i="140" s="1"/>
  <c r="S8" i="133"/>
  <c r="O5" i="133"/>
  <c r="O9" i="133"/>
  <c r="G8" i="133"/>
  <c r="D5" i="133"/>
  <c r="D9" i="133"/>
  <c r="L7" i="133"/>
  <c r="O6" i="133"/>
  <c r="E16" i="143" s="1"/>
  <c r="P16" i="143" s="1"/>
  <c r="Q5" i="133"/>
  <c r="Q9" i="133" s="1"/>
  <c r="J8" i="133"/>
  <c r="M8" i="133"/>
  <c r="N5" i="133"/>
  <c r="N9" i="133" s="1"/>
  <c r="Q8" i="133"/>
  <c r="E5" i="133"/>
  <c r="E9" i="133" s="1"/>
  <c r="V8" i="133"/>
  <c r="E8" i="133"/>
  <c r="V5" i="133"/>
  <c r="V9" i="133" s="1"/>
  <c r="Q7" i="133"/>
  <c r="V7" i="133"/>
  <c r="V6" i="133"/>
  <c r="N6" i="133"/>
  <c r="E15" i="143" s="1"/>
  <c r="O22" i="140"/>
  <c r="O23" i="140"/>
  <c r="N12" i="140"/>
  <c r="N11" i="140"/>
  <c r="N7" i="140"/>
  <c r="N9" i="140"/>
  <c r="N22" i="140"/>
  <c r="O18" i="140"/>
  <c r="L11" i="140"/>
  <c r="L24" i="140" s="1"/>
  <c r="B27" i="140" s="1"/>
  <c r="M10" i="140"/>
  <c r="M23" i="140" s="1"/>
  <c r="M6" i="140"/>
  <c r="M19" i="140"/>
  <c r="M12" i="140"/>
  <c r="M25" i="140" s="1"/>
  <c r="N6" i="140"/>
  <c r="M5" i="140"/>
  <c r="M18" i="140" s="1"/>
  <c r="N10" i="140"/>
  <c r="N23" i="140"/>
  <c r="N19" i="140"/>
  <c r="M11" i="140"/>
  <c r="M24" i="140"/>
  <c r="N5" i="140"/>
  <c r="M8" i="140"/>
  <c r="M21" i="140"/>
  <c r="M7" i="140"/>
  <c r="M20" i="140" s="1"/>
  <c r="V17" i="143"/>
  <c r="E20" i="140"/>
  <c r="V14" i="143"/>
  <c r="I11" i="143"/>
  <c r="D18" i="143"/>
  <c r="D15" i="143"/>
  <c r="V18" i="143"/>
  <c r="V12" i="143"/>
  <c r="D16" i="143"/>
  <c r="D12" i="143"/>
  <c r="V5" i="143"/>
  <c r="D26" i="140"/>
  <c r="C26" i="140" s="1"/>
  <c r="T17" i="143"/>
  <c r="U17" i="143" s="1"/>
  <c r="C17" i="143"/>
  <c r="L23" i="140"/>
  <c r="B26" i="140" s="1"/>
  <c r="L12" i="140"/>
  <c r="L8" i="140"/>
  <c r="L21" i="140" s="1"/>
  <c r="B24" i="140" s="1"/>
  <c r="L5" i="140"/>
  <c r="L18" i="140" s="1"/>
  <c r="B18" i="140" s="1"/>
  <c r="E14" i="143"/>
  <c r="P14" i="143" s="1"/>
  <c r="L6" i="140"/>
  <c r="D19" i="140" s="1"/>
  <c r="C19" i="140" s="1"/>
  <c r="L9" i="140"/>
  <c r="T16" i="143" s="1"/>
  <c r="E19" i="143"/>
  <c r="P19" i="143"/>
  <c r="L7" i="140"/>
  <c r="L20" i="140" s="1"/>
  <c r="B20" i="140" s="1"/>
  <c r="D25" i="140"/>
  <c r="C25" i="140"/>
  <c r="L22" i="140"/>
  <c r="B25" i="140" s="1"/>
  <c r="C16" i="143"/>
  <c r="E6" i="149"/>
  <c r="C14" i="143"/>
  <c r="D20" i="140"/>
  <c r="T14" i="143"/>
  <c r="B14" i="143" s="1"/>
  <c r="T12" i="143"/>
  <c r="U12" i="143" s="1"/>
  <c r="C6" i="149"/>
  <c r="C12" i="143"/>
  <c r="C13" i="143"/>
  <c r="D24" i="140"/>
  <c r="C24" i="140" s="1"/>
  <c r="C15" i="143"/>
  <c r="B17" i="143"/>
  <c r="T19" i="143"/>
  <c r="B19" i="143" s="1"/>
  <c r="D28" i="140"/>
  <c r="C28" i="140" s="1"/>
  <c r="L25" i="140"/>
  <c r="B28" i="140"/>
  <c r="C19" i="143"/>
  <c r="U14" i="143"/>
  <c r="B16" i="143" l="1"/>
  <c r="U16" i="143"/>
  <c r="F15" i="143"/>
  <c r="P15" i="143"/>
  <c r="U19" i="143"/>
  <c r="D6" i="149"/>
  <c r="T15" i="143"/>
  <c r="T13" i="143"/>
  <c r="L19" i="140"/>
  <c r="B19" i="140" s="1"/>
  <c r="O19" i="140"/>
  <c r="V13" i="143"/>
  <c r="T18" i="143"/>
  <c r="N24" i="140"/>
  <c r="O20" i="140"/>
  <c r="O21" i="140"/>
  <c r="D17" i="143"/>
  <c r="V16" i="143"/>
  <c r="J11" i="143"/>
  <c r="B12" i="143"/>
  <c r="C18" i="143"/>
  <c r="D18" i="140"/>
  <c r="C18" i="140" s="1"/>
  <c r="D27" i="140"/>
  <c r="C27" i="140" s="1"/>
  <c r="E23" i="140"/>
  <c r="O25" i="140"/>
  <c r="N8" i="140"/>
  <c r="V15" i="143"/>
  <c r="N21" i="140"/>
  <c r="N25" i="140"/>
  <c r="N20" i="140"/>
  <c r="N18" i="140"/>
  <c r="G9" i="133"/>
  <c r="V19" i="143"/>
  <c r="B15" i="143" l="1"/>
  <c r="U15" i="143"/>
  <c r="U13" i="143"/>
  <c r="B13" i="143"/>
  <c r="U18" i="143"/>
  <c r="B18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R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W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X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<sst xmlns="http://schemas.openxmlformats.org/spreadsheetml/2006/main" count="245" uniqueCount="165">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</sst>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-* #,##0.00_-;\-* #,##0.00_-;_-* &quot;-&quot;??_-;_-@_-"/>
    <numFmt numFmtId="186" formatCode="0.000"/>
    <numFmt numFmtId="187" formatCode="General_)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179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1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87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87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3" fillId="15" borderId="13" xfId="0" applyNumberFormat="1" applyFont="1" applyFill="1" applyBorder="1" applyAlignment="1">
      <alignment horizontal="center" vertical="center"/>
    </xf>
    <xf numFmtId="187" fontId="13" fillId="15" borderId="14" xfId="0" applyNumberFormat="1" applyFont="1" applyFill="1" applyBorder="1" applyAlignment="1">
      <alignment horizontal="center" vertical="center"/>
    </xf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86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" fontId="4" fillId="14" borderId="0" xfId="9" applyNumberForma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3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2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4" fillId="0" borderId="0" xfId="9" applyNumberFormat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1" name="Picture 6">
          <a:extLst>
            <a:ext uri="{FF2B5EF4-FFF2-40B4-BE49-F238E27FC236}">
              <a16:creationId xmlns:a16="http://schemas.microsoft.com/office/drawing/2014/main" id="{750F6E3B-BB8F-4DD5-9F70-E2D632989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2" name="Picture 8">
          <a:extLst>
            <a:ext uri="{FF2B5EF4-FFF2-40B4-BE49-F238E27FC236}">
              <a16:creationId xmlns:a16="http://schemas.microsoft.com/office/drawing/2014/main" id="{311E74CA-CCFD-4723-94F1-C246CE43A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3" name="Picture 4">
          <a:extLst>
            <a:ext uri="{FF2B5EF4-FFF2-40B4-BE49-F238E27FC236}">
              <a16:creationId xmlns:a16="http://schemas.microsoft.com/office/drawing/2014/main" id="{A626A0B3-DAA3-4A99-A3A5-35DFD12D2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4" name="Picture 5">
          <a:extLst>
            <a:ext uri="{FF2B5EF4-FFF2-40B4-BE49-F238E27FC236}">
              <a16:creationId xmlns:a16="http://schemas.microsoft.com/office/drawing/2014/main" id="{D918C3A9-AC2E-4105-9DCD-4EA277C9F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BFD795-33F4-46D7-B7D8-89E0566B7CCE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24974</xdr:colOff>
      <xdr:row>21</xdr:row>
      <xdr:rowOff>8678</xdr:rowOff>
    </xdr:from>
    <xdr:to>
      <xdr:col>23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C82743-D228-47D8-8FB1-3B78E6B70524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3A43B6-CF46-43DA-B33E-DEABD6DBE07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>
      <selection activeCell="M25" sqref="M25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5.5" x14ac:dyDescent="0.2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4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4">
        <f>[2]EB1!V11</f>
        <v>-8279.3107875000023</v>
      </c>
      <c r="X6" s="93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4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3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4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4"/>
      <c r="Q11" s="94"/>
      <c r="R11" s="94"/>
    </row>
    <row r="12" spans="1:27" ht="15" x14ac:dyDescent="0.25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">
      <c r="B17" s="50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7" t="s">
        <v>147</v>
      </c>
      <c r="E2" s="6"/>
      <c r="F2" s="6"/>
    </row>
    <row r="4" spans="2:13" ht="18" x14ac:dyDescent="0.25">
      <c r="E4" s="115" t="s">
        <v>150</v>
      </c>
      <c r="F4" s="116"/>
      <c r="G4" s="116"/>
      <c r="H4" s="116"/>
      <c r="I4" s="116"/>
      <c r="J4" s="116"/>
      <c r="K4" s="116"/>
      <c r="L4" s="116"/>
      <c r="M4" s="117"/>
    </row>
    <row r="5" spans="2:13" ht="12.75" customHeight="1" x14ac:dyDescent="0.2">
      <c r="E5" s="78" t="s">
        <v>148</v>
      </c>
      <c r="F5" s="78"/>
      <c r="G5" s="78"/>
      <c r="H5" s="78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2" t="s">
        <v>14</v>
      </c>
      <c r="K2" s="102"/>
      <c r="L2" s="103"/>
      <c r="M2" s="103"/>
      <c r="N2" s="103"/>
      <c r="O2" s="103"/>
      <c r="P2" s="103"/>
      <c r="Q2" s="103"/>
      <c r="R2" s="103"/>
    </row>
    <row r="3" spans="2:18" x14ac:dyDescent="0.2">
      <c r="J3" s="104" t="s">
        <v>7</v>
      </c>
      <c r="K3" s="105" t="s">
        <v>30</v>
      </c>
      <c r="L3" s="104" t="s">
        <v>0</v>
      </c>
      <c r="M3" s="104" t="s">
        <v>3</v>
      </c>
      <c r="N3" s="104" t="s">
        <v>4</v>
      </c>
      <c r="O3" s="104" t="s">
        <v>8</v>
      </c>
      <c r="P3" s="104" t="s">
        <v>9</v>
      </c>
      <c r="Q3" s="104" t="s">
        <v>10</v>
      </c>
      <c r="R3" s="104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06" t="s">
        <v>35</v>
      </c>
      <c r="K4" s="106" t="s">
        <v>31</v>
      </c>
      <c r="L4" s="106" t="s">
        <v>26</v>
      </c>
      <c r="M4" s="106" t="s">
        <v>27</v>
      </c>
      <c r="N4" s="106" t="s">
        <v>4</v>
      </c>
      <c r="O4" s="106" t="s">
        <v>38</v>
      </c>
      <c r="P4" s="106" t="s">
        <v>39</v>
      </c>
      <c r="Q4" s="106" t="s">
        <v>28</v>
      </c>
      <c r="R4" s="106" t="s">
        <v>29</v>
      </c>
    </row>
    <row r="5" spans="2:18" x14ac:dyDescent="0.2">
      <c r="B5" s="8"/>
      <c r="C5" s="8"/>
      <c r="D5" s="8"/>
      <c r="E5" s="16"/>
      <c r="F5" s="16"/>
      <c r="G5" s="76"/>
      <c r="H5" s="15"/>
      <c r="J5" s="107" t="s">
        <v>64</v>
      </c>
      <c r="K5" s="107"/>
      <c r="L5" s="107" t="str">
        <f>$B$2&amp;'EB1'!$D$2</f>
        <v>ELCCOA</v>
      </c>
      <c r="M5" s="108" t="str">
        <f>$C$2&amp;" "&amp;'EB1'!$D$3</f>
        <v>Electricity Plants Solid Fuels</v>
      </c>
      <c r="N5" s="107" t="str">
        <f t="shared" ref="N5:N12" si="0">$E$2</f>
        <v>PJ</v>
      </c>
      <c r="O5" s="107"/>
      <c r="P5" s="107"/>
      <c r="Q5" s="107"/>
      <c r="R5" s="107"/>
    </row>
    <row r="6" spans="2:18" x14ac:dyDescent="0.2">
      <c r="B6" s="8"/>
      <c r="C6" s="8"/>
      <c r="D6" s="8"/>
      <c r="E6" s="16"/>
      <c r="F6" s="16"/>
      <c r="G6" s="76"/>
      <c r="H6" s="15"/>
      <c r="J6" s="107"/>
      <c r="K6" s="107"/>
      <c r="L6" s="107" t="str">
        <f>$B$2&amp;'EB1'!$E$2</f>
        <v>ELCGAS</v>
      </c>
      <c r="M6" s="108" t="str">
        <f>$C$2&amp;" "&amp;'EB1'!$E$3</f>
        <v>Electricity Plants Natural Gas</v>
      </c>
      <c r="N6" s="107" t="str">
        <f t="shared" si="0"/>
        <v>PJ</v>
      </c>
      <c r="O6" s="107"/>
      <c r="P6" s="107"/>
      <c r="Q6" s="107"/>
      <c r="R6" s="107"/>
    </row>
    <row r="7" spans="2:18" x14ac:dyDescent="0.2">
      <c r="B7" s="8"/>
      <c r="C7" s="8"/>
      <c r="D7" s="8"/>
      <c r="E7" s="16"/>
      <c r="F7" s="16"/>
      <c r="G7" s="76"/>
      <c r="H7" s="15"/>
      <c r="J7" s="107"/>
      <c r="K7" s="107"/>
      <c r="L7" s="107" t="str">
        <f>$B$2&amp;'EB1'!$F$2</f>
        <v>ELCOIL</v>
      </c>
      <c r="M7" s="108" t="str">
        <f>$C$2&amp;" "&amp;RIGHT('EB1'!$F$3,3)</f>
        <v>Electricity Plants oil</v>
      </c>
      <c r="N7" s="107" t="str">
        <f t="shared" si="0"/>
        <v>PJ</v>
      </c>
      <c r="O7" s="107"/>
      <c r="P7" s="107"/>
      <c r="Q7" s="107"/>
      <c r="R7" s="107"/>
    </row>
    <row r="8" spans="2:18" x14ac:dyDescent="0.2">
      <c r="B8" s="8"/>
      <c r="C8" s="8"/>
      <c r="D8" s="8"/>
      <c r="E8" s="16"/>
      <c r="F8" s="16"/>
      <c r="G8" s="76"/>
      <c r="H8" s="15"/>
      <c r="J8" s="107"/>
      <c r="K8" s="107"/>
      <c r="L8" s="107" t="str">
        <f>$B$2&amp;'EB1'!$N$2</f>
        <v>ELCNUC</v>
      </c>
      <c r="M8" s="108" t="str">
        <f>$C$2&amp;" "&amp;'EB1'!$N$3</f>
        <v>Electricity Plants Nuclear Energy</v>
      </c>
      <c r="N8" s="107" t="str">
        <f t="shared" si="0"/>
        <v>PJ</v>
      </c>
      <c r="O8" s="107"/>
      <c r="P8" s="107"/>
      <c r="Q8" s="107"/>
      <c r="R8" s="107"/>
    </row>
    <row r="9" spans="2:18" x14ac:dyDescent="0.2">
      <c r="B9" s="8"/>
      <c r="C9" s="8"/>
      <c r="D9" s="8"/>
      <c r="E9" s="16"/>
      <c r="F9" s="16"/>
      <c r="G9" s="76"/>
      <c r="H9" s="15"/>
      <c r="J9" s="107"/>
      <c r="K9" s="107"/>
      <c r="L9" s="107" t="str">
        <f>$B$2&amp;'EB1'!$O$2</f>
        <v>ELCBIO</v>
      </c>
      <c r="M9" s="108" t="str">
        <f>$C$2&amp;" "&amp;'EB1'!$O$3</f>
        <v>Electricity Plants Biomass</v>
      </c>
      <c r="N9" s="107" t="str">
        <f t="shared" si="0"/>
        <v>PJ</v>
      </c>
      <c r="O9" s="107"/>
      <c r="P9" s="107"/>
      <c r="Q9" s="107"/>
      <c r="R9" s="107"/>
    </row>
    <row r="10" spans="2:18" x14ac:dyDescent="0.2">
      <c r="B10" s="8"/>
      <c r="C10" s="8"/>
      <c r="D10" s="8"/>
      <c r="E10" s="16"/>
      <c r="F10" s="16"/>
      <c r="G10" s="76"/>
      <c r="H10" s="15"/>
      <c r="J10" s="107"/>
      <c r="K10" s="107"/>
      <c r="L10" s="107" t="str">
        <f>$B$2&amp;'EB1'!$P$2</f>
        <v>ELCHYD</v>
      </c>
      <c r="M10" s="108" t="str">
        <f>$C$2&amp;" "&amp;'EB1'!$P$3</f>
        <v>Electricity Plants Hydro power</v>
      </c>
      <c r="N10" s="107" t="str">
        <f t="shared" si="0"/>
        <v>PJ</v>
      </c>
      <c r="O10" s="107"/>
      <c r="P10" s="107"/>
      <c r="Q10" s="107"/>
      <c r="R10" s="107"/>
    </row>
    <row r="11" spans="2:18" x14ac:dyDescent="0.2">
      <c r="B11" s="8"/>
      <c r="C11" s="8"/>
      <c r="D11" s="8"/>
      <c r="E11" s="16"/>
      <c r="F11" s="16"/>
      <c r="G11" s="76"/>
      <c r="H11" s="15"/>
      <c r="J11" s="107"/>
      <c r="K11" s="107"/>
      <c r="L11" s="107" t="str">
        <f>$B$2&amp;'EB1'!$Q$2</f>
        <v>ELCWIN</v>
      </c>
      <c r="M11" s="108" t="str">
        <f>$C$2&amp;" "&amp;'EB1'!$Q$3</f>
        <v>Electricity Plants Wind energy</v>
      </c>
      <c r="N11" s="107" t="str">
        <f t="shared" si="0"/>
        <v>PJ</v>
      </c>
      <c r="O11" s="107"/>
      <c r="P11" s="107"/>
      <c r="Q11" s="107"/>
      <c r="R11" s="107"/>
    </row>
    <row r="12" spans="2:18" x14ac:dyDescent="0.2">
      <c r="B12" s="8"/>
      <c r="C12" s="8"/>
      <c r="D12" s="8"/>
      <c r="E12" s="16"/>
      <c r="F12" s="16"/>
      <c r="G12" s="76"/>
      <c r="H12" s="15"/>
      <c r="J12" s="107"/>
      <c r="K12" s="107"/>
      <c r="L12" s="107" t="str">
        <f>$B$2&amp;'EB1'!$R$2</f>
        <v>ELCSOL</v>
      </c>
      <c r="M12" s="108" t="str">
        <f>$C$2&amp;" "&amp;'EB1'!$R$3</f>
        <v>Electricity Plants Solar energy</v>
      </c>
      <c r="N12" s="107" t="str">
        <f t="shared" si="0"/>
        <v>PJ</v>
      </c>
      <c r="O12" s="107"/>
      <c r="P12" s="107"/>
      <c r="Q12" s="107"/>
      <c r="R12" s="107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2" t="s">
        <v>15</v>
      </c>
      <c r="K14" s="102"/>
      <c r="L14" s="109"/>
      <c r="M14" s="109"/>
      <c r="N14" s="109"/>
      <c r="O14" s="109"/>
      <c r="P14" s="109"/>
      <c r="Q14" s="109"/>
      <c r="R14" s="109"/>
    </row>
    <row r="15" spans="2:18" x14ac:dyDescent="0.2">
      <c r="B15" s="20" t="s">
        <v>1</v>
      </c>
      <c r="C15" s="20" t="s">
        <v>5</v>
      </c>
      <c r="D15" s="20" t="s">
        <v>6</v>
      </c>
      <c r="E15" s="81" t="s">
        <v>141</v>
      </c>
      <c r="F15" s="79" t="s">
        <v>124</v>
      </c>
      <c r="G15" s="79" t="s">
        <v>73</v>
      </c>
      <c r="H15" s="79" t="s">
        <v>70</v>
      </c>
      <c r="J15" s="104" t="s">
        <v>11</v>
      </c>
      <c r="K15" s="105" t="s">
        <v>30</v>
      </c>
      <c r="L15" s="104" t="s">
        <v>1</v>
      </c>
      <c r="M15" s="104" t="s">
        <v>2</v>
      </c>
      <c r="N15" s="104" t="s">
        <v>16</v>
      </c>
      <c r="O15" s="104" t="s">
        <v>17</v>
      </c>
      <c r="P15" s="104" t="s">
        <v>18</v>
      </c>
      <c r="Q15" s="104" t="s">
        <v>19</v>
      </c>
      <c r="R15" s="104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06" t="s">
        <v>36</v>
      </c>
      <c r="K16" s="106" t="s">
        <v>31</v>
      </c>
      <c r="L16" s="106" t="s">
        <v>21</v>
      </c>
      <c r="M16" s="106" t="s">
        <v>22</v>
      </c>
      <c r="N16" s="106" t="s">
        <v>23</v>
      </c>
      <c r="O16" s="106" t="s">
        <v>24</v>
      </c>
      <c r="P16" s="106" t="s">
        <v>41</v>
      </c>
      <c r="Q16" s="106" t="s">
        <v>40</v>
      </c>
      <c r="R16" s="106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06" t="s">
        <v>71</v>
      </c>
      <c r="K17" s="110"/>
      <c r="L17" s="110"/>
      <c r="M17" s="110"/>
      <c r="N17" s="110"/>
      <c r="O17" s="110"/>
      <c r="P17" s="110"/>
      <c r="Q17" s="110"/>
      <c r="R17" s="110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0">
        <v>1</v>
      </c>
      <c r="H18" s="71">
        <v>30</v>
      </c>
      <c r="J18" s="111" t="s">
        <v>96</v>
      </c>
      <c r="K18" s="112"/>
      <c r="L18" s="107" t="str">
        <f t="shared" ref="L18:L25" si="1">"FT"&amp;$G$2&amp;"-"&amp;L5</f>
        <v>FTE-ELCCOA</v>
      </c>
      <c r="M18" s="108" t="str">
        <f t="shared" ref="M18:M25" si="2">$D$2&amp;" Technology"&amp;" "&amp;$G$1&amp;" "&amp;M5</f>
        <v>Sector Fuel Technology Existing Electricity Plants Solid Fuels</v>
      </c>
      <c r="N18" s="107" t="str">
        <f t="shared" ref="N18:N25" si="3">$E$2</f>
        <v>PJ</v>
      </c>
      <c r="O18" s="107" t="str">
        <f t="shared" ref="O18:O25" si="4">$E$2&amp;"a"</f>
        <v>PJa</v>
      </c>
      <c r="P18" s="107"/>
      <c r="Q18" s="107"/>
      <c r="R18" s="107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0">
        <v>1</v>
      </c>
      <c r="H19" s="71">
        <v>30</v>
      </c>
      <c r="J19" s="109"/>
      <c r="K19" s="112"/>
      <c r="L19" s="107" t="str">
        <f t="shared" si="1"/>
        <v>FTE-ELCGAS</v>
      </c>
      <c r="M19" s="108" t="str">
        <f t="shared" si="2"/>
        <v>Sector Fuel Technology Existing Electricity Plants Natural Gas</v>
      </c>
      <c r="N19" s="107" t="str">
        <f t="shared" si="3"/>
        <v>PJ</v>
      </c>
      <c r="O19" s="107" t="str">
        <f t="shared" si="4"/>
        <v>PJa</v>
      </c>
      <c r="P19" s="107"/>
      <c r="Q19" s="107"/>
      <c r="R19" s="107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69">
        <f>-'EB1'!G$6/-SUM('EB1'!$G$6:$M$6)</f>
        <v>4.9257354796510562E-2</v>
      </c>
      <c r="F20" s="16"/>
      <c r="G20" s="70">
        <v>1</v>
      </c>
      <c r="H20" s="71">
        <v>30</v>
      </c>
      <c r="J20" s="112"/>
      <c r="K20" s="112"/>
      <c r="L20" s="107" t="str">
        <f t="shared" si="1"/>
        <v>FTE-ELCOIL</v>
      </c>
      <c r="M20" s="108" t="str">
        <f t="shared" si="2"/>
        <v>Sector Fuel Technology Existing Electricity Plants oil</v>
      </c>
      <c r="N20" s="107" t="str">
        <f t="shared" si="3"/>
        <v>PJ</v>
      </c>
      <c r="O20" s="107" t="str">
        <f t="shared" si="4"/>
        <v>PJa</v>
      </c>
      <c r="P20" s="107"/>
      <c r="Q20" s="107"/>
      <c r="R20" s="107"/>
    </row>
    <row r="21" spans="2:18" x14ac:dyDescent="0.2">
      <c r="B21" s="25"/>
      <c r="C21" t="str">
        <f>'EB1'!I$2</f>
        <v>LPG</v>
      </c>
      <c r="D21" s="25"/>
      <c r="E21" s="69">
        <f>-'EB1'!I$6/-SUM('EB1'!$G$6:$M$6)</f>
        <v>3.8926710484734312E-2</v>
      </c>
      <c r="F21" s="16"/>
      <c r="G21" s="70"/>
      <c r="H21" s="71"/>
      <c r="J21" s="113"/>
      <c r="K21" s="113"/>
      <c r="L21" s="107" t="str">
        <f t="shared" si="1"/>
        <v>FTE-ELCNUC</v>
      </c>
      <c r="M21" s="108" t="str">
        <f t="shared" si="2"/>
        <v>Sector Fuel Technology Existing Electricity Plants Nuclear Energy</v>
      </c>
      <c r="N21" s="107" t="str">
        <f t="shared" si="3"/>
        <v>PJ</v>
      </c>
      <c r="O21" s="107" t="str">
        <f t="shared" si="4"/>
        <v>PJa</v>
      </c>
      <c r="P21" s="113"/>
      <c r="Q21" s="113"/>
      <c r="R21" s="107"/>
    </row>
    <row r="22" spans="2:18" x14ac:dyDescent="0.2">
      <c r="B22" s="25"/>
      <c r="C22" t="str">
        <f>'EB1'!L$2</f>
        <v>HFO</v>
      </c>
      <c r="D22" s="25"/>
      <c r="E22" s="69">
        <f>-'EB1'!L$6/-SUM('EB1'!$G$6:$M$6)</f>
        <v>0.85705723214511731</v>
      </c>
      <c r="F22" s="16"/>
      <c r="G22" s="70"/>
      <c r="H22" s="71"/>
      <c r="J22" s="107"/>
      <c r="K22" s="107"/>
      <c r="L22" s="107" t="str">
        <f t="shared" si="1"/>
        <v>FTE-ELCBIO</v>
      </c>
      <c r="M22" s="108" t="str">
        <f t="shared" si="2"/>
        <v>Sector Fuel Technology Existing Electricity Plants Biomass</v>
      </c>
      <c r="N22" s="107" t="str">
        <f t="shared" si="3"/>
        <v>PJ</v>
      </c>
      <c r="O22" s="107" t="str">
        <f t="shared" si="4"/>
        <v>PJa</v>
      </c>
      <c r="P22" s="107"/>
      <c r="Q22" s="107"/>
      <c r="R22" s="107"/>
    </row>
    <row r="23" spans="2:18" x14ac:dyDescent="0.2">
      <c r="B23" s="25"/>
      <c r="C23" t="str">
        <f>'EB1'!M$2</f>
        <v>OPP</v>
      </c>
      <c r="D23" s="25"/>
      <c r="E23" s="69">
        <f>-'EB1'!M$6/-SUM('EB1'!$G$6:$M$6)</f>
        <v>5.4758702573637796E-2</v>
      </c>
      <c r="F23" s="16"/>
      <c r="G23" s="70"/>
      <c r="H23" s="71"/>
      <c r="J23" s="109"/>
      <c r="K23" s="109"/>
      <c r="L23" s="107" t="str">
        <f t="shared" si="1"/>
        <v>FTE-ELCHYD</v>
      </c>
      <c r="M23" s="108" t="str">
        <f t="shared" si="2"/>
        <v>Sector Fuel Technology Existing Electricity Plants Hydro power</v>
      </c>
      <c r="N23" s="107" t="str">
        <f t="shared" si="3"/>
        <v>PJ</v>
      </c>
      <c r="O23" s="107" t="str">
        <f t="shared" si="4"/>
        <v>PJa</v>
      </c>
      <c r="P23" s="107"/>
      <c r="Q23" s="109"/>
      <c r="R23" s="109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0">
        <v>1</v>
      </c>
      <c r="H24" s="71">
        <v>30</v>
      </c>
      <c r="J24" s="109"/>
      <c r="K24" s="109"/>
      <c r="L24" s="107" t="str">
        <f t="shared" si="1"/>
        <v>FTE-ELCWIN</v>
      </c>
      <c r="M24" s="108" t="str">
        <f t="shared" si="2"/>
        <v>Sector Fuel Technology Existing Electricity Plants Wind energy</v>
      </c>
      <c r="N24" s="107" t="str">
        <f t="shared" si="3"/>
        <v>PJ</v>
      </c>
      <c r="O24" s="107" t="str">
        <f t="shared" si="4"/>
        <v>PJa</v>
      </c>
      <c r="P24" s="107"/>
      <c r="Q24" s="109"/>
      <c r="R24" s="109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0">
        <v>1</v>
      </c>
      <c r="H25" s="71">
        <v>30</v>
      </c>
      <c r="J25" s="109"/>
      <c r="K25" s="109"/>
      <c r="L25" s="107" t="str">
        <f t="shared" si="1"/>
        <v>FTE-ELCSOL</v>
      </c>
      <c r="M25" s="108" t="str">
        <f t="shared" si="2"/>
        <v>Sector Fuel Technology Existing Electricity Plants Solar energy</v>
      </c>
      <c r="N25" s="107" t="str">
        <f t="shared" si="3"/>
        <v>PJ</v>
      </c>
      <c r="O25" s="107" t="str">
        <f t="shared" si="4"/>
        <v>PJa</v>
      </c>
      <c r="P25" s="109"/>
      <c r="Q25" s="109"/>
      <c r="R25" s="109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0">
        <v>1</v>
      </c>
      <c r="H26" s="71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0">
        <v>1</v>
      </c>
      <c r="H27" s="71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0">
        <v>1</v>
      </c>
      <c r="H28" s="71">
        <v>30</v>
      </c>
    </row>
    <row r="32" spans="2:18" x14ac:dyDescent="0.2">
      <c r="B32" s="52"/>
      <c r="C32" s="1" t="s">
        <v>145</v>
      </c>
    </row>
    <row r="33" spans="2:3" x14ac:dyDescent="0.2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65536"/>
  <sheetViews>
    <sheetView tabSelected="1" zoomScale="90" zoomScaleNormal="90" workbookViewId="0">
      <selection activeCell="J11" sqref="J11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3" style="25" bestFit="1" customWidth="1"/>
    <col min="7" max="7" width="8.85546875" style="25" bestFit="1" customWidth="1"/>
    <col min="8" max="8" width="8.140625" style="25" bestFit="1" customWidth="1"/>
    <col min="9" max="9" width="10" style="25" bestFit="1" customWidth="1"/>
    <col min="10" max="10" width="9.85546875" style="25" bestFit="1" customWidth="1"/>
    <col min="11" max="12" width="8.85546875" style="25" bestFit="1" customWidth="1"/>
    <col min="13" max="13" width="15" style="25" bestFit="1" customWidth="1"/>
    <col min="14" max="14" width="13.28515625" style="25" bestFit="1" customWidth="1"/>
    <col min="15" max="15" width="2" style="25" bestFit="1" customWidth="1"/>
    <col min="16" max="16" width="13.5703125" style="25" bestFit="1" customWidth="1"/>
    <col min="17" max="17" width="2.140625" style="27" bestFit="1" customWidth="1"/>
    <col min="18" max="18" width="12.42578125" bestFit="1" customWidth="1"/>
    <col min="19" max="19" width="7.42578125" bestFit="1" customWidth="1"/>
    <col min="20" max="20" width="14.5703125" bestFit="1" customWidth="1"/>
    <col min="21" max="21" width="43.28515625" bestFit="1" customWidth="1"/>
    <col min="22" max="22" width="6.28515625" customWidth="1"/>
    <col min="23" max="23" width="11.42578125" bestFit="1" customWidth="1"/>
    <col min="24" max="24" width="13.5703125" bestFit="1" customWidth="1"/>
    <col min="25" max="25" width="15" bestFit="1" customWidth="1"/>
    <col min="26" max="26" width="8.140625" bestFit="1" customWidth="1"/>
    <col min="27" max="16384" width="8.85546875" style="25"/>
  </cols>
  <sheetData>
    <row r="1" spans="2:26" ht="30" x14ac:dyDescent="0.25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6" ht="31.5" x14ac:dyDescent="0.25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R2" s="102" t="s">
        <v>14</v>
      </c>
      <c r="S2" s="102"/>
      <c r="T2" s="103"/>
      <c r="U2" s="103"/>
      <c r="V2" s="103"/>
      <c r="W2" s="103"/>
      <c r="X2" s="103"/>
      <c r="Y2" s="103"/>
      <c r="Z2" s="103"/>
    </row>
    <row r="3" spans="2:26" x14ac:dyDescent="0.2">
      <c r="R3" s="104" t="s">
        <v>7</v>
      </c>
      <c r="S3" s="105" t="s">
        <v>30</v>
      </c>
      <c r="T3" s="104" t="s">
        <v>0</v>
      </c>
      <c r="U3" s="104" t="s">
        <v>3</v>
      </c>
      <c r="V3" s="104" t="s">
        <v>4</v>
      </c>
      <c r="W3" s="104" t="s">
        <v>8</v>
      </c>
      <c r="X3" s="104" t="s">
        <v>9</v>
      </c>
      <c r="Y3" s="104" t="s">
        <v>10</v>
      </c>
      <c r="Z3" s="104" t="s">
        <v>12</v>
      </c>
    </row>
    <row r="4" spans="2:26" s="26" customFormat="1" ht="30.75" thickBot="1" x14ac:dyDescent="0.3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I4" s="13"/>
      <c r="Q4" s="27"/>
      <c r="R4" s="106" t="s">
        <v>35</v>
      </c>
      <c r="S4" s="106" t="s">
        <v>31</v>
      </c>
      <c r="T4" s="106" t="s">
        <v>26</v>
      </c>
      <c r="U4" s="106" t="s">
        <v>27</v>
      </c>
      <c r="V4" s="106" t="s">
        <v>4</v>
      </c>
      <c r="W4" s="106" t="s">
        <v>38</v>
      </c>
      <c r="X4" s="106" t="s">
        <v>39</v>
      </c>
      <c r="Y4" s="106" t="s">
        <v>28</v>
      </c>
      <c r="Z4" s="106" t="s">
        <v>29</v>
      </c>
    </row>
    <row r="5" spans="2:26" s="26" customFormat="1" ht="15.75" x14ac:dyDescent="0.25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I5" s="13"/>
      <c r="Q5" s="27"/>
      <c r="R5" s="111" t="s">
        <v>64</v>
      </c>
      <c r="S5" s="107"/>
      <c r="T5" s="111" t="str">
        <f>'EB1'!$U$2</f>
        <v>ELC</v>
      </c>
      <c r="U5" s="111" t="str">
        <f>'EB1'!$U$3</f>
        <v>Electricity</v>
      </c>
      <c r="V5" s="111" t="str">
        <f>$E$2</f>
        <v>PJ</v>
      </c>
      <c r="W5" s="111"/>
      <c r="X5" s="111" t="s">
        <v>117</v>
      </c>
      <c r="Y5" s="111"/>
      <c r="Z5" s="111" t="s">
        <v>48</v>
      </c>
    </row>
    <row r="6" spans="2:26" x14ac:dyDescent="0.2">
      <c r="R6" s="109" t="s">
        <v>89</v>
      </c>
      <c r="S6" s="109"/>
      <c r="T6" s="109" t="str">
        <f>$B$2&amp;'EB1'!$C$15</f>
        <v>ELCCO2</v>
      </c>
      <c r="U6" s="109" t="str">
        <f>$C$2&amp;" "&amp;'EB1'!$C$16</f>
        <v>Electricity Plants Carbon dioxide</v>
      </c>
      <c r="V6" s="109" t="str">
        <f>'EB1'!$AA$2</f>
        <v>kt</v>
      </c>
      <c r="W6" s="109"/>
      <c r="X6" s="109"/>
      <c r="Y6" s="109"/>
      <c r="Z6" s="109"/>
    </row>
    <row r="7" spans="2:26" x14ac:dyDescent="0.2">
      <c r="R7" s="2"/>
      <c r="S7" s="2"/>
    </row>
    <row r="8" spans="2:26" x14ac:dyDescent="0.2">
      <c r="D8" s="4" t="s">
        <v>13</v>
      </c>
      <c r="E8" s="4"/>
      <c r="F8" s="4"/>
      <c r="G8" s="4"/>
      <c r="J8" s="5"/>
      <c r="K8" s="5"/>
      <c r="L8" s="3"/>
      <c r="O8" s="26"/>
      <c r="R8" s="102" t="s">
        <v>15</v>
      </c>
      <c r="S8" s="102"/>
      <c r="T8" s="103"/>
      <c r="U8" s="103"/>
      <c r="V8" s="103"/>
      <c r="W8" s="103"/>
      <c r="X8" s="103"/>
      <c r="Y8" s="103"/>
      <c r="Z8" s="103"/>
    </row>
    <row r="9" spans="2:26" ht="12.75" customHeight="1" x14ac:dyDescent="0.2">
      <c r="B9" s="21" t="s">
        <v>1</v>
      </c>
      <c r="C9" s="21" t="s">
        <v>5</v>
      </c>
      <c r="D9" s="21" t="s">
        <v>6</v>
      </c>
      <c r="E9" s="79" t="s">
        <v>124</v>
      </c>
      <c r="F9" s="79" t="s">
        <v>149</v>
      </c>
      <c r="G9" s="79" t="s">
        <v>73</v>
      </c>
      <c r="H9" s="79" t="s">
        <v>82</v>
      </c>
      <c r="I9" s="79" t="s">
        <v>163</v>
      </c>
      <c r="J9" s="79" t="s">
        <v>72</v>
      </c>
      <c r="K9" s="79" t="s">
        <v>104</v>
      </c>
      <c r="L9" s="79" t="s">
        <v>70</v>
      </c>
      <c r="M9" s="79" t="s">
        <v>162</v>
      </c>
      <c r="N9" s="79" t="s">
        <v>119</v>
      </c>
      <c r="O9" s="30"/>
      <c r="P9" s="99" t="s">
        <v>116</v>
      </c>
      <c r="Q9" s="35"/>
      <c r="R9" s="104" t="s">
        <v>11</v>
      </c>
      <c r="S9" s="105" t="s">
        <v>30</v>
      </c>
      <c r="T9" s="104" t="s">
        <v>1</v>
      </c>
      <c r="U9" s="104" t="s">
        <v>2</v>
      </c>
      <c r="V9" s="104" t="s">
        <v>16</v>
      </c>
      <c r="W9" s="104" t="s">
        <v>17</v>
      </c>
      <c r="X9" s="104" t="s">
        <v>18</v>
      </c>
      <c r="Y9" s="104" t="s">
        <v>19</v>
      </c>
      <c r="Z9" s="104" t="s">
        <v>20</v>
      </c>
    </row>
    <row r="10" spans="2:26" ht="23.25" thickBot="1" x14ac:dyDescent="0.25">
      <c r="B10" s="19" t="s">
        <v>37</v>
      </c>
      <c r="C10" s="19" t="s">
        <v>32</v>
      </c>
      <c r="D10" s="19" t="s">
        <v>33</v>
      </c>
      <c r="E10" s="19" t="s">
        <v>34</v>
      </c>
      <c r="F10" s="85" t="s">
        <v>121</v>
      </c>
      <c r="G10" s="19" t="s">
        <v>75</v>
      </c>
      <c r="H10" s="85" t="s">
        <v>83</v>
      </c>
      <c r="I10" s="19" t="s">
        <v>164</v>
      </c>
      <c r="J10" s="19" t="s">
        <v>81</v>
      </c>
      <c r="K10" s="19" t="s">
        <v>106</v>
      </c>
      <c r="L10" s="19" t="s">
        <v>161</v>
      </c>
      <c r="M10" s="19" t="s">
        <v>107</v>
      </c>
      <c r="N10" s="19" t="s">
        <v>120</v>
      </c>
      <c r="O10" s="26"/>
      <c r="P10" s="38" t="s">
        <v>105</v>
      </c>
      <c r="Q10" s="36"/>
      <c r="R10" s="106" t="s">
        <v>36</v>
      </c>
      <c r="S10" s="106" t="s">
        <v>31</v>
      </c>
      <c r="T10" s="106" t="s">
        <v>21</v>
      </c>
      <c r="U10" s="106" t="s">
        <v>22</v>
      </c>
      <c r="V10" s="106" t="s">
        <v>23</v>
      </c>
      <c r="W10" s="106" t="s">
        <v>24</v>
      </c>
      <c r="X10" s="106" t="s">
        <v>41</v>
      </c>
      <c r="Y10" s="106" t="s">
        <v>40</v>
      </c>
      <c r="Z10" s="106" t="s">
        <v>25</v>
      </c>
    </row>
    <row r="11" spans="2:26" ht="13.5" thickBot="1" x14ac:dyDescent="0.25">
      <c r="B11" s="18" t="s">
        <v>76</v>
      </c>
      <c r="C11" s="18"/>
      <c r="D11" s="18"/>
      <c r="E11" s="17" t="str">
        <f>$F$2</f>
        <v>GW</v>
      </c>
      <c r="F11" s="80" t="str">
        <f>$F$2</f>
        <v>GW</v>
      </c>
      <c r="G11" s="17"/>
      <c r="H11" s="80"/>
      <c r="I11" s="17" t="str">
        <f>$G$2&amp;"/"&amp;$F$2</f>
        <v>M€2005/GW</v>
      </c>
      <c r="J11" s="17" t="str">
        <f>$G$2&amp;"/"&amp;$F$2</f>
        <v>M€2005/GW</v>
      </c>
      <c r="K11" s="17" t="str">
        <f>$G$2&amp;"/"&amp;$E$2</f>
        <v>M€2005/PJ</v>
      </c>
      <c r="L11" s="17" t="s">
        <v>77</v>
      </c>
      <c r="M11" s="17" t="str">
        <f>$E$2&amp;"/"&amp;$F$2</f>
        <v>PJ/GW</v>
      </c>
      <c r="N11" s="17"/>
      <c r="O11" s="26"/>
      <c r="P11" s="100" t="s">
        <v>122</v>
      </c>
      <c r="Q11" s="36"/>
      <c r="R11" s="106" t="s">
        <v>71</v>
      </c>
      <c r="S11" s="106"/>
      <c r="T11" s="106"/>
      <c r="U11" s="106"/>
      <c r="V11" s="106"/>
      <c r="W11" s="106"/>
      <c r="X11" s="106"/>
      <c r="Y11" s="106"/>
      <c r="Z11" s="106"/>
    </row>
    <row r="12" spans="2:26" x14ac:dyDescent="0.2">
      <c r="B12" s="25" t="str">
        <f t="shared" ref="B12:B19" si="0">T12</f>
        <v>ELCTECOA00</v>
      </c>
      <c r="C12" s="25" t="str">
        <f>$B$2&amp;RIGHT(Sector_Fuels_ELC!L5,3)</f>
        <v>ELCCOA</v>
      </c>
      <c r="D12" s="25" t="str">
        <f t="shared" ref="D12:D19" si="1">$T$5</f>
        <v>ELC</v>
      </c>
      <c r="E12" s="96">
        <f>(-'EB1'!$D$6*$G$12)/($H$12*$M$12)</f>
        <v>89.372771062763022</v>
      </c>
      <c r="F12" s="101"/>
      <c r="G12" s="75">
        <v>0.38400000000000001</v>
      </c>
      <c r="H12" s="75">
        <v>0.85</v>
      </c>
      <c r="I12" s="74"/>
      <c r="J12" s="75">
        <v>40</v>
      </c>
      <c r="K12" s="75">
        <v>0.5</v>
      </c>
      <c r="L12" s="74">
        <v>30</v>
      </c>
      <c r="M12" s="74">
        <v>31.536000000000001</v>
      </c>
      <c r="N12" s="75">
        <v>1</v>
      </c>
      <c r="O12" s="26"/>
      <c r="P12" s="34">
        <f t="shared" ref="P12:P19" si="2">E12*$H12*$M12</f>
        <v>2395.6907520000004</v>
      </c>
      <c r="Q12" s="98"/>
      <c r="R12" s="107" t="s">
        <v>103</v>
      </c>
      <c r="S12" s="107"/>
      <c r="T12" s="107" t="str">
        <f>$B$2&amp;$C$5&amp;$H$2&amp;RIGHT(Sector_Fuels_ELC!$L$5,3)&amp;"00"</f>
        <v>ELCTECOA00</v>
      </c>
      <c r="U12" s="108" t="str">
        <f>$D$2&amp;" "&amp;$H$1&amp;RIGHT(T12,2)&amp;" - "&amp;'EB1'!D3</f>
        <v>Power Plants Existing00 - Solid Fuels</v>
      </c>
      <c r="V12" s="107" t="str">
        <f t="shared" ref="V12:V19" si="3">$E$2</f>
        <v>PJ</v>
      </c>
      <c r="W12" s="107" t="str">
        <f t="shared" ref="W12:W19" si="4">$F$2</f>
        <v>GW</v>
      </c>
      <c r="X12" s="111" t="s">
        <v>118</v>
      </c>
      <c r="Y12" s="107"/>
      <c r="Z12" s="107"/>
    </row>
    <row r="13" spans="2:26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E13" s="96">
        <f>(-'EB1'!$E$6*$G$13)/($H$13*$M$13)</f>
        <v>41.450437783149788</v>
      </c>
      <c r="F13" s="101"/>
      <c r="G13" s="92">
        <v>0.4929</v>
      </c>
      <c r="H13" s="75">
        <v>0.85</v>
      </c>
      <c r="I13" s="74"/>
      <c r="J13" s="75">
        <v>35</v>
      </c>
      <c r="K13" s="75">
        <v>0.4</v>
      </c>
      <c r="L13" s="74">
        <v>20</v>
      </c>
      <c r="M13" s="74">
        <v>31.536000000000001</v>
      </c>
      <c r="N13" s="75">
        <v>1</v>
      </c>
      <c r="O13" s="26"/>
      <c r="P13" s="34">
        <f t="shared" si="2"/>
        <v>1111.1038550399999</v>
      </c>
      <c r="Q13" s="37"/>
      <c r="R13" s="107"/>
      <c r="S13" s="107"/>
      <c r="T13" s="107" t="str">
        <f>$B$2&amp;$C$5&amp;$H$2&amp;RIGHT(Sector_Fuels_ELC!$L$6,3)&amp;"00"</f>
        <v>ELCTEGAS00</v>
      </c>
      <c r="U13" s="108" t="str">
        <f>$D$2&amp;" "&amp;$H$1&amp;RIGHT(T13,2)&amp;" - "&amp;'EB1'!E3</f>
        <v>Power Plants Existing00 - Natural Gas</v>
      </c>
      <c r="V13" s="107" t="str">
        <f t="shared" si="3"/>
        <v>PJ</v>
      </c>
      <c r="W13" s="107" t="str">
        <f t="shared" si="4"/>
        <v>GW</v>
      </c>
      <c r="X13" s="107"/>
      <c r="Y13" s="107"/>
      <c r="Z13" s="107"/>
    </row>
    <row r="14" spans="2:26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E14" s="96">
        <f>((-SUM('EB1'!G6:M6)*$G$14)/($H$14*$M$14))</f>
        <v>5.710602448742053</v>
      </c>
      <c r="F14" s="101"/>
      <c r="G14" s="92">
        <v>0.25</v>
      </c>
      <c r="H14" s="92">
        <v>0.85</v>
      </c>
      <c r="I14" s="91"/>
      <c r="J14" s="92">
        <v>20</v>
      </c>
      <c r="K14" s="92">
        <v>0.2</v>
      </c>
      <c r="L14" s="91">
        <v>30</v>
      </c>
      <c r="M14" s="74">
        <v>31.536000000000001</v>
      </c>
      <c r="N14" s="75">
        <v>1</v>
      </c>
      <c r="O14" s="26"/>
      <c r="P14" s="34">
        <f t="shared" si="2"/>
        <v>153.07612499999996</v>
      </c>
      <c r="Q14" s="37"/>
      <c r="R14" s="107"/>
      <c r="S14" s="107"/>
      <c r="T14" s="107" t="str">
        <f>$B$2&amp;$C$5&amp;$H$2&amp;RIGHT(Sector_Fuels_ELC!$L$7,3)&amp;"00"</f>
        <v>ELCTEOIL00</v>
      </c>
      <c r="U14" s="108" t="str">
        <f>$D$2&amp;" "&amp;$H$1&amp;RIGHT(T14,2)&amp;" - "&amp;'EB1'!F3</f>
        <v>Power Plants Existing00 - Crude oil</v>
      </c>
      <c r="V14" s="107" t="str">
        <f t="shared" si="3"/>
        <v>PJ</v>
      </c>
      <c r="W14" s="107" t="str">
        <f t="shared" si="4"/>
        <v>GW</v>
      </c>
      <c r="X14" s="107"/>
      <c r="Y14" s="107"/>
      <c r="Z14" s="107"/>
    </row>
    <row r="15" spans="2:26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97">
        <f>(-'EB1'!$N$6*$G$15)/($H$15*$M$15)</f>
        <v>51.797945205479458</v>
      </c>
      <c r="F15" s="101">
        <f>E15</f>
        <v>51.797945205479458</v>
      </c>
      <c r="G15" s="91">
        <v>0.33</v>
      </c>
      <c r="H15" s="92">
        <v>0.9</v>
      </c>
      <c r="I15" s="91"/>
      <c r="J15" s="92">
        <v>38</v>
      </c>
      <c r="K15" s="91">
        <v>0.27</v>
      </c>
      <c r="L15" s="73"/>
      <c r="M15" s="91">
        <v>31.536000000000001</v>
      </c>
      <c r="N15" s="92">
        <v>1</v>
      </c>
      <c r="O15" s="28"/>
      <c r="P15" s="34">
        <f t="shared" si="2"/>
        <v>1470.1500000000003</v>
      </c>
      <c r="Q15" s="37"/>
      <c r="R15" s="107"/>
      <c r="S15" s="107"/>
      <c r="T15" s="107" t="str">
        <f>$B$2&amp;$F$5&amp;$H$2&amp;RIGHT(Sector_Fuels_ELC!$L$8,3)&amp;"00"</f>
        <v>ELCNENUC00</v>
      </c>
      <c r="U15" s="114" t="str">
        <f>$D$2&amp;" "&amp;$H$1&amp;RIGHT(T15,2)&amp;" - "&amp;'EB1'!N3</f>
        <v>Power Plants Existing00 - Nuclear Energy</v>
      </c>
      <c r="V15" s="107" t="str">
        <f t="shared" si="3"/>
        <v>PJ</v>
      </c>
      <c r="W15" s="107" t="str">
        <f t="shared" si="4"/>
        <v>GW</v>
      </c>
      <c r="X15" s="111" t="s">
        <v>118</v>
      </c>
      <c r="Y15" s="107"/>
      <c r="Z15" s="107"/>
    </row>
    <row r="16" spans="2:26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97">
        <f>(-'EB1'!$O$6*$G$16)/($H$16*$M$16)</f>
        <v>7.8023302733384083</v>
      </c>
      <c r="F16" s="101"/>
      <c r="G16" s="72">
        <v>0.28000000000000003</v>
      </c>
      <c r="H16" s="72">
        <v>0.6</v>
      </c>
      <c r="I16" s="72"/>
      <c r="J16" s="73">
        <v>25</v>
      </c>
      <c r="K16" s="72">
        <v>0.35</v>
      </c>
      <c r="L16" s="73">
        <v>25</v>
      </c>
      <c r="M16" s="91">
        <v>31.536000000000001</v>
      </c>
      <c r="N16" s="92">
        <v>1</v>
      </c>
      <c r="O16" s="28"/>
      <c r="P16" s="34">
        <f t="shared" si="2"/>
        <v>147.63257250000001</v>
      </c>
      <c r="Q16" s="37"/>
      <c r="R16" s="107"/>
      <c r="S16" s="107"/>
      <c r="T16" s="107" t="str">
        <f>$B$2&amp;$E$5&amp;$H$2&amp;RIGHT(Sector_Fuels_ELC!$L$9,3)&amp;"00"</f>
        <v>ELCREBIO00</v>
      </c>
      <c r="U16" s="114" t="str">
        <f>$D$2&amp;" "&amp;$H$1&amp;RIGHT(T16,2)&amp;" - "&amp;'EB1'!O3</f>
        <v>Power Plants Existing00 - Biomass</v>
      </c>
      <c r="V16" s="107" t="str">
        <f t="shared" si="3"/>
        <v>PJ</v>
      </c>
      <c r="W16" s="107" t="str">
        <f t="shared" si="4"/>
        <v>GW</v>
      </c>
      <c r="X16" s="111"/>
      <c r="Y16" s="107"/>
      <c r="Z16" s="107"/>
    </row>
    <row r="17" spans="2:26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97">
        <f>(-'EB1'!$P$6*$G$17)/($H$17*$M$17)</f>
        <v>31.878488077118217</v>
      </c>
      <c r="F17" s="101"/>
      <c r="G17" s="72">
        <v>1</v>
      </c>
      <c r="H17" s="72">
        <v>0.5</v>
      </c>
      <c r="I17" s="72"/>
      <c r="J17" s="73">
        <v>50</v>
      </c>
      <c r="K17" s="72">
        <v>2</v>
      </c>
      <c r="L17" s="73">
        <v>50</v>
      </c>
      <c r="M17" s="91">
        <v>31.536000000000001</v>
      </c>
      <c r="N17" s="92">
        <v>0.5</v>
      </c>
      <c r="O17" s="28"/>
      <c r="P17" s="34">
        <f t="shared" si="2"/>
        <v>502.66000000000008</v>
      </c>
      <c r="Q17" s="37"/>
      <c r="R17" s="107"/>
      <c r="S17" s="107"/>
      <c r="T17" s="107" t="str">
        <f>$B$2&amp;$E$5&amp;$H$2&amp;RIGHT(Sector_Fuels_ELC!$L$10,3)&amp;"00"</f>
        <v>ELCREHYD00</v>
      </c>
      <c r="U17" s="114" t="str">
        <f>$D$2&amp;" "&amp;$H$1&amp;RIGHT(T17,2)&amp;" - "&amp;'EB1'!P3</f>
        <v>Power Plants Existing00 - Hydro power</v>
      </c>
      <c r="V17" s="107" t="str">
        <f t="shared" si="3"/>
        <v>PJ</v>
      </c>
      <c r="W17" s="107" t="str">
        <f t="shared" si="4"/>
        <v>GW</v>
      </c>
      <c r="X17" s="107"/>
      <c r="Y17" s="107"/>
      <c r="Z17" s="107"/>
    </row>
    <row r="18" spans="2:26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97">
        <f>(-'EB1'!$Q$6*$G$18)/($H$18*$M$18)</f>
        <v>23.908866057838662</v>
      </c>
      <c r="F18" s="101"/>
      <c r="G18" s="72">
        <v>1</v>
      </c>
      <c r="H18" s="72">
        <v>0.35</v>
      </c>
      <c r="I18" s="72"/>
      <c r="J18" s="73">
        <v>35</v>
      </c>
      <c r="K18" s="72">
        <v>0.5</v>
      </c>
      <c r="L18" s="73">
        <v>20</v>
      </c>
      <c r="M18" s="91">
        <v>31.536000000000001</v>
      </c>
      <c r="N18" s="92">
        <v>0.3</v>
      </c>
      <c r="O18" s="28"/>
      <c r="P18" s="34">
        <f t="shared" si="2"/>
        <v>263.8965</v>
      </c>
      <c r="Q18" s="37"/>
      <c r="R18" s="107"/>
      <c r="S18" s="107"/>
      <c r="T18" s="107" t="str">
        <f>$B$2&amp;$E$5&amp;$H$2&amp;RIGHT(Sector_Fuels_ELC!$L$11,3)&amp;"00"</f>
        <v>ELCREWIN00</v>
      </c>
      <c r="U18" s="114" t="str">
        <f>$D$2&amp;" "&amp;$H$1&amp;RIGHT(T18,2)&amp;" - "&amp;'EB1'!Q3</f>
        <v>Power Plants Existing00 - Wind energy</v>
      </c>
      <c r="V18" s="107" t="str">
        <f t="shared" si="3"/>
        <v>PJ</v>
      </c>
      <c r="W18" s="107" t="str">
        <f t="shared" si="4"/>
        <v>GW</v>
      </c>
      <c r="X18" s="107"/>
      <c r="Y18" s="107"/>
      <c r="Z18" s="107"/>
    </row>
    <row r="19" spans="2:26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97">
        <f>(-'EB1'!$R$6*$G$19)/($H$19*$M$19)</f>
        <v>7.1875528496533061</v>
      </c>
      <c r="F19" s="101"/>
      <c r="G19" s="72">
        <v>1</v>
      </c>
      <c r="H19" s="72">
        <v>0.3</v>
      </c>
      <c r="I19" s="72"/>
      <c r="J19" s="73">
        <v>60</v>
      </c>
      <c r="K19" s="72"/>
      <c r="L19" s="73">
        <v>15</v>
      </c>
      <c r="M19" s="91">
        <v>31.536000000000001</v>
      </c>
      <c r="N19" s="92">
        <v>0.2</v>
      </c>
      <c r="O19" s="28"/>
      <c r="P19" s="34">
        <f t="shared" si="2"/>
        <v>68</v>
      </c>
      <c r="Q19" s="37"/>
      <c r="R19" s="107"/>
      <c r="S19" s="107"/>
      <c r="T19" s="107" t="str">
        <f>$B$2&amp;$E$5&amp;$H$2&amp;RIGHT(Sector_Fuels_ELC!$L$12,3)&amp;"00"</f>
        <v>ELCRESOL00</v>
      </c>
      <c r="U19" s="114" t="str">
        <f>$D$2&amp;" "&amp;$H$1&amp;RIGHT(T19,2)&amp;" - "&amp;'EB1'!R3</f>
        <v>Power Plants Existing00 - Solar energy</v>
      </c>
      <c r="V19" s="107" t="str">
        <f t="shared" si="3"/>
        <v>PJ</v>
      </c>
      <c r="W19" s="107" t="str">
        <f t="shared" si="4"/>
        <v>GW</v>
      </c>
      <c r="X19" s="107"/>
      <c r="Y19" s="107"/>
      <c r="Z19" s="107"/>
    </row>
    <row r="21" spans="2:26" x14ac:dyDescent="0.2">
      <c r="P21" s="95"/>
    </row>
    <row r="22" spans="2:26" x14ac:dyDescent="0.2">
      <c r="P22" s="95"/>
    </row>
    <row r="23" spans="2:26" x14ac:dyDescent="0.2">
      <c r="B23" s="52"/>
      <c r="C23" s="1" t="s">
        <v>145</v>
      </c>
      <c r="P23" s="95"/>
    </row>
    <row r="24" spans="2:26" x14ac:dyDescent="0.2">
      <c r="B24" s="68"/>
      <c r="C24" s="1" t="s">
        <v>146</v>
      </c>
      <c r="P24" s="95"/>
    </row>
    <row r="25" spans="2:26" x14ac:dyDescent="0.2">
      <c r="P25" s="95"/>
    </row>
    <row r="65536" spans="17:17" x14ac:dyDescent="0.2">
      <c r="Q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139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144</v>
      </c>
      <c r="D7" s="18" t="s">
        <v>144</v>
      </c>
      <c r="E7" s="18" t="s">
        <v>144</v>
      </c>
      <c r="F7" s="87"/>
      <c r="G7" s="87"/>
      <c r="H7" s="1"/>
    </row>
    <row r="8" spans="2:10" x14ac:dyDescent="0.2">
      <c r="B8" s="25" t="str">
        <f>Con_ELC!$T$6</f>
        <v>ELCCO2</v>
      </c>
      <c r="C8" s="72">
        <v>95</v>
      </c>
      <c r="D8" s="72">
        <v>56.1</v>
      </c>
      <c r="E8" s="72">
        <v>76.400000000000006</v>
      </c>
      <c r="F8" s="88"/>
      <c r="G8" s="88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145</v>
      </c>
    </row>
    <row r="24" spans="2:3" x14ac:dyDescent="0.2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430919826030731</vt:r8>
  </property>
</Properties>
</file>