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8_{935B4729-5AC3-4D69-ABE3-26203BA7353F}" xr6:coauthVersionLast="45" xr6:coauthVersionMax="45" xr10:uidLastSave="{00000000-0000-0000-0000-000000000000}"/>
  <bookViews>
    <workbookView xWindow="1170" yWindow="1170" windowWidth="15375" windowHeight="7875" tabRatio="901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F14" i="133" s="1"/>
  <c r="G10" i="133"/>
  <c r="H10" i="133"/>
  <c r="I10" i="133"/>
  <c r="J10" i="133"/>
  <c r="K10" i="133"/>
  <c r="K14" i="133"/>
  <c r="L10" i="133"/>
  <c r="L14" i="133" s="1"/>
  <c r="M10" i="133"/>
  <c r="N10" i="133"/>
  <c r="N14" i="133" s="1"/>
  <c r="O10" i="133"/>
  <c r="P10" i="133"/>
  <c r="Q10" i="133"/>
  <c r="R10" i="133"/>
  <c r="S10" i="133"/>
  <c r="T10" i="133"/>
  <c r="U10" i="133"/>
  <c r="U14" i="133" s="1"/>
  <c r="D11" i="133"/>
  <c r="E11" i="133"/>
  <c r="F11" i="133"/>
  <c r="G11" i="133"/>
  <c r="H11" i="133"/>
  <c r="I11" i="133"/>
  <c r="I14" i="133" s="1"/>
  <c r="J11" i="133"/>
  <c r="K11" i="133"/>
  <c r="L11" i="133"/>
  <c r="M11" i="133"/>
  <c r="M14" i="133" s="1"/>
  <c r="N11" i="133"/>
  <c r="O11" i="133"/>
  <c r="O14" i="133" s="1"/>
  <c r="P11" i="133"/>
  <c r="Q11" i="133"/>
  <c r="R11" i="133"/>
  <c r="S11" i="133"/>
  <c r="S14" i="133" s="1"/>
  <c r="T11" i="133"/>
  <c r="U11" i="133"/>
  <c r="D12" i="133"/>
  <c r="E12" i="133"/>
  <c r="F12" i="133"/>
  <c r="G12" i="133"/>
  <c r="G14" i="133" s="1"/>
  <c r="H12" i="133"/>
  <c r="I12" i="133"/>
  <c r="J12" i="133"/>
  <c r="J14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F12" i="148" s="1"/>
  <c r="G13" i="133"/>
  <c r="H13" i="133"/>
  <c r="I13" i="133"/>
  <c r="J13" i="133"/>
  <c r="K13" i="133"/>
  <c r="E16" i="148" s="1"/>
  <c r="L13" i="133"/>
  <c r="E17" i="148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D5" i="133"/>
  <c r="G12" i="132"/>
  <c r="E5" i="133"/>
  <c r="F5" i="133"/>
  <c r="G5" i="133"/>
  <c r="G8" i="133" s="1"/>
  <c r="H5" i="133"/>
  <c r="I5" i="133"/>
  <c r="I8" i="133"/>
  <c r="J5" i="133"/>
  <c r="J8" i="133" s="1"/>
  <c r="K5" i="133"/>
  <c r="K8" i="133" s="1"/>
  <c r="L5" i="133"/>
  <c r="M5" i="133"/>
  <c r="N5" i="133"/>
  <c r="N8" i="133"/>
  <c r="O5" i="133"/>
  <c r="P5" i="133"/>
  <c r="Q5" i="133"/>
  <c r="R5" i="133"/>
  <c r="S5" i="133"/>
  <c r="T5" i="133"/>
  <c r="U5" i="133"/>
  <c r="D6" i="133"/>
  <c r="G14" i="132" s="1"/>
  <c r="E6" i="133"/>
  <c r="F6" i="133"/>
  <c r="G6" i="133"/>
  <c r="H6" i="133"/>
  <c r="H8" i="133"/>
  <c r="I6" i="133"/>
  <c r="J6" i="133"/>
  <c r="K6" i="133"/>
  <c r="L6" i="133"/>
  <c r="M6" i="133"/>
  <c r="M8" i="133" s="1"/>
  <c r="N6" i="133"/>
  <c r="O6" i="133"/>
  <c r="O8" i="133" s="1"/>
  <c r="P6" i="133"/>
  <c r="Q6" i="133"/>
  <c r="V6" i="133" s="1"/>
  <c r="R6" i="133"/>
  <c r="S6" i="133"/>
  <c r="T6" i="133"/>
  <c r="T8" i="133" s="1"/>
  <c r="U6" i="133"/>
  <c r="F15" i="153" s="1"/>
  <c r="D7" i="133"/>
  <c r="G15" i="132" s="1"/>
  <c r="E7" i="133"/>
  <c r="G15" i="136" s="1"/>
  <c r="F7" i="133"/>
  <c r="G15" i="137" s="1"/>
  <c r="G7" i="133"/>
  <c r="F24" i="147" s="1"/>
  <c r="H7" i="133"/>
  <c r="F25" i="147"/>
  <c r="I7" i="133"/>
  <c r="J7" i="133"/>
  <c r="F27" i="147"/>
  <c r="K7" i="133"/>
  <c r="F28" i="147" s="1"/>
  <c r="L7" i="133"/>
  <c r="F29" i="147"/>
  <c r="M7" i="133"/>
  <c r="F30" i="147" s="1"/>
  <c r="N7" i="133"/>
  <c r="O7" i="133"/>
  <c r="P7" i="133"/>
  <c r="Q7" i="133"/>
  <c r="R7" i="133"/>
  <c r="S7" i="133"/>
  <c r="T7" i="133"/>
  <c r="U7" i="133"/>
  <c r="F16" i="153" s="1"/>
  <c r="D5" i="142"/>
  <c r="K8" i="142" s="1"/>
  <c r="D4" i="142"/>
  <c r="K7" i="142" s="1"/>
  <c r="D3" i="142"/>
  <c r="K6" i="142"/>
  <c r="D2" i="142"/>
  <c r="K5" i="142" s="1"/>
  <c r="C5" i="142"/>
  <c r="J8" i="142" s="1"/>
  <c r="D17" i="142" s="1"/>
  <c r="C4" i="142"/>
  <c r="J7" i="142"/>
  <c r="D16" i="142"/>
  <c r="C3" i="142"/>
  <c r="J6" i="142" s="1"/>
  <c r="D15" i="142"/>
  <c r="C2" i="142"/>
  <c r="J5" i="142" s="1"/>
  <c r="D14" i="142" s="1"/>
  <c r="E15" i="153"/>
  <c r="H16" i="153"/>
  <c r="H15" i="153"/>
  <c r="F2" i="153"/>
  <c r="E2" i="153"/>
  <c r="L15" i="153" s="1"/>
  <c r="D2" i="153"/>
  <c r="C2" i="153"/>
  <c r="D15" i="153" s="1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 s="1"/>
  <c r="O12" i="148"/>
  <c r="E11" i="148"/>
  <c r="E23" i="147"/>
  <c r="E30" i="147" s="1"/>
  <c r="E22" i="147"/>
  <c r="E29" i="147"/>
  <c r="E21" i="147"/>
  <c r="E28" i="147" s="1"/>
  <c r="E20" i="147"/>
  <c r="E27" i="147"/>
  <c r="E19" i="147"/>
  <c r="E26" i="147" s="1"/>
  <c r="E18" i="147"/>
  <c r="E25" i="147"/>
  <c r="E17" i="147"/>
  <c r="E24" i="147" s="1"/>
  <c r="H24" i="147"/>
  <c r="H17" i="147"/>
  <c r="J22" i="147" s="1"/>
  <c r="E8" i="147"/>
  <c r="D8" i="147"/>
  <c r="C8" i="147"/>
  <c r="D23" i="147" s="1"/>
  <c r="E7" i="147"/>
  <c r="D7" i="147"/>
  <c r="K10" i="147"/>
  <c r="C7" i="147"/>
  <c r="E6" i="147"/>
  <c r="D6" i="147"/>
  <c r="K9" i="147"/>
  <c r="C6" i="147"/>
  <c r="J28" i="147" s="1"/>
  <c r="B28" i="147"/>
  <c r="E5" i="147"/>
  <c r="D5" i="147"/>
  <c r="K8" i="147" s="1"/>
  <c r="C5" i="147"/>
  <c r="C27" i="147" s="1"/>
  <c r="J27" i="147"/>
  <c r="B27" i="147" s="1"/>
  <c r="E4" i="147"/>
  <c r="D4" i="147"/>
  <c r="K7" i="147"/>
  <c r="C4" i="147"/>
  <c r="J26" i="147" s="1"/>
  <c r="E3" i="147"/>
  <c r="D3" i="147"/>
  <c r="K6" i="147" s="1"/>
  <c r="C3" i="147"/>
  <c r="J6" i="147" s="1"/>
  <c r="F2" i="147"/>
  <c r="E2" i="147"/>
  <c r="L10" i="147" s="1"/>
  <c r="D2" i="147"/>
  <c r="K5" i="147"/>
  <c r="C2" i="147"/>
  <c r="D2" i="144"/>
  <c r="K5" i="144" s="1"/>
  <c r="C2" i="144"/>
  <c r="J5" i="144" s="1"/>
  <c r="D11" i="144" s="1"/>
  <c r="H11" i="144"/>
  <c r="J11" i="144" s="1"/>
  <c r="B11" i="144" s="1"/>
  <c r="F2" i="144"/>
  <c r="E2" i="144"/>
  <c r="F2" i="142"/>
  <c r="E13" i="142" s="1"/>
  <c r="H14" i="142"/>
  <c r="J17" i="142" s="1"/>
  <c r="B17" i="142" s="1"/>
  <c r="E2" i="137"/>
  <c r="M14" i="137" s="1"/>
  <c r="F2" i="137"/>
  <c r="F10" i="137" s="1"/>
  <c r="E2" i="136"/>
  <c r="F2" i="136"/>
  <c r="F10" i="136"/>
  <c r="E2" i="132"/>
  <c r="F2" i="132"/>
  <c r="I11" i="137"/>
  <c r="K13" i="137"/>
  <c r="B13" i="137" s="1"/>
  <c r="I11" i="136"/>
  <c r="I11" i="132"/>
  <c r="D2" i="137"/>
  <c r="C2" i="137"/>
  <c r="K5" i="137" s="1"/>
  <c r="I15" i="137"/>
  <c r="I14" i="137"/>
  <c r="K14" i="137" s="1"/>
  <c r="B14" i="137" s="1"/>
  <c r="D2" i="136"/>
  <c r="L5" i="136" s="1"/>
  <c r="C2" i="136"/>
  <c r="K12" i="136" s="1"/>
  <c r="B12" i="136" s="1"/>
  <c r="I15" i="136"/>
  <c r="K15" i="136" s="1"/>
  <c r="I14" i="136"/>
  <c r="I15" i="132"/>
  <c r="I14" i="132"/>
  <c r="D2" i="132"/>
  <c r="L5" i="132"/>
  <c r="C2" i="132"/>
  <c r="G11" i="132"/>
  <c r="C29" i="147"/>
  <c r="M14" i="136"/>
  <c r="M15" i="142"/>
  <c r="L7" i="142"/>
  <c r="L15" i="142"/>
  <c r="L17" i="142"/>
  <c r="N15" i="137"/>
  <c r="L5" i="147"/>
  <c r="J8" i="147"/>
  <c r="K12" i="137"/>
  <c r="L12" i="137" s="1"/>
  <c r="B12" i="137"/>
  <c r="N12" i="137"/>
  <c r="M12" i="137"/>
  <c r="N11" i="137"/>
  <c r="K11" i="147"/>
  <c r="E16" i="147"/>
  <c r="M13" i="132"/>
  <c r="L20" i="147"/>
  <c r="D21" i="147"/>
  <c r="F16" i="147"/>
  <c r="N15" i="132"/>
  <c r="M17" i="142"/>
  <c r="E10" i="132"/>
  <c r="M13" i="137"/>
  <c r="E10" i="137"/>
  <c r="N14" i="137"/>
  <c r="M15" i="137"/>
  <c r="L17" i="147"/>
  <c r="M11" i="137"/>
  <c r="B12" i="148"/>
  <c r="D14" i="133"/>
  <c r="G11" i="137"/>
  <c r="G12" i="137"/>
  <c r="F26" i="147"/>
  <c r="D20" i="147"/>
  <c r="L21" i="147"/>
  <c r="J21" i="147"/>
  <c r="B21" i="147" s="1"/>
  <c r="J9" i="147"/>
  <c r="C25" i="147"/>
  <c r="C28" i="147"/>
  <c r="L11" i="147"/>
  <c r="L23" i="147"/>
  <c r="L7" i="147"/>
  <c r="K11" i="137"/>
  <c r="B11" i="137" s="1"/>
  <c r="K15" i="137"/>
  <c r="K11" i="132"/>
  <c r="B15" i="137"/>
  <c r="M11" i="132"/>
  <c r="J30" i="147"/>
  <c r="K30" i="147" s="1"/>
  <c r="J25" i="147"/>
  <c r="B25" i="147" s="1"/>
  <c r="E8" i="133"/>
  <c r="D8" i="133"/>
  <c r="L16" i="153"/>
  <c r="K13" i="132"/>
  <c r="B13" i="132" s="1"/>
  <c r="K28" i="147"/>
  <c r="F14" i="153"/>
  <c r="M15" i="132"/>
  <c r="F10" i="132"/>
  <c r="G10" i="136"/>
  <c r="N14" i="136"/>
  <c r="C30" i="147"/>
  <c r="M14" i="132"/>
  <c r="N13" i="132"/>
  <c r="N14" i="132"/>
  <c r="D18" i="147"/>
  <c r="E10" i="136"/>
  <c r="M11" i="136"/>
  <c r="L11" i="137"/>
  <c r="L13" i="132"/>
  <c r="K22" i="147" l="1"/>
  <c r="B22" i="147"/>
  <c r="K26" i="147"/>
  <c r="B26" i="147"/>
  <c r="B15" i="136"/>
  <c r="L15" i="136"/>
  <c r="L5" i="144"/>
  <c r="L11" i="144"/>
  <c r="F10" i="144"/>
  <c r="J15" i="153"/>
  <c r="U8" i="133"/>
  <c r="G11" i="136"/>
  <c r="G12" i="136"/>
  <c r="V5" i="133"/>
  <c r="B30" i="147"/>
  <c r="M11" i="144"/>
  <c r="L13" i="137"/>
  <c r="J16" i="142"/>
  <c r="C16" i="153"/>
  <c r="L19" i="147"/>
  <c r="L26" i="147"/>
  <c r="L5" i="137"/>
  <c r="L14" i="137"/>
  <c r="L15" i="137"/>
  <c r="E10" i="144"/>
  <c r="J10" i="147"/>
  <c r="D22" i="147"/>
  <c r="J29" i="147"/>
  <c r="J11" i="147"/>
  <c r="J16" i="153"/>
  <c r="E14" i="148"/>
  <c r="E14" i="133"/>
  <c r="V13" i="133"/>
  <c r="V12" i="133"/>
  <c r="K11" i="136"/>
  <c r="K14" i="136"/>
  <c r="D12" i="137"/>
  <c r="D13" i="137"/>
  <c r="D14" i="137"/>
  <c r="B11" i="132"/>
  <c r="L11" i="132"/>
  <c r="D11" i="137"/>
  <c r="K17" i="142"/>
  <c r="K5" i="132"/>
  <c r="K14" i="132"/>
  <c r="K15" i="132"/>
  <c r="K12" i="132"/>
  <c r="N11" i="136"/>
  <c r="M12" i="136"/>
  <c r="N15" i="136"/>
  <c r="M15" i="136"/>
  <c r="M5" i="136"/>
  <c r="N13" i="136"/>
  <c r="M13" i="136"/>
  <c r="N12" i="136"/>
  <c r="J15" i="142"/>
  <c r="B15" i="142" s="1"/>
  <c r="J14" i="142"/>
  <c r="K11" i="144"/>
  <c r="L27" i="147"/>
  <c r="L30" i="147"/>
  <c r="L25" i="147"/>
  <c r="L18" i="147"/>
  <c r="L22" i="147"/>
  <c r="L8" i="147"/>
  <c r="L29" i="147"/>
  <c r="L9" i="147"/>
  <c r="L28" i="147"/>
  <c r="L24" i="147"/>
  <c r="L6" i="147"/>
  <c r="K25" i="147"/>
  <c r="J18" i="147"/>
  <c r="J20" i="147"/>
  <c r="J19" i="147"/>
  <c r="J17" i="147"/>
  <c r="J23" i="147"/>
  <c r="V7" i="133"/>
  <c r="F8" i="133"/>
  <c r="E13" i="148"/>
  <c r="H14" i="133"/>
  <c r="E12" i="148"/>
  <c r="G12" i="148"/>
  <c r="V11" i="133"/>
  <c r="J7" i="147"/>
  <c r="C26" i="147"/>
  <c r="C15" i="137"/>
  <c r="K27" i="147"/>
  <c r="K13" i="136"/>
  <c r="D19" i="147"/>
  <c r="K5" i="136"/>
  <c r="M12" i="132"/>
  <c r="N11" i="132"/>
  <c r="M5" i="132"/>
  <c r="G10" i="132"/>
  <c r="N12" i="132"/>
  <c r="J24" i="147"/>
  <c r="J5" i="147"/>
  <c r="D17" i="147"/>
  <c r="C24" i="147"/>
  <c r="K21" i="147"/>
  <c r="E14" i="153"/>
  <c r="S8" i="133"/>
  <c r="L8" i="133"/>
  <c r="L8" i="142"/>
  <c r="M14" i="142"/>
  <c r="L14" i="142"/>
  <c r="M16" i="142"/>
  <c r="L16" i="142"/>
  <c r="L6" i="142"/>
  <c r="F13" i="142"/>
  <c r="L5" i="142"/>
  <c r="E18" i="148"/>
  <c r="E15" i="148"/>
  <c r="T14" i="133"/>
  <c r="V10" i="133"/>
  <c r="V14" i="133" s="1"/>
  <c r="L12" i="136"/>
  <c r="M5" i="137"/>
  <c r="N13" i="137"/>
  <c r="G10" i="137"/>
  <c r="K24" i="147" l="1"/>
  <c r="B24" i="147"/>
  <c r="B18" i="147"/>
  <c r="K18" i="147"/>
  <c r="B12" i="132"/>
  <c r="L12" i="132"/>
  <c r="B11" i="136"/>
  <c r="L11" i="136"/>
  <c r="K17" i="147"/>
  <c r="B17" i="147"/>
  <c r="B15" i="132"/>
  <c r="L15" i="132"/>
  <c r="K15" i="142"/>
  <c r="L13" i="136"/>
  <c r="B13" i="136"/>
  <c r="K29" i="147"/>
  <c r="B29" i="147"/>
  <c r="B19" i="147"/>
  <c r="K19" i="147"/>
  <c r="B14" i="142"/>
  <c r="K14" i="142"/>
  <c r="L14" i="132"/>
  <c r="B14" i="132"/>
  <c r="B16" i="153"/>
  <c r="K16" i="153"/>
  <c r="K16" i="142"/>
  <c r="B16" i="142"/>
  <c r="V8" i="133"/>
  <c r="K15" i="153"/>
  <c r="B15" i="153"/>
  <c r="B23" i="147"/>
  <c r="K23" i="147"/>
  <c r="D12" i="136"/>
  <c r="D14" i="136"/>
  <c r="D13" i="136"/>
  <c r="D11" i="136"/>
  <c r="C15" i="136"/>
  <c r="B20" i="147"/>
  <c r="K20" i="147"/>
  <c r="D12" i="132"/>
  <c r="C15" i="132"/>
  <c r="D13" i="132"/>
  <c r="D14" i="132"/>
  <c r="D11" i="132"/>
  <c r="B14" i="136"/>
  <c r="L14" i="136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<sst xmlns="http://schemas.openxmlformats.org/spreadsheetml/2006/main" count="566" uniqueCount="142">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</sst>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5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5" applyNumberFormat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0" fillId="6" borderId="0" xfId="4"/>
    <xf numFmtId="0" fontId="25" fillId="0" borderId="0" xfId="7" applyFont="1" applyFill="1"/>
    <xf numFmtId="0" fontId="26" fillId="0" borderId="0" xfId="0" applyFont="1" applyFill="1"/>
    <xf numFmtId="0" fontId="25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7" fillId="3" borderId="3" xfId="1" applyFont="1" applyBorder="1" applyAlignment="1">
      <alignment horizontal="center" wrapText="1"/>
    </xf>
    <xf numFmtId="0" fontId="27" fillId="3" borderId="3" xfId="1" applyFont="1" applyBorder="1" applyAlignment="1">
      <alignment horizontal="left" wrapText="1"/>
    </xf>
    <xf numFmtId="0" fontId="27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5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5" xfId="0" applyFont="1" applyBorder="1"/>
    <xf numFmtId="0" fontId="4" fillId="0" borderId="6" xfId="0" applyFont="1" applyBorder="1"/>
    <xf numFmtId="9" fontId="26" fillId="0" borderId="6" xfId="17" applyFont="1" applyBorder="1" applyAlignment="1"/>
    <xf numFmtId="0" fontId="4" fillId="0" borderId="7" xfId="0" applyFont="1" applyBorder="1"/>
    <xf numFmtId="9" fontId="26" fillId="0" borderId="7" xfId="17" applyFont="1" applyBorder="1" applyAlignment="1"/>
    <xf numFmtId="0" fontId="4" fillId="0" borderId="0" xfId="0" applyFont="1" applyBorder="1"/>
    <xf numFmtId="9" fontId="26" fillId="0" borderId="0" xfId="17" applyFont="1" applyBorder="1" applyAlignment="1"/>
    <xf numFmtId="0" fontId="20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2" fontId="4" fillId="0" borderId="0" xfId="10" applyNumberFormat="1"/>
    <xf numFmtId="0" fontId="29" fillId="0" borderId="0" xfId="7" applyFont="1" applyFill="1"/>
    <xf numFmtId="0" fontId="30" fillId="0" borderId="0" xfId="4" applyFont="1" applyFill="1" applyAlignment="1">
      <alignment wrapText="1"/>
    </xf>
    <xf numFmtId="0" fontId="4" fillId="0" borderId="0" xfId="10" applyFont="1" applyFill="1"/>
    <xf numFmtId="0" fontId="20" fillId="0" borderId="0" xfId="4" applyFill="1"/>
    <xf numFmtId="0" fontId="3" fillId="2" borderId="1" xfId="10" applyFont="1" applyFill="1" applyBorder="1" applyAlignment="1">
      <alignment horizontal="left"/>
    </xf>
    <xf numFmtId="0" fontId="3" fillId="2" borderId="4" xfId="10" applyFont="1" applyFill="1" applyBorder="1" applyAlignment="1">
      <alignment horizontal="left"/>
    </xf>
    <xf numFmtId="2" fontId="4" fillId="0" borderId="0" xfId="10" applyNumberFormat="1" applyFont="1" applyFill="1" applyBorder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7" fillId="3" borderId="3" xfId="1" applyFont="1" applyBorder="1" applyAlignment="1">
      <alignment horizontal="left" wrapText="1"/>
    </xf>
    <xf numFmtId="0" fontId="31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1" fillId="12" borderId="0" xfId="0" applyFont="1" applyFill="1"/>
    <xf numFmtId="1" fontId="23" fillId="9" borderId="0" xfId="8" applyNumberFormat="1" applyBorder="1" applyAlignment="1"/>
    <xf numFmtId="1" fontId="0" fillId="13" borderId="0" xfId="0" applyNumberFormat="1" applyFill="1" applyBorder="1" applyAlignment="1"/>
    <xf numFmtId="0" fontId="31" fillId="0" borderId="0" xfId="0" applyFont="1" applyFill="1"/>
    <xf numFmtId="187" fontId="21" fillId="7" borderId="5" xfId="5" applyNumberFormat="1" applyBorder="1" applyAlignment="1">
      <alignment horizontal="right" vertical="center"/>
    </xf>
    <xf numFmtId="1" fontId="21" fillId="7" borderId="16" xfId="5" applyNumberFormat="1" applyBorder="1" applyAlignment="1">
      <alignment horizontal="right"/>
    </xf>
    <xf numFmtId="1" fontId="21" fillId="7" borderId="17" xfId="5" applyNumberFormat="1" applyBorder="1" applyAlignment="1">
      <alignment horizontal="right"/>
    </xf>
    <xf numFmtId="1" fontId="21" fillId="7" borderId="18" xfId="5" applyNumberFormat="1" applyBorder="1" applyAlignment="1">
      <alignment horizontal="right"/>
    </xf>
    <xf numFmtId="187" fontId="13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3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1" fillId="7" borderId="19" xfId="5" applyNumberFormat="1" applyBorder="1" applyAlignment="1">
      <alignment horizontal="right"/>
    </xf>
    <xf numFmtId="0" fontId="25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8" applyFont="1" applyFill="1"/>
    <xf numFmtId="0" fontId="4" fillId="14" borderId="0" xfId="10" applyFill="1"/>
    <xf numFmtId="2" fontId="4" fillId="14" borderId="0" xfId="10" applyNumberFormat="1" applyFill="1"/>
    <xf numFmtId="0" fontId="3" fillId="0" borderId="0" xfId="0" applyFont="1" applyFill="1"/>
    <xf numFmtId="0" fontId="32" fillId="0" borderId="0" xfId="0" applyFont="1"/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0" fillId="4" borderId="0" xfId="2"/>
    <xf numFmtId="0" fontId="4" fillId="15" borderId="0" xfId="10" applyFill="1"/>
    <xf numFmtId="187" fontId="12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87" fontId="13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0" applyFont="1" applyFill="1" applyBorder="1" applyAlignment="1">
      <alignment horizontal="center" wrapText="1"/>
    </xf>
    <xf numFmtId="1" fontId="4" fillId="15" borderId="0" xfId="10" applyNumberFormat="1" applyFont="1" applyFill="1"/>
    <xf numFmtId="0" fontId="4" fillId="14" borderId="0" xfId="9" applyFont="1" applyFill="1"/>
    <xf numFmtId="1" fontId="4" fillId="14" borderId="0" xfId="0" applyNumberFormat="1" applyFont="1" applyFill="1"/>
    <xf numFmtId="0" fontId="33" fillId="5" borderId="2" xfId="3" applyFont="1" applyBorder="1" applyAlignment="1">
      <alignment horizontal="left" vertical="center"/>
    </xf>
    <xf numFmtId="0" fontId="18" fillId="0" borderId="0" xfId="0" applyFont="1" applyBorder="1" applyAlignment="1"/>
    <xf numFmtId="0" fontId="3" fillId="16" borderId="0" xfId="0" applyFont="1" applyFill="1"/>
    <xf numFmtId="0" fontId="20" fillId="0" borderId="0" xfId="4" applyFill="1" applyAlignment="1">
      <alignment wrapText="1"/>
    </xf>
    <xf numFmtId="0" fontId="22" fillId="0" borderId="0" xfId="7" applyFill="1" applyBorder="1" applyAlignment="1">
      <alignment horizontal="right"/>
    </xf>
    <xf numFmtId="0" fontId="3" fillId="0" borderId="0" xfId="12" applyFont="1" applyFill="1" applyBorder="1" applyAlignment="1">
      <alignment horizontal="center" vertical="center"/>
    </xf>
    <xf numFmtId="0" fontId="27" fillId="0" borderId="0" xfId="1" applyFont="1" applyFill="1" applyBorder="1" applyAlignment="1">
      <alignment horizontal="left" wrapText="1"/>
    </xf>
    <xf numFmtId="0" fontId="27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7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7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5" fillId="0" borderId="0" xfId="10" applyNumberFormat="1" applyFont="1"/>
    <xf numFmtId="195" fontId="4" fillId="0" borderId="0" xfId="10" applyNumberFormat="1" applyFont="1"/>
    <xf numFmtId="195" fontId="3" fillId="2" borderId="1" xfId="10" applyNumberFormat="1" applyFont="1" applyFill="1" applyBorder="1" applyAlignment="1">
      <alignment horizontal="left"/>
    </xf>
    <xf numFmtId="195" fontId="3" fillId="2" borderId="4" xfId="10" applyNumberFormat="1" applyFont="1" applyFill="1" applyBorder="1" applyAlignment="1">
      <alignment horizontal="left"/>
    </xf>
    <xf numFmtId="195" fontId="4" fillId="0" borderId="0" xfId="10" applyNumberFormat="1" applyFont="1" applyFill="1"/>
    <xf numFmtId="195" fontId="4" fillId="0" borderId="0" xfId="10" applyNumberFormat="1" applyFill="1"/>
    <xf numFmtId="195" fontId="4" fillId="0" borderId="0" xfId="10" applyNumberFormat="1"/>
    <xf numFmtId="195" fontId="4" fillId="0" borderId="0" xfId="10" applyNumberFormat="1" applyFill="1" applyAlignment="1">
      <alignment wrapText="1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E8D09A-83E2-44C4-BDDC-D060B77C9C6D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79EFFF-6C34-452B-A9AD-7EA455174009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429" name="Picture 6">
          <a:extLst>
            <a:ext uri="{FF2B5EF4-FFF2-40B4-BE49-F238E27FC236}">
              <a16:creationId xmlns:a16="http://schemas.microsoft.com/office/drawing/2014/main" id="{006E7277-7835-4C5E-BA85-B614AB23E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430" name="Picture 15">
          <a:extLst>
            <a:ext uri="{FF2B5EF4-FFF2-40B4-BE49-F238E27FC236}">
              <a16:creationId xmlns:a16="http://schemas.microsoft.com/office/drawing/2014/main" id="{600E9735-AD52-4F87-B39E-B28C38BDD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431" name="Picture 7">
          <a:extLst>
            <a:ext uri="{FF2B5EF4-FFF2-40B4-BE49-F238E27FC236}">
              <a16:creationId xmlns:a16="http://schemas.microsoft.com/office/drawing/2014/main" id="{80825FF7-83BB-4E7C-A58E-84647AE28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432" name="Picture 18">
          <a:extLst>
            <a:ext uri="{FF2B5EF4-FFF2-40B4-BE49-F238E27FC236}">
              <a16:creationId xmlns:a16="http://schemas.microsoft.com/office/drawing/2014/main" id="{AEE66AF5-376F-4381-BF35-78DC0B289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433" name="Picture 19">
          <a:extLst>
            <a:ext uri="{FF2B5EF4-FFF2-40B4-BE49-F238E27FC236}">
              <a16:creationId xmlns:a16="http://schemas.microsoft.com/office/drawing/2014/main" id="{3BFE234E-C12E-4F89-98AC-4DF31AACE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434" name="Picture 20">
          <a:extLst>
            <a:ext uri="{FF2B5EF4-FFF2-40B4-BE49-F238E27FC236}">
              <a16:creationId xmlns:a16="http://schemas.microsoft.com/office/drawing/2014/main" id="{43D7CE8B-1DE4-4983-99DA-25F4279BA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435" name="Picture 21">
          <a:extLst>
            <a:ext uri="{FF2B5EF4-FFF2-40B4-BE49-F238E27FC236}">
              <a16:creationId xmlns:a16="http://schemas.microsoft.com/office/drawing/2014/main" id="{7B475695-2463-46E8-B6BD-B487DE0CD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436" name="Picture 22">
          <a:extLst>
            <a:ext uri="{FF2B5EF4-FFF2-40B4-BE49-F238E27FC236}">
              <a16:creationId xmlns:a16="http://schemas.microsoft.com/office/drawing/2014/main" id="{37853B24-4F3C-4BAC-BD5E-1B42D8D40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437" name="Picture 23">
          <a:extLst>
            <a:ext uri="{FF2B5EF4-FFF2-40B4-BE49-F238E27FC236}">
              <a16:creationId xmlns:a16="http://schemas.microsoft.com/office/drawing/2014/main" id="{9D804932-0221-4C5C-B321-07EDF7FD4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438" name="Picture 24">
          <a:extLst>
            <a:ext uri="{FF2B5EF4-FFF2-40B4-BE49-F238E27FC236}">
              <a16:creationId xmlns:a16="http://schemas.microsoft.com/office/drawing/2014/main" id="{C290C95F-17B5-4177-A9AB-2FBEED54D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439" name="Picture 25">
          <a:extLst>
            <a:ext uri="{FF2B5EF4-FFF2-40B4-BE49-F238E27FC236}">
              <a16:creationId xmlns:a16="http://schemas.microsoft.com/office/drawing/2014/main" id="{ACB91943-B004-4A65-936C-7E988FCCE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440" name="Picture 26">
          <a:extLst>
            <a:ext uri="{FF2B5EF4-FFF2-40B4-BE49-F238E27FC236}">
              <a16:creationId xmlns:a16="http://schemas.microsoft.com/office/drawing/2014/main" id="{1A04728E-98B8-4075-A68F-697A9ED2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441" name="Picture 27">
          <a:extLst>
            <a:ext uri="{FF2B5EF4-FFF2-40B4-BE49-F238E27FC236}">
              <a16:creationId xmlns:a16="http://schemas.microsoft.com/office/drawing/2014/main" id="{239FB2C4-820F-4AD6-9EE7-6D234CE3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442" name="Picture 28">
          <a:extLst>
            <a:ext uri="{FF2B5EF4-FFF2-40B4-BE49-F238E27FC236}">
              <a16:creationId xmlns:a16="http://schemas.microsoft.com/office/drawing/2014/main" id="{7D6EE4C9-29A4-416B-B9B0-03835AB9A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443" name="Picture 29">
          <a:extLst>
            <a:ext uri="{FF2B5EF4-FFF2-40B4-BE49-F238E27FC236}">
              <a16:creationId xmlns:a16="http://schemas.microsoft.com/office/drawing/2014/main" id="{48866647-0A43-4286-8A21-0774EB4BF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444" name="Picture 30">
          <a:extLst>
            <a:ext uri="{FF2B5EF4-FFF2-40B4-BE49-F238E27FC236}">
              <a16:creationId xmlns:a16="http://schemas.microsoft.com/office/drawing/2014/main" id="{3EB8311A-6540-484E-8A32-EA69E94F1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445" name="Picture 31">
          <a:extLst>
            <a:ext uri="{FF2B5EF4-FFF2-40B4-BE49-F238E27FC236}">
              <a16:creationId xmlns:a16="http://schemas.microsoft.com/office/drawing/2014/main" id="{3282C696-CA6C-4489-8850-B19E1F587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353C91-BC07-4DEC-9EA7-F3A4A1B55A79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35DF34-EE19-40C1-8EBB-5E1D1E32FE6C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B327D5-4583-45C3-8894-358FF5E16F11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11007F-3FC5-4EE3-A111-A82AAFD574CB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ED863E-0344-448A-AD6A-4742549EDA2A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EC5661-B28B-4418-8658-865D2998D181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CDD00B-DD97-417E-A9BE-C572FE4E1A29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BE446D7-1E57-468A-91AE-2E17C1764632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107</v>
      </c>
      <c r="N2" s="53" t="s">
        <v>47</v>
      </c>
      <c r="O2" s="53" t="s">
        <v>133</v>
      </c>
      <c r="P2" s="53" t="s">
        <v>134</v>
      </c>
      <c r="Q2" s="53" t="s">
        <v>135</v>
      </c>
      <c r="R2" s="53" t="s">
        <v>136</v>
      </c>
      <c r="S2" s="53" t="s">
        <v>48</v>
      </c>
      <c r="T2" s="53" t="s">
        <v>49</v>
      </c>
      <c r="U2" s="53" t="s">
        <v>50</v>
      </c>
      <c r="V2" s="53"/>
      <c r="X2" s="7"/>
      <c r="Y2" s="68" t="s">
        <v>123</v>
      </c>
      <c r="Z2" s="15" t="s">
        <v>77</v>
      </c>
      <c r="AA2" s="15" t="s">
        <v>94</v>
      </c>
    </row>
    <row r="3" spans="1:27" ht="38.25" x14ac:dyDescent="0.2">
      <c r="C3" s="100" t="s">
        <v>141</v>
      </c>
      <c r="D3" s="54" t="s">
        <v>51</v>
      </c>
      <c r="E3" s="54" t="s">
        <v>52</v>
      </c>
      <c r="F3" s="54" t="s">
        <v>121</v>
      </c>
      <c r="G3" s="54" t="s">
        <v>114</v>
      </c>
      <c r="H3" s="54" t="s">
        <v>108</v>
      </c>
      <c r="I3" s="54" t="s">
        <v>103</v>
      </c>
      <c r="J3" s="54" t="s">
        <v>109</v>
      </c>
      <c r="K3" s="54" t="s">
        <v>110</v>
      </c>
      <c r="L3" s="54" t="s">
        <v>111</v>
      </c>
      <c r="M3" s="54" t="s">
        <v>112</v>
      </c>
      <c r="N3" s="54" t="s">
        <v>53</v>
      </c>
      <c r="O3" s="54" t="s">
        <v>137</v>
      </c>
      <c r="P3" s="54" t="s">
        <v>138</v>
      </c>
      <c r="Q3" s="54" t="s">
        <v>139</v>
      </c>
      <c r="R3" s="54" t="s">
        <v>140</v>
      </c>
      <c r="S3" s="54" t="s">
        <v>54</v>
      </c>
      <c r="T3" s="54" t="s">
        <v>55</v>
      </c>
      <c r="U3" s="54" t="s">
        <v>83</v>
      </c>
      <c r="V3" s="54" t="s">
        <v>56</v>
      </c>
    </row>
    <row r="4" spans="1:27" x14ac:dyDescent="0.2">
      <c r="C4" s="88" t="s">
        <v>57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1:27" ht="15" x14ac:dyDescent="0.25">
      <c r="B5" s="55" t="s">
        <v>58</v>
      </c>
      <c r="C5" s="91" t="s">
        <v>59</v>
      </c>
      <c r="D5" s="56">
        <f>[2]EB2!D5</f>
        <v>2834.4252999999999</v>
      </c>
      <c r="E5" s="56">
        <f>[2]EB2!E5</f>
        <v>4739.6981999999998</v>
      </c>
      <c r="F5" s="56">
        <f>[2]EB2!F5</f>
        <v>2686.252</v>
      </c>
      <c r="G5" s="56">
        <f>[2]EB2!G5</f>
        <v>6.4000000000000001E-2</v>
      </c>
      <c r="H5" s="56">
        <f>[2]EB2!H5</f>
        <v>0</v>
      </c>
      <c r="I5" s="56">
        <f>[2]EB2!I5</f>
        <v>0</v>
      </c>
      <c r="J5" s="56">
        <f>[2]EB2!J5</f>
        <v>0</v>
      </c>
      <c r="K5" s="56">
        <f>[2]EB2!K5</f>
        <v>0</v>
      </c>
      <c r="L5" s="56">
        <f>[2]EB2!L5</f>
        <v>0</v>
      </c>
      <c r="M5" s="56">
        <f>[2]EB2!M5</f>
        <v>0</v>
      </c>
      <c r="N5" s="56">
        <f>[2]EB2!N5</f>
        <v>5445</v>
      </c>
      <c r="O5" s="56">
        <f>[2]EB2!O5</f>
        <v>753.98999999999978</v>
      </c>
      <c r="P5" s="56">
        <f>[2]EB2!P5</f>
        <v>502.66000000000008</v>
      </c>
      <c r="Q5" s="56">
        <f>[2]EB2!Q5</f>
        <v>490.09350000000001</v>
      </c>
      <c r="R5" s="56">
        <f>[2]EB2!R5</f>
        <v>125.66500000000008</v>
      </c>
      <c r="S5" s="57">
        <f>[2]EB2!S5</f>
        <v>0</v>
      </c>
      <c r="T5" s="57">
        <f>[2]EB2!T5</f>
        <v>0</v>
      </c>
      <c r="U5" s="56">
        <f>[2]EB2!U5</f>
        <v>0</v>
      </c>
      <c r="V5" s="92">
        <f>SUM(D5:U5)</f>
        <v>17577.847999999998</v>
      </c>
      <c r="X5" s="9"/>
    </row>
    <row r="6" spans="1:27" ht="15" x14ac:dyDescent="0.25">
      <c r="B6" s="55" t="s">
        <v>60</v>
      </c>
      <c r="C6" s="91" t="s">
        <v>61</v>
      </c>
      <c r="D6" s="56">
        <f>[2]EB2!D6</f>
        <v>2261.9348499999996</v>
      </c>
      <c r="E6" s="56">
        <f>[2]EB2!E6</f>
        <v>7975.0373999999993</v>
      </c>
      <c r="F6" s="56">
        <f>[2]EB2!F6</f>
        <v>13824.328000000001</v>
      </c>
      <c r="G6" s="56">
        <f>[2]EB2!G6</f>
        <v>2204.8490000000002</v>
      </c>
      <c r="H6" s="56">
        <f>[2]EB2!H6</f>
        <v>604.98850000000004</v>
      </c>
      <c r="I6" s="56">
        <f>[2]EB2!I6</f>
        <v>326.12950000000001</v>
      </c>
      <c r="J6" s="56">
        <f>[2]EB2!J6</f>
        <v>660</v>
      </c>
      <c r="K6" s="56">
        <f>[2]EB2!K6</f>
        <v>683.1</v>
      </c>
      <c r="L6" s="56">
        <f>[2]EB2!L6</f>
        <v>1079.56</v>
      </c>
      <c r="M6" s="56">
        <f>[2]EB2!M6</f>
        <v>597.03499999999997</v>
      </c>
      <c r="N6" s="56">
        <f>[2]EB2!N6</f>
        <v>0</v>
      </c>
      <c r="O6" s="56">
        <f>[2]EB2!O6</f>
        <v>28.254750000000001</v>
      </c>
      <c r="P6" s="56">
        <f>[2]EB2!P6</f>
        <v>0</v>
      </c>
      <c r="Q6" s="56">
        <f>[2]EB2!Q6</f>
        <v>0</v>
      </c>
      <c r="R6" s="56">
        <f>[2]EB2!R6</f>
        <v>0</v>
      </c>
      <c r="S6" s="57">
        <f>[2]EB2!S6</f>
        <v>3.5000000000000001E-3</v>
      </c>
      <c r="T6" s="57">
        <f>[2]EB2!T6</f>
        <v>7.6499999999999999E-2</v>
      </c>
      <c r="U6" s="56">
        <f>[2]EB2!U6</f>
        <v>583.76</v>
      </c>
      <c r="V6" s="92">
        <f>SUM(D6:U6)</f>
        <v>30829.056999999997</v>
      </c>
    </row>
    <row r="7" spans="1:27" ht="15" x14ac:dyDescent="0.25">
      <c r="B7" s="55" t="s">
        <v>62</v>
      </c>
      <c r="C7" s="91" t="s">
        <v>63</v>
      </c>
      <c r="D7" s="56">
        <f>[2]EB2!D7</f>
        <v>-401.47415000000001</v>
      </c>
      <c r="E7" s="56">
        <f>[2]EB2!E7</f>
        <v>-1509.7986000000001</v>
      </c>
      <c r="F7" s="56">
        <f>[2]EB2!F7</f>
        <v>-1648.4854999999998</v>
      </c>
      <c r="G7" s="56">
        <f>[2]EB2!G7</f>
        <v>-1683.1424999999999</v>
      </c>
      <c r="H7" s="56">
        <f>[2]EB2!H7</f>
        <v>-295.38850000000002</v>
      </c>
      <c r="I7" s="56">
        <f>[2]EB2!I7</f>
        <v>-194.51650000000001</v>
      </c>
      <c r="J7" s="56">
        <f>[2]EB2!J7</f>
        <v>-1500.6420000000001</v>
      </c>
      <c r="K7" s="56">
        <f>[2]EB2!K7</f>
        <v>-400.84</v>
      </c>
      <c r="L7" s="56">
        <f>[2]EB2!L7</f>
        <v>-1239.28</v>
      </c>
      <c r="M7" s="56">
        <f>[2]EB2!M7</f>
        <v>-453.036</v>
      </c>
      <c r="N7" s="56">
        <f>[2]EB2!N7</f>
        <v>0</v>
      </c>
      <c r="O7" s="56">
        <f>[2]EB2!O7</f>
        <v>-18.100999999999999</v>
      </c>
      <c r="P7" s="56">
        <f>[2]EB2!P7</f>
        <v>0</v>
      </c>
      <c r="Q7" s="56">
        <f>[2]EB2!Q7</f>
        <v>0</v>
      </c>
      <c r="R7" s="56">
        <f>[2]EB2!R7</f>
        <v>0</v>
      </c>
      <c r="S7" s="57">
        <f>[2]EB2!S7</f>
        <v>0</v>
      </c>
      <c r="T7" s="57">
        <f>[2]EB2!T7</f>
        <v>-6.4500000000000002E-2</v>
      </c>
      <c r="U7" s="56">
        <f>[2]EB2!U7</f>
        <v>-563.40200000000004</v>
      </c>
      <c r="V7" s="92">
        <f>SUM(D7:U7)</f>
        <v>-9908.1712500000012</v>
      </c>
      <c r="X7" s="9"/>
    </row>
    <row r="8" spans="1:27" ht="15" x14ac:dyDescent="0.25">
      <c r="B8" s="86" t="s">
        <v>130</v>
      </c>
      <c r="C8" s="59" t="s">
        <v>131</v>
      </c>
      <c r="D8" s="60">
        <f>SUM(D5:D7)</f>
        <v>4694.8859999999995</v>
      </c>
      <c r="E8" s="61">
        <f t="shared" ref="E8:U8" si="0">SUM(E5:E7)</f>
        <v>11204.937</v>
      </c>
      <c r="F8" s="61">
        <f t="shared" si="0"/>
        <v>14862.094500000003</v>
      </c>
      <c r="G8" s="61">
        <f t="shared" si="0"/>
        <v>521.77050000000008</v>
      </c>
      <c r="H8" s="61">
        <f t="shared" si="0"/>
        <v>309.60000000000002</v>
      </c>
      <c r="I8" s="61">
        <f t="shared" si="0"/>
        <v>131.613</v>
      </c>
      <c r="J8" s="61">
        <f t="shared" si="0"/>
        <v>-840.64200000000005</v>
      </c>
      <c r="K8" s="61">
        <f t="shared" si="0"/>
        <v>282.26000000000005</v>
      </c>
      <c r="L8" s="61">
        <f t="shared" si="0"/>
        <v>-159.72000000000003</v>
      </c>
      <c r="M8" s="61">
        <f t="shared" si="0"/>
        <v>143.99899999999997</v>
      </c>
      <c r="N8" s="61">
        <f t="shared" si="0"/>
        <v>5445</v>
      </c>
      <c r="O8" s="61">
        <f t="shared" si="0"/>
        <v>764.14374999999984</v>
      </c>
      <c r="P8" s="61"/>
      <c r="Q8" s="61"/>
      <c r="R8" s="61"/>
      <c r="S8" s="61">
        <f t="shared" si="0"/>
        <v>3.5000000000000001E-3</v>
      </c>
      <c r="T8" s="61">
        <f t="shared" si="0"/>
        <v>1.1999999999999997E-2</v>
      </c>
      <c r="U8" s="61">
        <f t="shared" si="0"/>
        <v>20.357999999999947</v>
      </c>
      <c r="V8" s="62">
        <f>SUM(V5:V7)</f>
        <v>38498.733749999999</v>
      </c>
    </row>
    <row r="9" spans="1:27" x14ac:dyDescent="0.2">
      <c r="B9" s="58"/>
      <c r="C9" s="93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4"/>
    </row>
    <row r="10" spans="1:27" x14ac:dyDescent="0.2">
      <c r="B10" s="55" t="s">
        <v>65</v>
      </c>
      <c r="C10" s="63" t="s">
        <v>66</v>
      </c>
      <c r="D10" s="64">
        <f>[2]EB2!D10</f>
        <v>-20.173299999999998</v>
      </c>
      <c r="E10" s="64">
        <f>[2]EB2!E10</f>
        <v>-475.78800000000001</v>
      </c>
      <c r="F10" s="64">
        <f>[2]EB2!F10</f>
        <v>0</v>
      </c>
      <c r="G10" s="64">
        <f>[2]EB2!G10</f>
        <v>-16.283999999999999</v>
      </c>
      <c r="H10" s="64">
        <f>[2]EB2!H10</f>
        <v>-2.1499999999999998E-2</v>
      </c>
      <c r="I10" s="64">
        <f>[2]EB2!I10</f>
        <v>-528.76099999999997</v>
      </c>
      <c r="J10" s="64">
        <f>[2]EB2!J10</f>
        <v>-164.50800000000001</v>
      </c>
      <c r="K10" s="64">
        <f>[2]EB2!K10</f>
        <v>-0.61599999999999999</v>
      </c>
      <c r="L10" s="64">
        <f>[2]EB2!L10</f>
        <v>-205.88</v>
      </c>
      <c r="M10" s="64">
        <f>[2]EB2!M10</f>
        <v>0</v>
      </c>
      <c r="N10" s="64">
        <f>[2]EB2!N10</f>
        <v>0</v>
      </c>
      <c r="O10" s="64">
        <f>[2]EB2!O10</f>
        <v>-1.0707500000000003</v>
      </c>
      <c r="P10" s="64">
        <f>[2]EB2!P10</f>
        <v>0</v>
      </c>
      <c r="Q10" s="64">
        <f>[2]EB2!Q10</f>
        <v>0</v>
      </c>
      <c r="R10" s="64">
        <f>[2]EB2!R10</f>
        <v>0</v>
      </c>
      <c r="S10" s="64">
        <f>[2]EB2!S10</f>
        <v>-0.76</v>
      </c>
      <c r="T10" s="64">
        <f>[2]EB2!T10</f>
        <v>0</v>
      </c>
      <c r="U10" s="64">
        <f>[2]EB2!U10</f>
        <v>0</v>
      </c>
      <c r="V10" s="95">
        <f>SUM(D10:U10)</f>
        <v>-1413.8625499999998</v>
      </c>
    </row>
    <row r="11" spans="1:27" x14ac:dyDescent="0.2">
      <c r="B11" s="55" t="s">
        <v>50</v>
      </c>
      <c r="C11" s="65" t="s">
        <v>67</v>
      </c>
      <c r="D11" s="64">
        <f>[2]EB2!D11</f>
        <v>-3359.3419999999996</v>
      </c>
      <c r="E11" s="64">
        <f>[2]EB2!E11</f>
        <v>-3381.3263999999999</v>
      </c>
      <c r="F11" s="64">
        <f>[2]EB2!F11</f>
        <v>0</v>
      </c>
      <c r="G11" s="64">
        <f>[2]EB2!G11</f>
        <v>-30.160499999999999</v>
      </c>
      <c r="H11" s="64">
        <f>[2]EB2!H11</f>
        <v>0</v>
      </c>
      <c r="I11" s="64">
        <f>[2]EB2!I11</f>
        <v>-23.835000000000001</v>
      </c>
      <c r="J11" s="64">
        <f>[2]EB2!J11</f>
        <v>0</v>
      </c>
      <c r="K11" s="64">
        <f>[2]EB2!K11</f>
        <v>0</v>
      </c>
      <c r="L11" s="64">
        <f>[2]EB2!L11</f>
        <v>-524.78</v>
      </c>
      <c r="M11" s="64">
        <f>[2]EB2!M11</f>
        <v>-33.529000000000003</v>
      </c>
      <c r="N11" s="64">
        <f>[2]EB2!N11</f>
        <v>-5445</v>
      </c>
      <c r="O11" s="64">
        <f>[2]EB2!O11</f>
        <v>-175.75306250000006</v>
      </c>
      <c r="P11" s="64">
        <f>[2]EB2!P11</f>
        <v>-502.66000000000008</v>
      </c>
      <c r="Q11" s="64">
        <f>[2]EB2!Q11</f>
        <v>-490.09350000000001</v>
      </c>
      <c r="R11" s="64">
        <f>[2]EB2!R11</f>
        <v>-68</v>
      </c>
      <c r="S11" s="64">
        <f>[2]EB2!S11</f>
        <v>-16.474499999999999</v>
      </c>
      <c r="T11" s="64">
        <f>[2]EB2!T11</f>
        <v>868.77949999999998</v>
      </c>
      <c r="U11" s="64">
        <f>[2]EB2!U11</f>
        <v>5790.5</v>
      </c>
      <c r="V11" s="95">
        <f>SUM(D11:U11)</f>
        <v>-7391.674462500001</v>
      </c>
    </row>
    <row r="12" spans="1:27" x14ac:dyDescent="0.2">
      <c r="B12" s="55" t="s">
        <v>68</v>
      </c>
      <c r="C12" s="65" t="s">
        <v>69</v>
      </c>
      <c r="D12" s="64">
        <f>[2]EB2!D12</f>
        <v>-56.488599999999991</v>
      </c>
      <c r="E12" s="64">
        <f>[2]EB2!E12</f>
        <v>-180.78059999999999</v>
      </c>
      <c r="F12" s="64">
        <f>[2]EB2!F12</f>
        <v>0</v>
      </c>
      <c r="G12" s="64">
        <f>[2]EB2!G12</f>
        <v>-7.6189999999999998</v>
      </c>
      <c r="H12" s="64">
        <f>[2]EB2!H12</f>
        <v>0</v>
      </c>
      <c r="I12" s="64">
        <f>[2]EB2!I12</f>
        <v>-0.23350000000000001</v>
      </c>
      <c r="J12" s="64">
        <f>[2]EB2!J12</f>
        <v>0</v>
      </c>
      <c r="K12" s="64">
        <f>[2]EB2!K12</f>
        <v>0</v>
      </c>
      <c r="L12" s="64">
        <f>[2]EB2!L12</f>
        <v>-15.2</v>
      </c>
      <c r="M12" s="64">
        <f>[2]EB2!M12</f>
        <v>-1.772</v>
      </c>
      <c r="N12" s="64">
        <f>[2]EB2!N12</f>
        <v>0</v>
      </c>
      <c r="O12" s="64">
        <f>[2]EB2!O12</f>
        <v>-35.051749999999998</v>
      </c>
      <c r="P12" s="64">
        <f>[2]EB2!P12</f>
        <v>0</v>
      </c>
      <c r="Q12" s="64">
        <f>[2]EB2!Q12</f>
        <v>0</v>
      </c>
      <c r="R12" s="64">
        <f>[2]EB2!R12</f>
        <v>0</v>
      </c>
      <c r="S12" s="64">
        <f>[2]EB2!S12</f>
        <v>-0.78449999999999998</v>
      </c>
      <c r="T12" s="64">
        <f>[2]EB2!T12</f>
        <v>329.37150000000003</v>
      </c>
      <c r="U12" s="64">
        <f>[2]EB2!U12</f>
        <v>0</v>
      </c>
      <c r="V12" s="95">
        <f>SUM(D12:U12)</f>
        <v>31.441550000000063</v>
      </c>
    </row>
    <row r="13" spans="1:27" ht="15" x14ac:dyDescent="0.25">
      <c r="B13" s="55" t="s">
        <v>70</v>
      </c>
      <c r="C13" s="65" t="s">
        <v>71</v>
      </c>
      <c r="D13" s="64">
        <f>[2]EB2!D13</f>
        <v>0</v>
      </c>
      <c r="E13" s="64">
        <f>[2]EB2!E13</f>
        <v>0</v>
      </c>
      <c r="F13" s="56">
        <f>[2]EB2!F13</f>
        <v>-15868.2305</v>
      </c>
      <c r="G13" s="56">
        <f>[2]EB2!G13</f>
        <v>5701.34</v>
      </c>
      <c r="H13" s="56">
        <f>[2]EB2!H13</f>
        <v>969.47799999999995</v>
      </c>
      <c r="I13" s="56">
        <f>[2]EB2!I13</f>
        <v>1086.3040000000001</v>
      </c>
      <c r="J13" s="56">
        <f>[2]EB2!J13</f>
        <v>3354.9119999999998</v>
      </c>
      <c r="K13" s="56">
        <f>[2]EB2!K13</f>
        <v>970.28800000000001</v>
      </c>
      <c r="L13" s="56">
        <f>[2]EB2!L13</f>
        <v>2285.1019999999999</v>
      </c>
      <c r="M13" s="56">
        <f>[2]EB2!M13</f>
        <v>1299.9449999999999</v>
      </c>
      <c r="N13" s="64">
        <f>[2]EB2!N13</f>
        <v>0</v>
      </c>
      <c r="O13" s="64">
        <f>[2]EB2!O13</f>
        <v>0</v>
      </c>
      <c r="P13" s="64">
        <f>[2]EB2!P13</f>
        <v>0</v>
      </c>
      <c r="Q13" s="64">
        <f>[2]EB2!Q13</f>
        <v>0</v>
      </c>
      <c r="R13" s="64">
        <f>[2]EB2!R13</f>
        <v>0</v>
      </c>
      <c r="S13" s="64">
        <f>[2]EB2!S13</f>
        <v>0</v>
      </c>
      <c r="T13" s="64">
        <f>[2]EB2!T13</f>
        <v>0</v>
      </c>
      <c r="U13" s="64">
        <f>[2]EB2!U13</f>
        <v>0</v>
      </c>
      <c r="V13" s="95">
        <f>SUM(D13:U13)</f>
        <v>-200.86150000000021</v>
      </c>
    </row>
    <row r="14" spans="1:27" ht="15" x14ac:dyDescent="0.25">
      <c r="B14" s="58"/>
      <c r="C14" s="59" t="s">
        <v>72</v>
      </c>
      <c r="D14" s="67">
        <f>SUM(D10:D13)</f>
        <v>-3436.0038999999997</v>
      </c>
      <c r="E14" s="61">
        <f t="shared" ref="E14:U14" si="1">SUM(E10:E13)</f>
        <v>-4037.895</v>
      </c>
      <c r="F14" s="61">
        <f t="shared" si="1"/>
        <v>-15868.2305</v>
      </c>
      <c r="G14" s="61">
        <f t="shared" si="1"/>
        <v>5647.2764999999999</v>
      </c>
      <c r="H14" s="61">
        <f t="shared" si="1"/>
        <v>969.45650000000001</v>
      </c>
      <c r="I14" s="61">
        <f t="shared" si="1"/>
        <v>533.47450000000003</v>
      </c>
      <c r="J14" s="61">
        <f t="shared" si="1"/>
        <v>3190.404</v>
      </c>
      <c r="K14" s="61">
        <f t="shared" si="1"/>
        <v>969.67200000000003</v>
      </c>
      <c r="L14" s="61">
        <f t="shared" si="1"/>
        <v>1539.2419999999997</v>
      </c>
      <c r="M14" s="61">
        <f t="shared" si="1"/>
        <v>1264.644</v>
      </c>
      <c r="N14" s="61">
        <f t="shared" si="1"/>
        <v>-5445</v>
      </c>
      <c r="O14" s="61">
        <f t="shared" si="1"/>
        <v>-211.87556250000006</v>
      </c>
      <c r="P14" s="61"/>
      <c r="Q14" s="61"/>
      <c r="R14" s="61"/>
      <c r="S14" s="61">
        <f t="shared" si="1"/>
        <v>-18.019000000000002</v>
      </c>
      <c r="T14" s="61">
        <f t="shared" si="1"/>
        <v>1198.1510000000001</v>
      </c>
      <c r="U14" s="61">
        <f t="shared" si="1"/>
        <v>5790.5</v>
      </c>
      <c r="V14" s="62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6" t="s">
        <v>122</v>
      </c>
      <c r="D17" s="56"/>
      <c r="E17" s="56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C4" sqref="C4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08" t="s">
        <v>14</v>
      </c>
      <c r="K2" s="108"/>
      <c r="L2" s="109"/>
      <c r="M2" s="109"/>
      <c r="N2" s="109"/>
      <c r="O2" s="109"/>
      <c r="P2" s="109"/>
      <c r="Q2" s="109"/>
      <c r="R2" s="109"/>
    </row>
    <row r="3" spans="2:18" ht="15" x14ac:dyDescent="0.25">
      <c r="H3" s="103"/>
      <c r="J3" s="110" t="s">
        <v>7</v>
      </c>
      <c r="K3" s="111" t="s">
        <v>30</v>
      </c>
      <c r="L3" s="110" t="s">
        <v>0</v>
      </c>
      <c r="M3" s="110" t="s">
        <v>3</v>
      </c>
      <c r="N3" s="110" t="s">
        <v>4</v>
      </c>
      <c r="O3" s="110" t="s">
        <v>8</v>
      </c>
      <c r="P3" s="110" t="s">
        <v>9</v>
      </c>
      <c r="Q3" s="110" t="s">
        <v>10</v>
      </c>
      <c r="R3" s="110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2" t="s">
        <v>37</v>
      </c>
      <c r="K4" s="112" t="s">
        <v>31</v>
      </c>
      <c r="L4" s="112" t="s">
        <v>26</v>
      </c>
      <c r="M4" s="112" t="s">
        <v>27</v>
      </c>
      <c r="N4" s="112" t="s">
        <v>4</v>
      </c>
      <c r="O4" s="112" t="s">
        <v>40</v>
      </c>
      <c r="P4" s="112" t="s">
        <v>41</v>
      </c>
      <c r="Q4" s="112" t="s">
        <v>28</v>
      </c>
      <c r="R4" s="112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4"/>
      <c r="H8" s="104"/>
      <c r="I8" s="37"/>
      <c r="J8" s="108" t="s">
        <v>15</v>
      </c>
      <c r="K8" s="108"/>
      <c r="L8" s="109"/>
      <c r="M8" s="109"/>
      <c r="N8" s="109"/>
      <c r="O8" s="109"/>
      <c r="P8" s="109"/>
      <c r="Q8" s="109"/>
      <c r="R8" s="109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2" t="s">
        <v>117</v>
      </c>
      <c r="F9" s="83" t="s">
        <v>82</v>
      </c>
      <c r="G9" s="83" t="s">
        <v>80</v>
      </c>
      <c r="H9" s="105"/>
      <c r="I9" s="39"/>
      <c r="J9" s="110" t="s">
        <v>11</v>
      </c>
      <c r="K9" s="111" t="s">
        <v>30</v>
      </c>
      <c r="L9" s="110" t="s">
        <v>1</v>
      </c>
      <c r="M9" s="110" t="s">
        <v>2</v>
      </c>
      <c r="N9" s="110" t="s">
        <v>16</v>
      </c>
      <c r="O9" s="110" t="s">
        <v>17</v>
      </c>
      <c r="P9" s="110" t="s">
        <v>18</v>
      </c>
      <c r="Q9" s="110" t="s">
        <v>19</v>
      </c>
      <c r="R9" s="110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6"/>
      <c r="I10" s="37"/>
      <c r="J10" s="112" t="s">
        <v>38</v>
      </c>
      <c r="K10" s="112" t="s">
        <v>31</v>
      </c>
      <c r="L10" s="112" t="s">
        <v>21</v>
      </c>
      <c r="M10" s="112" t="s">
        <v>22</v>
      </c>
      <c r="N10" s="112" t="s">
        <v>23</v>
      </c>
      <c r="O10" s="112" t="s">
        <v>24</v>
      </c>
      <c r="P10" s="112" t="s">
        <v>43</v>
      </c>
      <c r="Q10" s="112" t="s">
        <v>42</v>
      </c>
      <c r="R10" s="112" t="s">
        <v>25</v>
      </c>
    </row>
    <row r="11" spans="2:18" ht="13.5" thickBot="1" x14ac:dyDescent="0.25">
      <c r="B11" s="52" t="s">
        <v>85</v>
      </c>
      <c r="C11" s="52"/>
      <c r="D11" s="52"/>
      <c r="E11" s="18" t="str">
        <f>$F$2</f>
        <v>Pja</v>
      </c>
      <c r="F11" s="18"/>
      <c r="G11" s="18"/>
      <c r="H11" s="107"/>
      <c r="I11" s="37"/>
      <c r="J11" s="112" t="s">
        <v>81</v>
      </c>
      <c r="K11" s="112"/>
      <c r="L11" s="112"/>
      <c r="M11" s="112"/>
      <c r="N11" s="112"/>
      <c r="O11" s="112"/>
      <c r="P11" s="112"/>
      <c r="Q11" s="112"/>
      <c r="R11" s="112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7">
        <f>'EB2'!G$13/SUM('EB2'!$G$13:$M$13)</f>
        <v>0.36389900563393895</v>
      </c>
      <c r="F12" s="73">
        <f>-SUM('EB2'!F13)/SUM('EB2'!G13:M13)</f>
        <v>1.0128203720739584</v>
      </c>
      <c r="G12" s="71">
        <f>SUM('EB2'!G13:M13)</f>
        <v>15667.368999999999</v>
      </c>
      <c r="H12" s="17"/>
      <c r="I12" s="37"/>
      <c r="J12" s="113" t="s">
        <v>95</v>
      </c>
      <c r="K12" s="114"/>
      <c r="L12" s="114" t="str">
        <f>$B$2&amp;$H$2&amp;'EB2'!F2&amp;"00"</f>
        <v>REFEOIL00</v>
      </c>
      <c r="M12" s="117" t="str">
        <f>$D$2&amp;" "&amp;$H$1&amp;RIGHT(L12,2)</f>
        <v>Refinery Existing00</v>
      </c>
      <c r="N12" s="114" t="str">
        <f>$E$2</f>
        <v>PJ</v>
      </c>
      <c r="O12" s="114" t="str">
        <f>$F$2</f>
        <v>Pja</v>
      </c>
      <c r="P12" s="113"/>
      <c r="Q12" s="113" t="s">
        <v>120</v>
      </c>
      <c r="R12" s="114"/>
    </row>
    <row r="13" spans="2:18" x14ac:dyDescent="0.2">
      <c r="D13" s="35" t="str">
        <f>'EB2'!H2</f>
        <v>KER</v>
      </c>
      <c r="E13" s="77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7">
        <f>'EB2'!I$13/SUM('EB2'!$G$13:$M$13)</f>
        <v>6.9335444898246806E-2</v>
      </c>
      <c r="F14" s="49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7">
        <f>'EB2'!J$13/SUM('EB2'!$G$13:$M$13)</f>
        <v>0.21413371957984778</v>
      </c>
      <c r="F15" s="49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7">
        <f>'EB2'!K$13/SUM('EB2'!$G$13:$M$13)</f>
        <v>6.1930500264594526E-2</v>
      </c>
      <c r="F16" s="49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7">
        <f>'EB2'!L$13/SUM('EB2'!$G$13:$M$13)</f>
        <v>0.1458510359971735</v>
      </c>
      <c r="F17" s="49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7">
        <f>'EB2'!M$13/SUM('EB2'!$G$13:$M$13)</f>
        <v>8.2971493171572083E-2</v>
      </c>
      <c r="F18" s="49"/>
      <c r="G18" s="50"/>
      <c r="H18" s="50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0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1"/>
      <c r="I20" s="38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66"/>
      <c r="C23" s="1" t="s">
        <v>124</v>
      </c>
    </row>
    <row r="24" spans="2:18" x14ac:dyDescent="0.2">
      <c r="B24" s="72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1" t="s">
        <v>126</v>
      </c>
    </row>
    <row r="5" spans="2:17" ht="18" x14ac:dyDescent="0.25">
      <c r="D5" s="126" t="s">
        <v>132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01"/>
    </row>
    <row r="6" spans="2:17" ht="12.75" customHeight="1" x14ac:dyDescent="0.2">
      <c r="D6" s="102" t="s">
        <v>127</v>
      </c>
      <c r="E6" s="102"/>
      <c r="F6" s="102"/>
      <c r="G6" s="102"/>
      <c r="H6" s="102"/>
      <c r="I6" s="102"/>
      <c r="M6" s="102" t="s">
        <v>128</v>
      </c>
      <c r="N6" s="102"/>
      <c r="O6" s="102"/>
      <c r="P6" s="102"/>
      <c r="Q6" s="80"/>
    </row>
    <row r="7" spans="2:17" x14ac:dyDescent="0.2">
      <c r="M7" s="102" t="s">
        <v>129</v>
      </c>
      <c r="N7" s="102"/>
      <c r="O7" s="102"/>
      <c r="P7" s="102"/>
    </row>
    <row r="44" spans="13:17" x14ac:dyDescent="0.2">
      <c r="M44" s="80"/>
      <c r="N44" s="80"/>
      <c r="O44" s="80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COA</v>
      </c>
      <c r="L5" s="113" t="str">
        <f>D2</f>
        <v>Solid Fuels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H8" s="5"/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8">
        <v>80000</v>
      </c>
      <c r="F11" s="69">
        <v>2</v>
      </c>
      <c r="G11" s="70">
        <f>'EB2'!$D$5*'EB2'!D21</f>
        <v>2125.8189750000001</v>
      </c>
      <c r="I11" s="113" t="str">
        <f>'EB2'!$B$5</f>
        <v>MIN</v>
      </c>
      <c r="J11" s="114"/>
      <c r="K11" s="114" t="str">
        <f>$I$11&amp;$C$2&amp;1</f>
        <v>MINCOA1</v>
      </c>
      <c r="L11" s="117" t="str">
        <f>"Domestic Supply of "&amp;$D$2&amp; " Step "&amp;RIGHT(K11,1)</f>
        <v>Domestic Supply of Solid Fuels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8">
        <v>160000</v>
      </c>
      <c r="F12" s="69">
        <v>2.5</v>
      </c>
      <c r="G12" s="70">
        <f>'EB2'!$D$5*'EB2'!D22</f>
        <v>708.60632499999997</v>
      </c>
      <c r="I12" s="114"/>
      <c r="J12" s="114"/>
      <c r="K12" s="114" t="str">
        <f>$I$11&amp;$C$2&amp;2</f>
        <v>MINCOA2</v>
      </c>
      <c r="L12" s="117" t="str">
        <f>"Domestic Supply of "&amp;$D$2&amp; " Step "&amp;RIGHT(K12,1)</f>
        <v>Domestic Supply of Solid Fuels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8">
        <v>0</v>
      </c>
      <c r="F13" s="69">
        <v>3</v>
      </c>
      <c r="G13" s="99">
        <v>0</v>
      </c>
      <c r="I13" s="114"/>
      <c r="J13" s="114"/>
      <c r="K13" s="114" t="str">
        <f>$I$11&amp;$C$2&amp;3</f>
        <v>MINCOA3</v>
      </c>
      <c r="L13" s="117" t="str">
        <f>"Domestic Supply of "&amp;$D$2&amp; " Step "&amp;RIGHT(K13,1)</f>
        <v>Domestic Supply of Solid Fuels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69">
        <v>2.75</v>
      </c>
      <c r="G14" s="70">
        <f>'EB2'!D6</f>
        <v>2261.9348499999996</v>
      </c>
      <c r="I14" s="114" t="str">
        <f>'EB2'!$B$6</f>
        <v>IMP</v>
      </c>
      <c r="J14" s="114"/>
      <c r="K14" s="114" t="str">
        <f>$I$14&amp;$C$2&amp;1</f>
        <v>IMPCOA1</v>
      </c>
      <c r="L14" s="117" t="str">
        <f>"Import of "&amp;$D$2&amp; " Step "&amp;RIGHT(K14,1)</f>
        <v>Import of Solid Fuels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69">
        <v>2.75</v>
      </c>
      <c r="G15" s="70">
        <f>-'EB2'!D7</f>
        <v>401.47415000000001</v>
      </c>
      <c r="I15" s="114" t="str">
        <f>'EB2'!B7</f>
        <v>EXP</v>
      </c>
      <c r="J15" s="114"/>
      <c r="K15" s="114" t="str">
        <f>$I$15&amp;$C$2&amp;1</f>
        <v>EXPCOA1</v>
      </c>
      <c r="L15" s="117" t="str">
        <f>"Export of "&amp;$D$2&amp; " Step "&amp;RIGHT(K15,1)</f>
        <v>Export of Solid Fuels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6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2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GAS</v>
      </c>
      <c r="L5" s="113" t="str">
        <f>D2</f>
        <v>Natural Gas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6">
        <v>15000</v>
      </c>
      <c r="F11" s="75">
        <v>3.6</v>
      </c>
      <c r="G11" s="71">
        <f>'EB2'!$E$5*'EB2'!E21</f>
        <v>2369.8490999999999</v>
      </c>
      <c r="I11" s="113" t="str">
        <f>'EB2'!$B$5</f>
        <v>MIN</v>
      </c>
      <c r="J11" s="114"/>
      <c r="K11" s="114" t="str">
        <f>$I$11&amp;$C$2&amp;1</f>
        <v>MINGAS1</v>
      </c>
      <c r="L11" s="117" t="str">
        <f>"Domestic Supply of "&amp;$D$2&amp; " Step "&amp;RIGHT(K11,1)</f>
        <v>Domestic Supply of Natural Gas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6">
        <v>20000</v>
      </c>
      <c r="F12" s="75">
        <v>4.1399999999999997</v>
      </c>
      <c r="G12" s="71">
        <f>'EB2'!$E$5*'EB2'!E22</f>
        <v>2369.8490999999999</v>
      </c>
      <c r="H12" s="5"/>
      <c r="I12" s="114"/>
      <c r="J12" s="114"/>
      <c r="K12" s="114" t="str">
        <f>$I$11&amp;$C$2&amp;2</f>
        <v>MINGAS2</v>
      </c>
      <c r="L12" s="117" t="str">
        <f>"Domestic Supply of "&amp;$D$2&amp; " Step "&amp;RIGHT(K12,1)</f>
        <v>Domestic Supply of Natural Gas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6">
        <v>3000000</v>
      </c>
      <c r="F13" s="75">
        <v>5.4</v>
      </c>
      <c r="G13" s="17"/>
      <c r="I13" s="114"/>
      <c r="J13" s="114"/>
      <c r="K13" s="114" t="str">
        <f>$I$11&amp;$C$2&amp;3</f>
        <v>MINGAS3</v>
      </c>
      <c r="L13" s="117" t="str">
        <f>"Domestic Supply of "&amp;$D$2&amp; " Step "&amp;RIGHT(K13,1)</f>
        <v>Domestic Supply of Natural Gas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5">
        <v>4.5</v>
      </c>
      <c r="G14" s="17"/>
      <c r="I14" s="114" t="str">
        <f>'EB2'!$B$6</f>
        <v>IMP</v>
      </c>
      <c r="J14" s="114"/>
      <c r="K14" s="114" t="str">
        <f>$I$14&amp;$C$2&amp;1</f>
        <v>IMPGAS1</v>
      </c>
      <c r="L14" s="117" t="str">
        <f>"Import of "&amp;$D$2&amp; " Step "&amp;RIGHT(K14,1)</f>
        <v>Import of Natural Gas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5">
        <v>4.5</v>
      </c>
      <c r="G15" s="71">
        <f>-'EB2'!E7</f>
        <v>1509.7986000000001</v>
      </c>
      <c r="H15"/>
      <c r="I15" s="114" t="str">
        <f>'EB2'!B7</f>
        <v>EXP</v>
      </c>
      <c r="J15" s="114"/>
      <c r="K15" s="114" t="str">
        <f>$I$15&amp;$C$2&amp;1</f>
        <v>EXPGAS1</v>
      </c>
      <c r="L15" s="117" t="str">
        <f>"Export of "&amp;$D$2&amp; " Step "&amp;RIGHT(K15,1)</f>
        <v>Export of Natural Gas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1"/>
      <c r="C16" s="11"/>
      <c r="F16" s="74"/>
      <c r="G16" s="74"/>
    </row>
    <row r="17" spans="2:18" s="5" customFormat="1" x14ac:dyDescent="0.2">
      <c r="B17" s="1"/>
      <c r="F17" s="74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6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2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23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23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  <c r="T4" s="5"/>
      <c r="U4" s="5"/>
    </row>
    <row r="5" spans="2:23" x14ac:dyDescent="0.2">
      <c r="I5" s="113" t="s">
        <v>73</v>
      </c>
      <c r="J5" s="114"/>
      <c r="K5" s="113" t="str">
        <f>C2</f>
        <v>OIL</v>
      </c>
      <c r="L5" s="113" t="str">
        <f>D2</f>
        <v>Crude Oil</v>
      </c>
      <c r="M5" s="113" t="str">
        <f>$E$2</f>
        <v>PJ</v>
      </c>
      <c r="N5" s="113"/>
      <c r="O5" s="113"/>
      <c r="P5" s="113"/>
      <c r="Q5" s="113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23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H9" s="5"/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23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6">
        <v>12000</v>
      </c>
      <c r="F11" s="75">
        <v>6.4</v>
      </c>
      <c r="G11" s="71">
        <f>'EB2'!$F$5*'EB2'!F21</f>
        <v>2149.0016000000001</v>
      </c>
      <c r="I11" s="113" t="str">
        <f>'EB2'!$B$5</f>
        <v>MIN</v>
      </c>
      <c r="J11" s="114"/>
      <c r="K11" s="114" t="str">
        <f>$I$11&amp;$C$2&amp;1</f>
        <v>MINOIL1</v>
      </c>
      <c r="L11" s="117" t="str">
        <f>"Domestic Supply of "&amp;$D$2&amp; " Step "&amp;RIGHT(K11,1)</f>
        <v>Domestic Supply of Crude Oil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6">
        <v>10000</v>
      </c>
      <c r="F12" s="75">
        <v>7.3599999999999994</v>
      </c>
      <c r="G12" s="71">
        <f>'EB2'!$F$5*'EB2'!F22</f>
        <v>537.25040000000001</v>
      </c>
      <c r="I12" s="114"/>
      <c r="J12" s="114"/>
      <c r="K12" s="114" t="str">
        <f>$I$11&amp;$C$2&amp;2</f>
        <v>MINOIL2</v>
      </c>
      <c r="L12" s="117" t="str">
        <f>"Domestic Supply of "&amp;$D$2&amp; " Step "&amp;RIGHT(K12,1)</f>
        <v>Domestic Supply of Crude Oil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6">
        <v>1200000</v>
      </c>
      <c r="F13" s="75">
        <v>9.6000000000000014</v>
      </c>
      <c r="G13" s="16"/>
      <c r="I13" s="114"/>
      <c r="J13" s="114"/>
      <c r="K13" s="114" t="str">
        <f>$I$11&amp;$C$2&amp;3</f>
        <v>MINOIL3</v>
      </c>
      <c r="L13" s="117" t="str">
        <f>"Domestic Supply of "&amp;$D$2&amp; " Step "&amp;RIGHT(K13,1)</f>
        <v>Domestic Supply of Crude Oil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5">
        <v>8</v>
      </c>
      <c r="G14" s="16"/>
      <c r="I14" s="114" t="str">
        <f>'EB2'!$B$6</f>
        <v>IMP</v>
      </c>
      <c r="J14" s="114"/>
      <c r="K14" s="114" t="str">
        <f>$I$14&amp;$C$2&amp;1</f>
        <v>IMPOIL1</v>
      </c>
      <c r="L14" s="117" t="str">
        <f>"Import of "&amp;$D$2&amp; " Step "&amp;RIGHT(K14,1)</f>
        <v>Import of Crude Oil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5">
        <v>8</v>
      </c>
      <c r="G15" s="70">
        <f>-'EB2'!F7</f>
        <v>1648.4854999999998</v>
      </c>
      <c r="I15" s="114" t="str">
        <f>'EB2'!B7</f>
        <v>EXP</v>
      </c>
      <c r="J15" s="114"/>
      <c r="K15" s="114" t="str">
        <f>$I$15&amp;$C$2&amp;1</f>
        <v>EXPOIL1</v>
      </c>
      <c r="L15" s="117" t="str">
        <f>"Export of "&amp;$D$2&amp; " Step "&amp;RIGHT(K15,1)</f>
        <v>Export of Crude Oil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V15" s="5"/>
      <c r="W15" s="5"/>
    </row>
    <row r="16" spans="2:23" s="5" customFormat="1" x14ac:dyDescent="0.2">
      <c r="B16" s="11"/>
      <c r="C16" s="11"/>
      <c r="F16" s="74"/>
      <c r="R16"/>
      <c r="T16"/>
      <c r="U16"/>
      <c r="V16"/>
      <c r="W16"/>
    </row>
    <row r="17" spans="2:23" s="5" customFormat="1" x14ac:dyDescent="0.2">
      <c r="B17" s="1"/>
      <c r="F17" s="74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6"/>
      <c r="C23" s="1" t="s">
        <v>124</v>
      </c>
      <c r="R23" s="5"/>
    </row>
    <row r="24" spans="2:23" x14ac:dyDescent="0.2">
      <c r="B24" s="72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3" t="s">
        <v>73</v>
      </c>
      <c r="I5" s="114"/>
      <c r="J5" s="113" t="str">
        <f t="shared" ref="J5:K8" si="0">C2</f>
        <v>BIO</v>
      </c>
      <c r="K5" s="113" t="str">
        <f t="shared" si="0"/>
        <v>Biomass</v>
      </c>
      <c r="L5" s="113" t="str">
        <f>$E$2</f>
        <v>PJ</v>
      </c>
      <c r="M5" s="113"/>
      <c r="N5" s="113"/>
      <c r="O5" s="113"/>
      <c r="P5" s="113"/>
    </row>
    <row r="6" spans="2:17" ht="15.75" x14ac:dyDescent="0.25">
      <c r="B6" s="5"/>
      <c r="C6" s="13"/>
      <c r="D6" s="13"/>
      <c r="H6" s="113"/>
      <c r="I6" s="114"/>
      <c r="J6" s="113" t="str">
        <f t="shared" si="0"/>
        <v>HYD</v>
      </c>
      <c r="K6" s="113" t="str">
        <f t="shared" si="0"/>
        <v>Hydro power</v>
      </c>
      <c r="L6" s="113" t="str">
        <f>$E$2</f>
        <v>PJ</v>
      </c>
      <c r="M6" s="113"/>
      <c r="N6" s="113"/>
      <c r="O6" s="113"/>
      <c r="P6" s="113"/>
    </row>
    <row r="7" spans="2:17" ht="15.75" x14ac:dyDescent="0.25">
      <c r="C7" s="13"/>
      <c r="D7" s="13"/>
      <c r="H7" s="113"/>
      <c r="I7" s="114"/>
      <c r="J7" s="113" t="str">
        <f t="shared" si="0"/>
        <v>WIN</v>
      </c>
      <c r="K7" s="113" t="str">
        <f t="shared" si="0"/>
        <v>Wind energy</v>
      </c>
      <c r="L7" s="113" t="str">
        <f>$E$2</f>
        <v>PJ</v>
      </c>
      <c r="M7" s="113"/>
      <c r="N7" s="113"/>
      <c r="O7" s="113"/>
      <c r="P7" s="113"/>
    </row>
    <row r="8" spans="2:17" ht="15.75" x14ac:dyDescent="0.25">
      <c r="C8" s="13"/>
      <c r="D8" s="13"/>
      <c r="H8" s="113"/>
      <c r="I8" s="114"/>
      <c r="J8" s="113" t="str">
        <f t="shared" si="0"/>
        <v>SOL</v>
      </c>
      <c r="K8" s="113" t="str">
        <f t="shared" si="0"/>
        <v>Solar energy</v>
      </c>
      <c r="L8" s="113" t="str">
        <f>$E$2</f>
        <v>PJ</v>
      </c>
      <c r="M8" s="113"/>
      <c r="N8" s="113"/>
      <c r="O8" s="113"/>
      <c r="P8" s="113"/>
    </row>
    <row r="10" spans="2:17" x14ac:dyDescent="0.2">
      <c r="D10" s="4" t="s">
        <v>13</v>
      </c>
      <c r="E10" s="4"/>
      <c r="H10" s="108" t="s">
        <v>15</v>
      </c>
      <c r="I10" s="108"/>
      <c r="J10" s="115"/>
      <c r="K10" s="115"/>
      <c r="L10" s="115"/>
      <c r="M10" s="115"/>
      <c r="N10" s="115"/>
      <c r="O10" s="115"/>
      <c r="P10" s="115"/>
    </row>
    <row r="11" spans="2:17" x14ac:dyDescent="0.2">
      <c r="B11" s="3" t="s">
        <v>1</v>
      </c>
      <c r="C11" s="22" t="s">
        <v>5</v>
      </c>
      <c r="D11" s="3" t="s">
        <v>6</v>
      </c>
      <c r="E11" s="85" t="s">
        <v>35</v>
      </c>
      <c r="F11" s="85" t="s">
        <v>80</v>
      </c>
      <c r="H11" s="110" t="s">
        <v>11</v>
      </c>
      <c r="I11" s="111" t="s">
        <v>30</v>
      </c>
      <c r="J11" s="110" t="s">
        <v>1</v>
      </c>
      <c r="K11" s="110" t="s">
        <v>2</v>
      </c>
      <c r="L11" s="110" t="s">
        <v>16</v>
      </c>
      <c r="M11" s="110" t="s">
        <v>17</v>
      </c>
      <c r="N11" s="110" t="s">
        <v>18</v>
      </c>
      <c r="O11" s="110" t="s">
        <v>19</v>
      </c>
      <c r="P11" s="110" t="s">
        <v>20</v>
      </c>
    </row>
    <row r="12" spans="2:17" ht="23.25" thickBot="1" x14ac:dyDescent="0.25">
      <c r="B12" s="52" t="s">
        <v>39</v>
      </c>
      <c r="C12" s="52" t="s">
        <v>32</v>
      </c>
      <c r="D12" s="52" t="s">
        <v>33</v>
      </c>
      <c r="E12" s="52" t="s">
        <v>87</v>
      </c>
      <c r="F12" s="52" t="s">
        <v>86</v>
      </c>
      <c r="H12" s="112" t="s">
        <v>38</v>
      </c>
      <c r="I12" s="112" t="s">
        <v>31</v>
      </c>
      <c r="J12" s="112" t="s">
        <v>21</v>
      </c>
      <c r="K12" s="112" t="s">
        <v>22</v>
      </c>
      <c r="L12" s="112" t="s">
        <v>23</v>
      </c>
      <c r="M12" s="112" t="s">
        <v>24</v>
      </c>
      <c r="N12" s="112" t="s">
        <v>43</v>
      </c>
      <c r="O12" s="112" t="s">
        <v>42</v>
      </c>
      <c r="P12" s="112" t="s">
        <v>25</v>
      </c>
    </row>
    <row r="13" spans="2:17" s="37" customFormat="1" ht="13.5" thickBot="1" x14ac:dyDescent="0.25">
      <c r="B13" s="52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2" t="s">
        <v>81</v>
      </c>
      <c r="I13" s="116"/>
      <c r="J13" s="116"/>
      <c r="K13" s="116"/>
      <c r="L13" s="116"/>
      <c r="M13" s="116"/>
      <c r="N13" s="116"/>
      <c r="O13" s="116"/>
      <c r="P13" s="116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5">
        <v>3.1049999999999995</v>
      </c>
      <c r="F14" s="5"/>
      <c r="H14" s="113" t="str">
        <f>'EB2'!$B$5</f>
        <v>MIN</v>
      </c>
      <c r="I14" s="114"/>
      <c r="J14" s="114" t="str">
        <f>$H$14&amp;C2&amp;1</f>
        <v>MINBIO1</v>
      </c>
      <c r="K14" s="117" t="str">
        <f>"Domestic Supply of "&amp;D2&amp; " Step "&amp;RIGHT(J14,1)</f>
        <v>Domestic Supply of Biomass Step 1</v>
      </c>
      <c r="L14" s="114" t="str">
        <f>$E$2</f>
        <v>PJ</v>
      </c>
      <c r="M14" s="114" t="str">
        <f>$E$2&amp;"a"</f>
        <v>PJa</v>
      </c>
      <c r="N14" s="114"/>
      <c r="O14" s="114"/>
      <c r="P14" s="114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4"/>
      <c r="I15" s="114"/>
      <c r="J15" s="114" t="str">
        <f>$H$14&amp;C3&amp;1</f>
        <v>MINHYD1</v>
      </c>
      <c r="K15" s="117" t="str">
        <f>"Domestic Supply of "&amp;D3&amp; " Step "&amp;RIGHT(J15,1)</f>
        <v>Domestic Supply of Hydro power Step 1</v>
      </c>
      <c r="L15" s="114" t="str">
        <f>$E$2</f>
        <v>PJ</v>
      </c>
      <c r="M15" s="114" t="str">
        <f>$E$2&amp;"a"</f>
        <v>PJa</v>
      </c>
      <c r="N15" s="114"/>
      <c r="O15" s="114"/>
      <c r="P15" s="114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4"/>
      <c r="I16" s="114"/>
      <c r="J16" s="114" t="str">
        <f>$H$14&amp;C4&amp;1</f>
        <v>MINWIN1</v>
      </c>
      <c r="K16" s="117" t="str">
        <f>"Domestic Supply of "&amp;D4&amp; " Step "&amp;RIGHT(J16,1)</f>
        <v>Domestic Supply of Wind energy Step 1</v>
      </c>
      <c r="L16" s="114" t="str">
        <f>$E$2</f>
        <v>PJ</v>
      </c>
      <c r="M16" s="114" t="str">
        <f>$E$2&amp;"a"</f>
        <v>PJa</v>
      </c>
      <c r="N16" s="114"/>
      <c r="O16" s="114"/>
      <c r="P16" s="114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4"/>
      <c r="I17" s="114"/>
      <c r="J17" s="114" t="str">
        <f>$H$14&amp;C5&amp;1</f>
        <v>MINSOL1</v>
      </c>
      <c r="K17" s="117" t="str">
        <f>"Domestic Supply of "&amp;D5&amp; " Step "&amp;RIGHT(J17,1)</f>
        <v>Domestic Supply of Solar energy Step 1</v>
      </c>
      <c r="L17" s="114" t="str">
        <f>$E$2</f>
        <v>PJ</v>
      </c>
      <c r="M17" s="114" t="str">
        <f>$E$2&amp;"a"</f>
        <v>PJa</v>
      </c>
      <c r="N17" s="114"/>
      <c r="O17" s="114"/>
      <c r="P17" s="114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6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2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x14ac:dyDescent="0.2">
      <c r="E3" s="14"/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3.25" thickBot="1" x14ac:dyDescent="0.25">
      <c r="B4" s="1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x14ac:dyDescent="0.2">
      <c r="H5" s="113" t="s">
        <v>73</v>
      </c>
      <c r="I5" s="114"/>
      <c r="J5" s="113" t="str">
        <f>C2</f>
        <v>NUC</v>
      </c>
      <c r="K5" s="113" t="str">
        <f>D2</f>
        <v>Nuclear Energy</v>
      </c>
      <c r="L5" s="113" t="str">
        <f>$E$2</f>
        <v>PJ</v>
      </c>
      <c r="M5" s="113"/>
      <c r="N5" s="113"/>
      <c r="O5" s="113"/>
      <c r="P5" s="113"/>
    </row>
    <row r="7" spans="2:17" x14ac:dyDescent="0.2">
      <c r="D7" s="4" t="s">
        <v>13</v>
      </c>
      <c r="E7" s="4"/>
      <c r="H7" s="108" t="s">
        <v>15</v>
      </c>
      <c r="I7" s="108"/>
      <c r="J7" s="115"/>
      <c r="K7" s="115"/>
      <c r="L7" s="115"/>
      <c r="M7" s="115"/>
      <c r="N7" s="115"/>
      <c r="O7" s="115"/>
      <c r="P7" s="115"/>
    </row>
    <row r="8" spans="2:17" x14ac:dyDescent="0.2">
      <c r="B8" s="3" t="s">
        <v>1</v>
      </c>
      <c r="C8" s="22" t="s">
        <v>5</v>
      </c>
      <c r="D8" s="3" t="s">
        <v>6</v>
      </c>
      <c r="E8" s="85" t="s">
        <v>35</v>
      </c>
      <c r="F8" s="85" t="s">
        <v>80</v>
      </c>
      <c r="H8" s="110" t="s">
        <v>11</v>
      </c>
      <c r="I8" s="111" t="s">
        <v>30</v>
      </c>
      <c r="J8" s="110" t="s">
        <v>1</v>
      </c>
      <c r="K8" s="110" t="s">
        <v>2</v>
      </c>
      <c r="L8" s="110" t="s">
        <v>16</v>
      </c>
      <c r="M8" s="110" t="s">
        <v>17</v>
      </c>
      <c r="N8" s="110" t="s">
        <v>18</v>
      </c>
      <c r="O8" s="110" t="s">
        <v>19</v>
      </c>
      <c r="P8" s="110" t="s">
        <v>20</v>
      </c>
    </row>
    <row r="9" spans="2:17" ht="23.25" thickBot="1" x14ac:dyDescent="0.25">
      <c r="B9" s="52" t="s">
        <v>39</v>
      </c>
      <c r="C9" s="52" t="s">
        <v>32</v>
      </c>
      <c r="D9" s="52" t="s">
        <v>33</v>
      </c>
      <c r="E9" s="52" t="s">
        <v>87</v>
      </c>
      <c r="F9" s="52" t="s">
        <v>86</v>
      </c>
      <c r="H9" s="112" t="s">
        <v>38</v>
      </c>
      <c r="I9" s="112" t="s">
        <v>31</v>
      </c>
      <c r="J9" s="112" t="s">
        <v>21</v>
      </c>
      <c r="K9" s="112" t="s">
        <v>22</v>
      </c>
      <c r="L9" s="112" t="s">
        <v>23</v>
      </c>
      <c r="M9" s="112" t="s">
        <v>24</v>
      </c>
      <c r="N9" s="112" t="s">
        <v>43</v>
      </c>
      <c r="O9" s="112" t="s">
        <v>42</v>
      </c>
      <c r="P9" s="112" t="s">
        <v>25</v>
      </c>
    </row>
    <row r="10" spans="2:17" s="37" customFormat="1" ht="13.5" thickBot="1" x14ac:dyDescent="0.25">
      <c r="B10" s="52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2" t="s">
        <v>81</v>
      </c>
      <c r="I10" s="116"/>
      <c r="J10" s="116"/>
      <c r="K10" s="116"/>
      <c r="L10" s="116"/>
      <c r="M10" s="116"/>
      <c r="N10" s="116"/>
      <c r="O10" s="116"/>
      <c r="P10" s="116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3" t="str">
        <f>'EB2'!$B$5</f>
        <v>MIN</v>
      </c>
      <c r="I11" s="114"/>
      <c r="J11" s="114" t="str">
        <f>$H$11&amp;$C$2&amp;1</f>
        <v>MINNUC1</v>
      </c>
      <c r="K11" s="117" t="str">
        <f>"Domestic Supply of "&amp;$D$2&amp; " Step "&amp;RIGHT(J11,1)</f>
        <v>Domestic Supply of Nuclear Energy Step 1</v>
      </c>
      <c r="L11" s="114" t="str">
        <f>$E$2</f>
        <v>PJ</v>
      </c>
      <c r="M11" s="114" t="str">
        <f>$E$2&amp;"a"</f>
        <v>PJa</v>
      </c>
      <c r="N11" s="114"/>
      <c r="O11" s="114"/>
      <c r="P11" s="114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6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2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2" t="s">
        <v>73</v>
      </c>
      <c r="I5" s="123"/>
      <c r="J5" s="122" t="str">
        <f t="shared" ref="J5:K11" si="0">C2</f>
        <v>DSL</v>
      </c>
      <c r="K5" s="122" t="str">
        <f t="shared" si="0"/>
        <v>Diesel oil</v>
      </c>
      <c r="L5" s="122" t="str">
        <f t="shared" ref="L5:L11" si="1">$E$2</f>
        <v>PJ</v>
      </c>
      <c r="M5" s="122"/>
      <c r="N5" s="122"/>
      <c r="O5" s="122"/>
      <c r="P5" s="122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2"/>
      <c r="I6" s="123"/>
      <c r="J6" s="122" t="str">
        <f t="shared" si="0"/>
        <v>KER</v>
      </c>
      <c r="K6" s="122" t="str">
        <f t="shared" si="0"/>
        <v>Kerosenes</v>
      </c>
      <c r="L6" s="122" t="str">
        <f t="shared" si="1"/>
        <v>PJ</v>
      </c>
      <c r="M6" s="122"/>
      <c r="N6" s="122"/>
      <c r="O6" s="122"/>
      <c r="P6" s="122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2"/>
      <c r="I7" s="123"/>
      <c r="J7" s="122" t="str">
        <f t="shared" si="0"/>
        <v>LPG</v>
      </c>
      <c r="K7" s="122" t="str">
        <f t="shared" si="0"/>
        <v>LPG</v>
      </c>
      <c r="L7" s="122" t="str">
        <f t="shared" si="1"/>
        <v>PJ</v>
      </c>
      <c r="M7" s="122"/>
      <c r="N7" s="122"/>
      <c r="O7" s="122"/>
      <c r="P7" s="122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2"/>
      <c r="I8" s="123"/>
      <c r="J8" s="122" t="str">
        <f t="shared" si="0"/>
        <v>GSL</v>
      </c>
      <c r="K8" s="122" t="str">
        <f t="shared" si="0"/>
        <v>Motor spirit</v>
      </c>
      <c r="L8" s="122" t="str">
        <f t="shared" si="1"/>
        <v>PJ</v>
      </c>
      <c r="M8" s="122"/>
      <c r="N8" s="122"/>
      <c r="O8" s="122"/>
      <c r="P8" s="122"/>
      <c r="R8" s="37"/>
      <c r="S8" s="37"/>
    </row>
    <row r="9" spans="2:22" x14ac:dyDescent="0.2">
      <c r="H9" s="122"/>
      <c r="I9" s="123"/>
      <c r="J9" s="122" t="str">
        <f t="shared" si="0"/>
        <v>NAP</v>
      </c>
      <c r="K9" s="122" t="str">
        <f t="shared" si="0"/>
        <v>Naphtha</v>
      </c>
      <c r="L9" s="122" t="str">
        <f t="shared" si="1"/>
        <v>PJ</v>
      </c>
      <c r="M9" s="122"/>
      <c r="N9" s="122"/>
      <c r="O9" s="122"/>
      <c r="P9" s="122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2"/>
      <c r="I10" s="123"/>
      <c r="J10" s="122" t="str">
        <f t="shared" si="0"/>
        <v>HFO</v>
      </c>
      <c r="K10" s="122" t="str">
        <f t="shared" si="0"/>
        <v>Heavy Fuel Oil</v>
      </c>
      <c r="L10" s="122" t="str">
        <f t="shared" si="1"/>
        <v>PJ</v>
      </c>
      <c r="M10" s="122"/>
      <c r="N10" s="122"/>
      <c r="O10" s="122"/>
      <c r="P10" s="122"/>
      <c r="Q10" s="35"/>
      <c r="U10" s="35"/>
      <c r="V10" s="35"/>
    </row>
    <row r="11" spans="2:22" s="37" customFormat="1" x14ac:dyDescent="0.2">
      <c r="H11" s="122"/>
      <c r="I11" s="123"/>
      <c r="J11" s="122" t="str">
        <f t="shared" si="0"/>
        <v>OPP</v>
      </c>
      <c r="K11" s="122" t="str">
        <f t="shared" si="0"/>
        <v>Other Petroleum Products</v>
      </c>
      <c r="L11" s="122" t="str">
        <f t="shared" si="1"/>
        <v>PJ</v>
      </c>
      <c r="M11" s="122"/>
      <c r="N11" s="122"/>
      <c r="O11" s="122"/>
      <c r="P11" s="122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18" t="s">
        <v>15</v>
      </c>
      <c r="I13" s="118"/>
      <c r="J13" s="124"/>
      <c r="K13" s="124"/>
      <c r="L13" s="124"/>
      <c r="M13" s="124"/>
      <c r="N13" s="124"/>
      <c r="O13" s="124"/>
      <c r="P13" s="124"/>
      <c r="T13" s="37"/>
      <c r="U13" s="37"/>
      <c r="V13" s="37"/>
    </row>
    <row r="14" spans="2:22" x14ac:dyDescent="0.2">
      <c r="B14" s="46" t="s">
        <v>1</v>
      </c>
      <c r="C14" s="47" t="s">
        <v>5</v>
      </c>
      <c r="D14" s="46" t="s">
        <v>6</v>
      </c>
      <c r="E14" s="84" t="s">
        <v>35</v>
      </c>
      <c r="F14" s="84" t="s">
        <v>80</v>
      </c>
      <c r="H14" s="120" t="s">
        <v>11</v>
      </c>
      <c r="I14" s="121" t="s">
        <v>30</v>
      </c>
      <c r="J14" s="120" t="s">
        <v>1</v>
      </c>
      <c r="K14" s="120" t="s">
        <v>2</v>
      </c>
      <c r="L14" s="120" t="s">
        <v>16</v>
      </c>
      <c r="M14" s="120" t="s">
        <v>17</v>
      </c>
      <c r="N14" s="120" t="s">
        <v>18</v>
      </c>
      <c r="O14" s="120" t="s">
        <v>19</v>
      </c>
      <c r="P14" s="120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2" t="s">
        <v>87</v>
      </c>
      <c r="F15" s="52" t="s">
        <v>86</v>
      </c>
      <c r="H15" s="112" t="s">
        <v>38</v>
      </c>
      <c r="I15" s="112" t="s">
        <v>31</v>
      </c>
      <c r="J15" s="112" t="s">
        <v>21</v>
      </c>
      <c r="K15" s="112" t="s">
        <v>22</v>
      </c>
      <c r="L15" s="112" t="s">
        <v>23</v>
      </c>
      <c r="M15" s="112" t="s">
        <v>24</v>
      </c>
      <c r="N15" s="112" t="s">
        <v>43</v>
      </c>
      <c r="O15" s="112" t="s">
        <v>42</v>
      </c>
      <c r="P15" s="112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2" t="s">
        <v>81</v>
      </c>
      <c r="I16" s="116"/>
      <c r="J16" s="116"/>
      <c r="K16" s="116"/>
      <c r="L16" s="116"/>
      <c r="M16" s="116"/>
      <c r="N16" s="116"/>
      <c r="O16" s="116"/>
      <c r="P16" s="116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5">
        <f>Pri_OIL!$F$14*1.3</f>
        <v>10.4</v>
      </c>
      <c r="F17" s="70"/>
      <c r="H17" s="123" t="str">
        <f>'EB2'!$B$6</f>
        <v>IMP</v>
      </c>
      <c r="I17" s="123"/>
      <c r="J17" s="123" t="str">
        <f t="shared" ref="J17:J23" si="4">$H$17&amp;C2&amp;1</f>
        <v>IMPDSL1</v>
      </c>
      <c r="K17" s="125" t="str">
        <f t="shared" ref="K17:K23" si="5">"Import of "&amp;D2&amp; " Step "&amp;RIGHT(J17,1)</f>
        <v>Import of Diesel oil Step 1</v>
      </c>
      <c r="L17" s="123" t="str">
        <f t="shared" ref="L17:L30" si="6">$E$2</f>
        <v>PJ</v>
      </c>
      <c r="M17" s="123"/>
      <c r="N17" s="123"/>
      <c r="O17" s="123"/>
      <c r="P17" s="123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5">
        <f>Pri_OIL!$F$14*1.4</f>
        <v>11.2</v>
      </c>
      <c r="F18" s="70"/>
      <c r="H18" s="123"/>
      <c r="I18" s="123"/>
      <c r="J18" s="123" t="str">
        <f t="shared" si="4"/>
        <v>IMPKER1</v>
      </c>
      <c r="K18" s="125" t="str">
        <f t="shared" si="5"/>
        <v>Import of Kerosenes Step 1</v>
      </c>
      <c r="L18" s="123" t="str">
        <f t="shared" si="6"/>
        <v>PJ</v>
      </c>
      <c r="M18" s="123"/>
      <c r="N18" s="123"/>
      <c r="O18" s="123"/>
      <c r="P18" s="123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5">
        <f>Pri_OIL!$F$14*1.1</f>
        <v>8.8000000000000007</v>
      </c>
      <c r="F19" s="70"/>
      <c r="H19" s="123"/>
      <c r="I19" s="123"/>
      <c r="J19" s="123" t="str">
        <f t="shared" si="4"/>
        <v>IMPLPG1</v>
      </c>
      <c r="K19" s="125" t="str">
        <f t="shared" si="5"/>
        <v>Import of LPG Step 1</v>
      </c>
      <c r="L19" s="123" t="str">
        <f t="shared" si="6"/>
        <v>PJ</v>
      </c>
      <c r="M19" s="123"/>
      <c r="N19" s="123"/>
      <c r="O19" s="123"/>
      <c r="P19" s="123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5">
        <f>Pri_OIL!$F$14*1.4</f>
        <v>11.2</v>
      </c>
      <c r="F20" s="70"/>
      <c r="H20" s="123"/>
      <c r="I20" s="123"/>
      <c r="J20" s="123" t="str">
        <f t="shared" si="4"/>
        <v>IMPGSL1</v>
      </c>
      <c r="K20" s="125" t="str">
        <f t="shared" si="5"/>
        <v>Import of Motor spirit Step 1</v>
      </c>
      <c r="L20" s="123" t="str">
        <f t="shared" si="6"/>
        <v>PJ</v>
      </c>
      <c r="M20" s="123"/>
      <c r="N20" s="123"/>
      <c r="O20" s="123"/>
      <c r="P20" s="123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5">
        <f>Pri_OIL!$F$14*1.05</f>
        <v>8.4</v>
      </c>
      <c r="F21" s="70"/>
      <c r="H21" s="123"/>
      <c r="I21" s="123"/>
      <c r="J21" s="123" t="str">
        <f t="shared" si="4"/>
        <v>IMPNAP1</v>
      </c>
      <c r="K21" s="125" t="str">
        <f t="shared" si="5"/>
        <v>Import of Naphtha Step 1</v>
      </c>
      <c r="L21" s="123" t="str">
        <f t="shared" si="6"/>
        <v>PJ</v>
      </c>
      <c r="M21" s="123"/>
      <c r="N21" s="123"/>
      <c r="O21" s="123"/>
      <c r="P21" s="123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5">
        <f>Pri_OIL!$F$14*1.05</f>
        <v>8.4</v>
      </c>
      <c r="F22" s="70"/>
      <c r="H22" s="123"/>
      <c r="I22" s="123"/>
      <c r="J22" s="123" t="str">
        <f t="shared" si="4"/>
        <v>IMPHFO1</v>
      </c>
      <c r="K22" s="125" t="str">
        <f t="shared" si="5"/>
        <v>Import of Heavy Fuel Oil Step 1</v>
      </c>
      <c r="L22" s="123" t="str">
        <f t="shared" si="6"/>
        <v>PJ</v>
      </c>
      <c r="M22" s="123"/>
      <c r="N22" s="123"/>
      <c r="O22" s="123"/>
      <c r="P22" s="123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5">
        <f>Pri_OIL!$F$14*1.05</f>
        <v>8.4</v>
      </c>
      <c r="F23" s="70"/>
      <c r="G23" s="37"/>
      <c r="H23" s="123"/>
      <c r="I23" s="123"/>
      <c r="J23" s="123" t="str">
        <f t="shared" si="4"/>
        <v>IMPOPP1</v>
      </c>
      <c r="K23" s="125" t="str">
        <f t="shared" si="5"/>
        <v>Import of Other Petroleum Products Step 1</v>
      </c>
      <c r="L23" s="123" t="str">
        <f t="shared" si="6"/>
        <v>PJ</v>
      </c>
      <c r="M23" s="123"/>
      <c r="N23" s="123"/>
      <c r="O23" s="123"/>
      <c r="P23" s="123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5">
        <f>E17*0.99</f>
        <v>10.295999999999999</v>
      </c>
      <c r="F24" s="70">
        <f>-'EB2'!G$7</f>
        <v>1683.1424999999999</v>
      </c>
      <c r="H24" s="123" t="str">
        <f>'EB2'!B7</f>
        <v>EXP</v>
      </c>
      <c r="I24" s="124"/>
      <c r="J24" s="123" t="str">
        <f t="shared" ref="J24:J30" si="8">$H$24&amp;C2&amp;1</f>
        <v>EXPDSL1</v>
      </c>
      <c r="K24" s="125" t="str">
        <f t="shared" ref="K24:K30" si="9">"Export of "&amp;D2&amp; " Step "&amp;RIGHT(J24,1)</f>
        <v>Export of Diesel oil Step 1</v>
      </c>
      <c r="L24" s="123" t="str">
        <f t="shared" si="6"/>
        <v>PJ</v>
      </c>
      <c r="M24" s="123"/>
      <c r="N24" s="124"/>
      <c r="O24" s="123"/>
      <c r="P24" s="123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5">
        <f t="shared" ref="E25:E30" si="10">E18*0.99</f>
        <v>11.087999999999999</v>
      </c>
      <c r="F25" s="70">
        <f>-'EB2'!H$7</f>
        <v>295.38850000000002</v>
      </c>
      <c r="H25" s="124"/>
      <c r="I25" s="124"/>
      <c r="J25" s="123" t="str">
        <f t="shared" si="8"/>
        <v>EXPKER1</v>
      </c>
      <c r="K25" s="125" t="str">
        <f t="shared" si="9"/>
        <v>Export of Kerosenes Step 1</v>
      </c>
      <c r="L25" s="123" t="str">
        <f t="shared" si="6"/>
        <v>PJ</v>
      </c>
      <c r="M25" s="123"/>
      <c r="N25" s="124"/>
      <c r="O25" s="123"/>
      <c r="P25" s="123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5">
        <f t="shared" si="10"/>
        <v>8.7119999999999997</v>
      </c>
      <c r="F26" s="70">
        <f>-'EB2'!I$7</f>
        <v>194.51650000000001</v>
      </c>
      <c r="H26" s="123"/>
      <c r="I26" s="123"/>
      <c r="J26" s="123" t="str">
        <f t="shared" si="8"/>
        <v>EXPLPG1</v>
      </c>
      <c r="K26" s="125" t="str">
        <f t="shared" si="9"/>
        <v>Export of LPG Step 1</v>
      </c>
      <c r="L26" s="123" t="str">
        <f t="shared" si="6"/>
        <v>PJ</v>
      </c>
      <c r="M26" s="123"/>
      <c r="N26" s="123"/>
      <c r="O26" s="123"/>
      <c r="P26" s="123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5">
        <f t="shared" si="10"/>
        <v>11.087999999999999</v>
      </c>
      <c r="F27" s="70">
        <f>-'EB2'!J$7</f>
        <v>1500.6420000000001</v>
      </c>
      <c r="H27" s="123"/>
      <c r="I27" s="123"/>
      <c r="J27" s="123" t="str">
        <f t="shared" si="8"/>
        <v>EXPGSL1</v>
      </c>
      <c r="K27" s="125" t="str">
        <f t="shared" si="9"/>
        <v>Export of Motor spirit Step 1</v>
      </c>
      <c r="L27" s="123" t="str">
        <f t="shared" si="6"/>
        <v>PJ</v>
      </c>
      <c r="M27" s="123"/>
      <c r="N27" s="123"/>
      <c r="O27" s="123"/>
      <c r="P27" s="123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5">
        <f t="shared" si="10"/>
        <v>8.3160000000000007</v>
      </c>
      <c r="F28" s="70">
        <f>-'EB2'!K$7</f>
        <v>400.84</v>
      </c>
      <c r="H28" s="124"/>
      <c r="I28" s="124"/>
      <c r="J28" s="123" t="str">
        <f t="shared" si="8"/>
        <v>EXPNAP1</v>
      </c>
      <c r="K28" s="125" t="str">
        <f t="shared" si="9"/>
        <v>Export of Naphtha Step 1</v>
      </c>
      <c r="L28" s="123" t="str">
        <f t="shared" si="6"/>
        <v>PJ</v>
      </c>
      <c r="M28" s="123"/>
      <c r="N28" s="124"/>
      <c r="O28" s="124"/>
      <c r="P28" s="124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5">
        <f t="shared" si="10"/>
        <v>8.3160000000000007</v>
      </c>
      <c r="F29" s="70">
        <f>-'EB2'!L$7</f>
        <v>1239.28</v>
      </c>
      <c r="H29" s="124"/>
      <c r="I29" s="124"/>
      <c r="J29" s="123" t="str">
        <f t="shared" si="8"/>
        <v>EXPHFO1</v>
      </c>
      <c r="K29" s="125" t="str">
        <f t="shared" si="9"/>
        <v>Export of Heavy Fuel Oil Step 1</v>
      </c>
      <c r="L29" s="123" t="str">
        <f t="shared" si="6"/>
        <v>PJ</v>
      </c>
      <c r="M29" s="123"/>
      <c r="N29" s="124"/>
      <c r="O29" s="124"/>
      <c r="P29" s="124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5">
        <f t="shared" si="10"/>
        <v>8.3160000000000007</v>
      </c>
      <c r="F30" s="70">
        <f>-'EB2'!M$7</f>
        <v>453.036</v>
      </c>
      <c r="H30" s="124"/>
      <c r="I30" s="124"/>
      <c r="J30" s="123" t="str">
        <f t="shared" si="8"/>
        <v>EXPOPP1</v>
      </c>
      <c r="K30" s="125" t="str">
        <f t="shared" si="9"/>
        <v>Export of Other Petroleum Products Step 1</v>
      </c>
      <c r="L30" s="123" t="str">
        <f t="shared" si="6"/>
        <v>PJ</v>
      </c>
      <c r="M30" s="124"/>
      <c r="N30" s="124"/>
      <c r="O30" s="124"/>
      <c r="P30" s="124"/>
    </row>
    <row r="31" spans="2:22" x14ac:dyDescent="0.2">
      <c r="B31" s="44"/>
      <c r="C31" s="44"/>
      <c r="D31" s="44"/>
      <c r="E31" s="48"/>
      <c r="F31" s="40"/>
    </row>
    <row r="35" spans="2:3" x14ac:dyDescent="0.2">
      <c r="B35" s="66"/>
      <c r="C35" s="1" t="s">
        <v>124</v>
      </c>
    </row>
    <row r="36" spans="2:3" x14ac:dyDescent="0.2">
      <c r="B36" s="72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3"/>
      <c r="D3" s="13"/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3"/>
      <c r="D4" s="13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18" t="s">
        <v>15</v>
      </c>
      <c r="I11" s="118"/>
      <c r="J11" s="124"/>
      <c r="K11" s="124"/>
      <c r="L11" s="124"/>
      <c r="M11" s="124"/>
      <c r="N11" s="124"/>
      <c r="O11" s="124"/>
      <c r="P11" s="124"/>
      <c r="T11" s="37"/>
      <c r="U11" s="37"/>
      <c r="V11" s="37"/>
    </row>
    <row r="12" spans="2:22" x14ac:dyDescent="0.2">
      <c r="B12" s="46" t="s">
        <v>1</v>
      </c>
      <c r="C12" s="47" t="s">
        <v>5</v>
      </c>
      <c r="D12" s="46" t="s">
        <v>6</v>
      </c>
      <c r="E12" s="96" t="s">
        <v>35</v>
      </c>
      <c r="F12" s="96" t="s">
        <v>80</v>
      </c>
      <c r="H12" s="120" t="s">
        <v>11</v>
      </c>
      <c r="I12" s="121" t="s">
        <v>30</v>
      </c>
      <c r="J12" s="120" t="s">
        <v>1</v>
      </c>
      <c r="K12" s="120" t="s">
        <v>2</v>
      </c>
      <c r="L12" s="120" t="s">
        <v>16</v>
      </c>
      <c r="M12" s="120" t="s">
        <v>17</v>
      </c>
      <c r="N12" s="120" t="s">
        <v>18</v>
      </c>
      <c r="O12" s="120" t="s">
        <v>19</v>
      </c>
      <c r="P12" s="120" t="s">
        <v>20</v>
      </c>
      <c r="T12" s="37"/>
      <c r="U12" s="37"/>
      <c r="V12" s="37"/>
    </row>
    <row r="13" spans="2:22" ht="23.25" thickBot="1" x14ac:dyDescent="0.25">
      <c r="B13" s="52" t="s">
        <v>39</v>
      </c>
      <c r="C13" s="52" t="s">
        <v>32</v>
      </c>
      <c r="D13" s="52" t="s">
        <v>33</v>
      </c>
      <c r="E13" s="52" t="s">
        <v>87</v>
      </c>
      <c r="F13" s="52" t="s">
        <v>86</v>
      </c>
      <c r="H13" s="112" t="s">
        <v>38</v>
      </c>
      <c r="I13" s="112" t="s">
        <v>31</v>
      </c>
      <c r="J13" s="112" t="s">
        <v>21</v>
      </c>
      <c r="K13" s="112" t="s">
        <v>22</v>
      </c>
      <c r="L13" s="112" t="s">
        <v>23</v>
      </c>
      <c r="M13" s="112" t="s">
        <v>24</v>
      </c>
      <c r="N13" s="112" t="s">
        <v>43</v>
      </c>
      <c r="O13" s="112" t="s">
        <v>42</v>
      </c>
      <c r="P13" s="112" t="s">
        <v>25</v>
      </c>
      <c r="U13" s="37"/>
      <c r="V13" s="37"/>
    </row>
    <row r="14" spans="2:22" s="37" customFormat="1" ht="13.5" thickBot="1" x14ac:dyDescent="0.25">
      <c r="B14" s="52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2" t="s">
        <v>81</v>
      </c>
      <c r="I14" s="112"/>
      <c r="J14" s="112"/>
      <c r="K14" s="112"/>
      <c r="L14" s="112"/>
      <c r="M14" s="112"/>
      <c r="N14" s="112"/>
      <c r="O14" s="112"/>
      <c r="P14" s="112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79">
        <f>Pri_GAS!F12*1.3</f>
        <v>5.3819999999999997</v>
      </c>
      <c r="F15" s="97">
        <f>'EB2'!U6</f>
        <v>583.76</v>
      </c>
      <c r="H15" s="123" t="str">
        <f>'EB2'!$B$6</f>
        <v>IMP</v>
      </c>
      <c r="I15" s="123"/>
      <c r="J15" s="123" t="str">
        <f>$H$15&amp;C2&amp;1</f>
        <v>IMPELC1</v>
      </c>
      <c r="K15" s="125" t="str">
        <f>"Import of "&amp;D2&amp; " Step "&amp;RIGHT(J15,1)</f>
        <v>Import of Electricity Step 1</v>
      </c>
      <c r="L15" s="123" t="str">
        <f>$E$2</f>
        <v>PJ</v>
      </c>
      <c r="M15" s="123"/>
      <c r="N15" s="122" t="s">
        <v>100</v>
      </c>
      <c r="O15" s="123"/>
      <c r="P15" s="123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79">
        <v>6</v>
      </c>
      <c r="F16" s="97">
        <f>-'EB2'!U$7</f>
        <v>563.40200000000004</v>
      </c>
      <c r="H16" s="123" t="str">
        <f>'EB2'!B7</f>
        <v>EXP</v>
      </c>
      <c r="I16" s="124"/>
      <c r="J16" s="123" t="str">
        <f>$H$16&amp;C2&amp;1</f>
        <v>EXPELC1</v>
      </c>
      <c r="K16" s="125" t="str">
        <f>"Export of "&amp;D2&amp; " Step "&amp;RIGHT(J16,1)</f>
        <v>Export of Electricity Step 1</v>
      </c>
      <c r="L16" s="123" t="str">
        <f>$E$2</f>
        <v>PJ</v>
      </c>
      <c r="M16" s="123"/>
      <c r="N16" s="122" t="s">
        <v>100</v>
      </c>
      <c r="O16" s="123"/>
      <c r="P16" s="123"/>
      <c r="S16" s="36"/>
    </row>
    <row r="21" spans="2:3" x14ac:dyDescent="0.2">
      <c r="B21" s="78"/>
      <c r="C21" s="36" t="s">
        <v>124</v>
      </c>
    </row>
    <row r="22" spans="2:3" x14ac:dyDescent="0.2">
      <c r="B22" s="87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2020-06-02T11:46:00Z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805457711219787</vt:r8>
  </property>
</Properties>
</file>