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0\"/>
    </mc:Choice>
  </mc:AlternateContent>
  <xr:revisionPtr revIDLastSave="0" documentId="8_{12524966-00A8-4D7C-8F6D-21963E6A3489}" xr6:coauthVersionLast="45" xr6:coauthVersionMax="45" xr10:uidLastSave="{00000000-0000-0000-0000-000000000000}"/>
  <bookViews>
    <workbookView xWindow="1905" yWindow="1905" windowWidth="21600" windowHeight="11385" tabRatio="901"/>
  </bookViews>
  <sheets>
    <sheet name="EB2" sheetId="133" r:id="rId1"/>
    <sheet name="RES_IND" sheetId="158" r:id="rId2"/>
    <sheet name="Sector_Fuels" sheetId="157" r:id="rId3"/>
    <sheet name="DemTechs_IND" sheetId="156" r:id="rId4"/>
    <sheet name="Demands" sheetId="155" r:id="rId5"/>
    <sheet name="Emi" sheetId="154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33" l="1"/>
  <c r="E5" i="133"/>
  <c r="V5" i="133" s="1"/>
  <c r="F5" i="133"/>
  <c r="G5" i="133"/>
  <c r="H5" i="133"/>
  <c r="I5" i="133"/>
  <c r="J5" i="133"/>
  <c r="K5" i="133"/>
  <c r="K13" i="133" s="1"/>
  <c r="L5" i="133"/>
  <c r="L13" i="133" s="1"/>
  <c r="M5" i="133"/>
  <c r="N5" i="133"/>
  <c r="O5" i="133"/>
  <c r="P5" i="133"/>
  <c r="Q5" i="133"/>
  <c r="R5" i="133"/>
  <c r="S5" i="133"/>
  <c r="S13" i="133" s="1"/>
  <c r="T5" i="133"/>
  <c r="U5" i="133"/>
  <c r="U13" i="133" s="1"/>
  <c r="D6" i="133"/>
  <c r="E6" i="133"/>
  <c r="V6" i="133" s="1"/>
  <c r="F6" i="133"/>
  <c r="G6" i="133"/>
  <c r="G13" i="133" s="1"/>
  <c r="H6" i="133"/>
  <c r="H13" i="133" s="1"/>
  <c r="I6" i="133"/>
  <c r="J6" i="133"/>
  <c r="K6" i="133"/>
  <c r="L6" i="133"/>
  <c r="M6" i="133"/>
  <c r="M13" i="133" s="1"/>
  <c r="N6" i="133"/>
  <c r="N13" i="133" s="1"/>
  <c r="O6" i="133"/>
  <c r="P6" i="133"/>
  <c r="Q6" i="133"/>
  <c r="R6" i="133"/>
  <c r="S6" i="133"/>
  <c r="T6" i="133"/>
  <c r="U6" i="133"/>
  <c r="D7" i="133"/>
  <c r="E7" i="133"/>
  <c r="E9" i="155" s="1"/>
  <c r="F7" i="133"/>
  <c r="G7" i="133"/>
  <c r="E18" i="157" s="1"/>
  <c r="H7" i="133"/>
  <c r="I7" i="133"/>
  <c r="J7" i="133"/>
  <c r="J13" i="133" s="1"/>
  <c r="K7" i="133"/>
  <c r="L7" i="133"/>
  <c r="E23" i="157" s="1"/>
  <c r="M7" i="133"/>
  <c r="N7" i="133"/>
  <c r="O7" i="133"/>
  <c r="F16" i="156" s="1"/>
  <c r="G16" i="156" s="1"/>
  <c r="P7" i="133"/>
  <c r="Q7" i="133"/>
  <c r="R7" i="133"/>
  <c r="S7" i="133"/>
  <c r="T7" i="133"/>
  <c r="U7" i="133"/>
  <c r="D8" i="133"/>
  <c r="D13" i="133" s="1"/>
  <c r="E8" i="133"/>
  <c r="V8" i="133" s="1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T13" i="133" s="1"/>
  <c r="U8" i="133"/>
  <c r="D9" i="133"/>
  <c r="V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O13" i="133" s="1"/>
  <c r="P10" i="133"/>
  <c r="Q10" i="133"/>
  <c r="R10" i="133"/>
  <c r="S10" i="133"/>
  <c r="T10" i="133"/>
  <c r="U10" i="133"/>
  <c r="D11" i="133"/>
  <c r="E11" i="133"/>
  <c r="V11" i="133" s="1"/>
  <c r="F11" i="133"/>
  <c r="G11" i="133"/>
  <c r="H11" i="133"/>
  <c r="I11" i="133"/>
  <c r="I13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V12" i="133" s="1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F2" i="155"/>
  <c r="E2" i="155"/>
  <c r="E8" i="155"/>
  <c r="P6" i="156"/>
  <c r="F2" i="156"/>
  <c r="E2" i="156"/>
  <c r="Q12" i="156" s="1"/>
  <c r="E11" i="156"/>
  <c r="P5" i="156"/>
  <c r="C2" i="156"/>
  <c r="O6" i="156"/>
  <c r="B2" i="156"/>
  <c r="N5" i="156" s="1"/>
  <c r="C24" i="157"/>
  <c r="C23" i="157"/>
  <c r="C22" i="157"/>
  <c r="C21" i="157"/>
  <c r="C20" i="157"/>
  <c r="C19" i="157"/>
  <c r="C18" i="157"/>
  <c r="F2" i="157"/>
  <c r="E2" i="157"/>
  <c r="O20" i="157" s="1"/>
  <c r="O18" i="157"/>
  <c r="O17" i="157"/>
  <c r="C2" i="157"/>
  <c r="M7" i="157" s="1"/>
  <c r="M18" i="157" s="1"/>
  <c r="M9" i="157"/>
  <c r="M20" i="157"/>
  <c r="B2" i="157"/>
  <c r="L7" i="157" s="1"/>
  <c r="L5" i="157"/>
  <c r="C12" i="156" s="1"/>
  <c r="D2" i="156"/>
  <c r="O5" i="156" s="1"/>
  <c r="K11" i="155"/>
  <c r="N17" i="157"/>
  <c r="F15" i="157"/>
  <c r="O16" i="157"/>
  <c r="N6" i="157"/>
  <c r="L6" i="157"/>
  <c r="D6" i="154" s="1"/>
  <c r="M8" i="157"/>
  <c r="M19" i="157"/>
  <c r="M6" i="157"/>
  <c r="M17" i="157"/>
  <c r="N9" i="157"/>
  <c r="N18" i="157"/>
  <c r="O19" i="157"/>
  <c r="N20" i="157"/>
  <c r="N19" i="157"/>
  <c r="M5" i="157"/>
  <c r="M16" i="157"/>
  <c r="N7" i="157"/>
  <c r="N5" i="157"/>
  <c r="N16" i="157"/>
  <c r="O12" i="156"/>
  <c r="D16" i="157"/>
  <c r="C16" i="157" s="1"/>
  <c r="L16" i="157"/>
  <c r="B16" i="157"/>
  <c r="L8" i="157"/>
  <c r="C15" i="156" s="1"/>
  <c r="L9" i="157"/>
  <c r="L20" i="157" s="1"/>
  <c r="B26" i="157" s="1"/>
  <c r="C16" i="156"/>
  <c r="D26" i="157"/>
  <c r="C26" i="157" s="1"/>
  <c r="L19" i="157"/>
  <c r="B25" i="157"/>
  <c r="D25" i="157"/>
  <c r="C25" i="157" s="1"/>
  <c r="F13" i="156"/>
  <c r="G13" i="156" s="1"/>
  <c r="I9" i="155" l="1"/>
  <c r="D12" i="156"/>
  <c r="I10" i="155"/>
  <c r="I11" i="155"/>
  <c r="I12" i="155"/>
  <c r="C9" i="155"/>
  <c r="L18" i="157"/>
  <c r="B18" i="157" s="1"/>
  <c r="C14" i="156"/>
  <c r="D18" i="157"/>
  <c r="E6" i="154"/>
  <c r="V13" i="133"/>
  <c r="E13" i="133"/>
  <c r="E22" i="157"/>
  <c r="F14" i="156"/>
  <c r="G14" i="156" s="1"/>
  <c r="E19" i="157"/>
  <c r="F12" i="156"/>
  <c r="G12" i="156" s="1"/>
  <c r="N6" i="156"/>
  <c r="B8" i="154" s="1"/>
  <c r="C6" i="154"/>
  <c r="E20" i="157"/>
  <c r="N8" i="157"/>
  <c r="P12" i="156"/>
  <c r="E24" i="157"/>
  <c r="L17" i="157"/>
  <c r="B17" i="157" s="1"/>
  <c r="D17" i="157"/>
  <c r="C17" i="157" s="1"/>
  <c r="N12" i="156"/>
  <c r="B12" i="156" s="1"/>
  <c r="E21" i="157"/>
  <c r="F15" i="156"/>
  <c r="G15" i="156" s="1"/>
  <c r="V7" i="133"/>
  <c r="C13" i="156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<sst xmlns="http://schemas.openxmlformats.org/spreadsheetml/2006/main" count="285" uniqueCount="166">
  <si>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</si>
  <si>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</si>
  <si>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</si>
  <si>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</si>
  <si>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</si>
  <si>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</si>
  <si>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</si>
  <si>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</si>
  <si>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</si>
  <si>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</si>
  <si>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</si>
  <si>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</si>
  <si>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</si>
  <si>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</si>
  <si>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</si>
  <si>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</si>
  <si>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</si>
  <si>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</si>
  <si>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</si>
  <si>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</si>
  <si>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</si>
  <si>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</si>
  <si>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</si>
  <si>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</si>
  <si>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</si>
  <si>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</si>
  <si>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</si>
  <si>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</si>
  <si>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</si>
  <si>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</si>
  <si>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</si>
  <si>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</si>
  <si>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</si>
  <si>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</si>
  <si>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</si>
  <si>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</si>
  <si>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</si>
  <si>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</si>
  <si>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</si>
  <si>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</si>
  <si>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</si>
  <si>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</si>
  <si>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</si>
  <si>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</si>
  <si>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</si>
  <si>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</si>
  <si>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</si>
  <si>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</si>
  <si>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</si>
  <si>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</si>
  <si>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</si>
  <si>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</si>
  <si>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</si>
  <si>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</si>
  <si>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</si>
  <si>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</si>
  <si>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</si>
  <si>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</si>
  <si>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</si>
  <si>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</si>
  <si>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</si>
  <si>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</si>
  <si>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</si>
  <si>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</si>
  <si>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</si>
  <si>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</si>
  <si>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</si>
  <si>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</si>
  <si>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</si>
  <si>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</si>
  <si>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</si>
  <si>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</si>
  <si>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</si>
  <si>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</si>
  <si>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</si>
  <si>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</si>
  <si>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</si>
  <si>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</si>
  <si>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</si>
  <si>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</si>
  <si>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</si>
  <si>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</si>
  <si>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</si>
  <si>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</si>
  <si>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</si>
  <si>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</si>
  <si>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</si>
  <si>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</si>
  <si>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</si>
  <si>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</si>
  <si>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</si>
  <si>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</si>
  <si>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</si>
  <si>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</si>
  <si>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</si>
  <si>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</si>
  <si>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</si>
  <si>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</si>
  <si>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</si>
  <si>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</si>
  <si>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</si>
  <si>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</si>
  <si>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</si>
  <si>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</si>
  <si>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</si>
  <si>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</si>
  <si>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</si>
  <si>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</si>
  <si>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</si>
  <si>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</si>
  <si>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</si>
  <si>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</si>
  <si>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</si>
  <si>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</si>
  <si>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</si>
  <si>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</si>
  <si>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</si>
  <si>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</si>
  <si>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</si>
  <si>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</si>
  <si>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</si>
  <si>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</si>
  <si>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DAYNITE</t>
  </si>
  <si>
    <t>REG2</t>
  </si>
  <si>
    <t>STOCK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</si>
  <si>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</si>
  <si>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</si>
  <si>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</si>
  <si>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</si>
  <si>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</si>
  <si>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</si>
  <si>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</si>
  <si>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</si>
  <si>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</si>
  <si>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</si>
  <si>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</si>
  <si>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</si>
  <si>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Diesel oil</t>
  </si>
  <si>
    <t>~COMEMI</t>
  </si>
  <si>
    <t>*Unit</t>
  </si>
  <si>
    <t>Demand Unit</t>
  </si>
  <si>
    <t>Share-I~UP</t>
  </si>
  <si>
    <t>Input Share</t>
  </si>
  <si>
    <t>Crude Oil</t>
  </si>
  <si>
    <t>Data used in the template to buld the model</t>
  </si>
  <si>
    <t>M€2005</t>
  </si>
  <si>
    <t>User inputs</t>
  </si>
  <si>
    <t>Linked to the Energy Balance</t>
  </si>
  <si>
    <t>kt/PJ</t>
  </si>
  <si>
    <t>Reference Energy System (from VEDA-FE Go-To RES feature)</t>
  </si>
  <si>
    <t>Total Final Consumption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</si>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</sst>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8">
    <xf numFmtId="0" fontId="0" fillId="0" borderId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6" applyNumberFormat="0" applyAlignment="0" applyProtection="0"/>
    <xf numFmtId="171" fontId="17" fillId="0" borderId="0" applyFont="0" applyFill="0" applyBorder="0" applyAlignment="0" applyProtection="0"/>
    <xf numFmtId="0" fontId="20" fillId="9" borderId="0" applyNumberFormat="0" applyBorder="0" applyAlignment="0" applyProtection="0"/>
    <xf numFmtId="0" fontId="21" fillId="10" borderId="16" applyNumberFormat="0" applyAlignment="0" applyProtection="0"/>
    <xf numFmtId="0" fontId="22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8" fillId="7" borderId="0" xfId="4"/>
    <xf numFmtId="0" fontId="23" fillId="0" borderId="0" xfId="7" applyFont="1" applyFill="1"/>
    <xf numFmtId="0" fontId="23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4" fillId="4" borderId="3" xfId="1" applyFont="1" applyBorder="1" applyAlignment="1">
      <alignment horizontal="center" wrapText="1"/>
    </xf>
    <xf numFmtId="0" fontId="25" fillId="0" borderId="0" xfId="0" applyFont="1" applyFill="1" applyBorder="1"/>
    <xf numFmtId="0" fontId="24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3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6" fillId="0" borderId="0" xfId="0" applyFont="1"/>
    <xf numFmtId="0" fontId="4" fillId="0" borderId="0" xfId="0" applyFont="1" applyBorder="1"/>
    <xf numFmtId="9" fontId="25" fillId="0" borderId="0" xfId="17" applyFont="1" applyBorder="1" applyAlignment="1"/>
    <xf numFmtId="0" fontId="3" fillId="0" borderId="0" xfId="0" applyFont="1"/>
    <xf numFmtId="0" fontId="4" fillId="0" borderId="0" xfId="10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0" fontId="18" fillId="0" borderId="0" xfId="4" applyFill="1"/>
    <xf numFmtId="0" fontId="3" fillId="2" borderId="3" xfId="12" applyFont="1" applyFill="1" applyBorder="1" applyAlignment="1">
      <alignment horizontal="left" vertical="center"/>
    </xf>
    <xf numFmtId="0" fontId="3" fillId="0" borderId="0" xfId="12" applyFont="1" applyFill="1" applyBorder="1" applyAlignment="1">
      <alignment horizontal="left" vertical="center"/>
    </xf>
    <xf numFmtId="0" fontId="24" fillId="4" borderId="3" xfId="1" applyFont="1" applyBorder="1" applyAlignment="1">
      <alignment horizontal="left" wrapText="1"/>
    </xf>
    <xf numFmtId="0" fontId="27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0" fontId="27" fillId="13" borderId="0" xfId="0" applyFont="1" applyFill="1"/>
    <xf numFmtId="1" fontId="21" fillId="10" borderId="0" xfId="8" applyNumberFormat="1" applyBorder="1" applyAlignment="1"/>
    <xf numFmtId="0" fontId="27" fillId="0" borderId="0" xfId="0" applyFont="1" applyFill="1"/>
    <xf numFmtId="187" fontId="19" fillId="8" borderId="4" xfId="5" applyNumberFormat="1" applyBorder="1" applyAlignment="1">
      <alignment horizontal="right" vertical="center"/>
    </xf>
    <xf numFmtId="0" fontId="0" fillId="14" borderId="0" xfId="0" applyFill="1"/>
    <xf numFmtId="187" fontId="9" fillId="15" borderId="5" xfId="0" applyNumberFormat="1" applyFont="1" applyFill="1" applyBorder="1" applyAlignment="1">
      <alignment horizontal="left" vertical="center"/>
    </xf>
    <xf numFmtId="187" fontId="9" fillId="15" borderId="6" xfId="0" applyNumberFormat="1" applyFont="1" applyFill="1" applyBorder="1" applyAlignment="1">
      <alignment horizontal="left" vertical="center"/>
    </xf>
    <xf numFmtId="187" fontId="9" fillId="15" borderId="7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9" fillId="8" borderId="8" xfId="5" applyNumberFormat="1" applyBorder="1" applyAlignment="1">
      <alignment horizontal="right"/>
    </xf>
    <xf numFmtId="1" fontId="19" fillId="8" borderId="9" xfId="5" applyNumberFormat="1" applyBorder="1" applyAlignment="1">
      <alignment horizontal="right"/>
    </xf>
    <xf numFmtId="0" fontId="26" fillId="0" borderId="4" xfId="0" applyFont="1" applyBorder="1" applyAlignment="1">
      <alignment horizontal="center"/>
    </xf>
    <xf numFmtId="0" fontId="27" fillId="13" borderId="10" xfId="0" applyFont="1" applyFill="1" applyBorder="1" applyAlignment="1">
      <alignment wrapText="1"/>
    </xf>
    <xf numFmtId="0" fontId="27" fillId="13" borderId="4" xfId="0" applyFont="1" applyFill="1" applyBorder="1" applyAlignment="1">
      <alignment wrapText="1"/>
    </xf>
    <xf numFmtId="0" fontId="27" fillId="13" borderId="9" xfId="0" applyFont="1" applyFill="1" applyBorder="1" applyAlignment="1">
      <alignment wrapText="1"/>
    </xf>
    <xf numFmtId="0" fontId="28" fillId="6" borderId="2" xfId="3" applyFont="1" applyBorder="1" applyAlignment="1">
      <alignment horizontal="left" vertical="center"/>
    </xf>
    <xf numFmtId="0" fontId="23" fillId="12" borderId="0" xfId="7" applyFont="1" applyFill="1" applyAlignment="1">
      <alignment horizontal="left"/>
    </xf>
    <xf numFmtId="0" fontId="4" fillId="14" borderId="0" xfId="9" applyFont="1" applyFill="1"/>
    <xf numFmtId="0" fontId="0" fillId="16" borderId="0" xfId="0" applyFill="1"/>
    <xf numFmtId="2" fontId="0" fillId="16" borderId="0" xfId="0" applyNumberFormat="1" applyFill="1"/>
    <xf numFmtId="2" fontId="0" fillId="14" borderId="0" xfId="0" applyNumberFormat="1" applyFill="1"/>
    <xf numFmtId="2" fontId="4" fillId="14" borderId="0" xfId="9" applyNumberFormat="1" applyFont="1" applyFill="1"/>
    <xf numFmtId="2" fontId="4" fillId="0" borderId="0" xfId="9" applyNumberFormat="1" applyFont="1" applyFill="1"/>
    <xf numFmtId="2" fontId="0" fillId="14" borderId="0" xfId="0" applyNumberFormat="1" applyFill="1" applyBorder="1"/>
    <xf numFmtId="2" fontId="0" fillId="16" borderId="2" xfId="0" applyNumberFormat="1" applyFill="1" applyBorder="1"/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3" fillId="17" borderId="0" xfId="0" applyFont="1" applyFill="1"/>
    <xf numFmtId="0" fontId="29" fillId="0" borderId="0" xfId="0" applyFont="1"/>
    <xf numFmtId="0" fontId="24" fillId="4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24" fillId="4" borderId="11" xfId="1" applyFont="1" applyBorder="1" applyAlignment="1">
      <alignment horizontal="center" wrapText="1"/>
    </xf>
    <xf numFmtId="1" fontId="0" fillId="16" borderId="0" xfId="0" applyNumberFormat="1" applyFill="1" applyBorder="1"/>
    <xf numFmtId="0" fontId="18" fillId="5" borderId="0" xfId="2"/>
    <xf numFmtId="187" fontId="8" fillId="0" borderId="12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4" xfId="0" applyNumberFormat="1" applyFont="1" applyFill="1" applyBorder="1" applyAlignment="1"/>
    <xf numFmtId="1" fontId="3" fillId="15" borderId="13" xfId="0" applyNumberFormat="1" applyFont="1" applyFill="1" applyBorder="1" applyAlignment="1"/>
    <xf numFmtId="0" fontId="24" fillId="4" borderId="8" xfId="1" applyFont="1" applyBorder="1" applyAlignment="1">
      <alignment horizontal="left" wrapText="1"/>
    </xf>
    <xf numFmtId="0" fontId="27" fillId="13" borderId="14" xfId="0" applyFont="1" applyFill="1" applyBorder="1"/>
    <xf numFmtId="0" fontId="0" fillId="0" borderId="14" xfId="0" applyBorder="1"/>
    <xf numFmtId="187" fontId="9" fillId="15" borderId="8" xfId="0" applyNumberFormat="1" applyFont="1" applyFill="1" applyBorder="1" applyAlignment="1">
      <alignment horizontal="left" vertical="center"/>
    </xf>
    <xf numFmtId="187" fontId="9" fillId="15" borderId="10" xfId="0" applyNumberFormat="1" applyFont="1" applyFill="1" applyBorder="1" applyAlignment="1">
      <alignment horizontal="left" vertical="center"/>
    </xf>
    <xf numFmtId="187" fontId="9" fillId="15" borderId="9" xfId="0" applyNumberFormat="1" applyFont="1" applyFill="1" applyBorder="1" applyAlignment="1">
      <alignment horizontal="left" vertical="center"/>
    </xf>
    <xf numFmtId="1" fontId="21" fillId="10" borderId="9" xfId="8" applyNumberFormat="1" applyBorder="1" applyAlignment="1"/>
    <xf numFmtId="0" fontId="3" fillId="13" borderId="15" xfId="0" applyFont="1" applyFill="1" applyBorder="1" applyAlignment="1">
      <alignment wrapText="1"/>
    </xf>
    <xf numFmtId="0" fontId="3" fillId="13" borderId="5" xfId="0" applyFont="1" applyFill="1" applyBorder="1" applyAlignment="1">
      <alignment wrapText="1"/>
    </xf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24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2" borderId="1" xfId="0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" fillId="2" borderId="1" xfId="13" applyFont="1" applyFill="1" applyBorder="1" applyAlignment="1">
      <alignment horizontal="center" vertical="center" wrapText="1"/>
    </xf>
    <xf numFmtId="9" fontId="0" fillId="0" borderId="0" xfId="26" applyFont="1" applyFill="1"/>
    <xf numFmtId="9" fontId="0" fillId="0" borderId="0" xfId="0" applyNumberFormat="1"/>
    <xf numFmtId="9" fontId="4" fillId="16" borderId="0" xfId="26" applyFont="1" applyFill="1"/>
    <xf numFmtId="9" fontId="0" fillId="0" borderId="0" xfId="0" applyNumberFormat="1" applyFill="1"/>
    <xf numFmtId="9" fontId="4" fillId="16" borderId="0" xfId="17" applyFont="1" applyFill="1"/>
    <xf numFmtId="0" fontId="24" fillId="4" borderId="3" xfId="1" applyFont="1" applyBorder="1" applyAlignment="1">
      <alignment horizontal="center" wrapText="1"/>
    </xf>
    <xf numFmtId="0" fontId="24" fillId="4" borderId="1" xfId="1" applyFont="1" applyBorder="1" applyAlignment="1">
      <alignment horizontal="left" wrapText="1"/>
    </xf>
    <xf numFmtId="0" fontId="20" fillId="9" borderId="0" xfId="7"/>
    <xf numFmtId="9" fontId="20" fillId="9" borderId="0" xfId="7" applyNumberFormat="1" applyAlignment="1">
      <alignment horizontal="left"/>
    </xf>
    <xf numFmtId="0" fontId="16" fillId="0" borderId="0" xfId="0" applyFont="1" applyBorder="1" applyAlignment="1"/>
    <xf numFmtId="0" fontId="0" fillId="17" borderId="0" xfId="0" applyFill="1"/>
    <xf numFmtId="187" fontId="9" fillId="15" borderId="10" xfId="0" applyNumberFormat="1" applyFont="1" applyFill="1" applyBorder="1" applyAlignment="1">
      <alignment horizontal="center" vertical="center"/>
    </xf>
    <xf numFmtId="187" fontId="9" fillId="15" borderId="4" xfId="0" applyNumberFormat="1" applyFont="1" applyFill="1" applyBorder="1" applyAlignment="1">
      <alignment horizontal="center" vertical="center"/>
    </xf>
    <xf numFmtId="187" fontId="9" fillId="15" borderId="9" xfId="0" applyNumberFormat="1" applyFont="1" applyFill="1" applyBorder="1" applyAlignment="1">
      <alignment horizontal="center" vertical="center"/>
    </xf>
    <xf numFmtId="9" fontId="4" fillId="14" borderId="0" xfId="17" applyFont="1" applyFill="1"/>
    <xf numFmtId="0" fontId="3" fillId="0" borderId="0" xfId="0" applyFont="1" applyFill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8" xfId="0" applyNumberFormat="1" applyFont="1" applyFill="1" applyBorder="1" applyAlignment="1">
      <alignment horizontal="left"/>
    </xf>
    <xf numFmtId="195" fontId="24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4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</cellXfs>
  <cellStyles count="28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3 2" xfId="20"/>
    <cellStyle name="Percent 3 3" xfId="21"/>
    <cellStyle name="Percent 4" xfId="22"/>
    <cellStyle name="Percent 4 2" xfId="23"/>
    <cellStyle name="Percent 4 3" xfId="24"/>
    <cellStyle name="Percent 5" xfId="25"/>
    <cellStyle name="Percent 6" xfId="26"/>
    <cellStyle name="Standard_Sce_D_Extraction" xf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8411" name="Picture 6">
          <a:extLst>
            <a:ext uri="{FF2B5EF4-FFF2-40B4-BE49-F238E27FC236}">
              <a16:creationId xmlns:a16="http://schemas.microsoft.com/office/drawing/2014/main" id="{DAD55C57-A043-4A5A-8DA5-A6E73E1C8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8412" name="Picture 8">
          <a:extLst>
            <a:ext uri="{FF2B5EF4-FFF2-40B4-BE49-F238E27FC236}">
              <a16:creationId xmlns:a16="http://schemas.microsoft.com/office/drawing/2014/main" id="{11B2ED02-88A7-4015-94A2-EB55467E4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8413" name="Picture 17">
          <a:extLst>
            <a:ext uri="{FF2B5EF4-FFF2-40B4-BE49-F238E27FC236}">
              <a16:creationId xmlns:a16="http://schemas.microsoft.com/office/drawing/2014/main" id="{71FDFE6A-E0CF-4939-9863-7D1504FD0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3A39EFB-7D6F-4411-825C-25766647F4CA}"/>
            </a:ext>
          </a:extLst>
        </xdr:cNvPr>
        <xdr:cNvSpPr txBox="1"/>
      </xdr:nvSpPr>
      <xdr:spPr>
        <a:xfrm>
          <a:off x="6528435" y="4724400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898C02-92A7-419C-8E6A-8BCBBBAD7A61}"/>
            </a:ext>
          </a:extLst>
        </xdr:cNvPr>
        <xdr:cNvSpPr txBox="1"/>
      </xdr:nvSpPr>
      <xdr:spPr>
        <a:xfrm>
          <a:off x="6134099" y="3019425"/>
          <a:ext cx="59074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5</xdr:col>
      <xdr:colOff>0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C9874F3-6953-46AA-95E8-5401EA16996B}"/>
            </a:ext>
          </a:extLst>
        </xdr:cNvPr>
        <xdr:cNvSpPr txBox="1"/>
      </xdr:nvSpPr>
      <xdr:spPr>
        <a:xfrm>
          <a:off x="133350" y="2933700"/>
          <a:ext cx="4389097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AAD26F-0A52-4518-8877-609489E1E728}"/>
            </a:ext>
          </a:extLst>
        </xdr:cNvPr>
        <xdr:cNvSpPr txBox="1"/>
      </xdr:nvSpPr>
      <xdr:spPr>
        <a:xfrm>
          <a:off x="60960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A1:AA25"/>
  <sheetViews>
    <sheetView tabSelected="1" zoomScale="90" zoomScaleNormal="90" workbookViewId="0">
      <selection activeCell="G38" sqref="F38:G38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6" t="s">
        <v>92</v>
      </c>
      <c r="Y1" s="1" t="s">
        <v>93</v>
      </c>
      <c r="Z1" s="1" t="s">
        <v>94</v>
      </c>
      <c r="AA1" s="1" t="s">
        <v>102</v>
      </c>
    </row>
    <row r="2" spans="1:27" ht="15.75" x14ac:dyDescent="0.25">
      <c r="C2" s="6"/>
      <c r="D2" s="45" t="s">
        <v>44</v>
      </c>
      <c r="E2" s="45" t="s">
        <v>45</v>
      </c>
      <c r="F2" s="45" t="s">
        <v>46</v>
      </c>
      <c r="G2" s="45" t="s">
        <v>125</v>
      </c>
      <c r="H2" s="45" t="s">
        <v>126</v>
      </c>
      <c r="I2" s="45" t="s">
        <v>127</v>
      </c>
      <c r="J2" s="45" t="s">
        <v>128</v>
      </c>
      <c r="K2" s="45" t="s">
        <v>129</v>
      </c>
      <c r="L2" s="45" t="s">
        <v>130</v>
      </c>
      <c r="M2" s="45" t="s">
        <v>131</v>
      </c>
      <c r="N2" s="45" t="s">
        <v>47</v>
      </c>
      <c r="O2" s="45" t="s">
        <v>157</v>
      </c>
      <c r="P2" s="45" t="s">
        <v>158</v>
      </c>
      <c r="Q2" s="45" t="s">
        <v>159</v>
      </c>
      <c r="R2" s="45" t="s">
        <v>160</v>
      </c>
      <c r="S2" s="45" t="s">
        <v>48</v>
      </c>
      <c r="T2" s="45" t="s">
        <v>49</v>
      </c>
      <c r="U2" s="45" t="s">
        <v>50</v>
      </c>
      <c r="V2" s="45" t="s">
        <v>152</v>
      </c>
      <c r="X2" s="7"/>
      <c r="Y2" s="63" t="s">
        <v>145</v>
      </c>
      <c r="Z2" s="13" t="s">
        <v>76</v>
      </c>
      <c r="AA2" s="13" t="s">
        <v>103</v>
      </c>
    </row>
    <row r="3" spans="1:27" ht="38.25" x14ac:dyDescent="0.2">
      <c r="C3" s="62" t="s">
        <v>123</v>
      </c>
      <c r="D3" s="46" t="s">
        <v>51</v>
      </c>
      <c r="E3" s="46" t="s">
        <v>52</v>
      </c>
      <c r="F3" s="46" t="s">
        <v>143</v>
      </c>
      <c r="G3" s="46" t="s">
        <v>137</v>
      </c>
      <c r="H3" s="46" t="s">
        <v>132</v>
      </c>
      <c r="I3" s="46" t="s">
        <v>127</v>
      </c>
      <c r="J3" s="46" t="s">
        <v>133</v>
      </c>
      <c r="K3" s="46" t="s">
        <v>134</v>
      </c>
      <c r="L3" s="46" t="s">
        <v>135</v>
      </c>
      <c r="M3" s="46" t="s">
        <v>136</v>
      </c>
      <c r="N3" s="46" t="s">
        <v>53</v>
      </c>
      <c r="O3" s="46" t="s">
        <v>161</v>
      </c>
      <c r="P3" s="46" t="s">
        <v>162</v>
      </c>
      <c r="Q3" s="46" t="s">
        <v>163</v>
      </c>
      <c r="R3" s="46" t="s">
        <v>164</v>
      </c>
      <c r="S3" s="46" t="s">
        <v>54</v>
      </c>
      <c r="T3" s="46" t="s">
        <v>55</v>
      </c>
      <c r="U3" s="46" t="s">
        <v>87</v>
      </c>
      <c r="V3" s="46" t="s">
        <v>56</v>
      </c>
    </row>
    <row r="4" spans="1:27" x14ac:dyDescent="0.2">
      <c r="B4" s="49"/>
      <c r="C4" s="81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2"/>
    </row>
    <row r="5" spans="1:27" x14ac:dyDescent="0.2">
      <c r="A5" s="5"/>
      <c r="B5" s="47" t="s">
        <v>58</v>
      </c>
      <c r="C5" s="52" t="s">
        <v>59</v>
      </c>
      <c r="D5" s="83">
        <f>[2]EB2!D16</f>
        <v>124.79425000000001</v>
      </c>
      <c r="E5" s="83">
        <f>[2]EB2!E16</f>
        <v>3095.8757999999998</v>
      </c>
      <c r="F5" s="83">
        <f>[2]EB2!F16</f>
        <v>0</v>
      </c>
      <c r="G5" s="83">
        <f>[2]EB2!G16</f>
        <v>862.053</v>
      </c>
      <c r="H5" s="83">
        <f>[2]EB2!H16</f>
        <v>72.9495</v>
      </c>
      <c r="I5" s="83">
        <f>[2]EB2!I16</f>
        <v>190.17599999999999</v>
      </c>
      <c r="J5" s="83">
        <f>[2]EB2!J16</f>
        <v>3.1680000000000001</v>
      </c>
      <c r="K5" s="83">
        <f>[2]EB2!K16</f>
        <v>0</v>
      </c>
      <c r="L5" s="83">
        <f>[2]EB2!L16</f>
        <v>15.38</v>
      </c>
      <c r="M5" s="83">
        <f>[2]EB2!M16</f>
        <v>0.92</v>
      </c>
      <c r="N5" s="84">
        <f>[2]EB2!N16</f>
        <v>0</v>
      </c>
      <c r="O5" s="83">
        <f>[2]EB2!O16</f>
        <v>298.48174999999992</v>
      </c>
      <c r="P5" s="83">
        <f>[2]EB2!P16</f>
        <v>0</v>
      </c>
      <c r="Q5" s="83">
        <f>[2]EB2!Q16</f>
        <v>0</v>
      </c>
      <c r="R5" s="83">
        <f>[2]EB2!R16</f>
        <v>50</v>
      </c>
      <c r="S5" s="83">
        <f>[2]EB2!S16</f>
        <v>0</v>
      </c>
      <c r="T5" s="83">
        <f>[2]EB2!T16</f>
        <v>432.74250000000001</v>
      </c>
      <c r="U5" s="83">
        <f>[2]EB2!U16</f>
        <v>1435.8710000000001</v>
      </c>
      <c r="V5" s="85">
        <f>SUM(D5:U5)</f>
        <v>6582.4117999999999</v>
      </c>
    </row>
    <row r="6" spans="1:27" x14ac:dyDescent="0.2">
      <c r="A6" s="5"/>
      <c r="B6" s="47" t="s">
        <v>60</v>
      </c>
      <c r="C6" s="53" t="s">
        <v>61</v>
      </c>
      <c r="D6" s="83">
        <f>[2]EB2!D17</f>
        <v>19.923749999999998</v>
      </c>
      <c r="E6" s="83">
        <f>[2]EB2!E17</f>
        <v>1051.038</v>
      </c>
      <c r="F6" s="83">
        <f>[2]EB2!F17</f>
        <v>0</v>
      </c>
      <c r="G6" s="83">
        <f>[2]EB2!G17</f>
        <v>368.84399999999999</v>
      </c>
      <c r="H6" s="83">
        <f>[2]EB2!H17</f>
        <v>1.677</v>
      </c>
      <c r="I6" s="83">
        <f>[2]EB2!I17</f>
        <v>31.602</v>
      </c>
      <c r="J6" s="83">
        <f>[2]EB2!J17</f>
        <v>5.72</v>
      </c>
      <c r="K6" s="83">
        <f>[2]EB2!K17</f>
        <v>0</v>
      </c>
      <c r="L6" s="83">
        <f>[2]EB2!L17</f>
        <v>19.32</v>
      </c>
      <c r="M6" s="83">
        <f>[2]EB2!M17</f>
        <v>0.24199999999999999</v>
      </c>
      <c r="N6" s="84">
        <f>[2]EB2!N17</f>
        <v>0</v>
      </c>
      <c r="O6" s="83">
        <f>[2]EB2!O17</f>
        <v>13</v>
      </c>
      <c r="P6" s="83">
        <f>[2]EB2!P17</f>
        <v>0</v>
      </c>
      <c r="Q6" s="83">
        <f>[2]EB2!Q17</f>
        <v>0</v>
      </c>
      <c r="R6" s="83">
        <f>[2]EB2!R17</f>
        <v>7.5</v>
      </c>
      <c r="S6" s="83">
        <f>[2]EB2!S17</f>
        <v>0.60850000000000004</v>
      </c>
      <c r="T6" s="83">
        <f>[2]EB2!T17</f>
        <v>127.32299999999999</v>
      </c>
      <c r="U6" s="83">
        <f>[2]EB2!U17</f>
        <v>1263.6955</v>
      </c>
      <c r="V6" s="85">
        <f t="shared" ref="V6:V12" si="0">SUM(D6:U6)</f>
        <v>2910.4937500000001</v>
      </c>
    </row>
    <row r="7" spans="1:27" ht="15" x14ac:dyDescent="0.25">
      <c r="A7" s="5"/>
      <c r="B7" s="47" t="s">
        <v>62</v>
      </c>
      <c r="C7" s="53" t="s">
        <v>63</v>
      </c>
      <c r="D7" s="48">
        <f>[2]EB2!D18</f>
        <v>663.94509999999991</v>
      </c>
      <c r="E7" s="48">
        <f>[2]EB2!E18</f>
        <v>2662.2965999999997</v>
      </c>
      <c r="F7" s="48">
        <f>[2]EB2!F18</f>
        <v>0</v>
      </c>
      <c r="G7" s="48">
        <f>[2]EB2!G18</f>
        <v>298.68</v>
      </c>
      <c r="H7" s="48">
        <f>[2]EB2!H18</f>
        <v>36.356499999999997</v>
      </c>
      <c r="I7" s="48">
        <f>[2]EB2!I18</f>
        <v>142.97149999999999</v>
      </c>
      <c r="J7" s="48">
        <f>[2]EB2!J18</f>
        <v>7.766</v>
      </c>
      <c r="K7" s="48">
        <f>[2]EB2!K18</f>
        <v>44.066000000000003</v>
      </c>
      <c r="L7" s="48">
        <f>[2]EB2!L18</f>
        <v>286.0505</v>
      </c>
      <c r="M7" s="48">
        <f>[2]EB2!M18</f>
        <v>191.57300000000001</v>
      </c>
      <c r="N7" s="48">
        <f>[2]EB2!N18</f>
        <v>0</v>
      </c>
      <c r="O7" s="48">
        <f>[2]EB2!O18</f>
        <v>180.41775000000007</v>
      </c>
      <c r="P7" s="48">
        <f>[2]EB2!P18</f>
        <v>0</v>
      </c>
      <c r="Q7" s="48">
        <f>[2]EB2!Q18</f>
        <v>0</v>
      </c>
      <c r="R7" s="48">
        <f>[2]EB2!R18</f>
        <v>0</v>
      </c>
      <c r="S7" s="83">
        <f>[2]EB2!S18</f>
        <v>58.595999999999997</v>
      </c>
      <c r="T7" s="83">
        <f>[2]EB2!T18</f>
        <v>316.79149999999998</v>
      </c>
      <c r="U7" s="48">
        <f>[2]EB2!U18</f>
        <v>2044.222</v>
      </c>
      <c r="V7" s="85">
        <f t="shared" si="0"/>
        <v>6933.7324499999986</v>
      </c>
    </row>
    <row r="8" spans="1:27" x14ac:dyDescent="0.2">
      <c r="A8" s="5"/>
      <c r="B8" s="47" t="s">
        <v>64</v>
      </c>
      <c r="C8" s="53" t="s">
        <v>65</v>
      </c>
      <c r="D8" s="83">
        <f>[2]EB2!D19</f>
        <v>15.434999999999999</v>
      </c>
      <c r="E8" s="83">
        <f>[2]EB2!E19</f>
        <v>120.72359999999999</v>
      </c>
      <c r="F8" s="83">
        <f>[2]EB2!F19</f>
        <v>0</v>
      </c>
      <c r="G8" s="83">
        <f>[2]EB2!G19</f>
        <v>366.58800000000002</v>
      </c>
      <c r="H8" s="83">
        <f>[2]EB2!H19</f>
        <v>0.47299999999999998</v>
      </c>
      <c r="I8" s="83">
        <f>[2]EB2!I19</f>
        <v>16.169</v>
      </c>
      <c r="J8" s="83">
        <f>[2]EB2!J19</f>
        <v>1.716</v>
      </c>
      <c r="K8" s="83">
        <f>[2]EB2!K19</f>
        <v>0</v>
      </c>
      <c r="L8" s="83">
        <f>[2]EB2!L19</f>
        <v>13.74</v>
      </c>
      <c r="M8" s="83">
        <f>[2]EB2!M19</f>
        <v>0</v>
      </c>
      <c r="N8" s="84">
        <f>[2]EB2!N19</f>
        <v>0</v>
      </c>
      <c r="O8" s="83">
        <f>[2]EB2!O19</f>
        <v>15.771500000000003</v>
      </c>
      <c r="P8" s="83">
        <f>[2]EB2!P19</f>
        <v>0</v>
      </c>
      <c r="Q8" s="83">
        <f>[2]EB2!Q19</f>
        <v>0</v>
      </c>
      <c r="R8" s="83">
        <f>[2]EB2!R19</f>
        <v>0</v>
      </c>
      <c r="S8" s="83">
        <f>[2]EB2!S19</f>
        <v>5.0000000000000001E-4</v>
      </c>
      <c r="T8" s="83">
        <f>[2]EB2!T19</f>
        <v>7.7869999999999999</v>
      </c>
      <c r="U8" s="83">
        <f>[2]EB2!U19</f>
        <v>9.6930000000000014</v>
      </c>
      <c r="V8" s="85">
        <f t="shared" si="0"/>
        <v>568.09659999999997</v>
      </c>
    </row>
    <row r="9" spans="1:27" x14ac:dyDescent="0.2">
      <c r="A9" s="5"/>
      <c r="B9" s="47" t="s">
        <v>66</v>
      </c>
      <c r="C9" s="53" t="s">
        <v>67</v>
      </c>
      <c r="D9" s="83">
        <f>[2]EB2!D20</f>
        <v>0.1946</v>
      </c>
      <c r="E9" s="83">
        <f>[2]EB2!E20</f>
        <v>12.7494</v>
      </c>
      <c r="F9" s="83">
        <f>[2]EB2!F20</f>
        <v>0</v>
      </c>
      <c r="G9" s="83">
        <f>[2]EB2!G20</f>
        <v>3856.2855</v>
      </c>
      <c r="H9" s="83">
        <f>[2]EB2!H20</f>
        <v>1047.652</v>
      </c>
      <c r="I9" s="83">
        <f>[2]EB2!I20</f>
        <v>94.230999999999995</v>
      </c>
      <c r="J9" s="83">
        <f>[2]EB2!J20</f>
        <v>2394.2159999999999</v>
      </c>
      <c r="K9" s="83">
        <f>[2]EB2!K20</f>
        <v>0</v>
      </c>
      <c r="L9" s="83">
        <f>[2]EB2!L20</f>
        <v>33.24</v>
      </c>
      <c r="M9" s="83">
        <f>[2]EB2!M20</f>
        <v>0</v>
      </c>
      <c r="N9" s="84">
        <f>[2]EB2!N20</f>
        <v>0</v>
      </c>
      <c r="O9" s="83">
        <f>[2]EB2!O20</f>
        <v>40.25</v>
      </c>
      <c r="P9" s="83">
        <f>[2]EB2!P20</f>
        <v>0</v>
      </c>
      <c r="Q9" s="83">
        <f>[2]EB2!Q20</f>
        <v>0</v>
      </c>
      <c r="R9" s="83">
        <f>[2]EB2!R20</f>
        <v>0</v>
      </c>
      <c r="S9" s="83">
        <f>[2]EB2!S20</f>
        <v>0</v>
      </c>
      <c r="T9" s="83">
        <f>[2]EB2!T20</f>
        <v>0</v>
      </c>
      <c r="U9" s="83">
        <f>[2]EB2!U20</f>
        <v>132.98599999999999</v>
      </c>
      <c r="V9" s="85">
        <f t="shared" si="0"/>
        <v>7611.8044999999993</v>
      </c>
    </row>
    <row r="10" spans="1:27" x14ac:dyDescent="0.2">
      <c r="A10" s="5"/>
      <c r="B10" s="47" t="s">
        <v>68</v>
      </c>
      <c r="C10" s="54" t="s">
        <v>69</v>
      </c>
      <c r="D10" s="55">
        <f>[2]EB2!D21</f>
        <v>416.23084999999924</v>
      </c>
      <c r="E10" s="55">
        <f>[2]EB2!E21</f>
        <v>0</v>
      </c>
      <c r="F10" s="55">
        <f>[2]EB2!F21</f>
        <v>0</v>
      </c>
      <c r="G10" s="55">
        <f>[2]EB2!G21</f>
        <v>0</v>
      </c>
      <c r="H10" s="55">
        <f>[2]EB2!H21</f>
        <v>0</v>
      </c>
      <c r="I10" s="55">
        <f>[2]EB2!I21</f>
        <v>0</v>
      </c>
      <c r="J10" s="55">
        <f>[2]EB2!J21</f>
        <v>0</v>
      </c>
      <c r="K10" s="55">
        <f>[2]EB2!K21</f>
        <v>0</v>
      </c>
      <c r="L10" s="55">
        <f>[2]EB2!L21</f>
        <v>0</v>
      </c>
      <c r="M10" s="55">
        <f>[2]EB2!M21</f>
        <v>0</v>
      </c>
      <c r="N10" s="55">
        <f>[2]EB2!N21</f>
        <v>0</v>
      </c>
      <c r="O10" s="55">
        <f>[2]EB2!O21</f>
        <v>0</v>
      </c>
      <c r="P10" s="55">
        <f>[2]EB2!P21</f>
        <v>0</v>
      </c>
      <c r="Q10" s="55">
        <f>[2]EB2!Q21</f>
        <v>0</v>
      </c>
      <c r="R10" s="55">
        <f>[2]EB2!R21</f>
        <v>0</v>
      </c>
      <c r="S10" s="55">
        <f>[2]EB2!S21</f>
        <v>0</v>
      </c>
      <c r="T10" s="55">
        <f>[2]EB2!T21</f>
        <v>313.51900000000001</v>
      </c>
      <c r="U10" s="55">
        <f>[2]EB2!U21</f>
        <v>325</v>
      </c>
      <c r="V10" s="86">
        <f t="shared" si="0"/>
        <v>1054.7498499999992</v>
      </c>
    </row>
    <row r="11" spans="1:27" x14ac:dyDescent="0.2">
      <c r="A11" s="5"/>
      <c r="B11" s="47" t="s">
        <v>85</v>
      </c>
      <c r="C11" s="53" t="s">
        <v>70</v>
      </c>
      <c r="D11" s="83">
        <f>[2]EB2!D22</f>
        <v>18.358550000000001</v>
      </c>
      <c r="E11" s="83">
        <f>[2]EB2!E22</f>
        <v>380.29379999999998</v>
      </c>
      <c r="F11" s="83">
        <f>[2]EB2!F22</f>
        <v>0</v>
      </c>
      <c r="G11" s="83">
        <f>[2]EB2!G22</f>
        <v>76.465000000000003</v>
      </c>
      <c r="H11" s="83">
        <f>[2]EB2!H22</f>
        <v>4.7945000000000002</v>
      </c>
      <c r="I11" s="83">
        <f>[2]EB2!I22</f>
        <v>199.87350000000001</v>
      </c>
      <c r="J11" s="83">
        <f>[2]EB2!J22</f>
        <v>3.1459999999999999</v>
      </c>
      <c r="K11" s="83">
        <f>[2]EB2!K22</f>
        <v>899.20600000000002</v>
      </c>
      <c r="L11" s="83">
        <f>[2]EB2!L22</f>
        <v>52.04</v>
      </c>
      <c r="M11" s="83">
        <f>[2]EB2!M22</f>
        <v>800.72900000000004</v>
      </c>
      <c r="N11" s="84">
        <f>[2]EB2!N22</f>
        <v>0</v>
      </c>
      <c r="O11" s="83">
        <f>[2]EB2!O22</f>
        <v>0</v>
      </c>
      <c r="P11" s="83">
        <f>[2]EB2!P22</f>
        <v>0</v>
      </c>
      <c r="Q11" s="83">
        <f>[2]EB2!Q22</f>
        <v>0</v>
      </c>
      <c r="R11" s="83">
        <f>[2]EB2!R22</f>
        <v>0</v>
      </c>
      <c r="S11" s="83">
        <f>[2]EB2!S22</f>
        <v>0</v>
      </c>
      <c r="T11" s="83">
        <f>[2]EB2!T22</f>
        <v>0</v>
      </c>
      <c r="U11" s="83">
        <f>[2]EB2!U22</f>
        <v>0</v>
      </c>
      <c r="V11" s="85">
        <f t="shared" si="0"/>
        <v>2434.9063500000002</v>
      </c>
    </row>
    <row r="12" spans="1:27" x14ac:dyDescent="0.2">
      <c r="A12" s="5"/>
      <c r="B12" s="47" t="s">
        <v>86</v>
      </c>
      <c r="C12" s="53" t="s">
        <v>71</v>
      </c>
      <c r="D12" s="83">
        <f>[2]EB2!D23</f>
        <v>0</v>
      </c>
      <c r="E12" s="83">
        <f>[2]EB2!E23</f>
        <v>0</v>
      </c>
      <c r="F12" s="83">
        <f>[2]EB2!F23</f>
        <v>0</v>
      </c>
      <c r="G12" s="83">
        <f>[2]EB2!G23</f>
        <v>146.90600000000001</v>
      </c>
      <c r="H12" s="83">
        <f>[2]EB2!H23</f>
        <v>0</v>
      </c>
      <c r="I12" s="83">
        <f>[2]EB2!I23</f>
        <v>0</v>
      </c>
      <c r="J12" s="83">
        <f>[2]EB2!J23</f>
        <v>0</v>
      </c>
      <c r="K12" s="83">
        <f>[2]EB2!K23</f>
        <v>0</v>
      </c>
      <c r="L12" s="83">
        <f>[2]EB2!L23</f>
        <v>902.14</v>
      </c>
      <c r="M12" s="83">
        <f>[2]EB2!M23</f>
        <v>6.5</v>
      </c>
      <c r="N12" s="84">
        <f>[2]EB2!N23</f>
        <v>0</v>
      </c>
      <c r="O12" s="55">
        <f>[2]EB2!O23</f>
        <v>0</v>
      </c>
      <c r="P12" s="55">
        <f>[2]EB2!P23</f>
        <v>0</v>
      </c>
      <c r="Q12" s="55">
        <f>[2]EB2!Q23</f>
        <v>0</v>
      </c>
      <c r="R12" s="55">
        <f>[2]EB2!R23</f>
        <v>0</v>
      </c>
      <c r="S12" s="83">
        <f>[2]EB2!S23</f>
        <v>0</v>
      </c>
      <c r="T12" s="83">
        <f>[2]EB2!T23</f>
        <v>0</v>
      </c>
      <c r="U12" s="83">
        <f>[2]EB2!U23</f>
        <v>0</v>
      </c>
      <c r="V12" s="85">
        <f t="shared" si="0"/>
        <v>1055.546</v>
      </c>
    </row>
    <row r="13" spans="1:27" ht="15" x14ac:dyDescent="0.25">
      <c r="A13" s="5"/>
      <c r="B13" s="80" t="s">
        <v>88</v>
      </c>
      <c r="C13" s="50" t="s">
        <v>150</v>
      </c>
      <c r="D13" s="56">
        <f t="shared" ref="D13:V13" si="1">SUM(D5:D12)</f>
        <v>1258.8820999999991</v>
      </c>
      <c r="E13" s="56">
        <f t="shared" si="1"/>
        <v>7322.9772000000003</v>
      </c>
      <c r="F13" s="56"/>
      <c r="G13" s="56">
        <f t="shared" si="1"/>
        <v>5975.8215</v>
      </c>
      <c r="H13" s="56">
        <f t="shared" si="1"/>
        <v>1163.9024999999999</v>
      </c>
      <c r="I13" s="56">
        <f t="shared" si="1"/>
        <v>675.02300000000002</v>
      </c>
      <c r="J13" s="56">
        <f t="shared" si="1"/>
        <v>2415.732</v>
      </c>
      <c r="K13" s="56">
        <f t="shared" si="1"/>
        <v>943.27200000000005</v>
      </c>
      <c r="L13" s="56">
        <f t="shared" si="1"/>
        <v>1321.9105</v>
      </c>
      <c r="M13" s="56">
        <f t="shared" si="1"/>
        <v>999.96400000000006</v>
      </c>
      <c r="N13" s="56">
        <f t="shared" si="1"/>
        <v>0</v>
      </c>
      <c r="O13" s="56">
        <f t="shared" si="1"/>
        <v>547.92100000000005</v>
      </c>
      <c r="P13" s="56"/>
      <c r="Q13" s="56"/>
      <c r="R13" s="56"/>
      <c r="S13" s="56">
        <f t="shared" si="1"/>
        <v>59.204999999999998</v>
      </c>
      <c r="T13" s="56">
        <f t="shared" si="1"/>
        <v>1198.163</v>
      </c>
      <c r="U13" s="56">
        <f t="shared" si="1"/>
        <v>5211.4674999999997</v>
      </c>
      <c r="V13" s="57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48" t="s">
        <v>144</v>
      </c>
      <c r="D16" s="48"/>
      <c r="E16" s="48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D17" s="9"/>
      <c r="F17" s="9"/>
      <c r="G17" s="9"/>
      <c r="H17" s="9"/>
      <c r="I17" s="9"/>
      <c r="J17" s="9"/>
      <c r="K17" s="9"/>
      <c r="L17" s="9"/>
      <c r="M17" s="9"/>
    </row>
    <row r="18" spans="1:24" x14ac:dyDescent="0.2">
      <c r="A18" s="5"/>
      <c r="C18" s="27"/>
      <c r="D18" s="28"/>
      <c r="F18" s="7"/>
      <c r="G18" s="7"/>
      <c r="H18" s="7"/>
      <c r="I18" s="7"/>
      <c r="J18" s="7"/>
      <c r="K18" s="7"/>
      <c r="L18" s="7"/>
      <c r="M18" s="7"/>
      <c r="N18" s="7"/>
    </row>
    <row r="19" spans="1:24" ht="38.25" x14ac:dyDescent="0.2">
      <c r="A19" s="5"/>
      <c r="B19" s="29" t="s">
        <v>100</v>
      </c>
      <c r="C19" s="58" t="s">
        <v>114</v>
      </c>
      <c r="D19" s="46" t="s">
        <v>51</v>
      </c>
      <c r="E19" s="46" t="s">
        <v>52</v>
      </c>
      <c r="F19" s="46" t="s">
        <v>143</v>
      </c>
      <c r="G19" s="46" t="s">
        <v>137</v>
      </c>
      <c r="H19" s="46" t="s">
        <v>132</v>
      </c>
      <c r="I19" s="46" t="s">
        <v>127</v>
      </c>
      <c r="J19" s="46" t="s">
        <v>133</v>
      </c>
      <c r="K19" s="46" t="s">
        <v>134</v>
      </c>
      <c r="L19" s="46" t="s">
        <v>135</v>
      </c>
      <c r="M19" s="46" t="s">
        <v>136</v>
      </c>
      <c r="N19" s="46" t="s">
        <v>53</v>
      </c>
      <c r="O19" s="46" t="s">
        <v>161</v>
      </c>
      <c r="P19" s="46" t="s">
        <v>162</v>
      </c>
      <c r="Q19" s="46" t="s">
        <v>163</v>
      </c>
      <c r="R19" s="46" t="s">
        <v>164</v>
      </c>
      <c r="S19" s="46" t="s">
        <v>54</v>
      </c>
      <c r="T19" s="46" t="s">
        <v>55</v>
      </c>
      <c r="U19" s="46" t="s">
        <v>87</v>
      </c>
      <c r="V19" s="46" t="s">
        <v>56</v>
      </c>
    </row>
    <row r="20" spans="1:24" ht="15" x14ac:dyDescent="0.25">
      <c r="A20" s="5"/>
      <c r="B20" s="88" t="s">
        <v>62</v>
      </c>
      <c r="C20" s="90" t="s">
        <v>151</v>
      </c>
      <c r="D20" s="91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2"/>
      <c r="V20" s="93">
        <v>1</v>
      </c>
      <c r="W20" s="89"/>
      <c r="X20" s="92" t="s">
        <v>101</v>
      </c>
    </row>
    <row r="21" spans="1:24" x14ac:dyDescent="0.2">
      <c r="A21" s="5"/>
      <c r="V21" s="7"/>
    </row>
    <row r="22" spans="1:24" x14ac:dyDescent="0.2">
      <c r="A22" s="5"/>
      <c r="V22" s="7"/>
    </row>
    <row r="23" spans="1:24" x14ac:dyDescent="0.2">
      <c r="A23" s="5"/>
      <c r="C23" s="59" t="s">
        <v>105</v>
      </c>
      <c r="D23" s="60" t="s">
        <v>106</v>
      </c>
      <c r="E23" s="61" t="s">
        <v>107</v>
      </c>
      <c r="V23" s="7"/>
    </row>
    <row r="24" spans="1:24" x14ac:dyDescent="0.2">
      <c r="A24" s="5"/>
      <c r="B24" s="26" t="s">
        <v>115</v>
      </c>
      <c r="C24" s="94" t="s">
        <v>108</v>
      </c>
      <c r="D24" s="94" t="s">
        <v>109</v>
      </c>
      <c r="E24" s="95" t="s">
        <v>107</v>
      </c>
      <c r="V24" s="7"/>
    </row>
    <row r="25" spans="1:24" x14ac:dyDescent="0.2">
      <c r="B25" s="47" t="s">
        <v>62</v>
      </c>
      <c r="C25" s="114">
        <v>1</v>
      </c>
      <c r="D25" s="115"/>
      <c r="E25" s="11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zoomScaleNormal="100" workbookViewId="0">
      <selection activeCell="E19" sqref="E19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75" t="s">
        <v>149</v>
      </c>
    </row>
    <row r="4" spans="2:10" ht="18" x14ac:dyDescent="0.25">
      <c r="E4" s="112"/>
      <c r="F4" s="112"/>
      <c r="G4" s="112"/>
      <c r="H4" s="112"/>
      <c r="I4" s="112"/>
      <c r="J4" s="112"/>
    </row>
    <row r="5" spans="2:10" ht="12.75" customHeight="1" x14ac:dyDescent="0.2">
      <c r="E5" s="74" t="s">
        <v>156</v>
      </c>
      <c r="F5" s="74"/>
      <c r="G5" s="74"/>
      <c r="H5" s="74"/>
      <c r="I5" s="113"/>
      <c r="J5" s="113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"/>
  <sheetViews>
    <sheetView zoomScaleNormal="100" workbookViewId="0">
      <selection activeCell="H27" sqref="H27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112</v>
      </c>
      <c r="F1" s="11" t="s">
        <v>93</v>
      </c>
      <c r="G1" s="11" t="s">
        <v>98</v>
      </c>
      <c r="H1" s="41"/>
    </row>
    <row r="2" spans="2:18" ht="15.75" x14ac:dyDescent="0.25">
      <c r="B2" s="13" t="str">
        <f>'EB2'!B7</f>
        <v>IND</v>
      </c>
      <c r="C2" s="13" t="str">
        <f>'EB2'!C7</f>
        <v>Industry</v>
      </c>
      <c r="D2" s="13" t="s">
        <v>110</v>
      </c>
      <c r="E2" s="13" t="str">
        <f>'EB2'!Z2</f>
        <v>PJ</v>
      </c>
      <c r="F2" s="13" t="str">
        <f>'EB2'!Y2</f>
        <v>M€2005</v>
      </c>
      <c r="G2" s="13" t="s">
        <v>99</v>
      </c>
      <c r="H2" s="12"/>
      <c r="J2" s="120" t="s">
        <v>14</v>
      </c>
      <c r="K2" s="120"/>
      <c r="L2" s="121"/>
      <c r="M2" s="121"/>
      <c r="N2" s="121"/>
      <c r="O2" s="121"/>
      <c r="P2" s="121"/>
      <c r="Q2" s="121"/>
      <c r="R2" s="121"/>
    </row>
    <row r="3" spans="2:18" x14ac:dyDescent="0.2">
      <c r="J3" s="122" t="s">
        <v>7</v>
      </c>
      <c r="K3" s="123" t="s">
        <v>30</v>
      </c>
      <c r="L3" s="122" t="s">
        <v>0</v>
      </c>
      <c r="M3" s="122" t="s">
        <v>3</v>
      </c>
      <c r="N3" s="122" t="s">
        <v>4</v>
      </c>
      <c r="O3" s="122" t="s">
        <v>8</v>
      </c>
      <c r="P3" s="122" t="s">
        <v>9</v>
      </c>
      <c r="Q3" s="122" t="s">
        <v>10</v>
      </c>
      <c r="R3" s="12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24" t="s">
        <v>37</v>
      </c>
      <c r="K4" s="124" t="s">
        <v>31</v>
      </c>
      <c r="L4" s="124" t="s">
        <v>26</v>
      </c>
      <c r="M4" s="124" t="s">
        <v>27</v>
      </c>
      <c r="N4" s="124" t="s">
        <v>4</v>
      </c>
      <c r="O4" s="124" t="s">
        <v>40</v>
      </c>
      <c r="P4" s="124" t="s">
        <v>41</v>
      </c>
      <c r="Q4" s="124" t="s">
        <v>28</v>
      </c>
      <c r="R4" s="124" t="s">
        <v>29</v>
      </c>
    </row>
    <row r="5" spans="2:18" x14ac:dyDescent="0.2">
      <c r="B5" s="7"/>
      <c r="C5" s="7"/>
      <c r="D5" s="7"/>
      <c r="E5" s="15"/>
      <c r="F5" s="15"/>
      <c r="G5" s="69"/>
      <c r="H5" s="14"/>
      <c r="J5" s="125" t="s">
        <v>72</v>
      </c>
      <c r="K5" s="125"/>
      <c r="L5" s="125" t="str">
        <f>$B$2&amp;'EB2'!$D$2</f>
        <v>INDCOA</v>
      </c>
      <c r="M5" s="126" t="str">
        <f>$C$2&amp;" "&amp;'EB2'!$D$3</f>
        <v>Industry Solid Fuels</v>
      </c>
      <c r="N5" s="125" t="str">
        <f>$E$2</f>
        <v>PJ</v>
      </c>
      <c r="O5" s="125"/>
      <c r="P5" s="125"/>
      <c r="Q5" s="125"/>
      <c r="R5" s="125"/>
    </row>
    <row r="6" spans="2:18" x14ac:dyDescent="0.2">
      <c r="B6" s="7"/>
      <c r="C6" s="7"/>
      <c r="D6" s="7"/>
      <c r="E6" s="15"/>
      <c r="F6" s="15"/>
      <c r="G6" s="69"/>
      <c r="H6" s="14"/>
      <c r="J6" s="125"/>
      <c r="K6" s="125"/>
      <c r="L6" s="125" t="str">
        <f>$B$2&amp;'EB2'!$E$2</f>
        <v>INDGAS</v>
      </c>
      <c r="M6" s="126" t="str">
        <f>$C$2&amp;" "&amp;'EB2'!$E$3</f>
        <v>Industry Natural Gas</v>
      </c>
      <c r="N6" s="125" t="str">
        <f>$E$2</f>
        <v>PJ</v>
      </c>
      <c r="O6" s="125"/>
      <c r="P6" s="125"/>
      <c r="Q6" s="125"/>
      <c r="R6" s="125"/>
    </row>
    <row r="7" spans="2:18" x14ac:dyDescent="0.2">
      <c r="B7" s="7"/>
      <c r="C7" s="7"/>
      <c r="D7" s="7"/>
      <c r="E7" s="15"/>
      <c r="F7" s="15"/>
      <c r="G7" s="69"/>
      <c r="H7" s="14"/>
      <c r="J7" s="125"/>
      <c r="K7" s="125"/>
      <c r="L7" s="125" t="str">
        <f>$B$2&amp;'EB2'!$F$2</f>
        <v>INDOIL</v>
      </c>
      <c r="M7" s="126" t="str">
        <f>$C$2&amp;" "&amp;'EB2'!$F$3</f>
        <v>Industry Crude Oil</v>
      </c>
      <c r="N7" s="125" t="str">
        <f>$E$2</f>
        <v>PJ</v>
      </c>
      <c r="O7" s="125"/>
      <c r="P7" s="125"/>
      <c r="Q7" s="125"/>
      <c r="R7" s="125"/>
    </row>
    <row r="8" spans="2:18" x14ac:dyDescent="0.2">
      <c r="B8" s="7"/>
      <c r="C8" s="7"/>
      <c r="D8" s="7"/>
      <c r="E8" s="15"/>
      <c r="F8" s="15"/>
      <c r="G8" s="69"/>
      <c r="H8" s="14"/>
      <c r="J8" s="125"/>
      <c r="K8" s="125"/>
      <c r="L8" s="125" t="str">
        <f>$B$2&amp;'EB2'!$O$2</f>
        <v>INDBIO</v>
      </c>
      <c r="M8" s="126" t="str">
        <f>$C$2&amp;" "&amp;'EB2'!$O$3</f>
        <v>Industry Biomass</v>
      </c>
      <c r="N8" s="125" t="str">
        <f>$E$2</f>
        <v>PJ</v>
      </c>
      <c r="O8" s="125"/>
      <c r="P8" s="125"/>
      <c r="Q8" s="125"/>
      <c r="R8" s="125"/>
    </row>
    <row r="9" spans="2:18" x14ac:dyDescent="0.2">
      <c r="B9" s="7"/>
      <c r="C9" s="7"/>
      <c r="D9" s="7"/>
      <c r="E9" s="15"/>
      <c r="F9" s="15"/>
      <c r="G9" s="69"/>
      <c r="H9" s="14"/>
      <c r="J9" s="125"/>
      <c r="K9" s="125"/>
      <c r="L9" s="125" t="str">
        <f>$B$2&amp;'EB2'!$U$2</f>
        <v>INDELC</v>
      </c>
      <c r="M9" s="126" t="str">
        <f>$C$2&amp;" "&amp;'EB2'!$U$3</f>
        <v>Industry Electricity</v>
      </c>
      <c r="N9" s="125" t="str">
        <f>$E$2</f>
        <v>PJ</v>
      </c>
      <c r="O9" s="125"/>
      <c r="P9" s="125"/>
      <c r="Q9" s="125"/>
      <c r="R9" s="125"/>
    </row>
    <row r="10" spans="2:18" x14ac:dyDescent="0.2">
      <c r="B10" s="7"/>
      <c r="C10" s="7"/>
      <c r="D10" s="7"/>
      <c r="E10" s="15"/>
      <c r="F10" s="15"/>
      <c r="G10" s="69"/>
      <c r="H10" s="14"/>
      <c r="J10" s="5"/>
      <c r="K10" s="5"/>
      <c r="L10" s="5"/>
      <c r="M10" s="25"/>
      <c r="N10" s="5"/>
      <c r="O10" s="5"/>
      <c r="P10" s="5"/>
      <c r="Q10" s="5"/>
      <c r="R10" s="5"/>
    </row>
    <row r="11" spans="2:18" x14ac:dyDescent="0.2">
      <c r="L11" s="32"/>
      <c r="M11" s="34"/>
    </row>
    <row r="12" spans="2:18" x14ac:dyDescent="0.2">
      <c r="D12" s="4" t="s">
        <v>13</v>
      </c>
      <c r="E12" s="4"/>
      <c r="F12" s="4"/>
      <c r="J12" s="120" t="s">
        <v>15</v>
      </c>
      <c r="K12" s="120"/>
      <c r="L12" s="127"/>
      <c r="M12" s="127"/>
      <c r="N12" s="127"/>
      <c r="O12" s="127"/>
      <c r="P12" s="127"/>
      <c r="Q12" s="127"/>
      <c r="R12" s="127"/>
    </row>
    <row r="13" spans="2:18" x14ac:dyDescent="0.2">
      <c r="B13" s="21" t="s">
        <v>1</v>
      </c>
      <c r="C13" s="21" t="s">
        <v>5</v>
      </c>
      <c r="D13" s="21" t="s">
        <v>6</v>
      </c>
      <c r="E13" s="102" t="s">
        <v>141</v>
      </c>
      <c r="F13" s="77" t="s">
        <v>124</v>
      </c>
      <c r="G13" s="77" t="s">
        <v>84</v>
      </c>
      <c r="H13" s="77" t="s">
        <v>79</v>
      </c>
      <c r="J13" s="122" t="s">
        <v>11</v>
      </c>
      <c r="K13" s="123" t="s">
        <v>30</v>
      </c>
      <c r="L13" s="122" t="s">
        <v>1</v>
      </c>
      <c r="M13" s="122" t="s">
        <v>2</v>
      </c>
      <c r="N13" s="122" t="s">
        <v>16</v>
      </c>
      <c r="O13" s="122" t="s">
        <v>17</v>
      </c>
      <c r="P13" s="122" t="s">
        <v>18</v>
      </c>
      <c r="Q13" s="122" t="s">
        <v>19</v>
      </c>
      <c r="R13" s="122" t="s">
        <v>20</v>
      </c>
    </row>
    <row r="14" spans="2:18" ht="23.25" thickBot="1" x14ac:dyDescent="0.25">
      <c r="B14" s="19" t="s">
        <v>39</v>
      </c>
      <c r="C14" s="19" t="s">
        <v>32</v>
      </c>
      <c r="D14" s="19" t="s">
        <v>33</v>
      </c>
      <c r="E14" s="19" t="s">
        <v>142</v>
      </c>
      <c r="F14" s="19" t="s">
        <v>34</v>
      </c>
      <c r="G14" s="19" t="s">
        <v>89</v>
      </c>
      <c r="H14" s="19" t="s">
        <v>165</v>
      </c>
      <c r="J14" s="124" t="s">
        <v>38</v>
      </c>
      <c r="K14" s="124" t="s">
        <v>31</v>
      </c>
      <c r="L14" s="124" t="s">
        <v>21</v>
      </c>
      <c r="M14" s="124" t="s">
        <v>22</v>
      </c>
      <c r="N14" s="124" t="s">
        <v>23</v>
      </c>
      <c r="O14" s="124" t="s">
        <v>24</v>
      </c>
      <c r="P14" s="124" t="s">
        <v>43</v>
      </c>
      <c r="Q14" s="124" t="s">
        <v>42</v>
      </c>
      <c r="R14" s="124" t="s">
        <v>25</v>
      </c>
    </row>
    <row r="15" spans="2:18" ht="13.5" thickBot="1" x14ac:dyDescent="0.25">
      <c r="B15" s="44" t="s">
        <v>90</v>
      </c>
      <c r="C15" s="44"/>
      <c r="D15" s="44"/>
      <c r="E15" s="17"/>
      <c r="F15" s="17" t="str">
        <f>E2&amp;"a"</f>
        <v>PJa</v>
      </c>
      <c r="G15" s="17"/>
      <c r="H15" s="17" t="s">
        <v>91</v>
      </c>
      <c r="J15" s="124" t="s">
        <v>81</v>
      </c>
      <c r="K15" s="128"/>
      <c r="L15" s="128"/>
      <c r="M15" s="128"/>
      <c r="N15" s="128"/>
      <c r="O15" s="128"/>
      <c r="P15" s="128"/>
      <c r="Q15" s="128"/>
      <c r="R15" s="128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G16" s="68">
        <v>1</v>
      </c>
      <c r="H16" s="64">
        <v>30</v>
      </c>
      <c r="J16" s="129" t="s">
        <v>111</v>
      </c>
      <c r="K16" s="125"/>
      <c r="L16" s="125" t="str">
        <f>"FT"&amp;$G$2&amp;"-"&amp;L5</f>
        <v>FTE-INDCOA</v>
      </c>
      <c r="M16" s="126" t="str">
        <f>$D$2&amp;" Technology"&amp;" "&amp;$G$1&amp;" "&amp;M5</f>
        <v>Sector Fuel Technology Existing Industry Solid Fuels</v>
      </c>
      <c r="N16" s="125" t="str">
        <f>$E$2</f>
        <v>PJ</v>
      </c>
      <c r="O16" s="125" t="str">
        <f>$E$2&amp;"a"</f>
        <v>PJa</v>
      </c>
      <c r="P16" s="125"/>
      <c r="Q16" s="125"/>
      <c r="R16" s="125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G17" s="68">
        <v>1</v>
      </c>
      <c r="H17" s="64">
        <v>30</v>
      </c>
      <c r="J17" s="125"/>
      <c r="K17" s="125"/>
      <c r="L17" s="125" t="str">
        <f>"FT"&amp;$G$2&amp;"-"&amp;L6</f>
        <v>FTE-INDGAS</v>
      </c>
      <c r="M17" s="126" t="str">
        <f>$D$2&amp;" Technology"&amp;" "&amp;$G$1&amp;" "&amp;M6</f>
        <v>Sector Fuel Technology Existing Industry Natural Gas</v>
      </c>
      <c r="N17" s="125" t="str">
        <f>$E$2</f>
        <v>PJ</v>
      </c>
      <c r="O17" s="125" t="str">
        <f>$E$2&amp;"a"</f>
        <v>PJa</v>
      </c>
      <c r="P17" s="125"/>
      <c r="Q17" s="125"/>
      <c r="R17" s="125"/>
    </row>
    <row r="18" spans="2:18" x14ac:dyDescent="0.2">
      <c r="B18" t="str">
        <f>L18</f>
        <v>FTE-INDOIL</v>
      </c>
      <c r="C18" t="str">
        <f>'EB2'!G$2</f>
        <v>DSL</v>
      </c>
      <c r="D18" t="str">
        <f>L7</f>
        <v>INDOIL</v>
      </c>
      <c r="E18" s="105">
        <f>-'EB2'!G$7/-SUM('EB2'!$G$7:$M$7)</f>
        <v>0.29646731618564842</v>
      </c>
      <c r="G18" s="68">
        <v>1</v>
      </c>
      <c r="H18" s="64">
        <v>30</v>
      </c>
      <c r="J18" s="125"/>
      <c r="K18" s="125"/>
      <c r="L18" s="125" t="str">
        <f>"FT"&amp;$G$2&amp;"-"&amp;L7</f>
        <v>FTE-INDOIL</v>
      </c>
      <c r="M18" s="126" t="str">
        <f>$D$2&amp;" Technology"&amp;" "&amp;$G$1&amp;" "&amp;M7</f>
        <v>Sector Fuel Technology Existing Industry Crude Oil</v>
      </c>
      <c r="N18" s="125" t="str">
        <f>$E$2</f>
        <v>PJ</v>
      </c>
      <c r="O18" s="125" t="str">
        <f>$E$2&amp;"a"</f>
        <v>PJa</v>
      </c>
      <c r="P18" s="125"/>
      <c r="Q18" s="125"/>
      <c r="R18" s="125"/>
    </row>
    <row r="19" spans="2:18" x14ac:dyDescent="0.2">
      <c r="C19" t="str">
        <f>'EB2'!H$2</f>
        <v>KER</v>
      </c>
      <c r="E19" s="105">
        <f>-'EB2'!H$7/-SUM('EB2'!$G$7:$M$7)</f>
        <v>3.6087163455549506E-2</v>
      </c>
      <c r="G19" s="68"/>
      <c r="H19" s="64"/>
      <c r="J19" s="125"/>
      <c r="K19" s="125"/>
      <c r="L19" s="125" t="str">
        <f>"FT"&amp;$G$2&amp;"-"&amp;L8</f>
        <v>FTE-INDBIO</v>
      </c>
      <c r="M19" s="126" t="str">
        <f>$D$2&amp;" Technology"&amp;" "&amp;$G$1&amp;" "&amp;M8</f>
        <v>Sector Fuel Technology Existing Industry Biomass</v>
      </c>
      <c r="N19" s="125" t="str">
        <f>$E$2</f>
        <v>PJ</v>
      </c>
      <c r="O19" s="125" t="str">
        <f>$E$2&amp;"a"</f>
        <v>PJa</v>
      </c>
      <c r="P19" s="125"/>
      <c r="Q19" s="125"/>
      <c r="R19" s="125"/>
    </row>
    <row r="20" spans="2:18" x14ac:dyDescent="0.2">
      <c r="C20" t="str">
        <f>'EB2'!I$2</f>
        <v>LPG</v>
      </c>
      <c r="E20" s="105">
        <f>-'EB2'!I$7/-SUM('EB2'!$G$7:$M$7)</f>
        <v>0.14191233727077954</v>
      </c>
      <c r="G20" s="68"/>
      <c r="H20" s="64"/>
      <c r="J20" s="125"/>
      <c r="K20" s="125"/>
      <c r="L20" s="125" t="str">
        <f>"FT"&amp;$G$2&amp;"-"&amp;L9</f>
        <v>FTE-INDELC</v>
      </c>
      <c r="M20" s="126" t="str">
        <f>$D$2&amp;" Technology"&amp;" "&amp;$G$1&amp;" "&amp;M9</f>
        <v>Sector Fuel Technology Existing Industry Electricity</v>
      </c>
      <c r="N20" s="125" t="str">
        <f>$E$2</f>
        <v>PJ</v>
      </c>
      <c r="O20" s="125" t="str">
        <f>$E$2&amp;"a"</f>
        <v>PJa</v>
      </c>
      <c r="P20" s="125" t="s">
        <v>122</v>
      </c>
      <c r="Q20" s="125"/>
      <c r="R20" s="125"/>
    </row>
    <row r="21" spans="2:18" x14ac:dyDescent="0.2">
      <c r="C21" t="str">
        <f>'EB2'!J$2</f>
        <v>GSL</v>
      </c>
      <c r="E21" s="105">
        <f>-'EB2'!J$7/-SUM('EB2'!$G$7:$M$7)</f>
        <v>7.708467850200032E-3</v>
      </c>
      <c r="G21" s="68"/>
      <c r="H21" s="64"/>
      <c r="J21" s="5"/>
      <c r="K21" s="5"/>
      <c r="L21" s="5"/>
      <c r="M21" s="25"/>
      <c r="N21" s="5"/>
      <c r="O21" s="5"/>
      <c r="P21" s="5"/>
      <c r="Q21" s="5"/>
      <c r="R21" s="5"/>
    </row>
    <row r="22" spans="2:18" x14ac:dyDescent="0.2">
      <c r="C22" t="str">
        <f>'EB2'!K$2</f>
        <v>NAP</v>
      </c>
      <c r="E22" s="105">
        <f>-'EB2'!K$7/-SUM('EB2'!$G$7:$M$7)</f>
        <v>4.373954986954863E-2</v>
      </c>
      <c r="G22" s="68"/>
      <c r="H22" s="64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">
      <c r="C23" t="str">
        <f>'EB2'!L$2</f>
        <v>HFO</v>
      </c>
      <c r="E23" s="105">
        <f>-'EB2'!L$7/-SUM('EB2'!$G$7:$M$7)</f>
        <v>0.28393137815910952</v>
      </c>
      <c r="G23" s="68"/>
      <c r="H23" s="64"/>
      <c r="J23" s="36"/>
      <c r="K23" s="33"/>
      <c r="L23" s="5"/>
      <c r="M23" s="25"/>
      <c r="N23" s="5"/>
      <c r="O23" s="5"/>
      <c r="P23" s="5"/>
      <c r="Q23" s="5"/>
      <c r="R23" s="5"/>
    </row>
    <row r="24" spans="2:18" x14ac:dyDescent="0.2">
      <c r="C24" t="str">
        <f>'EB2'!M$2</f>
        <v>OPP</v>
      </c>
      <c r="E24" s="105">
        <f>-'EB2'!M$7/-SUM('EB2'!$G$7:$M$7)</f>
        <v>0.19015378720916443</v>
      </c>
      <c r="G24" s="68"/>
      <c r="H24" s="64"/>
      <c r="J24" s="37"/>
      <c r="K24" s="37"/>
      <c r="L24" s="5"/>
      <c r="M24" s="25"/>
      <c r="N24" s="5"/>
      <c r="O24" s="5"/>
      <c r="P24" s="37"/>
      <c r="Q24" s="37"/>
      <c r="R24" s="5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G25" s="68">
        <v>1</v>
      </c>
      <c r="H25" s="64">
        <v>30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G26" s="68">
        <v>1</v>
      </c>
      <c r="H26" s="64">
        <v>30</v>
      </c>
    </row>
    <row r="27" spans="2:18" x14ac:dyDescent="0.2">
      <c r="B27" s="5"/>
      <c r="C27" s="5"/>
      <c r="D27" s="5"/>
      <c r="E27" s="5"/>
      <c r="F27" s="15"/>
      <c r="G27" s="69"/>
      <c r="H27" s="14"/>
    </row>
    <row r="28" spans="2:18" x14ac:dyDescent="0.2">
      <c r="B28" s="31"/>
      <c r="C28" s="5"/>
      <c r="D28" s="31"/>
      <c r="E28" s="106"/>
      <c r="F28" s="15"/>
      <c r="G28" s="69"/>
      <c r="H28" s="14"/>
    </row>
    <row r="29" spans="2:18" x14ac:dyDescent="0.2">
      <c r="B29" s="31"/>
      <c r="C29" s="5"/>
      <c r="D29" s="31"/>
      <c r="E29" s="5"/>
      <c r="F29" s="15"/>
      <c r="G29" s="69"/>
      <c r="H29" s="14"/>
    </row>
    <row r="30" spans="2:18" x14ac:dyDescent="0.2">
      <c r="B30" s="31"/>
      <c r="C30" s="5"/>
      <c r="D30" s="31"/>
      <c r="E30" s="5"/>
      <c r="F30" s="15"/>
      <c r="G30" s="69"/>
      <c r="H30" s="14"/>
    </row>
    <row r="34" spans="2:3" x14ac:dyDescent="0.2">
      <c r="B34" s="51"/>
      <c r="C34" s="1" t="s">
        <v>146</v>
      </c>
    </row>
    <row r="35" spans="2:3" x14ac:dyDescent="0.2">
      <c r="B35" s="65"/>
      <c r="C35" s="1" t="s">
        <v>147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113</v>
      </c>
      <c r="E1" s="11" t="s">
        <v>77</v>
      </c>
      <c r="F1" s="11" t="s">
        <v>78</v>
      </c>
      <c r="G1" s="11"/>
      <c r="I1" s="11" t="s">
        <v>98</v>
      </c>
    </row>
    <row r="2" spans="2:20" ht="31.5" x14ac:dyDescent="0.25">
      <c r="B2" s="13" t="str">
        <f>'EB2'!B7</f>
        <v>IND</v>
      </c>
      <c r="C2" s="13" t="str">
        <f>'EB2'!C7</f>
        <v>Industry</v>
      </c>
      <c r="D2" s="24" t="str">
        <f>"Demand Technologies"</f>
        <v>Demand Technologies</v>
      </c>
      <c r="E2" s="13" t="str">
        <f>'EB2'!Z2</f>
        <v>PJ</v>
      </c>
      <c r="F2" s="13" t="str">
        <f>'EB2'!Y2</f>
        <v>M€2005</v>
      </c>
      <c r="G2" s="13"/>
      <c r="I2" s="13" t="s">
        <v>99</v>
      </c>
      <c r="L2" s="120" t="s">
        <v>14</v>
      </c>
      <c r="M2" s="120"/>
      <c r="N2" s="121"/>
      <c r="O2" s="121"/>
      <c r="P2" s="121"/>
      <c r="Q2" s="121"/>
      <c r="R2" s="121"/>
      <c r="S2" s="121"/>
      <c r="T2" s="121"/>
    </row>
    <row r="3" spans="2:20" x14ac:dyDescent="0.2">
      <c r="L3" s="122" t="s">
        <v>7</v>
      </c>
      <c r="M3" s="123" t="s">
        <v>30</v>
      </c>
      <c r="N3" s="122" t="s">
        <v>0</v>
      </c>
      <c r="O3" s="122" t="s">
        <v>3</v>
      </c>
      <c r="P3" s="122" t="s">
        <v>4</v>
      </c>
      <c r="Q3" s="122" t="s">
        <v>8</v>
      </c>
      <c r="R3" s="122" t="s">
        <v>9</v>
      </c>
      <c r="S3" s="122" t="s">
        <v>10</v>
      </c>
      <c r="T3" s="122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H4" s="12"/>
      <c r="L4" s="124" t="s">
        <v>37</v>
      </c>
      <c r="M4" s="124" t="s">
        <v>31</v>
      </c>
      <c r="N4" s="124" t="s">
        <v>26</v>
      </c>
      <c r="O4" s="124" t="s">
        <v>27</v>
      </c>
      <c r="P4" s="124" t="s">
        <v>4</v>
      </c>
      <c r="Q4" s="124" t="s">
        <v>40</v>
      </c>
      <c r="R4" s="124" t="s">
        <v>41</v>
      </c>
      <c r="S4" s="124" t="s">
        <v>28</v>
      </c>
      <c r="T4" s="124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H5" s="12"/>
      <c r="L5" s="129" t="s">
        <v>83</v>
      </c>
      <c r="M5" s="125"/>
      <c r="N5" s="129" t="str">
        <f>LEFT($L$5,1)&amp;LEFT(B2,1)&amp;'EB2'!$C$20</f>
        <v>DIDM1</v>
      </c>
      <c r="O5" s="129" t="str">
        <f>LEFT($D$2,6)&amp;" "&amp;$C$2&amp; " Sector - "&amp;'EB2'!$X$20</f>
        <v>Demand Industry Sector - Demand 1</v>
      </c>
      <c r="P5" s="129" t="str">
        <f>$E$2</f>
        <v>PJ</v>
      </c>
      <c r="Q5" s="129"/>
      <c r="R5" s="129"/>
      <c r="S5" s="129"/>
      <c r="T5" s="129"/>
    </row>
    <row r="6" spans="2:20" x14ac:dyDescent="0.2">
      <c r="L6" s="127" t="s">
        <v>104</v>
      </c>
      <c r="M6" s="127"/>
      <c r="N6" s="127" t="str">
        <f>$B$2&amp;'EB2'!$C$23</f>
        <v>INDCO2</v>
      </c>
      <c r="O6" s="127" t="str">
        <f>$C$2&amp;" "&amp;'EB2'!$C$24</f>
        <v>Industry Carbon dioxide</v>
      </c>
      <c r="P6" s="127" t="str">
        <f>'EB2'!$AA$2</f>
        <v>kt</v>
      </c>
      <c r="Q6" s="127"/>
      <c r="R6" s="127"/>
      <c r="S6" s="127"/>
      <c r="T6" s="127"/>
    </row>
    <row r="7" spans="2:20" ht="15" x14ac:dyDescent="0.25">
      <c r="G7" s="110" t="s">
        <v>154</v>
      </c>
    </row>
    <row r="8" spans="2:20" ht="15" x14ac:dyDescent="0.25">
      <c r="D8" s="4" t="s">
        <v>13</v>
      </c>
      <c r="E8" s="4"/>
      <c r="F8" s="4"/>
      <c r="G8" s="111">
        <v>0.2</v>
      </c>
      <c r="I8" s="4"/>
      <c r="J8" s="18"/>
      <c r="L8" s="120" t="s">
        <v>15</v>
      </c>
      <c r="M8" s="120"/>
      <c r="N8" s="127"/>
      <c r="O8" s="127"/>
      <c r="P8" s="127"/>
      <c r="Q8" s="127"/>
      <c r="R8" s="127"/>
      <c r="S8" s="127"/>
      <c r="T8" s="127"/>
    </row>
    <row r="9" spans="2:20" ht="25.5" x14ac:dyDescent="0.2">
      <c r="B9" s="21" t="s">
        <v>1</v>
      </c>
      <c r="C9" s="21" t="s">
        <v>5</v>
      </c>
      <c r="D9" s="21" t="s">
        <v>6</v>
      </c>
      <c r="E9" s="77" t="s">
        <v>124</v>
      </c>
      <c r="F9" s="102" t="s">
        <v>141</v>
      </c>
      <c r="G9" s="102" t="s">
        <v>155</v>
      </c>
      <c r="H9" s="77" t="s">
        <v>84</v>
      </c>
      <c r="I9" s="77" t="s">
        <v>96</v>
      </c>
      <c r="J9" s="77" t="s">
        <v>79</v>
      </c>
      <c r="L9" s="122" t="s">
        <v>11</v>
      </c>
      <c r="M9" s="123" t="s">
        <v>30</v>
      </c>
      <c r="N9" s="122" t="s">
        <v>1</v>
      </c>
      <c r="O9" s="122" t="s">
        <v>2</v>
      </c>
      <c r="P9" s="122" t="s">
        <v>16</v>
      </c>
      <c r="Q9" s="122" t="s">
        <v>17</v>
      </c>
      <c r="R9" s="122" t="s">
        <v>18</v>
      </c>
      <c r="S9" s="122" t="s">
        <v>19</v>
      </c>
      <c r="T9" s="122" t="s">
        <v>20</v>
      </c>
    </row>
    <row r="10" spans="2:20" ht="23.25" thickBot="1" x14ac:dyDescent="0.25">
      <c r="B10" s="19" t="s">
        <v>39</v>
      </c>
      <c r="C10" s="19" t="s">
        <v>32</v>
      </c>
      <c r="D10" s="19" t="s">
        <v>33</v>
      </c>
      <c r="E10" s="19" t="s">
        <v>34</v>
      </c>
      <c r="F10" s="19" t="s">
        <v>142</v>
      </c>
      <c r="G10" s="109" t="s">
        <v>142</v>
      </c>
      <c r="H10" s="19" t="s">
        <v>89</v>
      </c>
      <c r="I10" s="87" t="s">
        <v>97</v>
      </c>
      <c r="J10" s="19" t="s">
        <v>165</v>
      </c>
      <c r="L10" s="124" t="s">
        <v>38</v>
      </c>
      <c r="M10" s="124" t="s">
        <v>31</v>
      </c>
      <c r="N10" s="124" t="s">
        <v>21</v>
      </c>
      <c r="O10" s="124" t="s">
        <v>22</v>
      </c>
      <c r="P10" s="124" t="s">
        <v>23</v>
      </c>
      <c r="Q10" s="124" t="s">
        <v>24</v>
      </c>
      <c r="R10" s="124" t="s">
        <v>43</v>
      </c>
      <c r="S10" s="124" t="s">
        <v>42</v>
      </c>
      <c r="T10" s="124" t="s">
        <v>25</v>
      </c>
    </row>
    <row r="11" spans="2:20" ht="13.5" thickBot="1" x14ac:dyDescent="0.25">
      <c r="B11" s="44" t="s">
        <v>90</v>
      </c>
      <c r="C11" s="44"/>
      <c r="D11" s="44"/>
      <c r="E11" s="17" t="str">
        <f>E2&amp;"a"</f>
        <v>PJa</v>
      </c>
      <c r="F11" s="17"/>
      <c r="G11" s="108"/>
      <c r="H11" s="17"/>
      <c r="I11" s="78"/>
      <c r="J11" s="17" t="s">
        <v>91</v>
      </c>
      <c r="L11" s="124" t="s">
        <v>81</v>
      </c>
      <c r="M11" s="124"/>
      <c r="N11" s="124"/>
      <c r="O11" s="124"/>
      <c r="P11" s="124"/>
      <c r="Q11" s="124"/>
      <c r="R11" s="124"/>
      <c r="S11" s="124"/>
      <c r="T11" s="124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16"/>
      <c r="F12" s="107">
        <f>'EB2'!$D$7/('EB2'!$D$7+'EB2'!$E$7+SUM('EB2'!$G$7:$M$7)+'EB2'!O$7+'EB2'!U$7)</f>
        <v>0.10123668472180623</v>
      </c>
      <c r="G12" s="117">
        <f>F12*(1+$G$8)</f>
        <v>0.12148402166616748</v>
      </c>
      <c r="H12" s="67">
        <v>1</v>
      </c>
      <c r="I12" s="67">
        <v>0.95</v>
      </c>
      <c r="J12" s="51">
        <v>30</v>
      </c>
      <c r="L12" s="129" t="s">
        <v>95</v>
      </c>
      <c r="M12" s="125"/>
      <c r="N12" s="125" t="str">
        <f>LEFT($B$2)&amp;'EB2'!$C$20&amp;$I$2&amp;'EB2'!V2</f>
        <v>IDM1ETOT</v>
      </c>
      <c r="O12" s="130" t="str">
        <f>$D$2&amp;" "&amp;$C$2&amp; " Sector - "&amp;""&amp;$I$1&amp;" "&amp;'EB2'!$X$20&amp;" - "&amp;'EB2'!$V$3</f>
        <v>Demand Technologies Industry Sector - Existing Demand 1 - Total</v>
      </c>
      <c r="P12" s="125" t="str">
        <f>$E$2</f>
        <v>PJ</v>
      </c>
      <c r="Q12" s="125" t="str">
        <f>$E$2&amp;"a"</f>
        <v>PJa</v>
      </c>
      <c r="R12" s="125"/>
      <c r="S12" s="125"/>
      <c r="T12" s="125"/>
    </row>
    <row r="13" spans="2:20" x14ac:dyDescent="0.2">
      <c r="C13" t="str">
        <f>Sector_Fuels!L6</f>
        <v>INDGAS</v>
      </c>
      <c r="F13" s="107">
        <f>'EB2'!$E$7/('EB2'!$D$7+'EB2'!$E$7+SUM('EB2'!$G$7:$M$7)+'EB2'!O$7+'EB2'!U$7)</f>
        <v>0.40594031273088194</v>
      </c>
      <c r="G13" s="117">
        <f>F13*(1+$G$8)</f>
        <v>0.48712837527705832</v>
      </c>
      <c r="H13" s="20"/>
      <c r="I13" s="20"/>
      <c r="L13" s="5"/>
      <c r="M13" s="5"/>
      <c r="N13" s="5"/>
      <c r="O13" s="25"/>
      <c r="P13" s="5"/>
      <c r="Q13" s="5"/>
      <c r="R13" s="5"/>
      <c r="S13" s="5"/>
      <c r="T13" s="5"/>
    </row>
    <row r="14" spans="2:20" x14ac:dyDescent="0.2">
      <c r="B14" s="7"/>
      <c r="C14" t="str">
        <f>Sector_Fuels!L7</f>
        <v>INDOIL</v>
      </c>
      <c r="D14" s="7"/>
      <c r="E14" s="22"/>
      <c r="F14" s="107">
        <f>SUM('EB2'!$G$7:$M$7)/('EB2'!$D$7+'EB2'!$E$7+SUM('EB2'!$G$7:$M$7)+'EB2'!O$7+'EB2'!U$7)</f>
        <v>0.15361550935194407</v>
      </c>
      <c r="G14" s="117">
        <f>F14*(1+$G$8)</f>
        <v>0.18433861122233289</v>
      </c>
      <c r="H14" s="23"/>
      <c r="I14" s="23"/>
      <c r="J14" s="7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">
      <c r="B15" s="7"/>
      <c r="C15" t="str">
        <f>Sector_Fuels!L8</f>
        <v>INDBIO</v>
      </c>
      <c r="E15" s="22"/>
      <c r="F15" s="107">
        <f>'EB2'!O$7/('EB2'!$D$7+'EB2'!$E$7+SUM('EB2'!$G$7:$M$7)+'EB2'!O$7+'EB2'!U$7)</f>
        <v>2.7509646317094086E-2</v>
      </c>
      <c r="G15" s="117">
        <f>F15*(1+$G$8)</f>
        <v>3.3011575580512903E-2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">
      <c r="C16" t="str">
        <f>Sector_Fuels!L9</f>
        <v>INDELC</v>
      </c>
      <c r="F16" s="107">
        <f>'EB2'!U$7/('EB2'!$D$7+'EB2'!$E$7+SUM('EB2'!$G$7:$M$7)+'EB2'!O$7+'EB2'!U$7)</f>
        <v>0.31169784687827384</v>
      </c>
      <c r="G16" s="117">
        <f>F16*(1+$G$8)</f>
        <v>0.37403741625392861</v>
      </c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">
      <c r="C17" s="5"/>
      <c r="D17" s="5"/>
      <c r="E17" s="5"/>
      <c r="F17" s="103"/>
      <c r="G17" s="103"/>
      <c r="H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04"/>
      <c r="G18" s="104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04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B22" s="51"/>
      <c r="C22" s="1" t="s">
        <v>146</v>
      </c>
    </row>
    <row r="23" spans="2:20" x14ac:dyDescent="0.2">
      <c r="B23" s="65"/>
      <c r="C23" s="1" t="s">
        <v>147</v>
      </c>
      <c r="F23" s="15"/>
      <c r="G23" s="15"/>
    </row>
    <row r="24" spans="2:20" x14ac:dyDescent="0.2">
      <c r="F24" s="15"/>
      <c r="G24" s="15"/>
      <c r="K24" s="1"/>
    </row>
    <row r="25" spans="2:20" x14ac:dyDescent="0.2">
      <c r="F25" s="15"/>
      <c r="G25" s="15"/>
      <c r="K25" s="1"/>
    </row>
    <row r="26" spans="2:20" x14ac:dyDescent="0.2">
      <c r="F26" s="15"/>
      <c r="G26" s="15"/>
      <c r="K26" s="1"/>
    </row>
    <row r="27" spans="2:20" x14ac:dyDescent="0.2">
      <c r="E27" s="9"/>
      <c r="F27" s="15"/>
      <c r="G27" s="15"/>
      <c r="K27" s="1"/>
    </row>
    <row r="28" spans="2:20" x14ac:dyDescent="0.2">
      <c r="F28" s="15"/>
      <c r="G28" s="15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H20" sqref="H2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2" bestFit="1" customWidth="1"/>
    <col min="8" max="8" width="11.42578125" bestFit="1" customWidth="1"/>
    <col min="9" max="9" width="13.5703125" customWidth="1"/>
    <col min="10" max="10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  <c r="F1" s="11" t="s">
        <v>78</v>
      </c>
    </row>
    <row r="2" spans="2:11" ht="15.75" x14ac:dyDescent="0.25">
      <c r="B2" s="13" t="s">
        <v>83</v>
      </c>
      <c r="C2" s="13"/>
      <c r="D2" s="13"/>
      <c r="E2" s="13" t="str">
        <f>'EB2'!Z2</f>
        <v>PJ</v>
      </c>
      <c r="F2" s="13" t="str">
        <f>'EB2'!Y2</f>
        <v>M€2005</v>
      </c>
    </row>
    <row r="5" spans="2:11" x14ac:dyDescent="0.2">
      <c r="C5" s="3" t="s">
        <v>13</v>
      </c>
      <c r="D5" s="3"/>
      <c r="E5" s="1"/>
      <c r="F5" s="1"/>
      <c r="J5" s="3" t="s">
        <v>13</v>
      </c>
      <c r="K5" s="1"/>
    </row>
    <row r="6" spans="2:11" x14ac:dyDescent="0.2">
      <c r="B6" s="2" t="s">
        <v>80</v>
      </c>
      <c r="C6" s="2" t="s">
        <v>0</v>
      </c>
      <c r="D6" s="2" t="s">
        <v>139</v>
      </c>
      <c r="E6" s="100">
        <v>2005</v>
      </c>
      <c r="F6" s="118"/>
      <c r="H6" s="2" t="s">
        <v>80</v>
      </c>
      <c r="I6" s="2" t="s">
        <v>0</v>
      </c>
      <c r="J6" s="2" t="s">
        <v>116</v>
      </c>
      <c r="K6" s="2">
        <v>2005</v>
      </c>
    </row>
    <row r="7" spans="2:11" ht="22.5" x14ac:dyDescent="0.2">
      <c r="B7" s="19" t="s">
        <v>81</v>
      </c>
      <c r="C7" s="19" t="s">
        <v>82</v>
      </c>
      <c r="D7" s="19" t="s">
        <v>140</v>
      </c>
      <c r="E7" s="76" t="s">
        <v>36</v>
      </c>
      <c r="F7" s="119"/>
      <c r="H7" s="19" t="s">
        <v>81</v>
      </c>
      <c r="I7" s="19" t="s">
        <v>82</v>
      </c>
      <c r="J7" s="19"/>
      <c r="K7" s="19"/>
    </row>
    <row r="8" spans="2:11" ht="13.5" thickBot="1" x14ac:dyDescent="0.25">
      <c r="B8" s="44" t="s">
        <v>90</v>
      </c>
      <c r="C8" s="44"/>
      <c r="D8" s="44"/>
      <c r="E8" s="17" t="str">
        <f>E2</f>
        <v>PJ</v>
      </c>
      <c r="F8" s="119"/>
      <c r="H8" s="44" t="s">
        <v>90</v>
      </c>
      <c r="I8" s="44"/>
      <c r="J8" s="44"/>
      <c r="K8" s="44"/>
    </row>
    <row r="9" spans="2:11" x14ac:dyDescent="0.2">
      <c r="B9" s="7" t="s">
        <v>35</v>
      </c>
      <c r="C9" s="7" t="str">
        <f>DemTechs_IND!$N$5</f>
        <v>DIDM1</v>
      </c>
      <c r="D9" s="27" t="s">
        <v>76</v>
      </c>
      <c r="E9" s="79">
        <f>SUM('EB2'!D7:E7,'EB2'!G7:O7,'EB2'!U7)</f>
        <v>6558.3449499999988</v>
      </c>
      <c r="F9" s="101"/>
      <c r="H9" s="1" t="s">
        <v>117</v>
      </c>
      <c r="I9" s="1" t="str">
        <f>DemTechs_IND!$N$5</f>
        <v>DIDM1</v>
      </c>
      <c r="J9" s="38" t="s">
        <v>118</v>
      </c>
      <c r="K9" s="66">
        <v>0.3</v>
      </c>
    </row>
    <row r="10" spans="2:11" x14ac:dyDescent="0.2">
      <c r="H10" s="1" t="s">
        <v>117</v>
      </c>
      <c r="I10" s="27" t="str">
        <f>DemTechs_IND!$N$5</f>
        <v>DIDM1</v>
      </c>
      <c r="J10" s="38" t="s">
        <v>119</v>
      </c>
      <c r="K10" s="66">
        <v>0.2</v>
      </c>
    </row>
    <row r="11" spans="2:11" x14ac:dyDescent="0.2">
      <c r="B11" s="37"/>
      <c r="C11" s="37"/>
      <c r="D11" s="10"/>
      <c r="E11" s="101"/>
      <c r="F11" s="101"/>
      <c r="H11" s="1" t="s">
        <v>117</v>
      </c>
      <c r="I11" s="27" t="str">
        <f>DemTechs_IND!$N$5</f>
        <v>DIDM1</v>
      </c>
      <c r="J11" s="38" t="s">
        <v>120</v>
      </c>
      <c r="K11" s="66">
        <f>1-K9-K10-K12</f>
        <v>0.28999999999999992</v>
      </c>
    </row>
    <row r="12" spans="2:11" x14ac:dyDescent="0.2">
      <c r="B12" s="37"/>
      <c r="C12" s="37"/>
      <c r="D12" s="10"/>
      <c r="E12" s="101"/>
      <c r="F12" s="101"/>
      <c r="H12" s="39" t="s">
        <v>117</v>
      </c>
      <c r="I12" s="39" t="str">
        <f>DemTechs_IND!$N$5</f>
        <v>DIDM1</v>
      </c>
      <c r="J12" s="40" t="s">
        <v>121</v>
      </c>
      <c r="K12" s="71">
        <v>0.21</v>
      </c>
    </row>
    <row r="15" spans="2:11" x14ac:dyDescent="0.2">
      <c r="E15" s="35"/>
      <c r="F15" s="35"/>
    </row>
    <row r="16" spans="2:11" x14ac:dyDescent="0.2">
      <c r="E16" s="9"/>
      <c r="F16" s="9"/>
    </row>
    <row r="18" spans="2:6" x14ac:dyDescent="0.2">
      <c r="E18" s="9"/>
      <c r="F18" s="9"/>
    </row>
    <row r="24" spans="2:6" x14ac:dyDescent="0.2">
      <c r="B24" s="51"/>
      <c r="C24" s="1" t="s">
        <v>146</v>
      </c>
    </row>
    <row r="25" spans="2:6" x14ac:dyDescent="0.2">
      <c r="B25" s="65"/>
      <c r="C25" s="1" t="s">
        <v>147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I24"/>
  <sheetViews>
    <sheetView workbookViewId="0">
      <selection activeCell="F5" sqref="F5:F10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96" t="s">
        <v>153</v>
      </c>
      <c r="C3" s="96"/>
      <c r="D3" s="96"/>
      <c r="E3" s="96"/>
      <c r="F3" s="96"/>
      <c r="G3" s="96"/>
      <c r="H3" s="96"/>
      <c r="I3" s="96"/>
    </row>
    <row r="4" spans="2:9" s="5" customFormat="1" ht="17.45" customHeight="1" x14ac:dyDescent="0.25">
      <c r="B4" s="97"/>
      <c r="C4" s="97"/>
      <c r="D4" s="97"/>
      <c r="E4" s="97"/>
      <c r="F4" s="97"/>
      <c r="G4" s="97"/>
    </row>
    <row r="5" spans="2:9" ht="18" x14ac:dyDescent="0.25">
      <c r="B5" s="72" t="s">
        <v>138</v>
      </c>
      <c r="C5" s="73"/>
      <c r="F5" s="37"/>
      <c r="G5" s="37"/>
    </row>
    <row r="6" spans="2:9" ht="13.5" thickBot="1" x14ac:dyDescent="0.25">
      <c r="B6" s="42" t="s">
        <v>0</v>
      </c>
      <c r="C6" s="42" t="str">
        <f>Sector_Fuels!$L$5</f>
        <v>INDCOA</v>
      </c>
      <c r="D6" s="42" t="str">
        <f>Sector_Fuels!$L$6</f>
        <v>INDGAS</v>
      </c>
      <c r="E6" s="42" t="str">
        <f>Sector_Fuels!$L$7</f>
        <v>INDOIL</v>
      </c>
      <c r="F6" s="43"/>
      <c r="G6" s="43"/>
      <c r="H6" s="1"/>
    </row>
    <row r="7" spans="2:9" ht="13.5" thickBot="1" x14ac:dyDescent="0.25">
      <c r="B7" s="44" t="s">
        <v>90</v>
      </c>
      <c r="C7" s="44" t="s">
        <v>148</v>
      </c>
      <c r="D7" s="44" t="s">
        <v>148</v>
      </c>
      <c r="E7" s="44" t="s">
        <v>148</v>
      </c>
      <c r="F7" s="98"/>
      <c r="G7" s="98"/>
      <c r="H7" s="1"/>
    </row>
    <row r="8" spans="2:9" x14ac:dyDescent="0.2">
      <c r="B8" s="43" t="str">
        <f>DemTechs_IND!N6</f>
        <v>INDCO2</v>
      </c>
      <c r="C8" s="67">
        <v>95</v>
      </c>
      <c r="D8" s="70">
        <v>56.1</v>
      </c>
      <c r="E8" s="67">
        <v>76.400000000000006</v>
      </c>
      <c r="F8" s="99"/>
      <c r="G8" s="99"/>
      <c r="H8" s="1"/>
    </row>
    <row r="9" spans="2:9" x14ac:dyDescent="0.2">
      <c r="F9" s="37"/>
      <c r="G9" s="37"/>
    </row>
    <row r="23" spans="2:3" x14ac:dyDescent="0.2">
      <c r="B23" s="51"/>
      <c r="C23" s="1" t="s">
        <v>146</v>
      </c>
    </row>
    <row r="24" spans="2:3" x14ac:dyDescent="0.2">
      <c r="B24" s="65"/>
      <c r="C24" s="1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2020-06-02T10:26:53Z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894390285015106</vt:r8>
  </property>
</Properties>
</file>