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faculdade\"/>
    </mc:Choice>
  </mc:AlternateContent>
  <xr:revisionPtr revIDLastSave="0" documentId="13_ncr:1_{01803501-68F8-4D9C-990C-699F3BAC1FB6}" xr6:coauthVersionLast="47" xr6:coauthVersionMax="47" xr10:uidLastSave="{00000000-0000-0000-0000-000000000000}"/>
  <workbookProtection workbookAlgorithmName="SHA-512" workbookHashValue="KbvdBTz6elcifHMgCdLVjwUu/YrKk7zMPqH2rZDO+0z0wM7SUk/WE0e+GmuZAd8rtuBn5ia2NzadwSh17ACwlg==" workbookSaltValue="3fDTDSbxLb6JOoqF9oERwA==" workbookSpinCount="100000" lockStructure="1"/>
  <bookViews>
    <workbookView xWindow="28680" yWindow="-120" windowWidth="29040" windowHeight="15720" firstSheet="4" activeTab="4" xr2:uid="{8798CA4D-FEEE-4AB6-B5E3-EF33B8A9070B}"/>
  </bookViews>
  <sheets>
    <sheet name="dados3" sheetId="5" state="hidden" r:id="rId1"/>
    <sheet name="dados" sheetId="1" state="hidden" r:id="rId2"/>
    <sheet name="dados2" sheetId="4" state="hidden" r:id="rId3"/>
    <sheet name="lista" sheetId="3" state="hidden" r:id="rId4"/>
    <sheet name="Cadeiras BIOBIO" sheetId="2" r:id="rId5"/>
    <sheet name="Informaçõe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2" l="1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S5" i="2"/>
  <c r="S7" i="2"/>
  <c r="S8" i="2"/>
  <c r="S12" i="2"/>
  <c r="S13" i="2"/>
  <c r="S14" i="2"/>
  <c r="S15" i="2"/>
  <c r="S16" i="2"/>
  <c r="S17" i="2"/>
  <c r="S18" i="2"/>
  <c r="S19" i="2"/>
  <c r="S21" i="2"/>
  <c r="S22" i="2"/>
  <c r="S23" i="2"/>
  <c r="S24" i="2"/>
  <c r="S25" i="2"/>
  <c r="S26" i="2"/>
  <c r="S29" i="2"/>
  <c r="S30" i="2"/>
  <c r="S31" i="2"/>
  <c r="S33" i="2"/>
  <c r="S34" i="2"/>
  <c r="S36" i="2"/>
  <c r="S37" i="2"/>
  <c r="S38" i="2"/>
  <c r="S39" i="2"/>
  <c r="S42" i="2"/>
  <c r="S43" i="2"/>
  <c r="S44" i="2"/>
  <c r="S45" i="2"/>
  <c r="S46" i="2"/>
  <c r="S48" i="2"/>
  <c r="S49" i="2"/>
  <c r="S50" i="2"/>
  <c r="S51" i="2"/>
  <c r="S52" i="2"/>
  <c r="S53" i="2"/>
  <c r="S54" i="2"/>
  <c r="S55" i="2"/>
  <c r="S56" i="2"/>
  <c r="S57" i="2"/>
  <c r="S59" i="2"/>
  <c r="S60" i="2"/>
  <c r="S61" i="2"/>
  <c r="S62" i="2"/>
  <c r="S63" i="2"/>
  <c r="S64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6" i="2"/>
  <c r="S87" i="2"/>
  <c r="S88" i="2"/>
  <c r="S89" i="2"/>
  <c r="S90" i="2"/>
  <c r="S91" i="2"/>
  <c r="S92" i="2"/>
  <c r="S93" i="2"/>
  <c r="S94" i="2"/>
  <c r="K70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J49" i="4"/>
  <c r="S58" i="2" s="1"/>
  <c r="J38" i="4"/>
  <c r="S47" i="2" s="1"/>
  <c r="J40" i="4"/>
  <c r="S85" i="2" s="1"/>
  <c r="J41" i="4"/>
  <c r="S9" i="2" s="1"/>
  <c r="J50" i="4"/>
  <c r="S65" i="2" s="1"/>
  <c r="J48" i="4"/>
  <c r="S11" i="2" s="1"/>
  <c r="J47" i="4"/>
  <c r="S10" i="2" s="1"/>
  <c r="J46" i="4"/>
  <c r="S41" i="2" s="1"/>
  <c r="J45" i="4"/>
  <c r="S28" i="2" s="1"/>
  <c r="J44" i="4"/>
  <c r="S27" i="2" s="1"/>
  <c r="J43" i="4"/>
  <c r="S35" i="2" s="1"/>
  <c r="J42" i="4"/>
  <c r="S40" i="2" s="1"/>
  <c r="J39" i="4"/>
  <c r="S84" i="2" s="1"/>
  <c r="J28" i="4"/>
  <c r="S20" i="2" s="1"/>
  <c r="J37" i="4"/>
  <c r="S32" i="2" s="1"/>
  <c r="J36" i="4"/>
  <c r="S6" i="2" s="1"/>
  <c r="Q6" i="1"/>
  <c r="Q7" i="1"/>
  <c r="Q8" i="1"/>
  <c r="Q9" i="1"/>
  <c r="Q10" i="1"/>
  <c r="Q11" i="1"/>
  <c r="Q12" i="1"/>
  <c r="Q13" i="1"/>
  <c r="Q14" i="1"/>
  <c r="Q5" i="1"/>
  <c r="O8" i="2"/>
  <c r="O5" i="2"/>
  <c r="O12" i="2"/>
  <c r="O9" i="2"/>
  <c r="O6" i="2"/>
  <c r="O7" i="2"/>
  <c r="O11" i="2"/>
  <c r="O10" i="2"/>
  <c r="O13" i="2"/>
  <c r="O16" i="2"/>
  <c r="O19" i="2"/>
  <c r="O18" i="2"/>
  <c r="O15" i="2"/>
  <c r="O17" i="2"/>
  <c r="O14" i="2"/>
  <c r="O23" i="2"/>
  <c r="O21" i="2"/>
  <c r="O22" i="2"/>
  <c r="O25" i="2"/>
  <c r="O24" i="2"/>
  <c r="O20" i="2"/>
  <c r="O29" i="2"/>
  <c r="O27" i="2"/>
  <c r="O31" i="2"/>
  <c r="O30" i="2"/>
  <c r="O28" i="2"/>
  <c r="O26" i="2"/>
  <c r="O36" i="2"/>
  <c r="O37" i="2"/>
  <c r="O34" i="2"/>
  <c r="O38" i="2"/>
  <c r="O33" i="2"/>
  <c r="O32" i="2"/>
  <c r="O35" i="2"/>
  <c r="O41" i="2"/>
  <c r="O42" i="2"/>
  <c r="O45" i="2"/>
  <c r="O39" i="2"/>
  <c r="O43" i="2"/>
  <c r="O40" i="2"/>
  <c r="O44" i="2"/>
  <c r="O47" i="2"/>
  <c r="O48" i="2"/>
  <c r="O49" i="2"/>
  <c r="O46" i="2"/>
  <c r="O50" i="2"/>
  <c r="O51" i="2"/>
  <c r="O58" i="2"/>
  <c r="O53" i="2"/>
  <c r="O54" i="2"/>
  <c r="O55" i="2"/>
  <c r="O52" i="2"/>
  <c r="O56" i="2"/>
  <c r="O57" i="2"/>
  <c r="O59" i="2"/>
  <c r="O60" i="2"/>
  <c r="O61" i="2"/>
  <c r="O62" i="2"/>
  <c r="O63" i="2"/>
  <c r="O65" i="2"/>
  <c r="O64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5" i="2"/>
  <c r="O86" i="2"/>
  <c r="O87" i="2"/>
  <c r="O84" i="2"/>
  <c r="O88" i="2"/>
  <c r="O89" i="2"/>
  <c r="O90" i="2"/>
  <c r="O91" i="2"/>
  <c r="O92" i="2"/>
  <c r="O93" i="2"/>
  <c r="O94" i="2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G92" i="2"/>
  <c r="I71" i="2"/>
  <c r="I72" i="2"/>
  <c r="I73" i="2"/>
  <c r="I74" i="2"/>
  <c r="I83" i="2"/>
  <c r="I85" i="2"/>
  <c r="I87" i="2"/>
  <c r="I89" i="2"/>
  <c r="I91" i="2"/>
  <c r="I92" i="2"/>
  <c r="I93" i="2"/>
  <c r="I94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5" i="2"/>
  <c r="A86" i="2"/>
  <c r="A87" i="2"/>
  <c r="A84" i="2"/>
  <c r="A88" i="2"/>
  <c r="A89" i="2"/>
  <c r="A90" i="2"/>
  <c r="A91" i="2"/>
  <c r="A92" i="2"/>
  <c r="A93" i="2"/>
  <c r="A94" i="2"/>
  <c r="K69" i="2"/>
  <c r="K71" i="2"/>
  <c r="K72" i="2"/>
  <c r="K73" i="2"/>
  <c r="K74" i="2"/>
  <c r="K76" i="2"/>
  <c r="K77" i="2"/>
  <c r="K78" i="2"/>
  <c r="K79" i="2"/>
  <c r="K80" i="2"/>
  <c r="K81" i="2"/>
  <c r="K82" i="2"/>
  <c r="K83" i="2"/>
  <c r="K85" i="2"/>
  <c r="K86" i="2"/>
  <c r="K87" i="2"/>
  <c r="K88" i="2"/>
  <c r="K89" i="2"/>
  <c r="K90" i="2"/>
  <c r="K91" i="2"/>
  <c r="K92" i="2"/>
  <c r="K93" i="2"/>
  <c r="K94" i="2"/>
  <c r="I43" i="2"/>
  <c r="K43" i="2"/>
  <c r="K8" i="2"/>
  <c r="K5" i="2"/>
  <c r="K12" i="2"/>
  <c r="K9" i="2"/>
  <c r="K6" i="2"/>
  <c r="K7" i="2"/>
  <c r="K11" i="2"/>
  <c r="K10" i="2"/>
  <c r="K13" i="2"/>
  <c r="K16" i="2"/>
  <c r="K19" i="2"/>
  <c r="K18" i="2"/>
  <c r="K15" i="2"/>
  <c r="K17" i="2"/>
  <c r="K14" i="2"/>
  <c r="K23" i="2"/>
  <c r="K21" i="2"/>
  <c r="K22" i="2"/>
  <c r="K25" i="2"/>
  <c r="K24" i="2"/>
  <c r="K20" i="2"/>
  <c r="K29" i="2"/>
  <c r="K27" i="2"/>
  <c r="K31" i="2"/>
  <c r="K28" i="2"/>
  <c r="K26" i="2"/>
  <c r="K36" i="2"/>
  <c r="K34" i="2"/>
  <c r="K38" i="2"/>
  <c r="K33" i="2"/>
  <c r="K32" i="2"/>
  <c r="K42" i="2"/>
  <c r="K45" i="2"/>
  <c r="K39" i="2"/>
  <c r="K40" i="2"/>
  <c r="K44" i="2"/>
  <c r="K47" i="2"/>
  <c r="K48" i="2"/>
  <c r="K49" i="2"/>
  <c r="K46" i="2"/>
  <c r="K50" i="2"/>
  <c r="K51" i="2"/>
  <c r="K53" i="2"/>
  <c r="K54" i="2"/>
  <c r="K56" i="2"/>
  <c r="K57" i="2"/>
  <c r="K59" i="2"/>
  <c r="K60" i="2"/>
  <c r="K61" i="2"/>
  <c r="K65" i="2"/>
  <c r="K64" i="2"/>
  <c r="K66" i="2"/>
  <c r="K67" i="2"/>
  <c r="I8" i="2"/>
  <c r="I5" i="2"/>
  <c r="I12" i="2"/>
  <c r="I9" i="2"/>
  <c r="I6" i="2"/>
  <c r="I7" i="2"/>
  <c r="I11" i="2"/>
  <c r="I10" i="2"/>
  <c r="I19" i="2"/>
  <c r="I18" i="2"/>
  <c r="I15" i="2"/>
  <c r="I17" i="2"/>
  <c r="I14" i="2"/>
  <c r="I23" i="2"/>
  <c r="I21" i="2"/>
  <c r="I25" i="2"/>
  <c r="I24" i="2"/>
  <c r="I20" i="2"/>
  <c r="I29" i="2"/>
  <c r="I28" i="2"/>
  <c r="I36" i="2"/>
  <c r="I34" i="2"/>
  <c r="I38" i="2"/>
  <c r="I40" i="2"/>
  <c r="I44" i="2"/>
  <c r="I46" i="2"/>
  <c r="I50" i="2"/>
  <c r="I51" i="2"/>
  <c r="I53" i="2"/>
  <c r="I56" i="2"/>
  <c r="I57" i="2"/>
  <c r="I59" i="2"/>
  <c r="I65" i="2"/>
  <c r="I64" i="2"/>
  <c r="I66" i="2"/>
  <c r="I67" i="2"/>
  <c r="G8" i="2"/>
  <c r="G5" i="2"/>
  <c r="G12" i="2"/>
  <c r="G9" i="2"/>
  <c r="G6" i="2"/>
  <c r="G7" i="2"/>
  <c r="G11" i="2"/>
  <c r="G10" i="2"/>
  <c r="G17" i="2"/>
  <c r="G14" i="2"/>
  <c r="G44" i="2"/>
  <c r="G51" i="2"/>
  <c r="G57" i="2"/>
  <c r="A8" i="2"/>
  <c r="A5" i="2"/>
  <c r="I13" i="2" s="1"/>
  <c r="A12" i="2"/>
  <c r="A9" i="2"/>
  <c r="A6" i="2"/>
  <c r="A7" i="2"/>
  <c r="A11" i="2"/>
  <c r="A10" i="2"/>
  <c r="A13" i="2"/>
  <c r="A16" i="2"/>
  <c r="A19" i="2"/>
  <c r="A18" i="2"/>
  <c r="A15" i="2"/>
  <c r="A17" i="2"/>
  <c r="A14" i="2"/>
  <c r="A23" i="2"/>
  <c r="A21" i="2"/>
  <c r="A22" i="2"/>
  <c r="A25" i="2"/>
  <c r="A24" i="2"/>
  <c r="A20" i="2"/>
  <c r="A29" i="2"/>
  <c r="A27" i="2"/>
  <c r="A31" i="2"/>
  <c r="A30" i="2"/>
  <c r="A28" i="2"/>
  <c r="A26" i="2"/>
  <c r="A36" i="2"/>
  <c r="A37" i="2"/>
  <c r="A34" i="2"/>
  <c r="A38" i="2"/>
  <c r="A33" i="2"/>
  <c r="A32" i="2"/>
  <c r="A35" i="2"/>
  <c r="A41" i="2"/>
  <c r="A42" i="2"/>
  <c r="A45" i="2"/>
  <c r="A39" i="2"/>
  <c r="A43" i="2"/>
  <c r="A40" i="2"/>
  <c r="A44" i="2"/>
  <c r="A47" i="2"/>
  <c r="A48" i="2"/>
  <c r="A49" i="2"/>
  <c r="A46" i="2"/>
  <c r="A50" i="2"/>
  <c r="A51" i="2"/>
  <c r="A58" i="2"/>
  <c r="A53" i="2"/>
  <c r="A54" i="2"/>
  <c r="A55" i="2"/>
  <c r="A52" i="2"/>
  <c r="A56" i="2"/>
  <c r="A57" i="2"/>
  <c r="A59" i="2"/>
  <c r="A60" i="2"/>
  <c r="A61" i="2"/>
  <c r="A62" i="2"/>
  <c r="A63" i="2"/>
  <c r="A65" i="2"/>
  <c r="A64" i="2"/>
  <c r="A66" i="2"/>
  <c r="A67" i="2"/>
  <c r="I54" i="2" l="1"/>
  <c r="K55" i="2"/>
  <c r="M58" i="2"/>
  <c r="K62" i="2"/>
  <c r="K63" i="2"/>
  <c r="I61" i="2"/>
  <c r="K58" i="2"/>
  <c r="I48" i="2"/>
  <c r="I30" i="2"/>
  <c r="K30" i="2"/>
  <c r="I27" i="2"/>
  <c r="I35" i="2"/>
  <c r="K37" i="2"/>
  <c r="I45" i="2"/>
  <c r="I49" i="2"/>
  <c r="I22" i="2"/>
  <c r="I16" i="2"/>
  <c r="I47" i="2"/>
  <c r="U5" i="1"/>
  <c r="R13" i="1"/>
  <c r="R6" i="1"/>
  <c r="R12" i="1"/>
  <c r="R11" i="1"/>
  <c r="R10" i="1"/>
  <c r="R9" i="1"/>
  <c r="R8" i="1"/>
  <c r="R5" i="1"/>
  <c r="R7" i="1"/>
  <c r="R14" i="1"/>
  <c r="G84" i="2"/>
  <c r="I68" i="2"/>
  <c r="G87" i="2"/>
  <c r="G78" i="2"/>
  <c r="G88" i="2"/>
  <c r="G80" i="2"/>
  <c r="G72" i="2"/>
  <c r="I75" i="2"/>
  <c r="G79" i="2"/>
  <c r="G71" i="2"/>
  <c r="I90" i="2"/>
  <c r="I82" i="2"/>
  <c r="I81" i="2"/>
  <c r="K84" i="2"/>
  <c r="G93" i="2"/>
  <c r="G86" i="2"/>
  <c r="G77" i="2"/>
  <c r="G69" i="2"/>
  <c r="I88" i="2"/>
  <c r="I80" i="2"/>
  <c r="G94" i="2"/>
  <c r="G70" i="2"/>
  <c r="G85" i="2"/>
  <c r="G76" i="2"/>
  <c r="G68" i="2"/>
  <c r="I84" i="2"/>
  <c r="I79" i="2"/>
  <c r="G91" i="2"/>
  <c r="G83" i="2"/>
  <c r="G75" i="2"/>
  <c r="I78" i="2"/>
  <c r="I70" i="2"/>
  <c r="K68" i="2"/>
  <c r="G90" i="2"/>
  <c r="G82" i="2"/>
  <c r="G74" i="2"/>
  <c r="I86" i="2"/>
  <c r="I77" i="2"/>
  <c r="I69" i="2"/>
  <c r="K75" i="2"/>
  <c r="G89" i="2"/>
  <c r="G81" i="2"/>
  <c r="G73" i="2"/>
  <c r="I76" i="2"/>
  <c r="K35" i="2"/>
  <c r="K41" i="2"/>
  <c r="G54" i="2"/>
  <c r="K52" i="2"/>
  <c r="G41" i="2"/>
  <c r="G19" i="2"/>
  <c r="I62" i="2"/>
  <c r="G16" i="2"/>
  <c r="G43" i="2"/>
  <c r="G62" i="2"/>
  <c r="G61" i="2"/>
  <c r="G53" i="2"/>
  <c r="G32" i="2"/>
  <c r="G30" i="2"/>
  <c r="G21" i="2"/>
  <c r="G13" i="2"/>
  <c r="I60" i="2"/>
  <c r="I58" i="2"/>
  <c r="I33" i="2"/>
  <c r="I31" i="2"/>
  <c r="G60" i="2"/>
  <c r="G58" i="2"/>
  <c r="G40" i="2"/>
  <c r="G33" i="2"/>
  <c r="G31" i="2"/>
  <c r="G23" i="2"/>
  <c r="G35" i="2"/>
  <c r="G22" i="2"/>
  <c r="G67" i="2"/>
  <c r="G59" i="2"/>
  <c r="G38" i="2"/>
  <c r="G27" i="2"/>
  <c r="I39" i="2"/>
  <c r="G47" i="2"/>
  <c r="G28" i="2"/>
  <c r="G66" i="2"/>
  <c r="G50" i="2"/>
  <c r="G39" i="2"/>
  <c r="G34" i="2"/>
  <c r="G29" i="2"/>
  <c r="I37" i="2"/>
  <c r="I32" i="2"/>
  <c r="G64" i="2"/>
  <c r="G56" i="2"/>
  <c r="G46" i="2"/>
  <c r="G45" i="2"/>
  <c r="G37" i="2"/>
  <c r="G20" i="2"/>
  <c r="G15" i="2"/>
  <c r="I52" i="2"/>
  <c r="I42" i="2"/>
  <c r="G65" i="2"/>
  <c r="G52" i="2"/>
  <c r="G49" i="2"/>
  <c r="G42" i="2"/>
  <c r="G36" i="2"/>
  <c r="G24" i="2"/>
  <c r="G18" i="2"/>
  <c r="I63" i="2"/>
  <c r="I55" i="2"/>
  <c r="I41" i="2"/>
  <c r="I26" i="2"/>
  <c r="G63" i="2"/>
  <c r="G55" i="2"/>
  <c r="G48" i="2"/>
  <c r="G26" i="2"/>
  <c r="G25" i="2"/>
  <c r="D34" i="5" l="1"/>
  <c r="D73" i="5"/>
  <c r="D16" i="5"/>
  <c r="D78" i="5"/>
  <c r="D79" i="5"/>
  <c r="D65" i="5"/>
  <c r="D51" i="5"/>
  <c r="D24" i="5"/>
  <c r="D80" i="5"/>
  <c r="D76" i="5"/>
  <c r="D69" i="5"/>
  <c r="D62" i="5"/>
  <c r="D63" i="5"/>
  <c r="D56" i="5"/>
  <c r="D53" i="5"/>
  <c r="D40" i="5"/>
  <c r="Q5" i="2"/>
  <c r="D84" i="5"/>
  <c r="D77" i="5"/>
  <c r="D70" i="5"/>
  <c r="D71" i="5"/>
  <c r="D64" i="5"/>
  <c r="D57" i="5"/>
  <c r="D48" i="5"/>
  <c r="D43" i="5"/>
  <c r="D14" i="5"/>
  <c r="D66" i="5"/>
  <c r="D46" i="5"/>
  <c r="D32" i="5"/>
  <c r="D27" i="5"/>
  <c r="D22" i="5"/>
  <c r="D25" i="5"/>
  <c r="D20" i="5"/>
  <c r="D81" i="5"/>
  <c r="D74" i="5"/>
  <c r="D67" i="5"/>
  <c r="D59" i="5"/>
  <c r="Q44" i="2"/>
  <c r="R44" i="2" s="1"/>
  <c r="D54" i="5"/>
  <c r="D41" i="5"/>
  <c r="D35" i="5"/>
  <c r="D30" i="5"/>
  <c r="D33" i="5"/>
  <c r="D28" i="5"/>
  <c r="D15" i="5"/>
  <c r="D82" i="5"/>
  <c r="D75" i="5"/>
  <c r="D29" i="5"/>
  <c r="D17" i="5"/>
  <c r="D60" i="5"/>
  <c r="D49" i="5"/>
  <c r="D44" i="5"/>
  <c r="D47" i="5"/>
  <c r="D42" i="5"/>
  <c r="D36" i="5"/>
  <c r="D23" i="5"/>
  <c r="D18" i="5"/>
  <c r="D83" i="5"/>
  <c r="D85" i="5"/>
  <c r="D72" i="5"/>
  <c r="D58" i="5"/>
  <c r="D19" i="5"/>
  <c r="D68" i="5"/>
  <c r="D61" i="5"/>
  <c r="D52" i="5"/>
  <c r="D55" i="5"/>
  <c r="D50" i="5"/>
  <c r="D45" i="5"/>
  <c r="D31" i="5"/>
  <c r="D26" i="5"/>
  <c r="D21" i="5"/>
  <c r="Q45" i="2"/>
  <c r="Q14" i="2"/>
  <c r="R14" i="2" s="1"/>
  <c r="Q78" i="2"/>
  <c r="R78" i="2" s="1"/>
  <c r="Q47" i="2"/>
  <c r="Q24" i="2"/>
  <c r="Q88" i="2"/>
  <c r="R88" i="2" s="1"/>
  <c r="Q65" i="2"/>
  <c r="Q42" i="2"/>
  <c r="R42" i="2" s="1"/>
  <c r="Q19" i="2"/>
  <c r="Q83" i="2"/>
  <c r="R83" i="2" s="1"/>
  <c r="Q60" i="2"/>
  <c r="R60" i="2" s="1"/>
  <c r="Q37" i="2"/>
  <c r="Q6" i="2"/>
  <c r="Q70" i="2"/>
  <c r="R70" i="2" s="1"/>
  <c r="Q39" i="2"/>
  <c r="Q16" i="2"/>
  <c r="Q80" i="2"/>
  <c r="R80" i="2" s="1"/>
  <c r="Q57" i="2"/>
  <c r="R57" i="2" s="1"/>
  <c r="Q34" i="2"/>
  <c r="Q11" i="2"/>
  <c r="Q75" i="2"/>
  <c r="R75" i="2" s="1"/>
  <c r="Q52" i="2"/>
  <c r="Q53" i="2"/>
  <c r="Q22" i="2"/>
  <c r="R22" i="2" s="1"/>
  <c r="Q86" i="2"/>
  <c r="R86" i="2" s="1"/>
  <c r="Q55" i="2"/>
  <c r="R55" i="2" s="1"/>
  <c r="Q32" i="2"/>
  <c r="Q9" i="2"/>
  <c r="Q73" i="2"/>
  <c r="R73" i="2" s="1"/>
  <c r="Q50" i="2"/>
  <c r="R50" i="2" s="1"/>
  <c r="Q27" i="2"/>
  <c r="Q91" i="2"/>
  <c r="R91" i="2" s="1"/>
  <c r="Q68" i="2"/>
  <c r="Q29" i="2"/>
  <c r="Q62" i="2"/>
  <c r="R62" i="2" s="1"/>
  <c r="Q72" i="2"/>
  <c r="R72" i="2" s="1"/>
  <c r="Q76" i="2"/>
  <c r="R76" i="2" s="1"/>
  <c r="Q93" i="2"/>
  <c r="R93" i="2" s="1"/>
  <c r="Q31" i="2"/>
  <c r="Q8" i="2"/>
  <c r="Q49" i="2"/>
  <c r="Q26" i="2"/>
  <c r="Q90" i="2"/>
  <c r="R90" i="2" s="1"/>
  <c r="Q67" i="2"/>
  <c r="R67" i="2" s="1"/>
  <c r="Q61" i="2"/>
  <c r="Q30" i="2"/>
  <c r="Q94" i="2"/>
  <c r="R94" i="2" s="1"/>
  <c r="Q63" i="2"/>
  <c r="R63" i="2" s="1"/>
  <c r="Q40" i="2"/>
  <c r="Q17" i="2"/>
  <c r="Q81" i="2"/>
  <c r="R81" i="2" s="1"/>
  <c r="Q58" i="2"/>
  <c r="Q35" i="2"/>
  <c r="Q12" i="2"/>
  <c r="Q69" i="2"/>
  <c r="R69" i="2" s="1"/>
  <c r="Q38" i="2"/>
  <c r="Q7" i="2"/>
  <c r="Q71" i="2"/>
  <c r="R71" i="2" s="1"/>
  <c r="Q48" i="2"/>
  <c r="Q25" i="2"/>
  <c r="Q89" i="2"/>
  <c r="R89" i="2" s="1"/>
  <c r="Q66" i="2"/>
  <c r="R66" i="2" s="1"/>
  <c r="Q43" i="2"/>
  <c r="Q20" i="2"/>
  <c r="Q84" i="2"/>
  <c r="Q13" i="2"/>
  <c r="Q77" i="2"/>
  <c r="R77" i="2" s="1"/>
  <c r="Q46" i="2"/>
  <c r="Q15" i="2"/>
  <c r="Q79" i="2"/>
  <c r="R79" i="2" s="1"/>
  <c r="Q56" i="2"/>
  <c r="R56" i="2" s="1"/>
  <c r="Q33" i="2"/>
  <c r="Q10" i="2"/>
  <c r="Q74" i="2"/>
  <c r="R74" i="2" s="1"/>
  <c r="Q51" i="2"/>
  <c r="R51" i="2" s="1"/>
  <c r="Q28" i="2"/>
  <c r="Q92" i="2"/>
  <c r="Q21" i="2"/>
  <c r="Q85" i="2"/>
  <c r="Q54" i="2"/>
  <c r="Q23" i="2"/>
  <c r="Q87" i="2"/>
  <c r="R87" i="2" s="1"/>
  <c r="Q64" i="2"/>
  <c r="R64" i="2" s="1"/>
  <c r="Q41" i="2"/>
  <c r="Q18" i="2"/>
  <c r="Q82" i="2"/>
  <c r="R82" i="2" s="1"/>
  <c r="Q59" i="2"/>
  <c r="R59" i="2" s="1"/>
  <c r="Q36" i="2"/>
  <c r="I36" i="4"/>
  <c r="I11" i="4"/>
  <c r="I44" i="4"/>
  <c r="I50" i="4"/>
  <c r="I13" i="4"/>
  <c r="I45" i="4"/>
  <c r="I12" i="4"/>
  <c r="I15" i="4"/>
  <c r="I5" i="4"/>
  <c r="I7" i="4"/>
  <c r="I32" i="4"/>
  <c r="I39" i="4"/>
  <c r="I2" i="4"/>
  <c r="I23" i="4"/>
  <c r="I40" i="4"/>
  <c r="I49" i="4"/>
  <c r="I9" i="4"/>
  <c r="I3" i="4"/>
  <c r="I26" i="4"/>
  <c r="I43" i="4"/>
  <c r="R35" i="2" s="1"/>
  <c r="I37" i="4"/>
  <c r="I8" i="4"/>
  <c r="I41" i="4"/>
  <c r="I22" i="4"/>
  <c r="I48" i="4"/>
  <c r="I29" i="4"/>
  <c r="I6" i="4"/>
  <c r="I16" i="4"/>
  <c r="I21" i="4"/>
  <c r="I4" i="4"/>
  <c r="I24" i="4"/>
  <c r="I18" i="4"/>
  <c r="I35" i="4"/>
  <c r="I14" i="4"/>
  <c r="I38" i="4"/>
  <c r="I25" i="4"/>
  <c r="I46" i="4"/>
  <c r="I27" i="4"/>
  <c r="I20" i="4"/>
  <c r="I30" i="4"/>
  <c r="I10" i="4"/>
  <c r="I47" i="4"/>
  <c r="I42" i="4"/>
  <c r="I31" i="4"/>
  <c r="I33" i="4"/>
  <c r="I28" i="4"/>
  <c r="I34" i="4"/>
  <c r="I19" i="4"/>
  <c r="I17" i="4"/>
  <c r="R61" i="2"/>
  <c r="R92" i="2"/>
  <c r="R15" i="2" l="1"/>
  <c r="R18" i="2"/>
  <c r="R6" i="2"/>
  <c r="R8" i="2"/>
  <c r="R5" i="2"/>
  <c r="R37" i="2"/>
  <c r="R41" i="2"/>
  <c r="R52" i="2"/>
  <c r="R25" i="2"/>
  <c r="R11" i="2"/>
  <c r="R33" i="2"/>
  <c r="R9" i="2"/>
  <c r="R38" i="2"/>
  <c r="R49" i="2"/>
  <c r="R45" i="2"/>
  <c r="R58" i="2"/>
  <c r="R10" i="2"/>
  <c r="R7" i="2"/>
  <c r="R19" i="2"/>
  <c r="R68" i="2"/>
  <c r="R36" i="2"/>
  <c r="R53" i="2"/>
  <c r="R39" i="2"/>
  <c r="R65" i="2"/>
  <c r="R20" i="2"/>
  <c r="R46" i="2"/>
  <c r="R34" i="2"/>
  <c r="R48" i="2"/>
  <c r="R13" i="2"/>
  <c r="R28" i="2"/>
  <c r="R32" i="2"/>
  <c r="R43" i="2"/>
  <c r="R21" i="2"/>
  <c r="R84" i="2"/>
  <c r="R17" i="2"/>
  <c r="R54" i="2"/>
  <c r="R16" i="2"/>
  <c r="R40" i="2"/>
  <c r="R47" i="2"/>
  <c r="R85" i="2"/>
  <c r="R12" i="2"/>
  <c r="R26" i="2"/>
  <c r="R23" i="2"/>
  <c r="R31" i="2"/>
  <c r="R24" i="2"/>
  <c r="R30" i="2"/>
  <c r="R27" i="2"/>
  <c r="R29" i="2"/>
  <c r="E1" i="2" l="1"/>
  <c r="D1" i="2" s="1"/>
  <c r="E2" i="2" l="1"/>
  <c r="D2" i="2" s="1"/>
  <c r="G2" i="2" l="1"/>
</calcChain>
</file>

<file path=xl/sharedStrings.xml><?xml version="1.0" encoding="utf-8"?>
<sst xmlns="http://schemas.openxmlformats.org/spreadsheetml/2006/main" count="1237" uniqueCount="327">
  <si>
    <r>
      <rPr>
        <sz val="11.5"/>
        <rFont val="Cambria"/>
        <family val="1"/>
      </rPr>
      <t>Cálculo I</t>
    </r>
  </si>
  <si>
    <r>
      <rPr>
        <sz val="11.5"/>
        <rFont val="Cambria"/>
        <family val="1"/>
      </rPr>
      <t>Sem pré-requisitos</t>
    </r>
  </si>
  <si>
    <r>
      <rPr>
        <sz val="11.5"/>
        <rFont val="Cambria"/>
        <family val="1"/>
      </rPr>
      <t>Química Geral</t>
    </r>
  </si>
  <si>
    <r>
      <rPr>
        <sz val="11.5"/>
        <rFont val="Cambria"/>
        <family val="1"/>
      </rPr>
      <t>Desenho Técnico I</t>
    </r>
  </si>
  <si>
    <r>
      <rPr>
        <sz val="11.5"/>
        <rFont val="Cambria"/>
        <family val="1"/>
      </rPr>
      <t>Algoritmos e Programação</t>
    </r>
  </si>
  <si>
    <r>
      <rPr>
        <sz val="11.5"/>
        <rFont val="Cambria"/>
        <family val="1"/>
      </rPr>
      <t>Biologia Geral</t>
    </r>
  </si>
  <si>
    <t>Introdução à Engenharia de Bioprocessos e Biotecnologia</t>
  </si>
  <si>
    <r>
      <rPr>
        <sz val="11.5"/>
        <rFont val="Cambria"/>
        <family val="1"/>
      </rPr>
      <t>Inglês Básico</t>
    </r>
  </si>
  <si>
    <t>Seméstre</t>
  </si>
  <si>
    <t>Componente Curricular</t>
  </si>
  <si>
    <t>Horas Aula</t>
  </si>
  <si>
    <t>Cr</t>
  </si>
  <si>
    <t>Pré-requisitos</t>
  </si>
  <si>
    <r>
      <rPr>
        <sz val="11.5"/>
        <rFont val="Cambria"/>
        <family val="1"/>
      </rPr>
      <t xml:space="preserve">Cálculo I,
</t>
    </r>
    <r>
      <rPr>
        <sz val="11.5"/>
        <rFont val="Cambria"/>
        <family val="1"/>
      </rPr>
      <t>Álgebra Linear e Geometria Analítica</t>
    </r>
  </si>
  <si>
    <r>
      <rPr>
        <sz val="11.5"/>
        <rFont val="Cambria"/>
        <family val="1"/>
      </rPr>
      <t>Química Orgânica I</t>
    </r>
  </si>
  <si>
    <r>
      <rPr>
        <sz val="11.5"/>
        <rFont val="Cambria"/>
        <family val="1"/>
      </rPr>
      <t>Química Geral Experimental</t>
    </r>
  </si>
  <si>
    <r>
      <rPr>
        <sz val="11.5"/>
        <rFont val="Cambria"/>
        <family val="1"/>
      </rPr>
      <t>Ciências do Ambiente</t>
    </r>
  </si>
  <si>
    <r>
      <rPr>
        <sz val="11.5"/>
        <rFont val="Cambria"/>
        <family val="1"/>
      </rPr>
      <t>Introdução à Engenharia de Bioprocessos e Biotecnologia</t>
    </r>
  </si>
  <si>
    <r>
      <rPr>
        <sz val="11.5"/>
        <rFont val="Cambria"/>
        <family val="1"/>
      </rPr>
      <t>Produção Textual</t>
    </r>
  </si>
  <si>
    <r>
      <rPr>
        <sz val="11.5"/>
        <rFont val="Cambria"/>
        <family val="1"/>
      </rPr>
      <t xml:space="preserve">Cálculo II,
</t>
    </r>
    <r>
      <rPr>
        <sz val="11.5"/>
        <rFont val="Cambria"/>
        <family val="1"/>
      </rPr>
      <t>Física I - Mecânica</t>
    </r>
  </si>
  <si>
    <r>
      <rPr>
        <sz val="11"/>
        <color theme="1"/>
        <rFont val="Calibri"/>
        <family val="1"/>
        <scheme val="minor"/>
      </rPr>
      <t>Equações Diferenciais</t>
    </r>
  </si>
  <si>
    <r>
      <rPr>
        <sz val="11"/>
        <color theme="1"/>
        <rFont val="Calibri"/>
        <family val="1"/>
        <scheme val="minor"/>
      </rPr>
      <t>Física II – Eletromagnetismo</t>
    </r>
  </si>
  <si>
    <r>
      <rPr>
        <sz val="11"/>
        <color theme="1"/>
        <rFont val="Calibri"/>
        <family val="1"/>
        <scheme val="minor"/>
      </rPr>
      <t>Genética Geral</t>
    </r>
  </si>
  <si>
    <r>
      <rPr>
        <sz val="11"/>
        <color theme="1"/>
        <rFont val="Calibri"/>
        <family val="1"/>
        <scheme val="minor"/>
      </rPr>
      <t>Biologia Celular</t>
    </r>
  </si>
  <si>
    <r>
      <rPr>
        <sz val="11"/>
        <color theme="1"/>
        <rFont val="Calibri"/>
        <family val="1"/>
        <scheme val="minor"/>
      </rPr>
      <t>Cálculo II</t>
    </r>
  </si>
  <si>
    <r>
      <rPr>
        <sz val="11"/>
        <color theme="1"/>
        <rFont val="Calibri"/>
        <family val="1"/>
        <scheme val="minor"/>
      </rPr>
      <t>Cálculo I</t>
    </r>
  </si>
  <si>
    <r>
      <rPr>
        <sz val="11"/>
        <color theme="1"/>
        <rFont val="Calibri"/>
        <family val="1"/>
        <scheme val="minor"/>
      </rPr>
      <t>Química Orgânica I</t>
    </r>
  </si>
  <si>
    <r>
      <rPr>
        <sz val="11"/>
        <color theme="1"/>
        <rFont val="Calibri"/>
        <family val="1"/>
        <scheme val="minor"/>
      </rPr>
      <t>Biologia Geral</t>
    </r>
  </si>
  <si>
    <r>
      <rPr>
        <sz val="11.5"/>
        <rFont val="Cambria"/>
        <family val="1"/>
      </rPr>
      <t xml:space="preserve">Física I – Mecânica,
</t>
    </r>
    <r>
      <rPr>
        <sz val="11.5"/>
        <rFont val="Cambria"/>
        <family val="1"/>
      </rPr>
      <t>Equações Diferenciais</t>
    </r>
  </si>
  <si>
    <r>
      <rPr>
        <sz val="11.5"/>
        <rFont val="Cambria"/>
        <family val="1"/>
      </rPr>
      <t xml:space="preserve">Química Geral Experimental,
</t>
    </r>
    <r>
      <rPr>
        <sz val="11.5"/>
        <rFont val="Cambria"/>
        <family val="1"/>
      </rPr>
      <t>Metodologia Científica, Química Orgânica II</t>
    </r>
  </si>
  <si>
    <r>
      <rPr>
        <sz val="11"/>
        <color theme="1"/>
        <rFont val="Calibri"/>
        <family val="1"/>
        <scheme val="minor"/>
      </rPr>
      <t>Métodos Numéricos</t>
    </r>
  </si>
  <si>
    <r>
      <rPr>
        <sz val="11"/>
        <color theme="1"/>
        <rFont val="Calibri"/>
        <family val="1"/>
        <scheme val="minor"/>
      </rPr>
      <t>Física III – Gravitação, Ondas e Óptica</t>
    </r>
  </si>
  <si>
    <r>
      <rPr>
        <sz val="11"/>
        <color theme="1"/>
        <rFont val="Calibri"/>
        <family val="1"/>
        <scheme val="minor"/>
      </rPr>
      <t>Termodinâmica</t>
    </r>
  </si>
  <si>
    <r>
      <rPr>
        <sz val="11"/>
        <color theme="1"/>
        <rFont val="Calibri"/>
        <family val="1"/>
        <scheme val="minor"/>
      </rPr>
      <t>Fundamentos de Química Inorgânica</t>
    </r>
  </si>
  <si>
    <r>
      <rPr>
        <sz val="11"/>
        <color theme="1"/>
        <rFont val="Calibri"/>
        <family val="1"/>
        <scheme val="minor"/>
      </rPr>
      <t>Bioquímica I</t>
    </r>
  </si>
  <si>
    <r>
      <rPr>
        <sz val="11"/>
        <color theme="1"/>
        <rFont val="Calibri"/>
        <family val="1"/>
        <scheme val="minor"/>
      </rPr>
      <t>Química Orgânica I, Equações Diferenciais</t>
    </r>
  </si>
  <si>
    <r>
      <rPr>
        <sz val="11"/>
        <color theme="1"/>
        <rFont val="Calibri"/>
        <family val="1"/>
        <scheme val="minor"/>
      </rPr>
      <t>Química Geral</t>
    </r>
  </si>
  <si>
    <r>
      <rPr>
        <sz val="11"/>
        <color theme="1"/>
        <rFont val="Calibri"/>
        <family val="1"/>
        <scheme val="minor"/>
      </rPr>
      <t>Química Orgânica II, Biologia Celular</t>
    </r>
  </si>
  <si>
    <t>Termodinâmica</t>
  </si>
  <si>
    <t>Fundamentos de Química Analítica</t>
  </si>
  <si>
    <t>Química Geral Experimental, Metodologia Científica,
Estatística Aplicada</t>
  </si>
  <si>
    <t>Bioquímica II</t>
  </si>
  <si>
    <t>Bioquímica I</t>
  </si>
  <si>
    <t>Microbiologia Geral</t>
  </si>
  <si>
    <t>Biologia Molecular</t>
  </si>
  <si>
    <t>Genética Geral, Bioquímica I</t>
  </si>
  <si>
    <t>Anatomia e Fisiologia Vegetal</t>
  </si>
  <si>
    <t>Biologia Celular, Bioquímica I</t>
  </si>
  <si>
    <t>Fenômenos de Transporte I – Mecânica de Fluídos</t>
  </si>
  <si>
    <t>Física III – Gravitação, Ondas e Óptica, Termodinâmica</t>
  </si>
  <si>
    <t>Imunologia Geral</t>
  </si>
  <si>
    <t>Bioquímica II, Microbiologia Geral, Biologia Molecular</t>
  </si>
  <si>
    <t>Genética de Micro-organismos</t>
  </si>
  <si>
    <t>Microbiologia Geral, Biologia Molecular</t>
  </si>
  <si>
    <t>Técnicas de Biologia Molecular</t>
  </si>
  <si>
    <t>Química Geral Experimental,
Biologia Molecular</t>
  </si>
  <si>
    <t>Ciência dos Materiais</t>
  </si>
  <si>
    <t>Química Orgânica II, Físico-Química</t>
  </si>
  <si>
    <t>Fenômenos de Transporte II – Calor e Massa</t>
  </si>
  <si>
    <t>Fenômenos de Transporte – Mecânica de Fluídos</t>
  </si>
  <si>
    <t>Economia para Engenharia</t>
  </si>
  <si>
    <t>Métodos Numéricos</t>
  </si>
  <si>
    <t>Créditos Eletivos Obrigatórios Sugeridos</t>
  </si>
  <si>
    <t>Ver Eixos</t>
  </si>
  <si>
    <r>
      <rPr>
        <sz val="11.5"/>
        <rFont val="Cambria"/>
        <family val="1"/>
      </rPr>
      <t xml:space="preserve">Físico-Química,
</t>
    </r>
    <r>
      <rPr>
        <sz val="11.5"/>
        <rFont val="Cambria"/>
        <family val="1"/>
      </rPr>
      <t>Fenômenos de Transporte – Calor e Massa</t>
    </r>
  </si>
  <si>
    <r>
      <rPr>
        <sz val="11"/>
        <color theme="1"/>
        <rFont val="Calibri"/>
        <family val="1"/>
        <scheme val="minor"/>
      </rPr>
      <t>Bioinformática</t>
    </r>
  </si>
  <si>
    <r>
      <rPr>
        <sz val="11"/>
        <color theme="1"/>
        <rFont val="Calibri"/>
        <family val="1"/>
        <scheme val="minor"/>
      </rPr>
      <t>Operações Unitárias I</t>
    </r>
  </si>
  <si>
    <r>
      <rPr>
        <sz val="11"/>
        <color theme="1"/>
        <rFont val="Calibri"/>
        <family val="1"/>
        <scheme val="minor"/>
      </rPr>
      <t>Administração e Empreendedorismo</t>
    </r>
  </si>
  <si>
    <r>
      <rPr>
        <sz val="11"/>
        <color theme="1"/>
        <rFont val="Calibri"/>
        <family val="1"/>
        <scheme val="minor"/>
      </rPr>
      <t>Técnicas de Biologia Molecular</t>
    </r>
  </si>
  <si>
    <r>
      <rPr>
        <sz val="11"/>
        <color theme="1"/>
        <rFont val="Calibri"/>
        <family val="1"/>
        <scheme val="minor"/>
      </rPr>
      <t>Economia para Engenharia</t>
    </r>
  </si>
  <si>
    <r>
      <rPr>
        <sz val="11"/>
        <color theme="1"/>
        <rFont val="Calibri"/>
        <family val="1"/>
        <scheme val="minor"/>
      </rPr>
      <t>150 créditos obrigatórios</t>
    </r>
  </si>
  <si>
    <r>
      <rPr>
        <sz val="11"/>
        <color theme="1"/>
        <rFont val="Calibri"/>
        <family val="1"/>
        <scheme val="minor"/>
      </rPr>
      <t>Ver Eixos</t>
    </r>
  </si>
  <si>
    <r>
      <rPr>
        <sz val="11.5"/>
        <rFont val="Cambria"/>
        <family val="1"/>
      </rPr>
      <t xml:space="preserve">Química Orgânica Experimental, Bioquímica II,
</t>
    </r>
    <r>
      <rPr>
        <sz val="11.5"/>
        <rFont val="Cambria"/>
        <family val="1"/>
      </rPr>
      <t>Fundamentos de Química Analítica, Operações Unitárias I</t>
    </r>
  </si>
  <si>
    <r>
      <rPr>
        <sz val="11.5"/>
        <rFont val="Cambria"/>
        <family val="1"/>
      </rPr>
      <t xml:space="preserve">Fundamentos de Química Inorgânica, Bioquímica I,
</t>
    </r>
    <r>
      <rPr>
        <sz val="11.5"/>
        <rFont val="Cambria"/>
        <family val="1"/>
      </rPr>
      <t>Físico-Química</t>
    </r>
  </si>
  <si>
    <r>
      <rPr>
        <sz val="11"/>
        <color theme="1"/>
        <rFont val="Calibri"/>
        <family val="1"/>
        <scheme val="minor"/>
      </rPr>
      <t>Engenharia das Reações Químicas Ciência dos Materiais</t>
    </r>
  </si>
  <si>
    <r>
      <rPr>
        <sz val="11"/>
        <color theme="1"/>
        <rFont val="Calibri"/>
        <family val="1"/>
        <scheme val="minor"/>
      </rPr>
      <t>Desenho Técnico I, Ciência dos Materiais, Operações Unitárias I</t>
    </r>
  </si>
  <si>
    <r>
      <rPr>
        <sz val="11"/>
        <color theme="1"/>
        <rFont val="Calibri"/>
        <family val="1"/>
        <scheme val="minor"/>
      </rPr>
      <t>180 créditos obrigatórios</t>
    </r>
  </si>
  <si>
    <r>
      <rPr>
        <sz val="11.5"/>
        <rFont val="Cambria"/>
        <family val="1"/>
      </rPr>
      <t xml:space="preserve">Métodos Numéricos,
</t>
    </r>
    <r>
      <rPr>
        <sz val="11.5"/>
        <rFont val="Cambria"/>
        <family val="1"/>
      </rPr>
      <t>Biorreatores: Fundamentos e Projeto</t>
    </r>
  </si>
  <si>
    <r>
      <rPr>
        <sz val="11.5"/>
        <rFont val="Cambria"/>
        <family val="1"/>
      </rPr>
      <t xml:space="preserve">Fundamentos de Química Analítica, Operações Unitárias II,
</t>
    </r>
    <r>
      <rPr>
        <sz val="11.5"/>
        <rFont val="Cambria"/>
        <family val="1"/>
      </rPr>
      <t>Biorreatores: Fundamentos e Projeto</t>
    </r>
  </si>
  <si>
    <r>
      <rPr>
        <sz val="11.5"/>
        <rFont val="Cambria"/>
        <family val="1"/>
      </rPr>
      <t xml:space="preserve">Engenharia das Reações Químicas, Operações Unitárias II,
</t>
    </r>
    <r>
      <rPr>
        <sz val="11.5"/>
        <rFont val="Cambria"/>
        <family val="1"/>
      </rPr>
      <t>Instalações Industriais</t>
    </r>
  </si>
  <si>
    <r>
      <rPr>
        <sz val="11"/>
        <color theme="1"/>
        <rFont val="Calibri"/>
        <family val="1"/>
        <scheme val="minor"/>
      </rPr>
      <t>Bioética e Biossegurança</t>
    </r>
  </si>
  <si>
    <r>
      <rPr>
        <sz val="11"/>
        <color theme="1"/>
        <rFont val="Calibri"/>
        <family val="1"/>
        <scheme val="minor"/>
      </rPr>
      <t>Modelagem e Simulação de Bioprocessos</t>
    </r>
  </si>
  <si>
    <r>
      <rPr>
        <sz val="11"/>
        <color theme="1"/>
        <rFont val="Calibri"/>
        <family val="1"/>
        <scheme val="minor"/>
      </rPr>
      <t>Trabalho de Conclusão de Curso I</t>
    </r>
  </si>
  <si>
    <r>
      <rPr>
        <sz val="11"/>
        <color theme="1"/>
        <rFont val="Calibri"/>
        <family val="1"/>
        <scheme val="minor"/>
      </rPr>
      <t>Engenharia das Reações Químicas, Operações Unitárias II</t>
    </r>
  </si>
  <si>
    <r>
      <rPr>
        <sz val="11"/>
        <color theme="1"/>
        <rFont val="Calibri"/>
        <family val="1"/>
        <scheme val="minor"/>
      </rPr>
      <t>200 créditos obrigatórios</t>
    </r>
  </si>
  <si>
    <r>
      <rPr>
        <sz val="11"/>
        <color theme="1"/>
        <rFont val="Calibri"/>
        <family val="1"/>
        <scheme val="minor"/>
      </rPr>
      <t>Estágio Supervisionado</t>
    </r>
  </si>
  <si>
    <r>
      <rPr>
        <sz val="11"/>
        <color theme="1"/>
        <rFont val="Calibri"/>
        <family val="1"/>
        <scheme val="minor"/>
      </rPr>
      <t>Trabalho de Conclusão de Curso II</t>
    </r>
  </si>
  <si>
    <r>
      <rPr>
        <sz val="11"/>
        <color theme="1"/>
        <rFont val="Calibri"/>
        <family val="1"/>
        <scheme val="minor"/>
      </rPr>
      <t>200 créditos</t>
    </r>
  </si>
  <si>
    <t>Sem pré-requisitos</t>
  </si>
  <si>
    <t>Cálculo I</t>
  </si>
  <si>
    <t>Química Geral</t>
  </si>
  <si>
    <t>Cálculo II</t>
  </si>
  <si>
    <t>Química Orgânica I</t>
  </si>
  <si>
    <t>Biologia Geral</t>
  </si>
  <si>
    <t>Equações Diferenciais</t>
  </si>
  <si>
    <t>Física I – Mecânica</t>
  </si>
  <si>
    <t>Química Geral Experimental</t>
  </si>
  <si>
    <t>Química Orgânica II</t>
  </si>
  <si>
    <t>Genética Geral</t>
  </si>
  <si>
    <t>Biologia Celular</t>
  </si>
  <si>
    <t>Algoritmos e Programação</t>
  </si>
  <si>
    <t>Físico-Química</t>
  </si>
  <si>
    <t>150 créditos obrigatórios</t>
  </si>
  <si>
    <t>Química Orgânica Experimental</t>
  </si>
  <si>
    <t>Operações Unitárias I</t>
  </si>
  <si>
    <t>Fundamentos de Química Inorgânica</t>
  </si>
  <si>
    <t>Desenho Técnico I</t>
  </si>
  <si>
    <t>Engenharia das Reações Químicas</t>
  </si>
  <si>
    <t>200 créditos obrigatórios</t>
  </si>
  <si>
    <t>200 créditos</t>
  </si>
  <si>
    <t>Trabalho de Conclusão de Curso I</t>
  </si>
  <si>
    <t>Pré-requisito1</t>
  </si>
  <si>
    <t>Pré-requisito2</t>
  </si>
  <si>
    <t>Pré-requisito3</t>
  </si>
  <si>
    <t>Status</t>
  </si>
  <si>
    <t>ok</t>
  </si>
  <si>
    <t>status</t>
  </si>
  <si>
    <t>Tópicos Avançados em Bioprocessos e Biotecnologia</t>
  </si>
  <si>
    <t>120 créditos obrigatórios</t>
  </si>
  <si>
    <r>
      <rPr>
        <sz val="11"/>
        <color theme="1"/>
        <rFont val="Calibri"/>
        <family val="1"/>
        <scheme val="minor"/>
      </rPr>
      <t>Algoritmos e Programação,</t>
    </r>
    <r>
      <rPr>
        <sz val="11.5"/>
        <rFont val="Cambria"/>
        <family val="1"/>
      </rPr>
      <t>Técnicas de Biologia Molecular</t>
    </r>
  </si>
  <si>
    <t>Álgebra Linear e Geometria Analítica</t>
  </si>
  <si>
    <t>Inglês Básico</t>
  </si>
  <si>
    <t>Ciências do Ambiente</t>
  </si>
  <si>
    <t>Metodologia Científica</t>
  </si>
  <si>
    <t>Produção Textual</t>
  </si>
  <si>
    <t>Estatística Aplicada</t>
  </si>
  <si>
    <t>Física II – Eletromagnetismo</t>
  </si>
  <si>
    <t>Física III – Gravitação, Ondas e Óptica</t>
  </si>
  <si>
    <t>Bioinformática</t>
  </si>
  <si>
    <t>Administração e Empreendedorismo</t>
  </si>
  <si>
    <t>Projetos de Extensão na Engenharia de Bioprocessos e Biotecnologia</t>
  </si>
  <si>
    <t>Recuperação e Purificação de Bioprodutos</t>
  </si>
  <si>
    <t>Operações Unitárias II</t>
  </si>
  <si>
    <t>Biorreatores: Fundamentos e Projeto</t>
  </si>
  <si>
    <t>Biotransformação e Biocatálise</t>
  </si>
  <si>
    <t>Instalações Industriais</t>
  </si>
  <si>
    <t>Bioética e Biossegurança</t>
  </si>
  <si>
    <t>Laboratório de Engenharia de Bioprocessos</t>
  </si>
  <si>
    <t>Modelagem e Simulação de Bioprocessos</t>
  </si>
  <si>
    <t>Instrumentação e Controle de Bioprocessos</t>
  </si>
  <si>
    <t>Planejamento e Projeto Industrial de Bioprocessos e Biotecnologia</t>
  </si>
  <si>
    <t>Estágio Supervisionado</t>
  </si>
  <si>
    <t>Trabalho de Conclusão de Curso II</t>
  </si>
  <si>
    <t>Pré-requisito1avaliação</t>
  </si>
  <si>
    <t>Pré-requisito2avaliação</t>
  </si>
  <si>
    <t>Pré-requisito3avaliação</t>
  </si>
  <si>
    <t>componente curricular_calculo</t>
  </si>
  <si>
    <t>Química Ambiental</t>
  </si>
  <si>
    <t>Gestão de Recursos Hídricos</t>
  </si>
  <si>
    <t>Geologia Ambiental</t>
  </si>
  <si>
    <t>Microbiologia Ambiental</t>
  </si>
  <si>
    <t>Avaliação de Impactos Ambientais</t>
  </si>
  <si>
    <t>Planejamento e Gestão Ambiental</t>
  </si>
  <si>
    <t>Tratamento de Efluentes e Reuso da Água</t>
  </si>
  <si>
    <t>El-Ambiental</t>
  </si>
  <si>
    <t>Bioenergia</t>
  </si>
  <si>
    <t>Fundamentos de Toxicologia</t>
  </si>
  <si>
    <t>Bioquímica II, Microbiologia Geral</t>
  </si>
  <si>
    <t>Introdução à Biorrefinaria</t>
  </si>
  <si>
    <t>Enzimas: Produção e Aplicação Industrial</t>
  </si>
  <si>
    <t>Físico-Química, Bioquímica II</t>
  </si>
  <si>
    <t>Métodos de Caracterização de (Bio)Compostos</t>
  </si>
  <si>
    <t>Química Orgânica Experimental, Fundamentos de Química Analítica</t>
  </si>
  <si>
    <t>Bioprocessos na Indústria de Alimentos e Bebidas</t>
  </si>
  <si>
    <t>Biocombustíveis: Produção e Caracterização</t>
  </si>
  <si>
    <t>Processos Fermentativos Industriais: Fundamentos e Aplicações</t>
  </si>
  <si>
    <t>El-Bioindustrial</t>
  </si>
  <si>
    <t>Cultura de Tecidos Vegetais</t>
  </si>
  <si>
    <t>Cultura Celular Animal</t>
  </si>
  <si>
    <t>Bioquímica II, Biologia Molecular</t>
  </si>
  <si>
    <t>Biotecnologia de Fármacos</t>
  </si>
  <si>
    <t>Biotecnologia Vegetal</t>
  </si>
  <si>
    <t>Genômica, Proteômica e Transcritômica</t>
  </si>
  <si>
    <t>Técnicas de Biologia Molecular, Bioinformática</t>
  </si>
  <si>
    <t>Gestão e Patentes em Biotecnologia</t>
  </si>
  <si>
    <t>Desenvolvimento de Projetos e Produtos Biotecnológicos</t>
  </si>
  <si>
    <t>Biotecnologia Aplicada à Agricultura</t>
  </si>
  <si>
    <t>Genética Geral, Química Orgânica II, Cultura de Tecidos Vegetais</t>
  </si>
  <si>
    <t>El-Biotecnológico</t>
  </si>
  <si>
    <t>Libras</t>
  </si>
  <si>
    <t>Educação, Diversidade e Direitos Humanos</t>
  </si>
  <si>
    <t>Inglês Intermediário</t>
  </si>
  <si>
    <t>El-gerais</t>
  </si>
  <si>
    <t>130 créditos</t>
  </si>
  <si>
    <t>Ciências do Ambiente, Bioquímica II, Microbiologia Geral</t>
  </si>
  <si>
    <t>Engenharia das Reações Químicas, Operações Unitárias II, Instalações Industriais</t>
  </si>
  <si>
    <t>130 créditos, Ciências do Ambiente</t>
  </si>
  <si>
    <t xml:space="preserve">130 créditos, Ciências do Ambiente </t>
  </si>
  <si>
    <t>Administração e Empreendedorismo, Recuperação e Purificação de Bioprodutos</t>
  </si>
  <si>
    <t>Legenda:</t>
  </si>
  <si>
    <t>feitas</t>
  </si>
  <si>
    <t>Pré-requisito faltando</t>
  </si>
  <si>
    <t>Pré-requisito feito</t>
  </si>
  <si>
    <t>Eletiva</t>
  </si>
  <si>
    <t>Disposição e Tratamento de Resíduos Sólidos</t>
  </si>
  <si>
    <t xml:space="preserve">como está planilha Cadeiras BIOBIO </t>
  </si>
  <si>
    <t>Verificação nome disciplina</t>
  </si>
  <si>
    <t>créditos feitos</t>
  </si>
  <si>
    <t>contagem cadeiras por semestre</t>
  </si>
  <si>
    <t>Gráfico semestre cadeiras</t>
  </si>
  <si>
    <t>semestre</t>
  </si>
  <si>
    <t>totais</t>
  </si>
  <si>
    <t>Eletivas</t>
  </si>
  <si>
    <t>créditos eletivas</t>
  </si>
  <si>
    <t>obrigatórias</t>
  </si>
  <si>
    <t>Coluna1</t>
  </si>
  <si>
    <t>Engenharia das Reações Químicas Ciência dos Materiais</t>
  </si>
  <si>
    <t xml:space="preserve"> Equações Diferenciais</t>
  </si>
  <si>
    <t xml:space="preserve"> Biologia Celular</t>
  </si>
  <si>
    <t xml:space="preserve"> Metodologia Científica</t>
  </si>
  <si>
    <t xml:space="preserve"> Bioquímica I</t>
  </si>
  <si>
    <t>Física III – Gravitação</t>
  </si>
  <si>
    <t xml:space="preserve"> Ondas e Óptica</t>
  </si>
  <si>
    <t xml:space="preserve"> Termodinâmica</t>
  </si>
  <si>
    <t xml:space="preserve"> Microbiologia Geral</t>
  </si>
  <si>
    <t xml:space="preserve"> Biologia Molecular</t>
  </si>
  <si>
    <t xml:space="preserve"> Físico-Química</t>
  </si>
  <si>
    <t xml:space="preserve"> Bioquímica II</t>
  </si>
  <si>
    <t xml:space="preserve"> Ciência dos Materiais</t>
  </si>
  <si>
    <t xml:space="preserve"> Operações Unitárias I</t>
  </si>
  <si>
    <t xml:space="preserve"> Operações Unitárias II</t>
  </si>
  <si>
    <t xml:space="preserve"> Ciências do Ambiente</t>
  </si>
  <si>
    <t xml:space="preserve"> Ciências do Ambiente </t>
  </si>
  <si>
    <t xml:space="preserve"> Instalações Industriais</t>
  </si>
  <si>
    <t xml:space="preserve"> Fundamentos de Química Analítica</t>
  </si>
  <si>
    <t xml:space="preserve"> Química Orgânica II</t>
  </si>
  <si>
    <t xml:space="preserve"> Cultura de Tecidos Vegetais</t>
  </si>
  <si>
    <t xml:space="preserve"> Bioinformática</t>
  </si>
  <si>
    <t xml:space="preserve"> Recuperação e Purificação de Bioprodutos</t>
  </si>
  <si>
    <t>pré-requisito1</t>
  </si>
  <si>
    <t>pré-requisito2</t>
  </si>
  <si>
    <t>pré-requisito3</t>
  </si>
  <si>
    <t>tranca</t>
  </si>
  <si>
    <r>
      <rPr>
        <sz val="11"/>
        <color theme="1"/>
        <rFont val="Calibri"/>
        <family val="1"/>
        <scheme val="minor"/>
      </rPr>
      <t>Algoritmos e Programação,</t>
    </r>
    <r>
      <rPr>
        <sz val="11"/>
        <color theme="1"/>
        <rFont val="Calibri"/>
        <family val="1"/>
        <scheme val="minor"/>
      </rPr>
      <t>Técnicas de Biologia Molecular</t>
    </r>
  </si>
  <si>
    <r>
      <rPr>
        <sz val="11"/>
        <color theme="1"/>
        <rFont val="Calibri"/>
        <family val="1"/>
        <scheme val="minor"/>
      </rPr>
      <t xml:space="preserve">Fundamentos de Química Analítica, Operações Unitárias II,
</t>
    </r>
    <r>
      <rPr>
        <sz val="11"/>
        <color theme="1"/>
        <rFont val="Calibri"/>
        <family val="1"/>
        <scheme val="minor"/>
      </rPr>
      <t>Biorreatores: Fundamentos e Projeto</t>
    </r>
  </si>
  <si>
    <r>
      <rPr>
        <sz val="11"/>
        <color theme="1"/>
        <rFont val="Calibri"/>
        <family val="1"/>
        <scheme val="minor"/>
      </rPr>
      <t xml:space="preserve">Engenharia das Reações Químicas, Operações Unitárias II,
</t>
    </r>
    <r>
      <rPr>
        <sz val="11"/>
        <color theme="1"/>
        <rFont val="Calibri"/>
        <family val="1"/>
        <scheme val="minor"/>
      </rPr>
      <t>Instalações Industriais</t>
    </r>
  </si>
  <si>
    <t>nome</t>
  </si>
  <si>
    <t>trancaqts</t>
  </si>
  <si>
    <t>tranca quais</t>
  </si>
  <si>
    <t>Genética Geral,Bioquímica I</t>
  </si>
  <si>
    <t>Biologia Celular,Bioquímica I</t>
  </si>
  <si>
    <t>Fundamentos de Química Inorgânica,Bioquímica I,
Físico-Química</t>
  </si>
  <si>
    <t>Química Orgânica Experimental,Bioquímica II,
Fundamentos de Química Analítica, Operações Unitárias I</t>
  </si>
  <si>
    <t>Ciências do Ambiente,Bioquímica II, Microbiologia Geral</t>
  </si>
  <si>
    <t>Físico-Química,Bioquímica II</t>
  </si>
  <si>
    <t>Desenvolvimento de Projetos e Produtos Biotecnológicos;Gestão e Patentes em Biotecnologia</t>
  </si>
  <si>
    <t>Biologia Celular;Genética Geral</t>
  </si>
  <si>
    <t>Biologia Molecular;Anatomia e Fisiologia Vegetal;Biotransformação e Biocatálise;Bioquímica II;Microbiologia Geral</t>
  </si>
  <si>
    <t>Recuperação e Purificação de Bioprodutos;Química Ambiental;Enzimas: Produção e Aplicação Industrial;Bioprocessos na Indústria de Alimentos e Bebidas;Cultura Celular Animal;Fundamentos de Toxicologia;Imunologia Geral;Introdução à Biorrefinaria</t>
  </si>
  <si>
    <t>Cálculo II;Estatística Aplicada;Física I – Mecânica</t>
  </si>
  <si>
    <t>Equações Diferenciais;Física II – Eletromagnetismo</t>
  </si>
  <si>
    <t>Laboratório de Engenharia de Bioprocessos;Planejamento e Projeto Industrial de Bioprocessos e Biotecnologia;Tratamento de Efluentes e Reuso da Água;Biorreatores: Fundamentos e Projeto</t>
  </si>
  <si>
    <t>Biologia Molecular;Biotecnologia Vegetal</t>
  </si>
  <si>
    <t>Economia para Engenharia;Modelagem e Simulação de Bioprocessos</t>
  </si>
  <si>
    <t>Imunologia Geral;Genética de Micro-organismos;Fundamentos de Toxicologia;Introdução à Biorrefinaria;Bioprocessos na Indústria de Alimentos e Bebidas;Química Ambiental;Disposição e Tratamento de Resíduos Sólidos;Microbiologia Ambiental;Processos Fermentativos Industriais: Fundamentos e Aplicações</t>
  </si>
  <si>
    <t>Avaliação de Impactos Ambientais;Planejamento e Gestão Ambiental</t>
  </si>
  <si>
    <t>Fundamentos de Química Inorgânica;Química Geral Experimental;Química Orgânica I</t>
  </si>
  <si>
    <t>Fundamentos de Química Analítica;Química Orgânica Experimental;Técnicas de Biologia Molecular</t>
  </si>
  <si>
    <t>Biocombustíveis: Produção e Caracterização;Métodos de Caracterização de (Bio)Compostos;Recuperação e Purificação de Bioprodutos</t>
  </si>
  <si>
    <t>Química Orgânica II;Termodinâmica</t>
  </si>
  <si>
    <t>Bioquímica I;Ciência dos Materiais;Biotecnologia Vegetal;Bioenergia</t>
  </si>
  <si>
    <t>Tranca qtd</t>
  </si>
  <si>
    <t>Tranca quais</t>
  </si>
  <si>
    <t>Ciências do Ambiente;Ciências do Ambiente;Ciências do Ambiente</t>
  </si>
  <si>
    <t>Laboratório de Engenharia de Bioprocessos;Instrumentação e Controle de Bioprocessos;Planejamento e Projeto Industrial de Bioprocessos e Biotecnologia;Tratamento de Efluentes e Reuso da Água</t>
  </si>
  <si>
    <t>Fenômenos de Transporte I – Mecânica de Fluídos;Físico-Química</t>
  </si>
  <si>
    <t>obs: essa planilha foi feita praticamente manualmente. Usei seleção um-a-um e p/ trancaqts =1 usei procv</t>
  </si>
  <si>
    <t>Pré-requisito4</t>
  </si>
  <si>
    <t>Pré-requisito4avaliação</t>
  </si>
  <si>
    <r>
      <rPr>
        <sz val="11"/>
        <rFont val="Calibri"/>
        <family val="1"/>
        <scheme val="minor"/>
      </rPr>
      <t>Equações Diferenciais</t>
    </r>
  </si>
  <si>
    <r>
      <rPr>
        <sz val="11"/>
        <rFont val="Calibri"/>
        <family val="1"/>
        <scheme val="minor"/>
      </rPr>
      <t>Química Orgânica II</t>
    </r>
  </si>
  <si>
    <r>
      <rPr>
        <sz val="11"/>
        <rFont val="Calibri"/>
        <family val="1"/>
        <scheme val="minor"/>
      </rPr>
      <t>Instalações Industriais</t>
    </r>
  </si>
  <si>
    <r>
      <rPr>
        <sz val="11"/>
        <rFont val="Calibri"/>
        <family val="1"/>
        <scheme val="minor"/>
      </rPr>
      <t>Estatística Aplicada</t>
    </r>
  </si>
  <si>
    <r>
      <rPr>
        <sz val="11"/>
        <rFont val="Calibri"/>
        <family val="1"/>
        <scheme val="minor"/>
      </rPr>
      <t>Projetos de Extensão na Engenharia de Bioprocessos e Biotecnologia</t>
    </r>
  </si>
  <si>
    <t>Física I – Mecânica;Cálculo II</t>
  </si>
  <si>
    <t>Técnicas de Biologia Molecular;Genética de Micro-organismos;Cultura Celular Animal;Imunologia Geral</t>
  </si>
  <si>
    <t>Instalações Industriais;Biorreatores: Fundamentos e Projeto</t>
  </si>
  <si>
    <t>Física III – Gravitação, Ondas e Óptica;Termodinâmica;Métodos Numéricos</t>
  </si>
  <si>
    <t>Física II – Eletromagnetismo;Física III – Gravitação, Ondas e Óptica</t>
  </si>
  <si>
    <t>Ciência dos Materiais;Bioenergia;Engenharia das Reações Químicas;Enzimas: Produção e Aplicação Industrial;Operações Unitárias I;Biotransformação e Biocatálise</t>
  </si>
  <si>
    <t>Métodos de Caracterização de (Bio)Compostos;Recuperação e Purificação de Bioprodutos;Instrumentação e Controle de Bioprocessos;Biocombustíveis: Produção e Caracterização</t>
  </si>
  <si>
    <t>Tratamento de Efluentes e Reuso da Água;Planejamento e Projeto Industrial de Bioprocessos e Biotecnologia</t>
  </si>
  <si>
    <t>Química Orgânica Experimental;Fundamentos de Química Analítica</t>
  </si>
  <si>
    <t>Operações Unitárias II;Recuperação e Purificação de Bioprodutos;Instalações Industriais</t>
  </si>
  <si>
    <r>
      <rPr>
        <sz val="11"/>
        <rFont val="Calibri"/>
        <family val="1"/>
        <scheme val="minor"/>
      </rPr>
      <t>Química Orgânica Experimental;</t>
    </r>
    <r>
      <rPr>
        <sz val="11.5"/>
        <rFont val="Cambria"/>
        <family val="1"/>
      </rPr>
      <t>Bioquímica I;Ciência dos Materiais;Biotecnologia Vegetal;Bioenergia</t>
    </r>
  </si>
  <si>
    <t>Engenharia das Reações Químicas;Operações Unitárias I</t>
  </si>
  <si>
    <t>Modelagem e Simulação de Bioprocessos;Instrumentação e Controle de Bioprocessos</t>
  </si>
  <si>
    <t>Os trechos em Amarelo foram feitos totalmente manualmente</t>
  </si>
  <si>
    <t>Sem</t>
  </si>
  <si>
    <t>Ondas e Óptica</t>
  </si>
  <si>
    <t>Genética de Micro-organismos;Cultura Celular Animal;Imunologia Geral</t>
  </si>
  <si>
    <t>Bioética e Biossegurança;Bioinformática; Genômica, Proteômica e Transcritômica</t>
  </si>
  <si>
    <t>Ciência dos Materiais;Bioenergia;Engenharia das Reações Químicas;Enzimas: Produção e Aplicação Industrial;Operações Unitárias I</t>
  </si>
  <si>
    <t>Coluna3</t>
  </si>
  <si>
    <t>Coluna2</t>
  </si>
  <si>
    <t>Ciência dos Materiais // Bioenergia // Engenharia das Reações Químicas // Enzimas: Produção e Aplicação Industrial // Operações Unitárias I // Biotransformação e Biocatálise</t>
  </si>
  <si>
    <t>Química Orgânica Experimental // Bioquímica I // Ciência dos Materiais // Biotecnologia Vegetal // Bioenergia</t>
  </si>
  <si>
    <t>Métodos de Caracterização de (Bio)Compostos // Recuperação e Purificação de Bioprodutos // Instrumentação e Controle de Bioprocessos // Biocombustíveis: Produção e Caracterização</t>
  </si>
  <si>
    <t>Técnicas de Biologia Molecular // Genética de Micro-organismos // Cultura Celular Animal // Imunologia Geral</t>
  </si>
  <si>
    <t>Física III – Gravitação, Ondas e Óptica // Termodinâmica // Métodos Numéricos</t>
  </si>
  <si>
    <t>Operações Unitárias II // Recuperação e Purificação de Bioprodutos // Instalações Industriais</t>
  </si>
  <si>
    <t>Instalações Industriais // Biorreatores: Fundamentos e Projeto</t>
  </si>
  <si>
    <t>Física II – Eletromagnetismo // Física III – Gravitação, Ondas e Óptica</t>
  </si>
  <si>
    <t>Tratamento de Efluentes e Reuso da Água // Planejamento e Projeto Industrial de Bioprocessos e Biotecnologia</t>
  </si>
  <si>
    <t>Química Orgânica Experimental // Fundamentos de Química Analítica</t>
  </si>
  <si>
    <t>Física I – Mecânica // Cálculo II</t>
  </si>
  <si>
    <t>Modelagem e Simulação de Bioprocessos // Instrumentação e Controle de Bioprocessos</t>
  </si>
  <si>
    <t>Engenharia das Reações Químicas // Operações Unitárias I</t>
  </si>
  <si>
    <t>Imunologia Geral // Genética de Micro-organismos // Fundamentos de Toxicologia // Introdução à Biorrefinaria // Bioprocessos na Indústria de Alimentos e Bebidas // Química Ambiental // Disposição e Tratamento de Resíduos Sólidos // Microbiologia Ambiental // Processos Fermentativos Industriais: Fundamentos e Aplicações</t>
  </si>
  <si>
    <t>Recuperação e Purificação de Bioprodutos // Química Ambiental // Enzimas: Produção e Aplicação Industrial // Bioprocessos na Indústria de Alimentos e Bebidas // Cultura Celular Animal // Fundamentos de Toxicologia // Imunologia Geral // Introdução à Biorrefinaria</t>
  </si>
  <si>
    <t>Biologia Molecular // Anatomia e Fisiologia Vegetal // Biotransformação e Biocatálise // Bioquímica II // Microbiologia Geral</t>
  </si>
  <si>
    <t>Laboratório de Engenharia de Bioprocessos // Planejamento e Projeto Industrial de Bioprocessos e Biotecnologia // Tratamento de Efluentes e Reuso da Água // Biorreatores: Fundamentos e Projeto</t>
  </si>
  <si>
    <t>Laboratório de Engenharia de Bioprocessos // Instrumentação e Controle de Bioprocessos // Planejamento e Projeto Industrial de Bioprocessos e Biotecnologia // Tratamento de Efluentes e Reuso da Água</t>
  </si>
  <si>
    <t>Cálculo II // Estatística Aplicada // Física I – Mecânica</t>
  </si>
  <si>
    <t>Ciências do Ambiente // Ciências do Ambiente // Ciências do Ambiente</t>
  </si>
  <si>
    <t>Fundamentos de Química Inorgânica // Química Geral Experimental // Química Orgânica I</t>
  </si>
  <si>
    <t>Fundamentos de Química Analítica // Química Orgânica Experimental // Técnicas de Biologia Molecular</t>
  </si>
  <si>
    <t>Biocombustíveis: Produção e Caracterização // Métodos de Caracterização de (Bio)Compostos // Recuperação e Purificação de Bioprodutos</t>
  </si>
  <si>
    <t>Bioética e Biossegurança // Bioinformática // Genômica, Proteômica e Transcritômica</t>
  </si>
  <si>
    <t>Desenvolvimento de Projetos e Produtos Biotecnológicos // Gestão e Patentes em Biotecnologia</t>
  </si>
  <si>
    <t>não se aplica (Créditos)</t>
  </si>
  <si>
    <t>Disciplina feitas</t>
  </si>
  <si>
    <t xml:space="preserve">Disciplina bloqueada </t>
  </si>
  <si>
    <t>Obrigatórias</t>
  </si>
  <si>
    <t>Feito por Crystyan Espitalher  (crystyandias@gmail.com)</t>
  </si>
  <si>
    <t>Qualquer problema com a planilha, favor contatar: crystyandias@gmail.com</t>
  </si>
  <si>
    <t xml:space="preserve">A tabela foi feita com a intenção de facilitar o planejamento dos alunos de Engenharia de Bioprocessos e Biotecnologia (UERGS - Porto Alegre,  PPC:2014),  principalmente no período de rematrícula.
O arquivo é protegido, pois existem várias fórmulas ocultas que garantem o seu funcionamento e é ideal que não sejam alteradas sob o risco da planilha não funcionar.
As únicas células que podem/devem ser alteradas são as da coluna "status", onde é  possível assinalar "ok" p/ disciplinas já realizadas.
Está disponível na planilha:
- No canto superior o número de créditos obrigatórios feitos/não feitos, um gráfico por semestre de cadeiras feitas e obrigatórias e um gráfico com os créditos eletivos obrigatórios feitos;
- Coluna com os semestres e créditos de cada disciplina;
- Quatro colunas de pré-requisitos para cada linha da discplina;
- Uma coluna nomeada "Tranca qtd" com a quantidade de disciplinas que cada disciplina "tranca";
- Uma coluna nomeada "Tranca quais" indicando a lista de cadeiras que cada disciplina "tranca" diretamente, essa coluna pode ser filtrada p/ consulta, por ex: Filtrar "química orgânica" p/ verificar quais cadeiras trancam a disciplina.
- Recursos visuais p/ facilitar a visualização do status do curso.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</si>
</sst>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5"/>
      <name val="Cambria"/>
      <family val="1"/>
    </font>
    <font>
      <sz val="11.5"/>
      <name val="Cambria"/>
      <family val="1"/>
    </font>
    <font>
      <sz val="11.5"/>
      <color rgb="FF000000"/>
      <name val="Cambria"/>
      <family val="2"/>
    </font>
    <font>
      <sz val="11"/>
      <color theme="1"/>
      <name val="Calibri"/>
      <family val="1"/>
      <scheme val="minor"/>
    </font>
    <font>
      <sz val="8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mbria"/>
      <family val="1"/>
    </font>
    <font>
      <sz val="8"/>
      <color rgb="FFFF0000"/>
      <name val="Cambria"/>
      <family val="1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.5"/>
      <color rgb="FFFF0000"/>
      <name val="Cambria"/>
      <family val="1"/>
    </font>
    <font>
      <sz val="11"/>
      <name val="Calibri"/>
      <family val="1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16">
    <xf numFmtId="0" fontId="0" fillId="0" borderId="0" xfId="0"/>
    <xf numFmtId="0" fontId="3" fillId="0" borderId="1" xfId="0" applyFont="1" applyBorder="1" applyAlignment="1">
      <alignment horizontal="left" vertical="top" wrapText="1"/>
    </xf>
    <xf numFmtId="1" fontId="5" fillId="0" borderId="1" xfId="0" applyNumberFormat="1" applyFont="1" applyBorder="1" applyAlignment="1">
      <alignment horizontal="center" vertical="top" shrinkToFit="1"/>
    </xf>
    <xf numFmtId="0" fontId="0" fillId="0" borderId="2" xfId="0" applyBorder="1"/>
    <xf numFmtId="0" fontId="3" fillId="0" borderId="2" xfId="0" applyFont="1" applyBorder="1" applyAlignment="1">
      <alignment horizontal="left" vertical="top" wrapText="1"/>
    </xf>
    <xf numFmtId="1" fontId="5" fillId="0" borderId="2" xfId="0" applyNumberFormat="1" applyFont="1" applyBorder="1" applyAlignment="1">
      <alignment horizontal="center" vertical="top" shrinkToFit="1"/>
    </xf>
    <xf numFmtId="0" fontId="3" fillId="0" borderId="2" xfId="0" quotePrefix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8" xfId="0" applyFont="1" applyBorder="1" applyAlignment="1">
      <alignment horizontal="left" vertical="top" wrapText="1"/>
    </xf>
    <xf numFmtId="1" fontId="5" fillId="0" borderId="8" xfId="0" applyNumberFormat="1" applyFont="1" applyBorder="1" applyAlignment="1">
      <alignment horizontal="center" vertical="top" shrinkToFit="1"/>
    </xf>
    <xf numFmtId="0" fontId="0" fillId="0" borderId="9" xfId="0" applyBorder="1"/>
    <xf numFmtId="0" fontId="0" fillId="0" borderId="3" xfId="0" applyBorder="1"/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1" fontId="0" fillId="0" borderId="0" xfId="0" applyNumberFormat="1"/>
    <xf numFmtId="0" fontId="1" fillId="0" borderId="2" xfId="0" applyFont="1" applyBorder="1"/>
    <xf numFmtId="0" fontId="1" fillId="0" borderId="7" xfId="0" applyFont="1" applyBorder="1"/>
    <xf numFmtId="0" fontId="1" fillId="0" borderId="10" xfId="0" applyFont="1" applyBorder="1"/>
    <xf numFmtId="0" fontId="0" fillId="2" borderId="5" xfId="0" applyFill="1" applyBorder="1"/>
    <xf numFmtId="0" fontId="4" fillId="2" borderId="1" xfId="0" applyFont="1" applyFill="1" applyBorder="1" applyAlignment="1">
      <alignment horizontal="left" vertical="top" wrapText="1"/>
    </xf>
    <xf numFmtId="1" fontId="5" fillId="2" borderId="1" xfId="0" applyNumberFormat="1" applyFont="1" applyFill="1" applyBorder="1" applyAlignment="1">
      <alignment horizontal="center" vertical="top" shrinkToFit="1"/>
    </xf>
    <xf numFmtId="1" fontId="0" fillId="2" borderId="0" xfId="0" applyNumberFormat="1" applyFill="1"/>
    <xf numFmtId="0" fontId="0" fillId="2" borderId="0" xfId="0" applyFill="1"/>
    <xf numFmtId="0" fontId="4" fillId="2" borderId="8" xfId="0" applyFont="1" applyFill="1" applyBorder="1" applyAlignment="1">
      <alignment horizontal="left" vertical="top" wrapText="1"/>
    </xf>
    <xf numFmtId="1" fontId="5" fillId="2" borderId="8" xfId="0" applyNumberFormat="1" applyFont="1" applyFill="1" applyBorder="1" applyAlignment="1">
      <alignment horizontal="center" vertical="top" shrinkToFit="1"/>
    </xf>
    <xf numFmtId="0" fontId="9" fillId="4" borderId="3" xfId="0" applyFont="1" applyFill="1" applyBorder="1"/>
    <xf numFmtId="0" fontId="9" fillId="4" borderId="5" xfId="0" applyFont="1" applyFill="1" applyBorder="1"/>
    <xf numFmtId="0" fontId="4" fillId="0" borderId="2" xfId="0" quotePrefix="1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0" fillId="2" borderId="11" xfId="0" applyFill="1" applyBorder="1"/>
    <xf numFmtId="0" fontId="0" fillId="5" borderId="11" xfId="0" applyFill="1" applyBorder="1"/>
    <xf numFmtId="0" fontId="0" fillId="3" borderId="12" xfId="0" applyFill="1" applyBorder="1"/>
    <xf numFmtId="0" fontId="0" fillId="6" borderId="2" xfId="0" applyFill="1" applyBorder="1"/>
    <xf numFmtId="0" fontId="4" fillId="6" borderId="2" xfId="0" applyFont="1" applyFill="1" applyBorder="1" applyAlignment="1">
      <alignment horizontal="left" vertical="top" wrapText="1"/>
    </xf>
    <xf numFmtId="1" fontId="5" fillId="6" borderId="2" xfId="0" applyNumberFormat="1" applyFont="1" applyFill="1" applyBorder="1" applyAlignment="1">
      <alignment horizontal="center" vertical="top" shrinkToFit="1"/>
    </xf>
    <xf numFmtId="0" fontId="1" fillId="6" borderId="2" xfId="0" applyFont="1" applyFill="1" applyBorder="1"/>
    <xf numFmtId="0" fontId="1" fillId="6" borderId="10" xfId="0" applyFont="1" applyFill="1" applyBorder="1"/>
    <xf numFmtId="0" fontId="0" fillId="6" borderId="11" xfId="0" applyFill="1" applyBorder="1"/>
    <xf numFmtId="0" fontId="3" fillId="6" borderId="2" xfId="0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center"/>
    </xf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3" fillId="0" borderId="2" xfId="0" applyFont="1" applyBorder="1"/>
    <xf numFmtId="0" fontId="14" fillId="0" borderId="2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4" fillId="0" borderId="2" xfId="0" applyFont="1" applyBorder="1"/>
    <xf numFmtId="0" fontId="11" fillId="2" borderId="2" xfId="0" applyFont="1" applyFill="1" applyBorder="1" applyAlignment="1">
      <alignment horizontal="left" vertical="top" wrapText="1"/>
    </xf>
    <xf numFmtId="0" fontId="14" fillId="2" borderId="2" xfId="0" applyFont="1" applyFill="1" applyBorder="1"/>
    <xf numFmtId="0" fontId="11" fillId="6" borderId="2" xfId="0" applyFont="1" applyFill="1" applyBorder="1" applyAlignment="1">
      <alignment horizontal="left" vertical="top" wrapText="1"/>
    </xf>
    <xf numFmtId="0" fontId="12" fillId="6" borderId="2" xfId="0" applyFont="1" applyFill="1" applyBorder="1" applyAlignment="1">
      <alignment horizontal="left" vertical="top" wrapText="1"/>
    </xf>
    <xf numFmtId="0" fontId="13" fillId="6" borderId="2" xfId="0" applyFont="1" applyFill="1" applyBorder="1"/>
    <xf numFmtId="0" fontId="2" fillId="0" borderId="2" xfId="0" applyFont="1" applyBorder="1"/>
    <xf numFmtId="0" fontId="0" fillId="7" borderId="18" xfId="0" applyFill="1" applyBorder="1"/>
    <xf numFmtId="0" fontId="0" fillId="0" borderId="18" xfId="0" applyBorder="1"/>
    <xf numFmtId="0" fontId="9" fillId="4" borderId="9" xfId="0" applyFont="1" applyFill="1" applyBorder="1"/>
    <xf numFmtId="0" fontId="4" fillId="0" borderId="8" xfId="0" applyFont="1" applyBorder="1" applyAlignment="1">
      <alignment horizontal="left" vertical="top" wrapText="1"/>
    </xf>
    <xf numFmtId="0" fontId="2" fillId="0" borderId="0" xfId="0" applyFont="1" applyAlignment="1">
      <alignment wrapText="1"/>
    </xf>
    <xf numFmtId="0" fontId="0" fillId="0" borderId="19" xfId="0" applyBorder="1"/>
    <xf numFmtId="0" fontId="16" fillId="0" borderId="2" xfId="0" applyFont="1" applyBorder="1" applyAlignment="1">
      <alignment horizontal="left" vertical="top" wrapText="1"/>
    </xf>
    <xf numFmtId="0" fontId="0" fillId="2" borderId="18" xfId="0" applyFill="1" applyBorder="1"/>
    <xf numFmtId="0" fontId="0" fillId="7" borderId="19" xfId="0" applyFill="1" applyBorder="1"/>
    <xf numFmtId="0" fontId="0" fillId="8" borderId="18" xfId="0" applyFill="1" applyBorder="1"/>
    <xf numFmtId="0" fontId="0" fillId="8" borderId="19" xfId="0" applyFill="1" applyBorder="1"/>
    <xf numFmtId="0" fontId="0" fillId="2" borderId="20" xfId="0" applyFill="1" applyBorder="1" applyAlignment="1">
      <alignment wrapText="1"/>
    </xf>
    <xf numFmtId="0" fontId="0" fillId="0" borderId="20" xfId="0" applyBorder="1" applyAlignment="1">
      <alignment wrapText="1"/>
    </xf>
    <xf numFmtId="0" fontId="0" fillId="8" borderId="19" xfId="0" applyFill="1" applyBorder="1" applyAlignment="1">
      <alignment wrapText="1"/>
    </xf>
    <xf numFmtId="0" fontId="3" fillId="8" borderId="19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center" wrapText="1"/>
    </xf>
    <xf numFmtId="0" fontId="0" fillId="8" borderId="18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20" xfId="0" applyBorder="1"/>
    <xf numFmtId="0" fontId="17" fillId="2" borderId="0" xfId="0" applyFont="1" applyFill="1" applyAlignment="1">
      <alignment wrapText="1"/>
    </xf>
    <xf numFmtId="0" fontId="17" fillId="0" borderId="7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18" fillId="0" borderId="7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6" borderId="2" xfId="0" applyFont="1" applyFill="1" applyBorder="1" applyAlignment="1">
      <alignment horizontal="center"/>
    </xf>
    <xf numFmtId="0" fontId="17" fillId="6" borderId="2" xfId="0" applyFont="1" applyFill="1" applyBorder="1" applyAlignment="1">
      <alignment wrapText="1"/>
    </xf>
    <xf numFmtId="0" fontId="18" fillId="6" borderId="0" xfId="0" applyFont="1" applyFill="1" applyAlignment="1">
      <alignment horizontal="center"/>
    </xf>
    <xf numFmtId="0" fontId="18" fillId="6" borderId="10" xfId="0" applyFont="1" applyFill="1" applyBorder="1" applyAlignment="1">
      <alignment horizontal="center"/>
    </xf>
    <xf numFmtId="0" fontId="17" fillId="6" borderId="10" xfId="0" applyFont="1" applyFill="1" applyBorder="1" applyAlignment="1">
      <alignment wrapText="1"/>
    </xf>
    <xf numFmtId="0" fontId="0" fillId="9" borderId="0" xfId="0" applyFill="1"/>
    <xf numFmtId="9" fontId="8" fillId="9" borderId="4" xfId="1" applyFont="1" applyFill="1" applyBorder="1" applyAlignment="1">
      <alignment horizontal="center" vertical="top"/>
    </xf>
    <xf numFmtId="0" fontId="8" fillId="9" borderId="0" xfId="0" applyFont="1" applyFill="1"/>
    <xf numFmtId="0" fontId="0" fillId="0" borderId="0" xfId="0" applyAlignment="1">
      <alignment wrapText="1"/>
    </xf>
    <xf numFmtId="0" fontId="0" fillId="2" borderId="22" xfId="0" applyFill="1" applyBorder="1" applyAlignment="1">
      <alignment wrapText="1"/>
    </xf>
    <xf numFmtId="0" fontId="3" fillId="2" borderId="2" xfId="0" applyFont="1" applyFill="1" applyBorder="1" applyAlignment="1">
      <alignment horizontal="left" vertical="top" wrapText="1"/>
    </xf>
    <xf numFmtId="0" fontId="17" fillId="2" borderId="0" xfId="0" applyFont="1" applyFill="1"/>
    <xf numFmtId="0" fontId="17" fillId="8" borderId="19" xfId="0" applyFont="1" applyFill="1" applyBorder="1"/>
    <xf numFmtId="0" fontId="15" fillId="8" borderId="19" xfId="0" applyFont="1" applyFill="1" applyBorder="1" applyAlignment="1">
      <alignment horizontal="left" vertical="top" wrapText="1"/>
    </xf>
    <xf numFmtId="0" fontId="0" fillId="0" borderId="22" xfId="0" applyBorder="1" applyAlignment="1">
      <alignment wrapText="1"/>
    </xf>
    <xf numFmtId="0" fontId="0" fillId="0" borderId="21" xfId="0" applyBorder="1"/>
    <xf numFmtId="0" fontId="8" fillId="10" borderId="17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0" fillId="12" borderId="11" xfId="0" applyFill="1" applyBorder="1"/>
    <xf numFmtId="0" fontId="0" fillId="11" borderId="12" xfId="0" applyFill="1" applyBorder="1"/>
    <xf numFmtId="0" fontId="0" fillId="13" borderId="15" xfId="0" applyFill="1" applyBorder="1"/>
    <xf numFmtId="0" fontId="0" fillId="13" borderId="16" xfId="0" applyFill="1" applyBorder="1"/>
    <xf numFmtId="0" fontId="1" fillId="6" borderId="0" xfId="0" applyFont="1" applyFill="1"/>
    <xf numFmtId="0" fontId="0" fillId="0" borderId="2" xfId="0" applyBorder="1" applyAlignment="1">
      <alignment horizontal="center" vertical="top" wrapText="1"/>
    </xf>
    <xf numFmtId="0" fontId="0" fillId="6" borderId="2" xfId="0" applyFill="1" applyBorder="1" applyAlignment="1">
      <alignment horizontal="center" vertical="top" wrapText="1"/>
    </xf>
    <xf numFmtId="0" fontId="0" fillId="4" borderId="0" xfId="0" applyFill="1" applyAlignment="1">
      <alignment vertical="top" wrapText="1"/>
    </xf>
    <xf numFmtId="0" fontId="0" fillId="0" borderId="0" xfId="0" applyAlignment="1">
      <alignment horizontal="center" vertical="top" wrapText="1"/>
    </xf>
    <xf numFmtId="0" fontId="2" fillId="13" borderId="13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19" fillId="13" borderId="0" xfId="0" applyFont="1" applyFill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20" fillId="9" borderId="0" xfId="0" applyFont="1" applyFill="1" applyAlignment="1">
      <alignment horizontal="left" vertical="top" wrapText="1" indent="3"/>
    </xf>
    <xf numFmtId="0" fontId="20" fillId="9" borderId="0" xfId="0" applyFont="1" applyFill="1" applyAlignment="1">
      <alignment horizontal="left" vertical="top" indent="3"/>
    </xf>
  </cellXfs>
  <cellStyles count="2">
    <cellStyle name="Normal" xfId="0" builtinId="0"/>
    <cellStyle name="Porcentagem" xfId="1" builtinId="5"/>
  </cellStyles>
  <dxfs count="77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color rgb="FFFF000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FF000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mbria"/>
        <family val="1"/>
        <scheme val="none"/>
      </font>
      <fill>
        <patternFill patternType="solid">
          <fgColor indexed="64"/>
          <bgColor theme="7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auto="1"/>
        <name val="Cambria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rgb="FFFF0000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auto="1"/>
        <name val="Cambria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mbri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mbria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rgb="FF000000"/>
        <name val="Cambria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Cambria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 tint="0.59996337778862885"/>
        </patternFill>
      </fill>
    </dxf>
    <dxf>
      <fill>
        <patternFill patternType="lightUp">
          <fgColor theme="4" tint="0.39991454817346722"/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4909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 patternType="lightUp">
          <fgColor theme="4" tint="0.39991454817346722"/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rgb="FFFFFF00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Cambria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Cambria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numFmt numFmtId="0" formatCode="General"/>
    </dxf>
    <dxf>
      <numFmt numFmtId="0" formatCode="General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Cambria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rgb="FF000000"/>
        <name val="Cambria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rgb="FF000000"/>
        <name val="Cambria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Cambria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FF5050"/>
      <color rgb="FFFF9999"/>
      <color rgb="FFF49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Cadeiras por semestre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dados!$Q$4</c:f>
              <c:strCache>
                <c:ptCount val="1"/>
                <c:pt idx="0">
                  <c:v>totais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dados!$P$4:$P$15</c:f>
              <c:strCache>
                <c:ptCount val="11"/>
                <c:pt idx="0">
                  <c:v>semestre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dados!$Q$4:$Q$15</c:f>
              <c:numCache>
                <c:formatCode>General</c:formatCode>
                <c:ptCount val="12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1-4905-AF14-CF3C26B4A825}"/>
            </c:ext>
          </c:extLst>
        </c:ser>
        <c:ser>
          <c:idx val="1"/>
          <c:order val="1"/>
          <c:tx>
            <c:strRef>
              <c:f>dados!$R$4</c:f>
              <c:strCache>
                <c:ptCount val="1"/>
                <c:pt idx="0">
                  <c:v>feitas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dados!$P$4:$P$15</c:f>
              <c:strCache>
                <c:ptCount val="11"/>
                <c:pt idx="0">
                  <c:v>semestre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dados!$R$4:$R$15</c:f>
              <c:numCache>
                <c:formatCode>General</c:formatCode>
                <c:ptCount val="12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1-4905-AF14-CF3C26B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20703"/>
        <c:axId val="567222367"/>
      </c:barChart>
      <c:catAx>
        <c:axId val="567220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7222367"/>
        <c:crosses val="autoZero"/>
        <c:auto val="1"/>
        <c:lblAlgn val="ctr"/>
        <c:lblOffset val="100"/>
        <c:noMultiLvlLbl val="0"/>
      </c:catAx>
      <c:valAx>
        <c:axId val="56722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722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Créditos</a:t>
            </a:r>
            <a:r>
              <a:rPr lang="pt-BR" baseline="0"/>
              <a:t> eletivos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0A4-4EFC-8E68-C4F1F0B97B3F}"/>
              </c:ext>
            </c:extLst>
          </c:dPt>
          <c:cat>
            <c:strRef>
              <c:f>dados!$T$4:$U$4</c:f>
              <c:strCache>
                <c:ptCount val="2"/>
                <c:pt idx="0">
                  <c:v>obrigatórias</c:v>
                </c:pt>
                <c:pt idx="1">
                  <c:v>feitas</c:v>
                </c:pt>
              </c:strCache>
            </c:strRef>
          </c:cat>
          <c:val>
            <c:numRef>
              <c:f>dados!$T$5:$U$5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4-4EFC-8E68-C4F1F0B97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2"/>
        <c:axId val="705645887"/>
        <c:axId val="705646303"/>
      </c:barChart>
      <c:catAx>
        <c:axId val="70564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5646303"/>
        <c:crosses val="autoZero"/>
        <c:auto val="1"/>
        <c:lblAlgn val="ctr"/>
        <c:lblOffset val="100"/>
        <c:noMultiLvlLbl val="0"/>
      </c:catAx>
      <c:valAx>
        <c:axId val="70564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564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50"/>
              <a:t>Cadeiras por semestre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5552631414605406E-2"/>
          <c:y val="0.29633531973706101"/>
          <c:w val="0.8180600505758423"/>
          <c:h val="0.494205019046440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dados!$Q$4</c:f>
              <c:strCache>
                <c:ptCount val="1"/>
                <c:pt idx="0">
                  <c:v>totais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dados!$P$4:$P$15</c:f>
              <c:strCache>
                <c:ptCount val="11"/>
                <c:pt idx="0">
                  <c:v>semestre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dados!$Q$4:$Q$15</c:f>
              <c:numCache>
                <c:formatCode>General</c:formatCode>
                <c:ptCount val="12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1-4A4E-B629-EA083019FA80}"/>
            </c:ext>
          </c:extLst>
        </c:ser>
        <c:ser>
          <c:idx val="1"/>
          <c:order val="1"/>
          <c:tx>
            <c:strRef>
              <c:f>dados!$R$4</c:f>
              <c:strCache>
                <c:ptCount val="1"/>
                <c:pt idx="0">
                  <c:v>feitas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dados!$P$4:$P$15</c:f>
              <c:strCache>
                <c:ptCount val="11"/>
                <c:pt idx="0">
                  <c:v>semestre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dados!$R$4:$R$15</c:f>
              <c:numCache>
                <c:formatCode>General</c:formatCode>
                <c:ptCount val="12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1-4A4E-B629-EA083019F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8"/>
        <c:axId val="567220703"/>
        <c:axId val="567222367"/>
      </c:barChart>
      <c:catAx>
        <c:axId val="567220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7222367"/>
        <c:crosses val="autoZero"/>
        <c:auto val="1"/>
        <c:lblAlgn val="ctr"/>
        <c:lblOffset val="100"/>
        <c:tickLblSkip val="1"/>
        <c:noMultiLvlLbl val="0"/>
      </c:catAx>
      <c:valAx>
        <c:axId val="56722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722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50"/>
              <a:t>Créditos</a:t>
            </a:r>
            <a:r>
              <a:rPr lang="pt-BR" sz="1050" baseline="0"/>
              <a:t> eletivos</a:t>
            </a:r>
            <a:endParaRPr lang="pt-BR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2A4-95FF-0FF96A5B0569}"/>
              </c:ext>
            </c:extLst>
          </c:dPt>
          <c:cat>
            <c:strRef>
              <c:f>dados!$T$4:$U$4</c:f>
              <c:strCache>
                <c:ptCount val="2"/>
                <c:pt idx="0">
                  <c:v>obrigatórias</c:v>
                </c:pt>
                <c:pt idx="1">
                  <c:v>feitas</c:v>
                </c:pt>
              </c:strCache>
            </c:strRef>
          </c:cat>
          <c:val>
            <c:numRef>
              <c:f>dados!$T$5:$U$5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73-42A4-95FF-0FF96A5B0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2"/>
        <c:axId val="705645887"/>
        <c:axId val="705646303"/>
      </c:barChart>
      <c:catAx>
        <c:axId val="70564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5646303"/>
        <c:crosses val="autoZero"/>
        <c:auto val="1"/>
        <c:lblAlgn val="ctr"/>
        <c:lblOffset val="100"/>
        <c:noMultiLvlLbl val="0"/>
      </c:catAx>
      <c:valAx>
        <c:axId val="70564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564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407324</xdr:colOff>
      <xdr:row>15</xdr:row>
      <xdr:rowOff>73775</xdr:rowOff>
    </xdr:from>
    <xdr:to>
      <xdr:col>19</xdr:col>
      <xdr:colOff>899853</xdr:colOff>
      <xdr:row>27</xdr:row>
      <xdr:rowOff>73775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5D1D87-38B0-C274-545D-F914969BE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586154</xdr:colOff>
      <xdr:row>6</xdr:row>
      <xdr:rowOff>76201</xdr:rowOff>
    </xdr:from>
    <xdr:to>
      <xdr:col>22</xdr:col>
      <xdr:colOff>389792</xdr:colOff>
      <xdr:row>13</xdr:row>
      <xdr:rowOff>134816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8950A8-DB38-70C0-2FBD-FAA2574EE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58493</xdr:colOff>
      <xdr:row>0</xdr:row>
      <xdr:rowOff>0</xdr:rowOff>
    </xdr:from>
    <xdr:to>
      <xdr:col>16</xdr:col>
      <xdr:colOff>786765</xdr:colOff>
      <xdr:row>2</xdr:row>
      <xdr:rowOff>1082951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BCB5A6-B1DD-410F-8737-09BDBBDD0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744310</xdr:colOff>
      <xdr:row>0</xdr:row>
      <xdr:rowOff>0</xdr:rowOff>
    </xdr:from>
    <xdr:to>
      <xdr:col>18</xdr:col>
      <xdr:colOff>2416356</xdr:colOff>
      <xdr:row>2</xdr:row>
      <xdr:rowOff>1082454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754070-7BB6-43FF-9E01-8882BD2DB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2553890</xdr:colOff>
      <xdr:row>0</xdr:row>
      <xdr:rowOff>333375</xdr:rowOff>
    </xdr:from>
    <xdr:to>
      <xdr:col>18</xdr:col>
      <xdr:colOff>4401740</xdr:colOff>
      <xdr:row>2</xdr:row>
      <xdr:rowOff>741045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8BF37E8-3A50-035B-38F0-DE36DF163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0546" y="333375"/>
          <a:ext cx="1847850" cy="1306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22F319F-60BC-49D0-95C3-75586597A7E1}" name="Tabela18" displayName="Tabela18" ref="C1:E36" totalsRowShown="0" tableBorderDxfId="67">
  <autoFilter ref="C1:E36" xr:uid="{66F6190E-965E-498A-B08D-76D21F97C38D}"/>
  <sortState xmlns:xlrd2="http://schemas.microsoft.com/office/spreadsheetml/2017/richdata2" ref="C2:E19">
    <sortCondition ref="C1:C19"/>
  </sortState>
  <tableColumns count="3">
    <tableColumn id="1" xr3:uid="{87307E99-F716-4EEA-A3E7-511A22ECB79F}" name="Coluna1" dataDxfId="66"/>
    <tableColumn id="2" xr3:uid="{4485F7FE-620A-4189-9C95-E1B9FA30C9CB}" name="Coluna2" dataDxfId="65"/>
    <tableColumn id="3" xr3:uid="{962E5A58-D935-477D-8041-978F127FF1D5}" name="Coluna3" dataDxfId="6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7694BC3-FFDA-498B-B87E-D29271600AC1}" name="Tabela3" displayName="Tabela3" ref="H8:J54" totalsRowShown="0">
  <autoFilter ref="H8:J54" xr:uid="{0397CCA5-5D8E-40AF-9A76-489B70F6BABB}"/>
  <sortState xmlns:xlrd2="http://schemas.microsoft.com/office/spreadsheetml/2017/richdata2" ref="H9:I54">
    <sortCondition ref="H8:H54"/>
  </sortState>
  <tableColumns count="3">
    <tableColumn id="1" xr3:uid="{76F28B64-1216-4BB6-8A16-B2B6D072F0C3}" name="Coluna1"/>
    <tableColumn id="2" xr3:uid="{3247132D-5EEA-4B48-8DA1-06D957DFD77C}" name="Coluna2" dataDxfId="63">
      <calculatedColumnFormula>COUNTIF(Tabela6[nome],Tabela3[[#This Row],[Coluna1]])</calculatedColumnFormula>
    </tableColumn>
    <tableColumn id="3" xr3:uid="{79F9DA29-4002-4642-B9B4-E08C318B778F}" name="Coluna3" dataDxfId="62">
      <calculatedColumnFormula>COUNTIF(Tabela16[pré-requisito1],dados2!$A:$A)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7E8BEB-6B47-428C-B749-21819B6EB228}" name="Tabela1" displayName="Tabela1" ref="A1:K91" totalsRowShown="0" headerRowDxfId="61" headerRowBorderDxfId="60" tableBorderDxfId="59">
  <autoFilter ref="A1:K91" xr:uid="{EC7E8BEB-6B47-428C-B749-21819B6EB228}"/>
  <tableColumns count="11">
    <tableColumn id="10" xr3:uid="{6A0357B0-9976-4AAB-A5ED-7BB0CCB9205B}" name="pré-requisito1" dataDxfId="58"/>
    <tableColumn id="9" xr3:uid="{11EEB559-9BCE-430E-9639-BD4050AA1790}" name="pré-requisito2" dataDxfId="57"/>
    <tableColumn id="8" xr3:uid="{B8DCB8A2-0DEA-4385-8758-5C42459313B1}" name="pré-requisito3" dataDxfId="56"/>
    <tableColumn id="1" xr3:uid="{0F53D98A-3C2D-43F5-87DD-BB72861B436D}" name="Seméstre" dataDxfId="55"/>
    <tableColumn id="2" xr3:uid="{285076FB-CF3E-455E-AAB6-A4A4BB86AD39}" name="Componente Curricular" dataDxfId="54"/>
    <tableColumn id="3" xr3:uid="{52F5A17B-FBE2-413D-ABF4-50E2E4BE5B02}" name="Cr" dataDxfId="53"/>
    <tableColumn id="4" xr3:uid="{0E2C48E7-7CBD-4C0C-9702-7C166EEC5AA5}" name="Horas Aula" dataDxfId="52"/>
    <tableColumn id="5" xr3:uid="{613F7731-3425-4971-919E-658079C27B6F}" name="Pré-requisitos" dataDxfId="51"/>
    <tableColumn id="6" xr3:uid="{568C5562-6B9F-45EA-8F6C-0C0C33524A71}" name="como está planilha Cadeiras BIOBIO " dataDxfId="50">
      <calculatedColumnFormula>'Cadeiras BIOBIO'!D5</calculatedColumnFormula>
    </tableColumn>
    <tableColumn id="7" xr3:uid="{2608DDC3-3868-4C3B-8FFE-32B12E3F75BD}" name="Verificação nome disciplina" dataDxfId="49">
      <calculatedColumnFormula>Tabela1[[#This Row],[Componente Curricular]]=Tabela1[[#This Row],[como está planilha Cadeiras BIOBIO ]]</calculatedColumnFormula>
    </tableColumn>
    <tableColumn id="11" xr3:uid="{B203D243-1A75-475A-8990-63BAEEBFA54B}" name="tranca" dataDxfId="4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8B9E8C-BE46-4A82-A8AF-D930053FF833}" name="grafico_cadeiras" displayName="grafico_cadeiras" ref="P4:R14" totalsRowShown="0">
  <autoFilter ref="P4:R14" xr:uid="{A98B9E8C-BE46-4A82-A8AF-D930053FF833}"/>
  <tableColumns count="3">
    <tableColumn id="1" xr3:uid="{57E0D260-4F42-43F5-BEE0-25217B043E1B}" name="semestre"/>
    <tableColumn id="2" xr3:uid="{E558D0D2-67E9-4516-8DFB-0DB8DDBBB477}" name="totais">
      <calculatedColumnFormula>COUNTIF(Tabela1[Seméstre],dados!P5)</calculatedColumnFormula>
    </tableColumn>
    <tableColumn id="3" xr3:uid="{944F84B2-8B45-49BE-BCBB-28D7D4D9005E}" name="feitas">
      <calculatedColumnFormula>COUNTIF(Tabela13[contagem cadeiras por semestre],dados!P5)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66B63F-E677-44F9-BDB3-1D7460952A57}" name="grafico_cr_eletivas" displayName="grafico_cr_eletivas" ref="T4:U5" totalsRowShown="0">
  <autoFilter ref="T4:U5" xr:uid="{6A66B63F-E677-44F9-BDB3-1D7460952A57}"/>
  <tableColumns count="2">
    <tableColumn id="1" xr3:uid="{84C0516A-EA53-47C4-A416-43BC33D3CFD6}" name="obrigatórias"/>
    <tableColumn id="2" xr3:uid="{8B58B383-B0A0-4B0A-BE2D-4134DB5F6DE2}" name="feitas">
      <calculatedColumnFormula>COUNTIF(Tabela1[Seméstre],dados!T5)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65EE22-4DF4-462D-8745-08CDA78D27CC}" name="Tabela16" displayName="Tabela16" ref="A1:D106" totalsRowShown="0" headerRowDxfId="44" headerRowBorderDxfId="43" tableBorderDxfId="42">
  <autoFilter ref="A1:D106" xr:uid="{A165EE22-4DF4-462D-8745-08CDA78D27CC}"/>
  <sortState xmlns:xlrd2="http://schemas.microsoft.com/office/spreadsheetml/2017/richdata2" ref="A2:D106">
    <sortCondition ref="A1:A106"/>
  </sortState>
  <tableColumns count="4">
    <tableColumn id="10" xr3:uid="{1767936E-707B-4361-9A68-69CD49FC6AA5}" name="pré-requisito1" dataDxfId="41"/>
    <tableColumn id="1" xr3:uid="{C39FB9AB-A7B3-4112-A0EE-461835352AE1}" name="Seméstre" dataDxfId="40"/>
    <tableColumn id="2" xr3:uid="{DA0E1774-66EB-4127-BD6C-63B763B1C231}" name="Componente Curricular" dataDxfId="39"/>
    <tableColumn id="5" xr3:uid="{02EC1014-63A6-4D97-941C-E40E7D160359}" name="Pré-requisitos" dataDxfId="3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D70B3D-DE27-4A17-82E6-EBF48B60798A}" name="Tabela6" displayName="Tabela6" ref="H1:J50" totalsRowShown="0">
  <autoFilter ref="H1:J50" xr:uid="{0CD70B3D-DE27-4A17-82E6-EBF48B60798A}"/>
  <sortState xmlns:xlrd2="http://schemas.microsoft.com/office/spreadsheetml/2017/richdata2" ref="H2:J50">
    <sortCondition sortBy="cellColor" ref="H1:H50" dxfId="37"/>
  </sortState>
  <tableColumns count="3">
    <tableColumn id="1" xr3:uid="{0E992185-BE15-482F-82DB-6ECAB520A48B}" name="nome" dataDxfId="36"/>
    <tableColumn id="2" xr3:uid="{DB5AD2D7-E53D-401B-A344-46741791086E}" name="trancaqts" dataDxfId="35">
      <calculatedColumnFormula>SUM(COUNTIF(Tabela13[[Pré-requisito1]:[Pré-requisito4]],H2))</calculatedColumnFormula>
    </tableColumn>
    <tableColumn id="3" xr3:uid="{ACC76919-76ED-449A-8D0F-107C930800DE}" name="tranca quais">
      <calculatedColumnFormula>VLOOKUP(H2,Tabela16[],3)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38C0BC-B149-47EC-95E3-F1C2DD0DBC2C}" name="Tabela13" displayName="Tabela13" ref="A4:S94" totalsRowShown="0" headerRowDxfId="21" headerRowBorderDxfId="20" tableBorderDxfId="19">
  <autoFilter ref="A4:S94" xr:uid="{EC7E8BEB-6B47-428C-B749-21819B6EB228}"/>
  <sortState xmlns:xlrd2="http://schemas.microsoft.com/office/spreadsheetml/2017/richdata2" ref="A5:S94">
    <sortCondition ref="C4:C94"/>
  </sortState>
  <tableColumns count="19">
    <tableColumn id="18" xr3:uid="{13D7BD89-3282-43BC-9A7C-02F20ABFCD66}" name="componente curricular_calculo" dataDxfId="18">
      <calculatedColumnFormula>Tabela13[[#This Row],[Componente Curricular]]</calculatedColumnFormula>
    </tableColumn>
    <tableColumn id="10" xr3:uid="{77777B0A-DDFA-4E5C-BBCF-C44CBF5A72DB}" name="Status" dataDxfId="17"/>
    <tableColumn id="1" xr3:uid="{B5BE8958-72A8-4F64-9437-3FA149280786}" name="Sem" dataDxfId="16"/>
    <tableColumn id="2" xr3:uid="{9056E133-0D3A-4B21-A1D6-DBD6FBBE5989}" name="Componente Curricular" dataDxfId="15"/>
    <tableColumn id="3" xr3:uid="{69217FD9-8881-4FD4-B373-D86D9B8ED529}" name="Cr" dataDxfId="14"/>
    <tableColumn id="5" xr3:uid="{75003FE2-B434-415C-93AB-430212849FD2}" name="Pré-requisito1" dataDxfId="13"/>
    <tableColumn id="11" xr3:uid="{18BAEBCB-F024-41E3-86EA-85C88034CCAF}" name="Pré-requisito1avaliação" dataDxfId="12">
      <calculatedColumnFormula>IF(OR(Tabela13[[#This Row],[Pré-requisito1]]="",Tabela13[[#This Row],[Pré-requisito1]]="Ver Eixos"),"ok",IF(VLOOKUP(F5,A:E,2,FALSE)="ok","ok","não"))</calculatedColumnFormula>
    </tableColumn>
    <tableColumn id="6" xr3:uid="{06292D45-5F7D-4835-A7B2-B233D2F1B914}" name="Pré-requisito2" dataDxfId="11"/>
    <tableColumn id="13" xr3:uid="{61F601CB-4807-4379-B364-87BCA65178BE}" name="Pré-requisito2avaliação" dataDxfId="10">
      <calculatedColumnFormula>IF(OR(Tabela13[[#This Row],[Pré-requisito2]]="",Tabela13[[#This Row],[Pré-requisito2]]="Ver Eixos"),"ok",IF(VLOOKUP(H5,A:E,2,FALSE)="ok","ok","não"))</calculatedColumnFormula>
    </tableColumn>
    <tableColumn id="7" xr3:uid="{8131EF77-EFE1-44A1-ACF0-C3F47FB3A9F1}" name="Pré-requisito3" dataDxfId="9"/>
    <tableColumn id="16" xr3:uid="{AF017981-A0B1-4867-844E-4D0F7A5E0BE4}" name="Pré-requisito3avaliação" dataDxfId="8">
      <calculatedColumnFormula>IF(OR(Tabela13[[#This Row],[Pré-requisito3]]="",Tabela13[[#This Row],[Pré-requisito3]]="Ver Eixos"),"ok",IF(VLOOKUP(J5,A:E,2,FALSE)="ok","ok","não"))</calculatedColumnFormula>
    </tableColumn>
    <tableColumn id="19" xr3:uid="{CFEE326F-375A-4A7D-82FC-E2A39686AC5D}" name="Pré-requisito4" dataDxfId="7"/>
    <tableColumn id="17" xr3:uid="{8CFB38BC-8EBD-4B3C-9A7F-CBA9C442BFF5}" name="Pré-requisito4avaliação" dataDxfId="6">
      <calculatedColumnFormula>IF(OR(Tabela13[[#This Row],[Pré-requisito4]]="",Tabela13[[#This Row],[Pré-requisito4]]="Ver Eixos"),"ok",IF(VLOOKUP(L5,A:F,2,FALSE)="ok","ok","não"))</calculatedColumnFormula>
    </tableColumn>
    <tableColumn id="21" xr3:uid="{0841D33C-0EF0-411B-9C28-FB546052E957}" name="créditos feitos" dataDxfId="5">
      <calculatedColumnFormula>IF(AND(Tabela13[[#This Row],[Status]]="ok",Tabela13[[#This Row],[Sem]]&lt;&gt;lista!$C$2,Tabela13[[#This Row],[Sem]]&lt;&gt;lista!$C$3,Tabela13[[#This Row],[Sem]]&lt;&gt;lista!$C$4,Tabela13[[#This Row],[Sem]]&lt;&gt;lista!$C$5),Tabela13[[#This Row],[Cr]])</calculatedColumnFormula>
    </tableColumn>
    <tableColumn id="4" xr3:uid="{B1CC8324-10A4-49D9-B007-19075843E28F}" name="contagem cadeiras por semestre" dataDxfId="4">
      <calculatedColumnFormula>IF(Tabela13[[#This Row],[Status]]="ok",Tabela13[[#This Row],[Sem]])</calculatedColumnFormula>
    </tableColumn>
    <tableColumn id="9" xr3:uid="{BC135224-299C-4BD0-A8C6-5A94242274F0}" name="créditos eletivas" dataDxfId="3">
      <calculatedColumnFormula>IF(AND(Tabela13[[#This Row],[Status]]="ok",OR(Tabela13[[#This Row],[Sem]]=lista!$C$2,Tabela13[[#This Row],[Sem]]=lista!$C$3,Tabela13[[#This Row],[Sem]]=lista!$C$4,Tabela13[[#This Row],[Sem]]=lista!$C$5)),Tabela13[[#This Row],[Cr]])</calculatedColumnFormula>
    </tableColumn>
    <tableColumn id="8" xr3:uid="{D705E0C3-A0B1-421E-8CA8-F82C301C9801}" name="Tranca qtd" dataDxfId="2">
      <calculatedColumnFormula>IF(COUNTIF(Tabela13[[Pré-requisito1]:[Pré-requisito4]],Tabela13[[#This Row],[Componente Curricular]])=0,"",COUNTIF(Tabela13[[Pré-requisito1]:[Pré-requisito4]],Tabela13[[#This Row],[Componente Curricular]]))</calculatedColumnFormula>
    </tableColumn>
    <tableColumn id="14" xr3:uid="{80B84FA9-4CB2-4646-ADA8-99092A5FB648}" name="Coluna1" dataDxfId="1">
      <calculatedColumnFormula>Tabela13[[#This Row],[Tranca qtd]]=VLOOKUP(Tabela13[[#This Row],[Componente Curricular]],Tabela6[[nome]:[trancaqts]],2,FALSE)</calculatedColumnFormula>
    </tableColumn>
    <tableColumn id="12" xr3:uid="{4DF6F3C7-CFE4-492D-872C-30B1F4915279}" name="Tranca quais" dataDxfId="0">
      <calculatedColumnFormula>IFERROR(VLOOKUP(Tabela13[[#This Row],[Componente Curricular]],Tabela6[],3,FALSE),"")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881D-7AFB-4789-8BC8-6508E0440F83}">
  <dimension ref="C1:J85"/>
  <sheetViews>
    <sheetView topLeftCell="B16" workbookViewId="0">
      <selection activeCell="C43" sqref="C43"/>
    </sheetView>
  </sheetViews>
  <sheetFormatPr defaultRowHeight="14.4" x14ac:dyDescent="0.3"/>
  <cols>
    <col min="1" max="1" width="33.21875" bestFit="1" customWidth="1"/>
    <col min="2" max="2" width="12.109375" bestFit="1" customWidth="1"/>
    <col min="3" max="3" width="33.21875" bestFit="1" customWidth="1"/>
    <col min="4" max="4" width="9.88671875" customWidth="1"/>
    <col min="5" max="5" width="91.6640625" customWidth="1"/>
    <col min="8" max="8" width="51.109375" bestFit="1" customWidth="1"/>
  </cols>
  <sheetData>
    <row r="1" spans="3:10" x14ac:dyDescent="0.3">
      <c r="C1" t="s">
        <v>205</v>
      </c>
      <c r="D1" t="s">
        <v>294</v>
      </c>
      <c r="E1" t="s">
        <v>293</v>
      </c>
    </row>
    <row r="2" spans="3:10" x14ac:dyDescent="0.3">
      <c r="C2" s="56" t="s">
        <v>129</v>
      </c>
      <c r="D2">
        <v>2</v>
      </c>
      <c r="E2" s="91" t="s">
        <v>245</v>
      </c>
    </row>
    <row r="3" spans="3:10" x14ac:dyDescent="0.3">
      <c r="C3" s="57" t="s">
        <v>93</v>
      </c>
      <c r="D3">
        <v>2</v>
      </c>
      <c r="E3" s="91" t="s">
        <v>246</v>
      </c>
    </row>
    <row r="4" spans="3:10" ht="28.8" x14ac:dyDescent="0.3">
      <c r="C4" s="57" t="s">
        <v>42</v>
      </c>
      <c r="D4">
        <v>5</v>
      </c>
      <c r="E4" s="91" t="s">
        <v>247</v>
      </c>
    </row>
    <row r="5" spans="3:10" ht="43.2" x14ac:dyDescent="0.3">
      <c r="C5" s="56" t="s">
        <v>41</v>
      </c>
      <c r="D5">
        <v>8</v>
      </c>
      <c r="E5" s="91" t="s">
        <v>248</v>
      </c>
    </row>
    <row r="6" spans="3:10" x14ac:dyDescent="0.3">
      <c r="C6" s="57" t="s">
        <v>89</v>
      </c>
      <c r="D6">
        <v>3</v>
      </c>
      <c r="E6" s="91" t="s">
        <v>249</v>
      </c>
    </row>
    <row r="7" spans="3:10" x14ac:dyDescent="0.3">
      <c r="C7" s="56" t="s">
        <v>91</v>
      </c>
      <c r="D7">
        <v>2</v>
      </c>
      <c r="E7" s="91" t="s">
        <v>250</v>
      </c>
    </row>
    <row r="8" spans="3:10" x14ac:dyDescent="0.3">
      <c r="C8" s="57" t="s">
        <v>122</v>
      </c>
      <c r="D8" s="98">
        <v>3</v>
      </c>
      <c r="E8" s="97" t="s">
        <v>263</v>
      </c>
      <c r="H8" t="s">
        <v>205</v>
      </c>
      <c r="I8" t="s">
        <v>294</v>
      </c>
      <c r="J8" t="s">
        <v>293</v>
      </c>
    </row>
    <row r="9" spans="3:10" ht="28.8" x14ac:dyDescent="0.3">
      <c r="C9" s="56" t="s">
        <v>107</v>
      </c>
      <c r="D9" s="98">
        <v>3</v>
      </c>
      <c r="E9" s="97" t="s">
        <v>251</v>
      </c>
      <c r="H9" t="s">
        <v>129</v>
      </c>
      <c r="I9">
        <f>COUNTIF(Tabela6[nome],Tabela3[[#This Row],[Coluna1]])</f>
        <v>1</v>
      </c>
      <c r="J9">
        <f>COUNTIF(Tabela16[pré-requisito1],dados2!$A:$A)</f>
        <v>2</v>
      </c>
    </row>
    <row r="10" spans="3:10" ht="28.8" x14ac:dyDescent="0.3">
      <c r="C10" s="56" t="s">
        <v>101</v>
      </c>
      <c r="D10" s="98">
        <v>3</v>
      </c>
      <c r="E10" s="97" t="s">
        <v>292</v>
      </c>
      <c r="H10" t="s">
        <v>100</v>
      </c>
      <c r="I10">
        <f>COUNTIF(Tabela6[nome],Tabela3[[#This Row],[Coluna1]])</f>
        <v>1</v>
      </c>
      <c r="J10">
        <f>COUNTIF(Tabela16[pré-requisito1],dados2!$A:$A)</f>
        <v>3</v>
      </c>
    </row>
    <row r="11" spans="3:10" x14ac:dyDescent="0.3">
      <c r="C11" s="56" t="s">
        <v>98</v>
      </c>
      <c r="D11" s="98">
        <v>2</v>
      </c>
      <c r="E11" s="97" t="s">
        <v>252</v>
      </c>
      <c r="H11" t="s">
        <v>46</v>
      </c>
      <c r="I11">
        <f>COUNTIF(Tabela6[nome],Tabela3[[#This Row],[Coluna1]])</f>
        <v>1</v>
      </c>
      <c r="J11">
        <f>COUNTIF(Tabela16[pré-requisito1],dados2!$A:$A)</f>
        <v>3</v>
      </c>
    </row>
    <row r="12" spans="3:10" x14ac:dyDescent="0.3">
      <c r="C12" s="56" t="s">
        <v>61</v>
      </c>
      <c r="D12" s="98">
        <v>2</v>
      </c>
      <c r="E12" s="97" t="s">
        <v>253</v>
      </c>
      <c r="H12" t="s">
        <v>128</v>
      </c>
      <c r="I12">
        <f>COUNTIF(Tabela6[nome],Tabela3[[#This Row],[Coluna1]])</f>
        <v>1</v>
      </c>
      <c r="J12">
        <f>COUNTIF(Tabela16[pré-requisito1],dados2!$A:$A)</f>
        <v>1</v>
      </c>
    </row>
    <row r="13" spans="3:10" ht="43.2" x14ac:dyDescent="0.3">
      <c r="C13" s="56" t="s">
        <v>43</v>
      </c>
      <c r="D13" s="98">
        <v>9</v>
      </c>
      <c r="E13" s="97" t="s">
        <v>254</v>
      </c>
      <c r="H13" t="s">
        <v>99</v>
      </c>
      <c r="I13">
        <f>COUNTIF(Tabela6[nome],Tabela3[[#This Row],[Coluna1]])</f>
        <v>1</v>
      </c>
      <c r="J13">
        <f>COUNTIF(Tabela16[pré-requisito1],dados2!$A:$A)</f>
        <v>1</v>
      </c>
    </row>
    <row r="14" spans="3:10" x14ac:dyDescent="0.3">
      <c r="C14" s="56" t="s">
        <v>147</v>
      </c>
      <c r="D14">
        <f>SUM(COUNTIF(Tabela13[[Pré-requisito1]:[Pré-requisito4]],C14))</f>
        <v>2</v>
      </c>
      <c r="E14" s="97" t="s">
        <v>255</v>
      </c>
      <c r="H14" t="s">
        <v>93</v>
      </c>
      <c r="I14">
        <f>COUNTIF(Tabela6[nome],Tabela3[[#This Row],[Coluna1]])</f>
        <v>1</v>
      </c>
      <c r="J14">
        <f>COUNTIF(Tabela16[pré-requisito1],dados2!$A:$A)</f>
        <v>1</v>
      </c>
    </row>
    <row r="15" spans="3:10" x14ac:dyDescent="0.3">
      <c r="C15" s="56" t="s">
        <v>90</v>
      </c>
      <c r="D15">
        <f>SUM(COUNTIF(Tabela13[[Pré-requisito1]:[Pré-requisito4]],C15))</f>
        <v>3</v>
      </c>
      <c r="E15" s="97" t="s">
        <v>256</v>
      </c>
      <c r="H15" t="s">
        <v>44</v>
      </c>
      <c r="I15">
        <f>COUNTIF(Tabela6[nome],Tabela3[[#This Row],[Coluna1]])</f>
        <v>1</v>
      </c>
      <c r="J15">
        <f>COUNTIF(Tabela16[pré-requisito1],dados2!$A:$A)</f>
        <v>2</v>
      </c>
    </row>
    <row r="16" spans="3:10" x14ac:dyDescent="0.3">
      <c r="C16" s="56" t="s">
        <v>96</v>
      </c>
      <c r="D16">
        <f>SUM(COUNTIF(Tabela13[[Pré-requisito1]:[Pré-requisito4]],C16))</f>
        <v>3</v>
      </c>
      <c r="E16" s="97" t="s">
        <v>257</v>
      </c>
      <c r="H16" t="s">
        <v>42</v>
      </c>
      <c r="I16">
        <f>COUNTIF(Tabela6[nome],Tabela3[[#This Row],[Coluna1]])</f>
        <v>1</v>
      </c>
      <c r="J16">
        <f>COUNTIF(Tabela16[pré-requisito1],dados2!$A:$A)</f>
        <v>4</v>
      </c>
    </row>
    <row r="17" spans="3:10" ht="28.8" x14ac:dyDescent="0.3">
      <c r="C17" s="56" t="s">
        <v>103</v>
      </c>
      <c r="D17">
        <f>SUM(COUNTIF(Tabela13[[Pré-requisito1]:[Pré-requisito4]],C17))</f>
        <v>3</v>
      </c>
      <c r="E17" s="97" t="s">
        <v>258</v>
      </c>
      <c r="H17" t="s">
        <v>41</v>
      </c>
      <c r="I17">
        <f>COUNTIF(Tabela6[nome],Tabela3[[#This Row],[Coluna1]])</f>
        <v>1</v>
      </c>
      <c r="J17">
        <f>COUNTIF(Tabela16[pré-requisito1],dados2!$A:$A)</f>
        <v>4</v>
      </c>
    </row>
    <row r="18" spans="3:10" ht="25.8" customHeight="1" x14ac:dyDescent="0.3">
      <c r="C18" s="56" t="s">
        <v>92</v>
      </c>
      <c r="D18">
        <f>SUM(COUNTIF(Tabela13[[Pré-requisito1]:[Pré-requisito4]],C18))</f>
        <v>2</v>
      </c>
      <c r="E18" s="97" t="s">
        <v>259</v>
      </c>
      <c r="H18" t="s">
        <v>171</v>
      </c>
      <c r="I18">
        <f>COUNTIF(Tabela6[nome],Tabela3[[#This Row],[Coluna1]])</f>
        <v>1</v>
      </c>
      <c r="J18">
        <f>COUNTIF(Tabela16[pré-requisito1],dados2!$A:$A)</f>
        <v>4</v>
      </c>
    </row>
    <row r="19" spans="3:10" x14ac:dyDescent="0.3">
      <c r="C19" s="64" t="s">
        <v>97</v>
      </c>
      <c r="D19">
        <f>SUM(COUNTIF(Tabela13[[Pré-requisito1]:[Pré-requisito4]],C19))</f>
        <v>5</v>
      </c>
      <c r="E19" s="68" t="s">
        <v>260</v>
      </c>
      <c r="H19" t="s">
        <v>89</v>
      </c>
      <c r="I19">
        <f>COUNTIF(Tabela6[nome],Tabela3[[#This Row],[Coluna1]])</f>
        <v>1</v>
      </c>
      <c r="J19">
        <f>COUNTIF(Tabela16[pré-requisito1],dados2!$A:$A)</f>
        <v>4</v>
      </c>
    </row>
    <row r="20" spans="3:10" x14ac:dyDescent="0.3">
      <c r="C20" s="56" t="s">
        <v>54</v>
      </c>
      <c r="D20">
        <f>SUM(COUNTIF(Tabela13[[Pré-requisito1]:[Pré-requisito4]],C20))</f>
        <v>3</v>
      </c>
      <c r="E20" s="91" t="s">
        <v>291</v>
      </c>
      <c r="H20" t="s">
        <v>91</v>
      </c>
      <c r="I20">
        <f>COUNTIF(Tabela6[nome],Tabela3[[#This Row],[Coluna1]])</f>
        <v>1</v>
      </c>
      <c r="J20">
        <f>COUNTIF(Tabela16[pré-requisito1],dados2!$A:$A)</f>
        <v>1</v>
      </c>
    </row>
    <row r="21" spans="3:10" x14ac:dyDescent="0.3">
      <c r="C21" s="64" t="s">
        <v>44</v>
      </c>
      <c r="D21">
        <f>SUM(COUNTIF(Tabela13[[Pré-requisito1]:[Pré-requisito4]],C21))</f>
        <v>4</v>
      </c>
      <c r="E21" s="68" t="s">
        <v>290</v>
      </c>
      <c r="H21" t="s">
        <v>56</v>
      </c>
      <c r="I21">
        <f>COUNTIF(Tabela6[nome],Tabela3[[#This Row],[Coluna1]])</f>
        <v>1</v>
      </c>
      <c r="J21">
        <f>COUNTIF(Tabela16[pré-requisito1],dados2!$A:$A)</f>
        <v>2</v>
      </c>
    </row>
    <row r="22" spans="3:10" ht="28.8" x14ac:dyDescent="0.3">
      <c r="C22" s="64" t="s">
        <v>132</v>
      </c>
      <c r="D22">
        <f>SUM(COUNTIF(Tabela13[[Pré-requisito1]:[Pré-requisito4]],C22))</f>
        <v>4</v>
      </c>
      <c r="E22" s="68" t="s">
        <v>264</v>
      </c>
      <c r="H22" t="s">
        <v>122</v>
      </c>
      <c r="I22">
        <f>COUNTIF(Tabela6[nome],Tabela3[[#This Row],[Coluna1]])</f>
        <v>1</v>
      </c>
      <c r="J22">
        <f>COUNTIF(Tabela16[pré-requisito1],dados2!$A:$A)</f>
        <v>2</v>
      </c>
    </row>
    <row r="23" spans="3:10" ht="28.8" x14ac:dyDescent="0.3">
      <c r="C23" s="96" t="s">
        <v>120</v>
      </c>
      <c r="D23" s="26">
        <f>SUM(COUNTIF(Tabela13[[Pré-requisito1]:[Pré-requisito4]],C23))</f>
        <v>2</v>
      </c>
      <c r="E23" s="67" t="s">
        <v>274</v>
      </c>
      <c r="H23" t="s">
        <v>167</v>
      </c>
      <c r="I23">
        <f>COUNTIF(Tabela6[nome],Tabela3[[#This Row],[Coluna1]])</f>
        <v>1</v>
      </c>
      <c r="J23">
        <f>COUNTIF(Tabela16[pré-requisito1],dados2!$A:$A)</f>
        <v>2</v>
      </c>
    </row>
    <row r="24" spans="3:10" x14ac:dyDescent="0.3">
      <c r="C24" s="65" t="s">
        <v>95</v>
      </c>
      <c r="D24" s="26">
        <f>SUM(COUNTIF(Tabela13[[Pré-requisito1]:[Pré-requisito4]],C24))</f>
        <v>2</v>
      </c>
      <c r="E24" s="92" t="s">
        <v>278</v>
      </c>
      <c r="H24" t="s">
        <v>106</v>
      </c>
      <c r="I24">
        <f>COUNTIF(Tabela6[nome],Tabela3[[#This Row],[Coluna1]])</f>
        <v>1</v>
      </c>
      <c r="J24">
        <f>COUNTIF(Tabela16[pré-requisito1],dados2!$A:$A)</f>
        <v>1</v>
      </c>
    </row>
    <row r="25" spans="3:10" x14ac:dyDescent="0.3">
      <c r="C25" s="66" t="s">
        <v>123</v>
      </c>
      <c r="D25" s="26">
        <f>SUM(COUNTIF(Tabela13[[Pré-requisito1]:[Pré-requisito4]],C25))</f>
        <v>2</v>
      </c>
      <c r="E25" s="67" t="s">
        <v>282</v>
      </c>
      <c r="H25" t="s">
        <v>60</v>
      </c>
      <c r="I25">
        <f>COUNTIF(Tabela6[nome],Tabela3[[#This Row],[Coluna1]])</f>
        <v>1</v>
      </c>
      <c r="J25">
        <f>COUNTIF(Tabela16[pré-requisito1],dados2!$A:$A)</f>
        <v>1</v>
      </c>
    </row>
    <row r="26" spans="3:10" x14ac:dyDescent="0.3">
      <c r="C26" s="66" t="s">
        <v>94</v>
      </c>
      <c r="D26" s="26">
        <f>SUM(COUNTIF(Tabela13[[Pré-requisito1]:[Pré-requisito4]],C26))</f>
        <v>3</v>
      </c>
      <c r="E26" s="67" t="s">
        <v>277</v>
      </c>
      <c r="H26" t="s">
        <v>107</v>
      </c>
      <c r="I26">
        <f>COUNTIF(Tabela6[nome],Tabela3[[#This Row],[Coluna1]])</f>
        <v>1</v>
      </c>
      <c r="J26">
        <f>COUNTIF(Tabela16[pré-requisito1],dados2!$A:$A)</f>
        <v>2</v>
      </c>
    </row>
    <row r="27" spans="3:10" ht="15" x14ac:dyDescent="0.3">
      <c r="C27" s="95" t="s">
        <v>97</v>
      </c>
      <c r="D27" s="94">
        <f>SUM(COUNTIF(Tabela13[[Pré-requisito1]:[Pré-requisito4]],C27))</f>
        <v>5</v>
      </c>
      <c r="E27" s="93" t="s">
        <v>284</v>
      </c>
      <c r="H27" t="s">
        <v>94</v>
      </c>
      <c r="I27">
        <f>COUNTIF(Tabela6[nome],Tabela3[[#This Row],[Coluna1]])</f>
        <v>1</v>
      </c>
      <c r="J27">
        <f>COUNTIF(Tabela16[pré-requisito1],dados2!$A:$A)</f>
        <v>2</v>
      </c>
    </row>
    <row r="28" spans="3:10" x14ac:dyDescent="0.3">
      <c r="C28" s="66" t="s">
        <v>44</v>
      </c>
      <c r="D28" s="26">
        <f>SUM(COUNTIF(Tabela13[[Pré-requisito1]:[Pré-requisito4]],C28))</f>
        <v>4</v>
      </c>
      <c r="E28" s="67" t="s">
        <v>275</v>
      </c>
      <c r="H28" t="s">
        <v>59</v>
      </c>
      <c r="I28">
        <f>COUNTIF(Tabela6[nome],Tabela3[[#This Row],[Coluna1]])</f>
        <v>0</v>
      </c>
      <c r="J28">
        <f>COUNTIF(Tabela16[pré-requisito1],dados2!$A:$A)</f>
        <v>2</v>
      </c>
    </row>
    <row r="29" spans="3:10" ht="28.8" x14ac:dyDescent="0.3">
      <c r="C29" s="65" t="s">
        <v>101</v>
      </c>
      <c r="D29" s="26">
        <f>SUM(COUNTIF(Tabela13[[Pré-requisito1]:[Pré-requisito4]],C29))</f>
        <v>6</v>
      </c>
      <c r="E29" s="92" t="s">
        <v>279</v>
      </c>
      <c r="H29" t="s">
        <v>95</v>
      </c>
      <c r="I29">
        <f>COUNTIF(Tabela6[nome],Tabela3[[#This Row],[Coluna1]])</f>
        <v>1</v>
      </c>
      <c r="J29">
        <f>COUNTIF(Tabela16[pré-requisito1],dados2!$A:$A)</f>
        <v>5</v>
      </c>
    </row>
    <row r="30" spans="3:10" ht="28.8" x14ac:dyDescent="0.3">
      <c r="C30" s="66" t="s">
        <v>39</v>
      </c>
      <c r="D30" s="26">
        <f>SUM(COUNTIF(Tabela13[[Pré-requisito1]:[Pré-requisito4]],C30))</f>
        <v>4</v>
      </c>
      <c r="E30" s="67" t="s">
        <v>280</v>
      </c>
      <c r="H30" t="s">
        <v>211</v>
      </c>
      <c r="I30">
        <f>COUNTIF(Tabela6[nome],Tabela3[[#This Row],[Coluna1]])</f>
        <v>0</v>
      </c>
      <c r="J30">
        <f>COUNTIF(Tabela16[pré-requisito1],dados2!$A:$A)</f>
        <v>5</v>
      </c>
    </row>
    <row r="31" spans="3:10" x14ac:dyDescent="0.3">
      <c r="C31" s="66" t="s">
        <v>56</v>
      </c>
      <c r="D31" s="26">
        <f>SUM(COUNTIF(Tabela13[[Pré-requisito1]:[Pré-requisito4]],C31))</f>
        <v>2</v>
      </c>
      <c r="E31" s="67" t="s">
        <v>276</v>
      </c>
      <c r="H31" t="s">
        <v>101</v>
      </c>
      <c r="I31">
        <f>COUNTIF(Tabela6[nome],Tabela3[[#This Row],[Coluna1]])</f>
        <v>1</v>
      </c>
      <c r="J31">
        <f>COUNTIF(Tabela16[pré-requisito1],dados2!$A:$A)</f>
        <v>5</v>
      </c>
    </row>
    <row r="32" spans="3:10" x14ac:dyDescent="0.3">
      <c r="C32" s="66" t="s">
        <v>135</v>
      </c>
      <c r="D32" s="26">
        <f>SUM(COUNTIF(Tabela13[[Pré-requisito1]:[Pré-requisito4]],C32))</f>
        <v>2</v>
      </c>
      <c r="E32" s="67" t="s">
        <v>281</v>
      </c>
      <c r="H32" t="s">
        <v>39</v>
      </c>
      <c r="I32">
        <f>COUNTIF(Tabela6[nome],Tabela3[[#This Row],[Coluna1]])</f>
        <v>1</v>
      </c>
      <c r="J32">
        <f>COUNTIF(Tabela16[pré-requisito1],dados2!$A:$A)</f>
        <v>5</v>
      </c>
    </row>
    <row r="33" spans="3:10" x14ac:dyDescent="0.3">
      <c r="C33" s="66" t="s">
        <v>125</v>
      </c>
      <c r="D33" s="26">
        <f>SUM(COUNTIF(Tabela13[[Pré-requisito1]:[Pré-requisito4]],C33))</f>
        <v>1</v>
      </c>
      <c r="E33" s="67" t="s">
        <v>39</v>
      </c>
      <c r="H33" t="s">
        <v>105</v>
      </c>
      <c r="I33">
        <f>COUNTIF(Tabela6[nome],Tabela3[[#This Row],[Coluna1]])</f>
        <v>1</v>
      </c>
      <c r="J33">
        <f>COUNTIF(Tabela16[pré-requisito1],dados2!$A:$A)</f>
        <v>5</v>
      </c>
    </row>
    <row r="34" spans="3:10" ht="28.8" x14ac:dyDescent="0.3">
      <c r="C34" s="70" t="s">
        <v>58</v>
      </c>
      <c r="D34" s="26">
        <f>SUM(COUNTIF(Tabela13[[Pré-requisito1]:[Pré-requisito4]],C34))</f>
        <v>2</v>
      </c>
      <c r="E34" s="67" t="s">
        <v>285</v>
      </c>
      <c r="H34" t="s">
        <v>98</v>
      </c>
      <c r="I34">
        <f>COUNTIF(Tabela6[nome],Tabela3[[#This Row],[Coluna1]])</f>
        <v>1</v>
      </c>
      <c r="J34">
        <f>COUNTIF(Tabela16[pré-requisito1],dados2!$A:$A)</f>
        <v>8</v>
      </c>
    </row>
    <row r="35" spans="3:10" x14ac:dyDescent="0.3">
      <c r="C35" s="69" t="s">
        <v>104</v>
      </c>
      <c r="D35" s="26">
        <f>SUM(COUNTIF(Tabela13[[Pré-requisito1]:[Pré-requisito4]],C35))</f>
        <v>3</v>
      </c>
      <c r="E35" s="67" t="s">
        <v>283</v>
      </c>
      <c r="H35" t="s">
        <v>50</v>
      </c>
      <c r="I35">
        <f>COUNTIF(Tabela6[nome],Tabela3[[#This Row],[Coluna1]])</f>
        <v>1</v>
      </c>
      <c r="J35">
        <f>COUNTIF(Tabela16[pré-requisito1],dados2!$A:$A)</f>
        <v>8</v>
      </c>
    </row>
    <row r="36" spans="3:10" x14ac:dyDescent="0.3">
      <c r="C36" s="69" t="s">
        <v>133</v>
      </c>
      <c r="D36" s="26">
        <f>SUM(COUNTIF(Tabela13[[Pré-requisito1]:[Pré-requisito4]],C36))</f>
        <v>2</v>
      </c>
      <c r="E36" s="67" t="s">
        <v>286</v>
      </c>
      <c r="H36" t="s">
        <v>121</v>
      </c>
      <c r="I36">
        <f>COUNTIF(Tabela6[nome],Tabela3[[#This Row],[Coluna1]])</f>
        <v>1</v>
      </c>
      <c r="J36">
        <f>COUNTIF(Tabela16[pré-requisito1],dados2!$A:$A)</f>
        <v>8</v>
      </c>
    </row>
    <row r="37" spans="3:10" x14ac:dyDescent="0.3">
      <c r="C37" s="91"/>
      <c r="E37" s="91"/>
      <c r="H37" t="s">
        <v>135</v>
      </c>
      <c r="I37">
        <f>COUNTIF(Tabela6[nome],Tabela3[[#This Row],[Coluna1]])</f>
        <v>1</v>
      </c>
      <c r="J37">
        <f>COUNTIF(Tabela16[pré-requisito1],dados2!$A:$A)</f>
        <v>8</v>
      </c>
    </row>
    <row r="38" spans="3:10" x14ac:dyDescent="0.3">
      <c r="C38" s="91"/>
      <c r="E38" s="91"/>
      <c r="H38" t="s">
        <v>6</v>
      </c>
      <c r="I38">
        <f>COUNTIF(Tabela6[nome],Tabela3[[#This Row],[Coluna1]])</f>
        <v>1</v>
      </c>
      <c r="J38">
        <f>COUNTIF(Tabela16[pré-requisito1],dados2!$A:$A)</f>
        <v>8</v>
      </c>
    </row>
    <row r="39" spans="3:10" x14ac:dyDescent="0.3">
      <c r="H39" t="s">
        <v>123</v>
      </c>
      <c r="I39">
        <f>COUNTIF(Tabela6[nome],Tabela3[[#This Row],[Coluna1]])</f>
        <v>1</v>
      </c>
      <c r="J39">
        <f>COUNTIF(Tabela16[pré-requisito1],dados2!$A:$A)</f>
        <v>8</v>
      </c>
    </row>
    <row r="40" spans="3:10" x14ac:dyDescent="0.3">
      <c r="C40" t="s">
        <v>120</v>
      </c>
      <c r="D40">
        <f>SUM(COUNTIF(Tabela13[[Pré-requisito1]:[Pré-requisito3]],C40))</f>
        <v>2</v>
      </c>
      <c r="H40" t="s">
        <v>61</v>
      </c>
      <c r="I40">
        <f>COUNTIF(Tabela6[nome],Tabela3[[#This Row],[Coluna1]])</f>
        <v>1</v>
      </c>
      <c r="J40">
        <f>COUNTIF(Tabela16[pré-requisito1],dados2!$A:$A)</f>
        <v>8</v>
      </c>
    </row>
    <row r="41" spans="3:10" x14ac:dyDescent="0.3">
      <c r="C41" t="s">
        <v>124</v>
      </c>
      <c r="D41">
        <f>SUM(COUNTIF(Tabela13[[Pré-requisito1]:[Pré-requisito3]],C41))</f>
        <v>0</v>
      </c>
      <c r="H41" t="s">
        <v>43</v>
      </c>
      <c r="I41">
        <f>COUNTIF(Tabela6[nome],Tabela3[[#This Row],[Coluna1]])</f>
        <v>1</v>
      </c>
      <c r="J41">
        <f>COUNTIF(Tabela16[pré-requisito1],dados2!$A:$A)</f>
        <v>8</v>
      </c>
    </row>
    <row r="42" spans="3:10" x14ac:dyDescent="0.3">
      <c r="C42" t="s">
        <v>125</v>
      </c>
      <c r="D42">
        <f>SUM(COUNTIF(Tabela13[[Pré-requisito1]:[Pré-requisito3]],C42))</f>
        <v>1</v>
      </c>
      <c r="H42" t="s">
        <v>289</v>
      </c>
      <c r="I42">
        <f>COUNTIF(Tabela6[nome],Tabela3[[#This Row],[Coluna1]])</f>
        <v>0</v>
      </c>
      <c r="J42">
        <f>COUNTIF(Tabela16[pré-requisito1],dados2!$A:$A)</f>
        <v>1</v>
      </c>
    </row>
    <row r="43" spans="3:10" x14ac:dyDescent="0.3">
      <c r="C43" t="s">
        <v>126</v>
      </c>
      <c r="D43">
        <f>SUM(COUNTIF(Tabela13[[Pré-requisito1]:[Pré-requisito3]],C43))</f>
        <v>0</v>
      </c>
      <c r="H43" t="s">
        <v>104</v>
      </c>
      <c r="I43">
        <f>COUNTIF(Tabela6[nome],Tabela3[[#This Row],[Coluna1]])</f>
        <v>1</v>
      </c>
      <c r="J43">
        <f>COUNTIF(Tabela16[pré-requisito1],dados2!$A:$A)</f>
        <v>3</v>
      </c>
    </row>
    <row r="44" spans="3:10" x14ac:dyDescent="0.3">
      <c r="C44" t="s">
        <v>48</v>
      </c>
      <c r="D44">
        <f>SUM(COUNTIF(Tabela13[[Pré-requisito1]:[Pré-requisito3]],C44))</f>
        <v>1</v>
      </c>
      <c r="H44" t="s">
        <v>132</v>
      </c>
      <c r="I44">
        <f>COUNTIF(Tabela6[nome],Tabela3[[#This Row],[Coluna1]])</f>
        <v>1</v>
      </c>
      <c r="J44">
        <f>COUNTIF(Tabela16[pré-requisito1],dados2!$A:$A)</f>
        <v>3</v>
      </c>
    </row>
    <row r="45" spans="3:10" x14ac:dyDescent="0.3">
      <c r="C45" t="s">
        <v>52</v>
      </c>
      <c r="D45">
        <f>SUM(COUNTIF(Tabela13[[Pré-requisito1]:[Pré-requisito3]],C45))</f>
        <v>0</v>
      </c>
      <c r="H45" t="s">
        <v>147</v>
      </c>
      <c r="I45">
        <f>COUNTIF(Tabela6[nome],Tabela3[[#This Row],[Coluna1]])</f>
        <v>1</v>
      </c>
      <c r="J45">
        <f>COUNTIF(Tabela16[pré-requisito1],dados2!$A:$A)</f>
        <v>3</v>
      </c>
    </row>
    <row r="46" spans="3:10" x14ac:dyDescent="0.3">
      <c r="C46" t="s">
        <v>58</v>
      </c>
      <c r="D46">
        <f>SUM(COUNTIF(Tabela13[[Pré-requisito1]:[Pré-requisito3]],C46))</f>
        <v>2</v>
      </c>
      <c r="H46" t="s">
        <v>90</v>
      </c>
      <c r="I46">
        <f>COUNTIF(Tabela6[nome],Tabela3[[#This Row],[Coluna1]])</f>
        <v>1</v>
      </c>
      <c r="J46">
        <f>COUNTIF(Tabela16[pré-requisito1],dados2!$A:$A)</f>
        <v>2</v>
      </c>
    </row>
    <row r="47" spans="3:10" x14ac:dyDescent="0.3">
      <c r="C47" t="s">
        <v>62</v>
      </c>
      <c r="D47">
        <f>SUM(COUNTIF(Tabela13[[Pré-requisito1]:[Pré-requisito3]],C47))</f>
        <v>0</v>
      </c>
      <c r="H47" t="s">
        <v>96</v>
      </c>
      <c r="I47">
        <f>COUNTIF(Tabela6[nome],Tabela3[[#This Row],[Coluna1]])</f>
        <v>1</v>
      </c>
      <c r="J47">
        <f>COUNTIF(Tabela16[pré-requisito1],dados2!$A:$A)</f>
        <v>2</v>
      </c>
    </row>
    <row r="48" spans="3:10" x14ac:dyDescent="0.3">
      <c r="C48" t="s">
        <v>130</v>
      </c>
      <c r="D48">
        <f>SUM(COUNTIF(Tabela13[[Pré-requisito1]:[Pré-requisito3]],C48))</f>
        <v>0</v>
      </c>
      <c r="H48" t="s">
        <v>103</v>
      </c>
      <c r="I48">
        <f>COUNTIF(Tabela6[nome],Tabela3[[#This Row],[Coluna1]])</f>
        <v>1</v>
      </c>
      <c r="J48">
        <f>COUNTIF(Tabela16[pré-requisito1],dados2!$A:$A)</f>
        <v>3</v>
      </c>
    </row>
    <row r="49" spans="3:10" x14ac:dyDescent="0.3">
      <c r="C49" t="s">
        <v>62</v>
      </c>
      <c r="D49">
        <f>SUM(COUNTIF(Tabela13[[Pré-requisito1]:[Pré-requisito3]],C49))</f>
        <v>0</v>
      </c>
      <c r="H49" t="s">
        <v>92</v>
      </c>
      <c r="I49">
        <f>COUNTIF(Tabela6[nome],Tabela3[[#This Row],[Coluna1]])</f>
        <v>1</v>
      </c>
      <c r="J49">
        <f>COUNTIF(Tabela16[pré-requisito1],dados2!$A:$A)</f>
        <v>3</v>
      </c>
    </row>
    <row r="50" spans="3:10" x14ac:dyDescent="0.3">
      <c r="C50" t="s">
        <v>133</v>
      </c>
      <c r="D50">
        <f>SUM(COUNTIF(Tabela13[[Pré-requisito1]:[Pré-requisito3]],C50))</f>
        <v>2</v>
      </c>
      <c r="H50" t="s">
        <v>97</v>
      </c>
      <c r="I50">
        <f>COUNTIF(Tabela6[nome],Tabela3[[#This Row],[Coluna1]])</f>
        <v>1</v>
      </c>
      <c r="J50">
        <f>COUNTIF(Tabela16[pré-requisito1],dados2!$A:$A)</f>
        <v>3</v>
      </c>
    </row>
    <row r="51" spans="3:10" x14ac:dyDescent="0.3">
      <c r="C51" t="s">
        <v>134</v>
      </c>
      <c r="D51">
        <f>SUM(COUNTIF(Tabela13[[Pré-requisito1]:[Pré-requisito3]],C51))</f>
        <v>0</v>
      </c>
      <c r="H51" t="s">
        <v>131</v>
      </c>
      <c r="I51">
        <f>COUNTIF(Tabela6[nome],Tabela3[[#This Row],[Coluna1]])</f>
        <v>1</v>
      </c>
      <c r="J51">
        <f>COUNTIF(Tabela16[pré-requisito1],dados2!$A:$A)</f>
        <v>1</v>
      </c>
    </row>
    <row r="52" spans="3:10" x14ac:dyDescent="0.3">
      <c r="C52" t="s">
        <v>117</v>
      </c>
      <c r="D52">
        <f>SUM(COUNTIF(Tabela13[[Pré-requisito1]:[Pré-requisito3]],C52))</f>
        <v>0</v>
      </c>
      <c r="H52" t="s">
        <v>54</v>
      </c>
      <c r="I52">
        <f>COUNTIF(Tabela6[nome],Tabela3[[#This Row],[Coluna1]])</f>
        <v>1</v>
      </c>
      <c r="J52">
        <f>COUNTIF(Tabela16[pré-requisito1],dados2!$A:$A)</f>
        <v>1</v>
      </c>
    </row>
    <row r="53" spans="3:10" x14ac:dyDescent="0.3">
      <c r="C53" t="s">
        <v>62</v>
      </c>
      <c r="D53">
        <f>SUM(COUNTIF(Tabela13[[Pré-requisito1]:[Pré-requisito3]],C53))</f>
        <v>0</v>
      </c>
      <c r="H53" t="s">
        <v>38</v>
      </c>
      <c r="I53">
        <f>COUNTIF(Tabela6[nome],Tabela3[[#This Row],[Coluna1]])</f>
        <v>1</v>
      </c>
      <c r="J53">
        <f>COUNTIF(Tabela16[pré-requisito1],dados2!$A:$A)</f>
        <v>4</v>
      </c>
    </row>
    <row r="54" spans="3:10" x14ac:dyDescent="0.3">
      <c r="C54" t="s">
        <v>136</v>
      </c>
      <c r="D54">
        <f>SUM(COUNTIF(Tabela13[[Pré-requisito1]:[Pré-requisito3]],C54))</f>
        <v>0</v>
      </c>
      <c r="H54" t="s">
        <v>110</v>
      </c>
      <c r="I54">
        <f>COUNTIF(Tabela6[nome],Tabela3[[#This Row],[Coluna1]])</f>
        <v>1</v>
      </c>
      <c r="J54">
        <f>COUNTIF(Tabela16[pré-requisito1],dados2!$A:$A)</f>
        <v>4</v>
      </c>
    </row>
    <row r="55" spans="3:10" x14ac:dyDescent="0.3">
      <c r="C55" t="s">
        <v>137</v>
      </c>
      <c r="D55">
        <f>SUM(COUNTIF(Tabela13[[Pré-requisito1]:[Pré-requisito3]],C55))</f>
        <v>0</v>
      </c>
    </row>
    <row r="56" spans="3:10" x14ac:dyDescent="0.3">
      <c r="C56" t="s">
        <v>138</v>
      </c>
      <c r="D56">
        <f>SUM(COUNTIF(Tabela13[[Pré-requisito1]:[Pré-requisito3]],C56))</f>
        <v>0</v>
      </c>
    </row>
    <row r="57" spans="3:10" x14ac:dyDescent="0.3">
      <c r="C57" t="s">
        <v>139</v>
      </c>
      <c r="D57">
        <f>SUM(COUNTIF(Tabela13[[Pré-requisito1]:[Pré-requisito3]],C57))</f>
        <v>0</v>
      </c>
    </row>
    <row r="58" spans="3:10" x14ac:dyDescent="0.3">
      <c r="C58" t="s">
        <v>140</v>
      </c>
      <c r="D58">
        <f>SUM(COUNTIF(Tabela13[[Pré-requisito1]:[Pré-requisito3]],C58))</f>
        <v>0</v>
      </c>
    </row>
    <row r="59" spans="3:10" x14ac:dyDescent="0.3">
      <c r="C59" t="s">
        <v>62</v>
      </c>
      <c r="D59">
        <f>SUM(COUNTIF(Tabela13[[Pré-requisito1]:[Pré-requisito3]],C59))</f>
        <v>0</v>
      </c>
    </row>
    <row r="60" spans="3:10" x14ac:dyDescent="0.3">
      <c r="C60" t="s">
        <v>141</v>
      </c>
      <c r="D60">
        <f>SUM(COUNTIF(Tabela13[[Pré-requisito1]:[Pré-requisito3]],C60))</f>
        <v>0</v>
      </c>
    </row>
    <row r="61" spans="3:10" x14ac:dyDescent="0.3">
      <c r="C61" t="s">
        <v>142</v>
      </c>
      <c r="D61">
        <f>SUM(COUNTIF(Tabela13[[Pré-requisito1]:[Pré-requisito3]],C61))</f>
        <v>0</v>
      </c>
    </row>
    <row r="62" spans="3:10" x14ac:dyDescent="0.3">
      <c r="C62" t="s">
        <v>148</v>
      </c>
      <c r="D62">
        <f>SUM(COUNTIF(Tabela13[[Pré-requisito1]:[Pré-requisito3]],C62))</f>
        <v>0</v>
      </c>
    </row>
    <row r="63" spans="3:10" x14ac:dyDescent="0.3">
      <c r="C63" t="s">
        <v>149</v>
      </c>
      <c r="D63">
        <f>SUM(COUNTIF(Tabela13[[Pré-requisito1]:[Pré-requisito3]],C63))</f>
        <v>0</v>
      </c>
    </row>
    <row r="64" spans="3:10" x14ac:dyDescent="0.3">
      <c r="C64" t="s">
        <v>150</v>
      </c>
      <c r="D64">
        <f>SUM(COUNTIF(Tabela13[[Pré-requisito1]:[Pré-requisito3]],C64))</f>
        <v>0</v>
      </c>
    </row>
    <row r="65" spans="3:4" x14ac:dyDescent="0.3">
      <c r="C65" t="s">
        <v>194</v>
      </c>
      <c r="D65">
        <f>SUM(COUNTIF(Tabela13[[Pré-requisito1]:[Pré-requisito3]],C65))</f>
        <v>0</v>
      </c>
    </row>
    <row r="66" spans="3:4" x14ac:dyDescent="0.3">
      <c r="C66" t="s">
        <v>151</v>
      </c>
      <c r="D66">
        <f>SUM(COUNTIF(Tabela13[[Pré-requisito1]:[Pré-requisito3]],C66))</f>
        <v>0</v>
      </c>
    </row>
    <row r="67" spans="3:4" x14ac:dyDescent="0.3">
      <c r="C67" t="s">
        <v>152</v>
      </c>
      <c r="D67">
        <f>SUM(COUNTIF(Tabela13[[Pré-requisito1]:[Pré-requisito3]],C67))</f>
        <v>0</v>
      </c>
    </row>
    <row r="68" spans="3:4" x14ac:dyDescent="0.3">
      <c r="C68" t="s">
        <v>153</v>
      </c>
      <c r="D68">
        <f>SUM(COUNTIF(Tabela13[[Pré-requisito1]:[Pré-requisito3]],C68))</f>
        <v>0</v>
      </c>
    </row>
    <row r="69" spans="3:4" x14ac:dyDescent="0.3">
      <c r="C69" t="s">
        <v>155</v>
      </c>
      <c r="D69">
        <f>SUM(COUNTIF(Tabela13[[Pré-requisito1]:[Pré-requisito3]],C69))</f>
        <v>0</v>
      </c>
    </row>
    <row r="70" spans="3:4" x14ac:dyDescent="0.3">
      <c r="C70" t="s">
        <v>156</v>
      </c>
      <c r="D70">
        <f>SUM(COUNTIF(Tabela13[[Pré-requisito1]:[Pré-requisito3]],C70))</f>
        <v>0</v>
      </c>
    </row>
    <row r="71" spans="3:4" x14ac:dyDescent="0.3">
      <c r="C71" t="s">
        <v>158</v>
      </c>
      <c r="D71">
        <f>SUM(COUNTIF(Tabela13[[Pré-requisito1]:[Pré-requisito3]],C71))</f>
        <v>0</v>
      </c>
    </row>
    <row r="72" spans="3:4" x14ac:dyDescent="0.3">
      <c r="C72" t="s">
        <v>159</v>
      </c>
      <c r="D72">
        <f>SUM(COUNTIF(Tabela13[[Pré-requisito1]:[Pré-requisito3]],C72))</f>
        <v>0</v>
      </c>
    </row>
    <row r="73" spans="3:4" x14ac:dyDescent="0.3">
      <c r="C73" t="s">
        <v>161</v>
      </c>
      <c r="D73">
        <f>SUM(COUNTIF(Tabela13[[Pré-requisito1]:[Pré-requisito3]],C73))</f>
        <v>0</v>
      </c>
    </row>
    <row r="74" spans="3:4" x14ac:dyDescent="0.3">
      <c r="C74" t="s">
        <v>163</v>
      </c>
      <c r="D74">
        <f>SUM(COUNTIF(Tabela13[[Pré-requisito1]:[Pré-requisito3]],C74))</f>
        <v>0</v>
      </c>
    </row>
    <row r="75" spans="3:4" x14ac:dyDescent="0.3">
      <c r="C75" t="s">
        <v>164</v>
      </c>
      <c r="D75">
        <f>SUM(COUNTIF(Tabela13[[Pré-requisito1]:[Pré-requisito3]],C75))</f>
        <v>0</v>
      </c>
    </row>
    <row r="76" spans="3:4" x14ac:dyDescent="0.3">
      <c r="C76" t="s">
        <v>165</v>
      </c>
      <c r="D76">
        <f>SUM(COUNTIF(Tabela13[[Pré-requisito1]:[Pré-requisito3]],C76))</f>
        <v>0</v>
      </c>
    </row>
    <row r="77" spans="3:4" x14ac:dyDescent="0.3">
      <c r="C77" t="s">
        <v>168</v>
      </c>
      <c r="D77">
        <f>SUM(COUNTIF(Tabela13[[Pré-requisito1]:[Pré-requisito3]],C77))</f>
        <v>0</v>
      </c>
    </row>
    <row r="78" spans="3:4" x14ac:dyDescent="0.3">
      <c r="C78" t="s">
        <v>170</v>
      </c>
      <c r="D78">
        <f>SUM(COUNTIF(Tabela13[[Pré-requisito1]:[Pré-requisito3]],C78))</f>
        <v>0</v>
      </c>
    </row>
    <row r="79" spans="3:4" x14ac:dyDescent="0.3">
      <c r="C79" t="s">
        <v>172</v>
      </c>
      <c r="D79">
        <f>SUM(COUNTIF(Tabela13[[Pré-requisito1]:[Pré-requisito3]],C79))</f>
        <v>0</v>
      </c>
    </row>
    <row r="80" spans="3:4" x14ac:dyDescent="0.3">
      <c r="C80" t="s">
        <v>174</v>
      </c>
      <c r="D80">
        <f>SUM(COUNTIF(Tabela13[[Pré-requisito1]:[Pré-requisito3]],C80))</f>
        <v>0</v>
      </c>
    </row>
    <row r="81" spans="3:4" x14ac:dyDescent="0.3">
      <c r="C81" t="s">
        <v>175</v>
      </c>
      <c r="D81">
        <f>SUM(COUNTIF(Tabela13[[Pré-requisito1]:[Pré-requisito3]],C81))</f>
        <v>0</v>
      </c>
    </row>
    <row r="82" spans="3:4" x14ac:dyDescent="0.3">
      <c r="C82" t="s">
        <v>176</v>
      </c>
      <c r="D82">
        <f>SUM(COUNTIF(Tabela13[[Pré-requisito1]:[Pré-requisito3]],C82))</f>
        <v>0</v>
      </c>
    </row>
    <row r="83" spans="3:4" x14ac:dyDescent="0.3">
      <c r="C83" t="s">
        <v>179</v>
      </c>
      <c r="D83">
        <f>SUM(COUNTIF(Tabela13[[Pré-requisito1]:[Pré-requisito3]],C83))</f>
        <v>0</v>
      </c>
    </row>
    <row r="84" spans="3:4" x14ac:dyDescent="0.3">
      <c r="C84" t="s">
        <v>180</v>
      </c>
      <c r="D84">
        <f>SUM(COUNTIF(Tabela13[[Pré-requisito1]:[Pré-requisito3]],C84))</f>
        <v>0</v>
      </c>
    </row>
    <row r="85" spans="3:4" x14ac:dyDescent="0.3">
      <c r="C85" t="s">
        <v>181</v>
      </c>
      <c r="D85">
        <f>SUM(COUNTIF(Tabela13[[Pré-requisito1]:[Pré-requisito3]],C85))</f>
        <v>0</v>
      </c>
    </row>
  </sheetData>
  <conditionalFormatting sqref="I9:I54">
    <cfRule type="cellIs" dxfId="76" priority="7" operator="lessThan">
      <formula>1</formula>
    </cfRule>
  </conditionalFormatting>
  <conditionalFormatting sqref="H9:H54">
    <cfRule type="duplicateValues" dxfId="75" priority="8"/>
  </conditionalFormatting>
  <conditionalFormatting sqref="C2:C7 C9:C20">
    <cfRule type="duplicateValues" dxfId="74" priority="9"/>
  </conditionalFormatting>
  <conditionalFormatting sqref="C8">
    <cfRule type="duplicateValues" dxfId="73" priority="6"/>
  </conditionalFormatting>
  <conditionalFormatting sqref="C8">
    <cfRule type="duplicateValues" dxfId="72" priority="5"/>
  </conditionalFormatting>
  <conditionalFormatting sqref="J9:J54">
    <cfRule type="cellIs" dxfId="71" priority="4" operator="lessThan">
      <formula>1</formula>
    </cfRule>
  </conditionalFormatting>
  <conditionalFormatting sqref="C23">
    <cfRule type="expression" dxfId="70" priority="3">
      <formula>IF($B23="ok",TRUE,FALSE)</formula>
    </cfRule>
  </conditionalFormatting>
  <conditionalFormatting sqref="E27">
    <cfRule type="expression" dxfId="69" priority="2">
      <formula>IF($B27="ok",TRUE,FALSE)</formula>
    </cfRule>
  </conditionalFormatting>
  <conditionalFormatting sqref="C34">
    <cfRule type="expression" dxfId="68" priority="1">
      <formula>IF($B34="ok",TRUE,FALSE)</formula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E95B-4B7D-4AE1-A61C-662DA5C3BF86}">
  <dimension ref="A1:U91"/>
  <sheetViews>
    <sheetView zoomScale="55" zoomScaleNormal="55" workbookViewId="0">
      <selection activeCell="F2" sqref="F2:G8"/>
    </sheetView>
  </sheetViews>
  <sheetFormatPr defaultRowHeight="14.4" x14ac:dyDescent="0.3"/>
  <cols>
    <col min="1" max="1" width="31.77734375" customWidth="1"/>
    <col min="2" max="2" width="37.33203125" bestFit="1" customWidth="1"/>
    <col min="3" max="3" width="24.77734375" bestFit="1" customWidth="1"/>
    <col min="4" max="4" width="28.33203125" customWidth="1"/>
    <col min="5" max="5" width="71.33203125" bestFit="1" customWidth="1"/>
    <col min="6" max="6" width="61.33203125" bestFit="1" customWidth="1"/>
    <col min="7" max="7" width="12.109375" bestFit="1" customWidth="1"/>
    <col min="10" max="10" width="26.44140625" bestFit="1" customWidth="1"/>
    <col min="12" max="12" width="22.6640625" bestFit="1" customWidth="1"/>
    <col min="16" max="16" width="22.5546875" bestFit="1" customWidth="1"/>
  </cols>
  <sheetData>
    <row r="1" spans="1:21" x14ac:dyDescent="0.3">
      <c r="A1" s="11" t="s">
        <v>229</v>
      </c>
      <c r="B1" s="11" t="s">
        <v>230</v>
      </c>
      <c r="C1" s="11" t="s">
        <v>231</v>
      </c>
      <c r="D1" s="10" t="s">
        <v>8</v>
      </c>
      <c r="E1" s="11" t="s">
        <v>9</v>
      </c>
      <c r="F1" s="11" t="s">
        <v>11</v>
      </c>
      <c r="G1" s="11" t="s">
        <v>10</v>
      </c>
      <c r="H1" s="11" t="s">
        <v>12</v>
      </c>
      <c r="I1" s="11" t="s">
        <v>195</v>
      </c>
      <c r="J1" s="11" t="s">
        <v>196</v>
      </c>
      <c r="K1" s="11" t="s">
        <v>232</v>
      </c>
    </row>
    <row r="2" spans="1:21" ht="43.2" x14ac:dyDescent="0.3">
      <c r="A2" s="9"/>
      <c r="B2" s="9"/>
      <c r="C2" s="9"/>
      <c r="D2" s="8">
        <v>1</v>
      </c>
      <c r="E2" s="17" t="s">
        <v>89</v>
      </c>
      <c r="F2" s="5">
        <v>4</v>
      </c>
      <c r="G2" s="5">
        <v>60</v>
      </c>
      <c r="H2" s="4" t="s">
        <v>1</v>
      </c>
      <c r="I2" s="18" t="str">
        <f>'Cadeiras BIOBIO'!D5</f>
        <v>Álgebra Linear e Geometria Analítica</v>
      </c>
      <c r="J2" t="b">
        <f>Tabela1[[#This Row],[Componente Curricular]]=Tabela1[[#This Row],[como está planilha Cadeiras BIOBIO ]]</f>
        <v>0</v>
      </c>
    </row>
    <row r="3" spans="1:21" ht="43.2" x14ac:dyDescent="0.3">
      <c r="A3" s="9"/>
      <c r="B3" s="9"/>
      <c r="C3" s="9"/>
      <c r="D3" s="8">
        <v>1</v>
      </c>
      <c r="E3" s="4" t="s">
        <v>120</v>
      </c>
      <c r="F3" s="5">
        <v>4</v>
      </c>
      <c r="G3" s="5">
        <v>60</v>
      </c>
      <c r="H3" s="4" t="s">
        <v>1</v>
      </c>
      <c r="I3" s="18" t="str">
        <f>'Cadeiras BIOBIO'!D6</f>
        <v>Algoritmos e Programação</v>
      </c>
      <c r="J3" t="b">
        <f>Tabela1[[#This Row],[Componente Curricular]]=Tabela1[[#This Row],[como está planilha Cadeiras BIOBIO ]]</f>
        <v>0</v>
      </c>
      <c r="P3" s="55" t="s">
        <v>199</v>
      </c>
    </row>
    <row r="4" spans="1:21" ht="43.2" x14ac:dyDescent="0.3">
      <c r="A4" s="9"/>
      <c r="B4" s="9"/>
      <c r="C4" s="9"/>
      <c r="D4" s="8">
        <v>1</v>
      </c>
      <c r="E4" s="4" t="s">
        <v>90</v>
      </c>
      <c r="F4" s="5">
        <v>4</v>
      </c>
      <c r="G4" s="5">
        <v>60</v>
      </c>
      <c r="H4" s="4" t="s">
        <v>1</v>
      </c>
      <c r="I4" s="18" t="str">
        <f>'Cadeiras BIOBIO'!D7</f>
        <v>Biologia Geral</v>
      </c>
      <c r="J4" t="b">
        <f>Tabela1[[#This Row],[Componente Curricular]]=Tabela1[[#This Row],[como está planilha Cadeiras BIOBIO ]]</f>
        <v>0</v>
      </c>
      <c r="P4" t="s">
        <v>200</v>
      </c>
      <c r="Q4" t="s">
        <v>201</v>
      </c>
      <c r="R4" t="s">
        <v>190</v>
      </c>
      <c r="T4" t="s">
        <v>204</v>
      </c>
      <c r="U4" t="s">
        <v>190</v>
      </c>
    </row>
    <row r="5" spans="1:21" ht="43.2" x14ac:dyDescent="0.3">
      <c r="A5" s="9"/>
      <c r="B5" s="9"/>
      <c r="C5" s="9"/>
      <c r="D5" s="8">
        <v>1</v>
      </c>
      <c r="E5" s="4" t="s">
        <v>106</v>
      </c>
      <c r="F5" s="5">
        <v>4</v>
      </c>
      <c r="G5" s="5">
        <v>60</v>
      </c>
      <c r="H5" s="4" t="s">
        <v>1</v>
      </c>
      <c r="I5" s="18" t="str">
        <f>'Cadeiras BIOBIO'!D8</f>
        <v>Cálculo I</v>
      </c>
      <c r="J5" t="b">
        <f>Tabela1[[#This Row],[Componente Curricular]]=Tabela1[[#This Row],[como está planilha Cadeiras BIOBIO ]]</f>
        <v>0</v>
      </c>
      <c r="P5">
        <v>1</v>
      </c>
      <c r="Q5">
        <f>COUNTIF(Tabela1[Seméstre],dados!P5)</f>
        <v>8</v>
      </c>
      <c r="R5">
        <f>COUNTIF(Tabela13[contagem cadeiras por semestre],dados!P5)</f>
        <v>8</v>
      </c>
      <c r="T5">
        <v>30</v>
      </c>
      <c r="U5">
        <f>SUM(Tabela13[créditos eletivas])</f>
        <v>0</v>
      </c>
    </row>
    <row r="6" spans="1:21" ht="43.2" x14ac:dyDescent="0.3">
      <c r="A6" s="9"/>
      <c r="B6" s="9"/>
      <c r="C6" s="9"/>
      <c r="D6" s="8">
        <v>1</v>
      </c>
      <c r="E6" s="4" t="s">
        <v>100</v>
      </c>
      <c r="F6" s="5">
        <v>4</v>
      </c>
      <c r="G6" s="5">
        <v>60</v>
      </c>
      <c r="H6" s="4" t="s">
        <v>1</v>
      </c>
      <c r="I6" s="18" t="str">
        <f>'Cadeiras BIOBIO'!D9</f>
        <v>Desenho Técnico I</v>
      </c>
      <c r="J6" t="b">
        <f>Tabela1[[#This Row],[Componente Curricular]]=Tabela1[[#This Row],[como está planilha Cadeiras BIOBIO ]]</f>
        <v>0</v>
      </c>
      <c r="P6">
        <v>2</v>
      </c>
      <c r="Q6">
        <f>COUNTIF(Tabela1[Seméstre],dados!P6)</f>
        <v>7</v>
      </c>
      <c r="R6">
        <f>COUNTIF(Tabela13[contagem cadeiras por semestre],dados!P6)</f>
        <v>0</v>
      </c>
    </row>
    <row r="7" spans="1:21" ht="43.2" x14ac:dyDescent="0.3">
      <c r="A7" s="9"/>
      <c r="B7" s="9"/>
      <c r="C7" s="9"/>
      <c r="D7" s="8">
        <v>1</v>
      </c>
      <c r="E7" s="4" t="s">
        <v>93</v>
      </c>
      <c r="F7" s="5">
        <v>2</v>
      </c>
      <c r="G7" s="5">
        <v>30</v>
      </c>
      <c r="H7" s="4" t="s">
        <v>1</v>
      </c>
      <c r="I7" s="18" t="str">
        <f>'Cadeiras BIOBIO'!D10</f>
        <v>Inglês Básico</v>
      </c>
      <c r="J7" t="b">
        <f>Tabela1[[#This Row],[Componente Curricular]]=Tabela1[[#This Row],[como está planilha Cadeiras BIOBIO ]]</f>
        <v>0</v>
      </c>
      <c r="P7">
        <v>3</v>
      </c>
      <c r="Q7">
        <f>COUNTIF(Tabela1[Seméstre],dados!P7)</f>
        <v>6</v>
      </c>
      <c r="R7">
        <f>COUNTIF(Tabela13[contagem cadeiras por semestre],dados!P7)</f>
        <v>0</v>
      </c>
    </row>
    <row r="8" spans="1:21" ht="43.2" x14ac:dyDescent="0.3">
      <c r="A8" s="9"/>
      <c r="B8" s="9"/>
      <c r="C8" s="9"/>
      <c r="D8" s="8">
        <v>1</v>
      </c>
      <c r="E8" s="6" t="s">
        <v>6</v>
      </c>
      <c r="F8" s="5">
        <v>2</v>
      </c>
      <c r="G8" s="5">
        <v>30</v>
      </c>
      <c r="H8" s="4" t="s">
        <v>1</v>
      </c>
      <c r="I8" s="18" t="str">
        <f>'Cadeiras BIOBIO'!D11</f>
        <v>Introdução à Engenharia de Bioprocessos e Biotecnologia</v>
      </c>
      <c r="J8" t="b">
        <f>Tabela1[[#This Row],[Componente Curricular]]=Tabela1[[#This Row],[como está planilha Cadeiras BIOBIO ]]</f>
        <v>1</v>
      </c>
      <c r="P8">
        <v>4</v>
      </c>
      <c r="Q8">
        <f>COUNTIF(Tabela1[Seméstre],dados!P8)</f>
        <v>6</v>
      </c>
      <c r="R8">
        <f>COUNTIF(Tabela13[contagem cadeiras por semestre],dados!P8)</f>
        <v>0</v>
      </c>
    </row>
    <row r="9" spans="1:21" ht="43.2" x14ac:dyDescent="0.3">
      <c r="A9" s="9"/>
      <c r="B9" s="9"/>
      <c r="C9" s="9"/>
      <c r="D9" s="8">
        <v>1</v>
      </c>
      <c r="E9" s="4" t="s">
        <v>121</v>
      </c>
      <c r="F9" s="5">
        <v>2</v>
      </c>
      <c r="G9" s="5">
        <v>30</v>
      </c>
      <c r="H9" s="4" t="s">
        <v>1</v>
      </c>
      <c r="I9" s="18" t="str">
        <f>'Cadeiras BIOBIO'!D12</f>
        <v>Química Geral</v>
      </c>
      <c r="J9" t="b">
        <f>Tabela1[[#This Row],[Componente Curricular]]=Tabela1[[#This Row],[como está planilha Cadeiras BIOBIO ]]</f>
        <v>0</v>
      </c>
      <c r="P9">
        <v>5</v>
      </c>
      <c r="Q9">
        <f>COUNTIF(Tabela1[Seméstre],dados!P9)</f>
        <v>7</v>
      </c>
      <c r="R9">
        <f>COUNTIF(Tabela13[contagem cadeiras por semestre],dados!P9)</f>
        <v>0</v>
      </c>
    </row>
    <row r="10" spans="1:21" ht="100.8" x14ac:dyDescent="0.3">
      <c r="A10" s="9" t="s">
        <v>89</v>
      </c>
      <c r="B10" s="9"/>
      <c r="C10" s="9"/>
      <c r="D10" s="9">
        <v>2</v>
      </c>
      <c r="E10" s="1" t="s">
        <v>91</v>
      </c>
      <c r="F10" s="2">
        <v>4</v>
      </c>
      <c r="G10" s="2">
        <v>60</v>
      </c>
      <c r="H10" s="7" t="s">
        <v>13</v>
      </c>
      <c r="I10" s="18" t="str">
        <f>'Cadeiras BIOBIO'!D13</f>
        <v>Cálculo II</v>
      </c>
      <c r="J10" t="b">
        <f>Tabela1[[#This Row],[Componente Curricular]]=Tabela1[[#This Row],[como está planilha Cadeiras BIOBIO ]]</f>
        <v>1</v>
      </c>
      <c r="P10">
        <v>6</v>
      </c>
      <c r="Q10">
        <f>COUNTIF(Tabela1[Seméstre],dados!P10)</f>
        <v>7</v>
      </c>
      <c r="R10">
        <f>COUNTIF(Tabela13[contagem cadeiras por semestre],dados!P10)</f>
        <v>0</v>
      </c>
    </row>
    <row r="11" spans="1:21" ht="100.8" x14ac:dyDescent="0.3">
      <c r="A11" s="9" t="s">
        <v>89</v>
      </c>
      <c r="B11" s="9"/>
      <c r="C11" s="9"/>
      <c r="D11" s="9">
        <v>2</v>
      </c>
      <c r="E11" s="1" t="s">
        <v>95</v>
      </c>
      <c r="F11" s="2">
        <v>6</v>
      </c>
      <c r="G11" s="2">
        <v>90</v>
      </c>
      <c r="H11" s="7" t="s">
        <v>13</v>
      </c>
      <c r="I11" s="18" t="str">
        <f>'Cadeiras BIOBIO'!D14</f>
        <v>Produção Textual</v>
      </c>
      <c r="J11" t="b">
        <f>Tabela1[[#This Row],[Componente Curricular]]=Tabela1[[#This Row],[como está planilha Cadeiras BIOBIO ]]</f>
        <v>0</v>
      </c>
      <c r="P11">
        <v>7</v>
      </c>
      <c r="Q11">
        <f>COUNTIF(Tabela1[Seméstre],dados!P11)</f>
        <v>6</v>
      </c>
      <c r="R11">
        <f>COUNTIF(Tabela13[contagem cadeiras por semestre],dados!P11)</f>
        <v>0</v>
      </c>
    </row>
    <row r="12" spans="1:21" ht="28.8" x14ac:dyDescent="0.3">
      <c r="A12" s="9" t="s">
        <v>90</v>
      </c>
      <c r="B12" s="9"/>
      <c r="C12" s="9"/>
      <c r="D12" s="9">
        <v>2</v>
      </c>
      <c r="E12" s="1" t="s">
        <v>92</v>
      </c>
      <c r="F12" s="2">
        <v>4</v>
      </c>
      <c r="G12" s="2">
        <v>60</v>
      </c>
      <c r="H12" s="1" t="s">
        <v>2</v>
      </c>
      <c r="I12" s="18" t="str">
        <f>'Cadeiras BIOBIO'!D15</f>
        <v>Ciências do Ambiente</v>
      </c>
      <c r="J12" t="b">
        <f>Tabela1[[#This Row],[Componente Curricular]]=Tabela1[[#This Row],[como está planilha Cadeiras BIOBIO ]]</f>
        <v>0</v>
      </c>
      <c r="P12">
        <v>8</v>
      </c>
      <c r="Q12">
        <f>COUNTIF(Tabela1[Seméstre],dados!P12)</f>
        <v>7</v>
      </c>
      <c r="R12">
        <f>COUNTIF(Tabela13[contagem cadeiras por semestre],dados!P12)</f>
        <v>0</v>
      </c>
    </row>
    <row r="13" spans="1:21" ht="28.8" x14ac:dyDescent="0.3">
      <c r="A13" s="9" t="s">
        <v>90</v>
      </c>
      <c r="B13" s="9"/>
      <c r="C13" s="9"/>
      <c r="D13" s="9">
        <v>2</v>
      </c>
      <c r="E13" s="1" t="s">
        <v>96</v>
      </c>
      <c r="F13" s="2">
        <v>4</v>
      </c>
      <c r="G13" s="2">
        <v>60</v>
      </c>
      <c r="H13" s="1" t="s">
        <v>2</v>
      </c>
      <c r="I13" s="18" t="str">
        <f>'Cadeiras BIOBIO'!D16</f>
        <v>Física I – Mecânica</v>
      </c>
      <c r="J13" t="b">
        <f>Tabela1[[#This Row],[Componente Curricular]]=Tabela1[[#This Row],[como está planilha Cadeiras BIOBIO ]]</f>
        <v>0</v>
      </c>
      <c r="P13">
        <v>9</v>
      </c>
      <c r="Q13">
        <f>COUNTIF(Tabela1[Seméstre],dados!P13)</f>
        <v>7</v>
      </c>
      <c r="R13">
        <f>COUNTIF(Tabela13[contagem cadeiras por semestre],dados!P13)</f>
        <v>0</v>
      </c>
    </row>
    <row r="14" spans="1:21" ht="115.2" x14ac:dyDescent="0.3">
      <c r="A14" s="9" t="s">
        <v>6</v>
      </c>
      <c r="B14" s="9"/>
      <c r="C14" s="9"/>
      <c r="D14" s="9">
        <v>2</v>
      </c>
      <c r="E14" s="1" t="s">
        <v>122</v>
      </c>
      <c r="F14" s="2">
        <v>2</v>
      </c>
      <c r="G14" s="2">
        <v>30</v>
      </c>
      <c r="H14" s="1" t="s">
        <v>17</v>
      </c>
      <c r="I14" s="18" t="str">
        <f>'Cadeiras BIOBIO'!D17</f>
        <v>Metodologia Científica</v>
      </c>
      <c r="J14" t="b">
        <f>Tabela1[[#This Row],[Componente Curricular]]=Tabela1[[#This Row],[como está planilha Cadeiras BIOBIO ]]</f>
        <v>0</v>
      </c>
      <c r="P14">
        <v>10</v>
      </c>
      <c r="Q14">
        <f>COUNTIF(Tabela1[Seméstre],dados!P14)</f>
        <v>2</v>
      </c>
      <c r="R14">
        <f>COUNTIF(Tabela13[contagem cadeiras por semestre],dados!P14)</f>
        <v>0</v>
      </c>
    </row>
    <row r="15" spans="1:21" ht="43.2" x14ac:dyDescent="0.3">
      <c r="A15" s="9"/>
      <c r="B15" s="9"/>
      <c r="C15" s="9"/>
      <c r="D15" s="9">
        <v>2</v>
      </c>
      <c r="E15" s="1" t="s">
        <v>123</v>
      </c>
      <c r="F15" s="2">
        <v>2</v>
      </c>
      <c r="G15" s="2">
        <v>30</v>
      </c>
      <c r="H15" s="1" t="s">
        <v>1</v>
      </c>
      <c r="I15" s="18" t="str">
        <f>'Cadeiras BIOBIO'!D18</f>
        <v>Química Geral Experimental</v>
      </c>
      <c r="J15" t="b">
        <f>Tabela1[[#This Row],[Componente Curricular]]=Tabela1[[#This Row],[como está planilha Cadeiras BIOBIO ]]</f>
        <v>0</v>
      </c>
    </row>
    <row r="16" spans="1:21" ht="43.2" x14ac:dyDescent="0.3">
      <c r="A16" s="9"/>
      <c r="B16" s="9"/>
      <c r="C16" s="9"/>
      <c r="D16" s="9">
        <v>2</v>
      </c>
      <c r="E16" s="1" t="s">
        <v>124</v>
      </c>
      <c r="F16" s="2">
        <v>4</v>
      </c>
      <c r="G16" s="2">
        <v>60</v>
      </c>
      <c r="H16" s="1" t="s">
        <v>1</v>
      </c>
      <c r="I16" s="18" t="str">
        <f>'Cadeiras BIOBIO'!D19</f>
        <v>Química Orgânica I</v>
      </c>
      <c r="J16" t="b">
        <f>Tabela1[[#This Row],[Componente Curricular]]=Tabela1[[#This Row],[como está planilha Cadeiras BIOBIO ]]</f>
        <v>0</v>
      </c>
    </row>
    <row r="17" spans="1:10" x14ac:dyDescent="0.3">
      <c r="A17" s="9" t="s">
        <v>91</v>
      </c>
      <c r="B17" s="9"/>
      <c r="C17" s="9"/>
      <c r="D17" s="9">
        <v>3</v>
      </c>
      <c r="E17" s="1" t="s">
        <v>94</v>
      </c>
      <c r="F17" s="2">
        <v>6</v>
      </c>
      <c r="G17" s="2">
        <v>90</v>
      </c>
      <c r="H17" s="1" t="s">
        <v>24</v>
      </c>
      <c r="I17" s="18" t="str">
        <f>'Cadeiras BIOBIO'!D20</f>
        <v>Biologia Celular</v>
      </c>
      <c r="J17" t="b">
        <f>Tabela1[[#This Row],[Componente Curricular]]=Tabela1[[#This Row],[como está planilha Cadeiras BIOBIO ]]</f>
        <v>0</v>
      </c>
    </row>
    <row r="18" spans="1:10" x14ac:dyDescent="0.3">
      <c r="A18" s="9" t="s">
        <v>89</v>
      </c>
      <c r="B18" s="9"/>
      <c r="C18" s="9"/>
      <c r="D18" s="9">
        <v>3</v>
      </c>
      <c r="E18" s="1" t="s">
        <v>125</v>
      </c>
      <c r="F18" s="2">
        <v>4</v>
      </c>
      <c r="G18" s="2">
        <v>60</v>
      </c>
      <c r="H18" s="1" t="s">
        <v>25</v>
      </c>
      <c r="I18" s="18" t="str">
        <f>'Cadeiras BIOBIO'!D21</f>
        <v>Estatística Aplicada</v>
      </c>
      <c r="J18" t="b">
        <f>Tabela1[[#This Row],[Componente Curricular]]=Tabela1[[#This Row],[como está planilha Cadeiras BIOBIO ]]</f>
        <v>1</v>
      </c>
    </row>
    <row r="19" spans="1:10" ht="72" x14ac:dyDescent="0.3">
      <c r="A19" s="9" t="s">
        <v>91</v>
      </c>
      <c r="B19" s="9"/>
      <c r="C19" s="9"/>
      <c r="D19" s="9">
        <v>3</v>
      </c>
      <c r="E19" s="1" t="s">
        <v>126</v>
      </c>
      <c r="F19" s="2">
        <v>6</v>
      </c>
      <c r="G19" s="2">
        <v>90</v>
      </c>
      <c r="H19" s="1" t="s">
        <v>19</v>
      </c>
      <c r="I19" s="18" t="str">
        <f>'Cadeiras BIOBIO'!D22</f>
        <v>Física II – Eletromagnetismo</v>
      </c>
      <c r="J19" t="b">
        <f>Tabela1[[#This Row],[Componente Curricular]]=Tabela1[[#This Row],[como está planilha Cadeiras BIOBIO ]]</f>
        <v>1</v>
      </c>
    </row>
    <row r="20" spans="1:10" ht="43.2" x14ac:dyDescent="0.3">
      <c r="A20" s="9" t="s">
        <v>92</v>
      </c>
      <c r="B20" s="9"/>
      <c r="C20" s="9"/>
      <c r="D20" s="9">
        <v>3</v>
      </c>
      <c r="E20" s="1" t="s">
        <v>97</v>
      </c>
      <c r="F20" s="2">
        <v>4</v>
      </c>
      <c r="G20" s="2">
        <v>60</v>
      </c>
      <c r="H20" s="1" t="s">
        <v>26</v>
      </c>
      <c r="I20" s="18" t="str">
        <f>'Cadeiras BIOBIO'!D23</f>
        <v>Equações Diferenciais</v>
      </c>
      <c r="J20" t="b">
        <f>Tabela1[[#This Row],[Componente Curricular]]=Tabela1[[#This Row],[como está planilha Cadeiras BIOBIO ]]</f>
        <v>0</v>
      </c>
    </row>
    <row r="21" spans="1:10" ht="28.8" x14ac:dyDescent="0.3">
      <c r="A21" s="9" t="s">
        <v>93</v>
      </c>
      <c r="B21" s="9"/>
      <c r="C21" s="9"/>
      <c r="D21" s="9">
        <v>3</v>
      </c>
      <c r="E21" s="1" t="s">
        <v>98</v>
      </c>
      <c r="F21" s="2">
        <v>2</v>
      </c>
      <c r="G21" s="2">
        <v>30</v>
      </c>
      <c r="H21" s="1" t="s">
        <v>27</v>
      </c>
      <c r="I21" s="18" t="str">
        <f>'Cadeiras BIOBIO'!D24</f>
        <v>Genética Geral</v>
      </c>
      <c r="J21" t="b">
        <f>Tabela1[[#This Row],[Componente Curricular]]=Tabela1[[#This Row],[como está planilha Cadeiras BIOBIO ]]</f>
        <v>1</v>
      </c>
    </row>
    <row r="22" spans="1:10" ht="28.8" x14ac:dyDescent="0.3">
      <c r="A22" s="9" t="s">
        <v>93</v>
      </c>
      <c r="B22" s="9"/>
      <c r="C22" s="9"/>
      <c r="D22" s="9">
        <v>3</v>
      </c>
      <c r="E22" s="12" t="s">
        <v>99</v>
      </c>
      <c r="F22" s="13">
        <v>4</v>
      </c>
      <c r="G22" s="13">
        <v>60</v>
      </c>
      <c r="H22" s="12" t="s">
        <v>27</v>
      </c>
      <c r="I22" s="18" t="str">
        <f>'Cadeiras BIOBIO'!D25</f>
        <v>Química Orgânica II</v>
      </c>
      <c r="J22" t="b">
        <f>Tabela1[[#This Row],[Componente Curricular]]=Tabela1[[#This Row],[como está planilha Cadeiras BIOBIO ]]</f>
        <v>0</v>
      </c>
    </row>
    <row r="23" spans="1:10" ht="43.2" x14ac:dyDescent="0.3">
      <c r="A23" s="9" t="s">
        <v>94</v>
      </c>
      <c r="B23" s="9"/>
      <c r="C23" s="9"/>
      <c r="D23" s="9">
        <v>4</v>
      </c>
      <c r="E23" s="1" t="s">
        <v>61</v>
      </c>
      <c r="F23" s="2">
        <v>4</v>
      </c>
      <c r="G23" s="2">
        <v>60</v>
      </c>
      <c r="H23" s="1" t="s">
        <v>20</v>
      </c>
      <c r="I23" s="18" t="str">
        <f>'Cadeiras BIOBIO'!D26</f>
        <v>Bioquímica I</v>
      </c>
      <c r="J23" t="b">
        <f>Tabela1[[#This Row],[Componente Curricular]]=Tabela1[[#This Row],[como está planilha Cadeiras BIOBIO ]]</f>
        <v>0</v>
      </c>
    </row>
    <row r="24" spans="1:10" ht="100.8" x14ac:dyDescent="0.3">
      <c r="A24" s="9" t="s">
        <v>95</v>
      </c>
      <c r="B24" s="9"/>
      <c r="C24" s="9"/>
      <c r="D24" s="9">
        <v>4</v>
      </c>
      <c r="E24" s="1" t="s">
        <v>127</v>
      </c>
      <c r="F24" s="2">
        <v>6</v>
      </c>
      <c r="G24" s="2">
        <v>90</v>
      </c>
      <c r="H24" s="1" t="s">
        <v>28</v>
      </c>
      <c r="I24" s="18" t="str">
        <f>'Cadeiras BIOBIO'!D27</f>
        <v>Física III – Gravitação, Ondas e Óptica</v>
      </c>
      <c r="J24" t="b">
        <f>Tabela1[[#This Row],[Componente Curricular]]=Tabela1[[#This Row],[como está planilha Cadeiras BIOBIO ]]</f>
        <v>1</v>
      </c>
    </row>
    <row r="25" spans="1:10" ht="86.4" x14ac:dyDescent="0.3">
      <c r="A25" s="9" t="s">
        <v>92</v>
      </c>
      <c r="B25" s="9" t="s">
        <v>207</v>
      </c>
      <c r="C25" s="9"/>
      <c r="D25" s="9">
        <v>4</v>
      </c>
      <c r="E25" s="1" t="s">
        <v>38</v>
      </c>
      <c r="F25" s="2">
        <v>4</v>
      </c>
      <c r="G25" s="2">
        <v>60</v>
      </c>
      <c r="H25" s="1" t="s">
        <v>35</v>
      </c>
      <c r="I25" s="18" t="str">
        <f>'Cadeiras BIOBIO'!D28</f>
        <v>Fundamentos de Química Inorgânica</v>
      </c>
      <c r="J25" t="b">
        <f>Tabela1[[#This Row],[Componente Curricular]]=Tabela1[[#This Row],[como está planilha Cadeiras BIOBIO ]]</f>
        <v>0</v>
      </c>
    </row>
    <row r="26" spans="1:10" ht="158.4" x14ac:dyDescent="0.3">
      <c r="A26" s="9" t="s">
        <v>96</v>
      </c>
      <c r="B26" s="9"/>
      <c r="C26" s="9"/>
      <c r="D26" s="9">
        <v>4</v>
      </c>
      <c r="E26" s="1" t="s">
        <v>103</v>
      </c>
      <c r="F26" s="2">
        <v>4</v>
      </c>
      <c r="G26" s="2">
        <v>60</v>
      </c>
      <c r="H26" s="1" t="s">
        <v>29</v>
      </c>
      <c r="I26" s="18" t="str">
        <f>'Cadeiras BIOBIO'!D29</f>
        <v>Métodos Numéricos</v>
      </c>
      <c r="J26" t="b">
        <f>Tabela1[[#This Row],[Componente Curricular]]=Tabela1[[#This Row],[como está planilha Cadeiras BIOBIO ]]</f>
        <v>0</v>
      </c>
    </row>
    <row r="27" spans="1:10" ht="28.8" x14ac:dyDescent="0.3">
      <c r="A27" s="9" t="s">
        <v>90</v>
      </c>
      <c r="B27" s="9"/>
      <c r="C27" s="9"/>
      <c r="D27" s="9">
        <v>4</v>
      </c>
      <c r="E27" s="1" t="s">
        <v>105</v>
      </c>
      <c r="F27" s="2">
        <v>2</v>
      </c>
      <c r="G27" s="2">
        <v>30</v>
      </c>
      <c r="H27" s="1" t="s">
        <v>36</v>
      </c>
      <c r="I27" s="18" t="str">
        <f>'Cadeiras BIOBIO'!D30</f>
        <v>Química Orgânica Experimental</v>
      </c>
      <c r="J27" t="b">
        <f>Tabela1[[#This Row],[Componente Curricular]]=Tabela1[[#This Row],[como está planilha Cadeiras BIOBIO ]]</f>
        <v>0</v>
      </c>
    </row>
    <row r="28" spans="1:10" ht="72" x14ac:dyDescent="0.3">
      <c r="A28" s="9" t="s">
        <v>97</v>
      </c>
      <c r="B28" s="9" t="s">
        <v>208</v>
      </c>
      <c r="C28" s="9"/>
      <c r="D28" s="9">
        <v>4</v>
      </c>
      <c r="E28" s="12" t="s">
        <v>42</v>
      </c>
      <c r="F28" s="13">
        <v>6</v>
      </c>
      <c r="G28" s="13">
        <v>90</v>
      </c>
      <c r="H28" s="12" t="s">
        <v>37</v>
      </c>
      <c r="I28" s="18" t="str">
        <f>'Cadeiras BIOBIO'!D31</f>
        <v>Termodinâmica</v>
      </c>
      <c r="J28" t="b">
        <f>Tabela1[[#This Row],[Componente Curricular]]=Tabela1[[#This Row],[como está planilha Cadeiras BIOBIO ]]</f>
        <v>0</v>
      </c>
    </row>
    <row r="29" spans="1:10" ht="28.8" x14ac:dyDescent="0.3">
      <c r="A29" s="9" t="s">
        <v>38</v>
      </c>
      <c r="B29" s="9"/>
      <c r="C29" s="9"/>
      <c r="D29" s="9">
        <v>5</v>
      </c>
      <c r="E29" s="16" t="s">
        <v>101</v>
      </c>
      <c r="F29" s="2">
        <v>4</v>
      </c>
      <c r="G29" s="2">
        <v>60</v>
      </c>
      <c r="H29" s="1" t="s">
        <v>38</v>
      </c>
      <c r="I29" s="18" t="str">
        <f>'Cadeiras BIOBIO'!D32</f>
        <v>Anatomia e Fisiologia Vegetal</v>
      </c>
      <c r="J29" t="b">
        <f>Tabela1[[#This Row],[Componente Curricular]]=Tabela1[[#This Row],[como está planilha Cadeiras BIOBIO ]]</f>
        <v>0</v>
      </c>
    </row>
    <row r="30" spans="1:10" ht="158.4" x14ac:dyDescent="0.3">
      <c r="A30" s="9" t="s">
        <v>96</v>
      </c>
      <c r="B30" s="9" t="s">
        <v>209</v>
      </c>
      <c r="C30" s="9"/>
      <c r="D30" s="9">
        <v>5</v>
      </c>
      <c r="E30" s="1" t="s">
        <v>39</v>
      </c>
      <c r="F30" s="2">
        <v>6</v>
      </c>
      <c r="G30" s="2">
        <v>90</v>
      </c>
      <c r="H30" s="1" t="s">
        <v>40</v>
      </c>
      <c r="I30" s="18" t="str">
        <f>'Cadeiras BIOBIO'!D33</f>
        <v>Biologia Molecular</v>
      </c>
      <c r="J30" t="b">
        <f>Tabela1[[#This Row],[Componente Curricular]]=Tabela1[[#This Row],[como está planilha Cadeiras BIOBIO ]]</f>
        <v>0</v>
      </c>
    </row>
    <row r="31" spans="1:10" ht="28.8" x14ac:dyDescent="0.3">
      <c r="A31" s="9" t="s">
        <v>42</v>
      </c>
      <c r="B31" s="9"/>
      <c r="C31" s="9"/>
      <c r="D31" s="9">
        <v>5</v>
      </c>
      <c r="E31" s="1" t="s">
        <v>41</v>
      </c>
      <c r="F31" s="2">
        <v>3</v>
      </c>
      <c r="G31" s="2">
        <v>45</v>
      </c>
      <c r="H31" s="1" t="s">
        <v>42</v>
      </c>
      <c r="I31" s="18" t="str">
        <f>'Cadeiras BIOBIO'!D34</f>
        <v>Bioquímica II</v>
      </c>
      <c r="J31" t="b">
        <f>Tabela1[[#This Row],[Componente Curricular]]=Tabela1[[#This Row],[como está planilha Cadeiras BIOBIO ]]</f>
        <v>1</v>
      </c>
    </row>
    <row r="32" spans="1:10" ht="28.8" x14ac:dyDescent="0.3">
      <c r="A32" s="9" t="s">
        <v>42</v>
      </c>
      <c r="B32" s="9"/>
      <c r="C32" s="9"/>
      <c r="D32" s="9">
        <v>5</v>
      </c>
      <c r="E32" s="1" t="s">
        <v>43</v>
      </c>
      <c r="F32" s="2">
        <v>4</v>
      </c>
      <c r="G32" s="2">
        <v>60</v>
      </c>
      <c r="H32" s="1" t="s">
        <v>42</v>
      </c>
      <c r="I32" s="18" t="str">
        <f>'Cadeiras BIOBIO'!D35</f>
        <v>Fenômenos de Transporte I – Mecânica de Fluídos</v>
      </c>
      <c r="J32" t="b">
        <f>Tabela1[[#This Row],[Componente Curricular]]=Tabela1[[#This Row],[como está planilha Cadeiras BIOBIO ]]</f>
        <v>0</v>
      </c>
    </row>
    <row r="33" spans="1:10" ht="57.6" x14ac:dyDescent="0.3">
      <c r="A33" s="9" t="s">
        <v>98</v>
      </c>
      <c r="B33" s="9" t="s">
        <v>210</v>
      </c>
      <c r="C33" s="9"/>
      <c r="D33" s="9">
        <v>5</v>
      </c>
      <c r="E33" s="1" t="s">
        <v>44</v>
      </c>
      <c r="F33" s="2">
        <v>4</v>
      </c>
      <c r="G33" s="2">
        <v>60</v>
      </c>
      <c r="H33" s="1" t="s">
        <v>45</v>
      </c>
      <c r="I33" s="18" t="str">
        <f>'Cadeiras BIOBIO'!D36</f>
        <v>Físico-Química</v>
      </c>
      <c r="J33" t="b">
        <f>Tabela1[[#This Row],[Componente Curricular]]=Tabela1[[#This Row],[como está planilha Cadeiras BIOBIO ]]</f>
        <v>0</v>
      </c>
    </row>
    <row r="34" spans="1:10" ht="57.6" x14ac:dyDescent="0.3">
      <c r="A34" s="9" t="s">
        <v>99</v>
      </c>
      <c r="B34" s="9" t="s">
        <v>210</v>
      </c>
      <c r="C34" s="9"/>
      <c r="D34" s="9">
        <v>5</v>
      </c>
      <c r="E34" s="1" t="s">
        <v>46</v>
      </c>
      <c r="F34" s="2">
        <v>4</v>
      </c>
      <c r="G34" s="2">
        <v>60</v>
      </c>
      <c r="H34" s="1" t="s">
        <v>47</v>
      </c>
      <c r="I34" s="18" t="str">
        <f>'Cadeiras BIOBIO'!D37</f>
        <v>Fundamentos de Química Analítica</v>
      </c>
      <c r="J34" t="b">
        <f>Tabela1[[#This Row],[Componente Curricular]]=Tabela1[[#This Row],[como está planilha Cadeiras BIOBIO ]]</f>
        <v>0</v>
      </c>
    </row>
    <row r="35" spans="1:10" ht="115.2" x14ac:dyDescent="0.3">
      <c r="A35" s="9" t="s">
        <v>211</v>
      </c>
      <c r="B35" s="9" t="s">
        <v>212</v>
      </c>
      <c r="C35" s="9" t="s">
        <v>213</v>
      </c>
      <c r="D35" s="9">
        <v>5</v>
      </c>
      <c r="E35" s="12" t="s">
        <v>48</v>
      </c>
      <c r="F35" s="13">
        <v>4</v>
      </c>
      <c r="G35" s="13">
        <v>60</v>
      </c>
      <c r="H35" s="12" t="s">
        <v>49</v>
      </c>
      <c r="I35" s="18" t="str">
        <f>'Cadeiras BIOBIO'!D38</f>
        <v>Microbiologia Geral</v>
      </c>
      <c r="J35" t="b">
        <f>Tabela1[[#This Row],[Componente Curricular]]=Tabela1[[#This Row],[como está planilha Cadeiras BIOBIO ]]</f>
        <v>0</v>
      </c>
    </row>
    <row r="36" spans="1:10" ht="115.2" x14ac:dyDescent="0.3">
      <c r="A36" s="9" t="s">
        <v>41</v>
      </c>
      <c r="B36" s="9" t="s">
        <v>214</v>
      </c>
      <c r="C36" s="9" t="s">
        <v>215</v>
      </c>
      <c r="D36" s="9">
        <v>6</v>
      </c>
      <c r="E36" s="1" t="s">
        <v>50</v>
      </c>
      <c r="F36" s="2">
        <v>4</v>
      </c>
      <c r="G36" s="2">
        <v>60</v>
      </c>
      <c r="H36" s="1" t="s">
        <v>51</v>
      </c>
      <c r="I36" s="18" t="str">
        <f>'Cadeiras BIOBIO'!D39</f>
        <v>Ciência dos Materiais</v>
      </c>
      <c r="J36" t="b">
        <f>Tabela1[[#This Row],[Componente Curricular]]=Tabela1[[#This Row],[como está planilha Cadeiras BIOBIO ]]</f>
        <v>0</v>
      </c>
    </row>
    <row r="37" spans="1:10" ht="86.4" x14ac:dyDescent="0.3">
      <c r="A37" s="9" t="s">
        <v>43</v>
      </c>
      <c r="B37" s="9" t="s">
        <v>215</v>
      </c>
      <c r="C37" s="9"/>
      <c r="D37" s="9">
        <v>6</v>
      </c>
      <c r="E37" s="1" t="s">
        <v>52</v>
      </c>
      <c r="F37" s="2">
        <v>3</v>
      </c>
      <c r="G37" s="2">
        <v>45</v>
      </c>
      <c r="H37" s="1" t="s">
        <v>53</v>
      </c>
      <c r="I37" s="18" t="str">
        <f>'Cadeiras BIOBIO'!D40</f>
        <v>Economia para Engenharia</v>
      </c>
      <c r="J37" t="b">
        <f>Tabela1[[#This Row],[Componente Curricular]]=Tabela1[[#This Row],[como está planilha Cadeiras BIOBIO ]]</f>
        <v>0</v>
      </c>
    </row>
    <row r="38" spans="1:10" ht="100.8" x14ac:dyDescent="0.3">
      <c r="A38" s="9" t="s">
        <v>96</v>
      </c>
      <c r="B38" s="9"/>
      <c r="C38" s="9"/>
      <c r="D38" s="9">
        <v>6</v>
      </c>
      <c r="E38" s="1" t="s">
        <v>54</v>
      </c>
      <c r="F38" s="2">
        <v>4</v>
      </c>
      <c r="G38" s="2">
        <v>60</v>
      </c>
      <c r="H38" s="1" t="s">
        <v>55</v>
      </c>
      <c r="I38" s="18" t="str">
        <f>'Cadeiras BIOBIO'!D41</f>
        <v>Imunologia Geral</v>
      </c>
      <c r="J38" t="b">
        <f>Tabela1[[#This Row],[Componente Curricular]]=Tabela1[[#This Row],[como está planilha Cadeiras BIOBIO ]]</f>
        <v>0</v>
      </c>
    </row>
    <row r="39" spans="1:10" ht="57.6" x14ac:dyDescent="0.3">
      <c r="A39" s="9" t="s">
        <v>97</v>
      </c>
      <c r="B39" s="9" t="s">
        <v>216</v>
      </c>
      <c r="C39" s="9"/>
      <c r="D39" s="9">
        <v>6</v>
      </c>
      <c r="E39" s="1" t="s">
        <v>56</v>
      </c>
      <c r="F39" s="2">
        <v>4</v>
      </c>
      <c r="G39" s="2">
        <v>60</v>
      </c>
      <c r="H39" s="1" t="s">
        <v>57</v>
      </c>
      <c r="I39" s="18" t="str">
        <f>'Cadeiras BIOBIO'!D42</f>
        <v>Genética de Micro-organismos</v>
      </c>
      <c r="J39" t="b">
        <f>Tabela1[[#This Row],[Componente Curricular]]=Tabela1[[#This Row],[como está planilha Cadeiras BIOBIO ]]</f>
        <v>0</v>
      </c>
    </row>
    <row r="40" spans="1:10" ht="100.8" x14ac:dyDescent="0.3">
      <c r="A40" s="9" t="s">
        <v>59</v>
      </c>
      <c r="B40" s="9"/>
      <c r="C40" s="9"/>
      <c r="D40" s="9">
        <v>6</v>
      </c>
      <c r="E40" s="1" t="s">
        <v>58</v>
      </c>
      <c r="F40" s="2">
        <v>4</v>
      </c>
      <c r="G40" s="2">
        <v>60</v>
      </c>
      <c r="H40" s="1" t="s">
        <v>59</v>
      </c>
      <c r="I40" s="18" t="str">
        <f>'Cadeiras BIOBIO'!D43</f>
        <v>Fenômenos de Transporte II – Calor e Massa</v>
      </c>
      <c r="J40" t="b">
        <f>Tabela1[[#This Row],[Componente Curricular]]=Tabela1[[#This Row],[como está planilha Cadeiras BIOBIO ]]</f>
        <v>1</v>
      </c>
    </row>
    <row r="41" spans="1:10" ht="43.2" x14ac:dyDescent="0.3">
      <c r="A41" s="9" t="s">
        <v>61</v>
      </c>
      <c r="B41" s="9"/>
      <c r="C41" s="9"/>
      <c r="D41" s="9">
        <v>6</v>
      </c>
      <c r="E41" s="1" t="s">
        <v>60</v>
      </c>
      <c r="F41" s="2">
        <v>2</v>
      </c>
      <c r="G41" s="2">
        <v>30</v>
      </c>
      <c r="H41" s="1" t="s">
        <v>61</v>
      </c>
      <c r="I41" s="18" t="str">
        <f>'Cadeiras BIOBIO'!D44</f>
        <v>Créditos Eletivos Obrigatórios Sugeridos</v>
      </c>
      <c r="J41" t="b">
        <f>Tabela1[[#This Row],[Componente Curricular]]=Tabela1[[#This Row],[como está planilha Cadeiras BIOBIO ]]</f>
        <v>0</v>
      </c>
    </row>
    <row r="42" spans="1:10" ht="28.8" x14ac:dyDescent="0.3">
      <c r="A42" s="9" t="s">
        <v>63</v>
      </c>
      <c r="B42" s="9"/>
      <c r="C42" s="9"/>
      <c r="D42" s="9">
        <v>6</v>
      </c>
      <c r="E42" s="12" t="s">
        <v>62</v>
      </c>
      <c r="F42" s="13">
        <v>8</v>
      </c>
      <c r="G42" s="13">
        <v>120</v>
      </c>
      <c r="H42" s="12" t="s">
        <v>63</v>
      </c>
      <c r="I42" s="18" t="str">
        <f>'Cadeiras BIOBIO'!D45</f>
        <v>Técnicas de Biologia Molecular</v>
      </c>
      <c r="J42" t="b">
        <f>Tabela1[[#This Row],[Componente Curricular]]=Tabela1[[#This Row],[como está planilha Cadeiras BIOBIO ]]</f>
        <v>0</v>
      </c>
    </row>
    <row r="43" spans="1:10" ht="115.8" x14ac:dyDescent="0.3">
      <c r="A43" s="9" t="s">
        <v>100</v>
      </c>
      <c r="B43" s="9" t="s">
        <v>54</v>
      </c>
      <c r="C43" s="9"/>
      <c r="D43" s="9">
        <v>7</v>
      </c>
      <c r="E43" s="1" t="s">
        <v>128</v>
      </c>
      <c r="F43" s="2">
        <v>4</v>
      </c>
      <c r="G43" s="2">
        <v>60</v>
      </c>
      <c r="H43" s="16" t="s">
        <v>119</v>
      </c>
      <c r="I43" s="18" t="str">
        <f>'Cadeiras BIOBIO'!D46</f>
        <v>Administração e Empreendedorismo</v>
      </c>
      <c r="J43" t="b">
        <f>Tabela1[[#This Row],[Componente Curricular]]=Tabela1[[#This Row],[como está planilha Cadeiras BIOBIO ]]</f>
        <v>0</v>
      </c>
    </row>
    <row r="44" spans="1:10" ht="115.2" x14ac:dyDescent="0.3">
      <c r="A44" s="9" t="s">
        <v>101</v>
      </c>
      <c r="B44" s="9"/>
      <c r="C44" s="9"/>
      <c r="D44" s="9">
        <v>7</v>
      </c>
      <c r="E44" s="1" t="s">
        <v>107</v>
      </c>
      <c r="F44" s="2">
        <v>6</v>
      </c>
      <c r="G44" s="2">
        <v>90</v>
      </c>
      <c r="H44" s="1" t="s">
        <v>64</v>
      </c>
      <c r="I44" s="18" t="str">
        <f>'Cadeiras BIOBIO'!D47</f>
        <v>Bioinformática</v>
      </c>
      <c r="J44" t="b">
        <f>Tabela1[[#This Row],[Componente Curricular]]=Tabela1[[#This Row],[como está planilha Cadeiras BIOBIO ]]</f>
        <v>0</v>
      </c>
    </row>
    <row r="45" spans="1:10" ht="115.2" x14ac:dyDescent="0.3">
      <c r="A45" s="9" t="s">
        <v>101</v>
      </c>
      <c r="B45" s="9"/>
      <c r="C45" s="9"/>
      <c r="D45" s="9">
        <v>7</v>
      </c>
      <c r="E45" s="1" t="s">
        <v>104</v>
      </c>
      <c r="F45" s="2">
        <v>4</v>
      </c>
      <c r="G45" s="2">
        <v>60</v>
      </c>
      <c r="H45" s="1" t="s">
        <v>64</v>
      </c>
      <c r="I45" s="18" t="str">
        <f>'Cadeiras BIOBIO'!D48</f>
        <v>Engenharia das Reações Químicas</v>
      </c>
      <c r="J45" t="b">
        <f>Tabela1[[#This Row],[Componente Curricular]]=Tabela1[[#This Row],[como está planilha Cadeiras BIOBIO ]]</f>
        <v>0</v>
      </c>
    </row>
    <row r="46" spans="1:10" ht="57.6" x14ac:dyDescent="0.3">
      <c r="A46" s="9" t="s">
        <v>60</v>
      </c>
      <c r="B46" s="9"/>
      <c r="C46" s="9"/>
      <c r="D46" s="9">
        <v>7</v>
      </c>
      <c r="E46" s="1" t="s">
        <v>129</v>
      </c>
      <c r="F46" s="2">
        <v>2</v>
      </c>
      <c r="G46" s="2">
        <v>30</v>
      </c>
      <c r="H46" s="1" t="s">
        <v>69</v>
      </c>
      <c r="I46" s="18" t="str">
        <f>'Cadeiras BIOBIO'!D49</f>
        <v>Operações Unitárias I</v>
      </c>
      <c r="J46" t="b">
        <f>Tabela1[[#This Row],[Componente Curricular]]=Tabela1[[#This Row],[como está planilha Cadeiras BIOBIO ]]</f>
        <v>0</v>
      </c>
    </row>
    <row r="47" spans="1:10" ht="57.6" x14ac:dyDescent="0.3">
      <c r="A47" s="9"/>
      <c r="B47" s="9"/>
      <c r="C47" s="9"/>
      <c r="D47" s="9">
        <v>7</v>
      </c>
      <c r="E47" s="1" t="s">
        <v>130</v>
      </c>
      <c r="F47" s="2">
        <v>4</v>
      </c>
      <c r="G47" s="2">
        <v>60</v>
      </c>
      <c r="H47" s="1" t="s">
        <v>70</v>
      </c>
      <c r="I47" s="18" t="str">
        <f>'Cadeiras BIOBIO'!D50</f>
        <v>Projetos de Extensão na Engenharia de Bioprocessos e Biotecnologia</v>
      </c>
      <c r="J47" t="b">
        <f>Tabela1[[#This Row],[Componente Curricular]]=Tabela1[[#This Row],[como está planilha Cadeiras BIOBIO ]]</f>
        <v>1</v>
      </c>
    </row>
    <row r="48" spans="1:10" x14ac:dyDescent="0.3">
      <c r="A48" s="9" t="s">
        <v>63</v>
      </c>
      <c r="B48" s="9"/>
      <c r="C48" s="9"/>
      <c r="D48" s="9">
        <v>7</v>
      </c>
      <c r="E48" s="12" t="s">
        <v>62</v>
      </c>
      <c r="F48" s="13">
        <v>6</v>
      </c>
      <c r="G48" s="13">
        <v>90</v>
      </c>
      <c r="H48" s="12" t="s">
        <v>71</v>
      </c>
      <c r="I48" s="18" t="str">
        <f>'Cadeiras BIOBIO'!D51</f>
        <v>Créditos Eletivos Obrigatórios Sugeridos</v>
      </c>
      <c r="J48" t="b">
        <f>Tabela1[[#This Row],[Componente Curricular]]=Tabela1[[#This Row],[como está planilha Cadeiras BIOBIO ]]</f>
        <v>1</v>
      </c>
    </row>
    <row r="49" spans="1:10" ht="216" x14ac:dyDescent="0.3">
      <c r="A49" s="9" t="s">
        <v>103</v>
      </c>
      <c r="B49" s="9" t="s">
        <v>217</v>
      </c>
      <c r="C49" s="9"/>
      <c r="D49" s="9">
        <v>8</v>
      </c>
      <c r="E49" s="1" t="s">
        <v>131</v>
      </c>
      <c r="F49" s="2">
        <v>4</v>
      </c>
      <c r="G49" s="2">
        <v>60</v>
      </c>
      <c r="H49" s="1" t="s">
        <v>72</v>
      </c>
      <c r="I49" s="18" t="str">
        <f>'Cadeiras BIOBIO'!D52</f>
        <v>Instalações Industriais</v>
      </c>
      <c r="J49" t="b">
        <f>Tabela1[[#This Row],[Componente Curricular]]=Tabela1[[#This Row],[como está planilha Cadeiras BIOBIO ]]</f>
        <v>0</v>
      </c>
    </row>
    <row r="50" spans="1:10" ht="57.6" x14ac:dyDescent="0.3">
      <c r="A50" s="9" t="s">
        <v>104</v>
      </c>
      <c r="B50" s="9"/>
      <c r="C50" s="9"/>
      <c r="D50" s="9">
        <v>8</v>
      </c>
      <c r="E50" s="1" t="s">
        <v>132</v>
      </c>
      <c r="F50" s="2">
        <v>4</v>
      </c>
      <c r="G50" s="2">
        <v>60</v>
      </c>
      <c r="H50" s="1" t="s">
        <v>66</v>
      </c>
      <c r="I50" s="18" t="str">
        <f>'Cadeiras BIOBIO'!D53</f>
        <v>Operações Unitárias II</v>
      </c>
      <c r="J50" t="b">
        <f>Tabela1[[#This Row],[Componente Curricular]]=Tabela1[[#This Row],[como está planilha Cadeiras BIOBIO ]]</f>
        <v>1</v>
      </c>
    </row>
    <row r="51" spans="1:10" ht="100.8" x14ac:dyDescent="0.3">
      <c r="A51" s="9" t="s">
        <v>206</v>
      </c>
      <c r="B51" s="9"/>
      <c r="C51" s="9"/>
      <c r="D51" s="9">
        <v>8</v>
      </c>
      <c r="E51" s="1" t="s">
        <v>133</v>
      </c>
      <c r="F51" s="2">
        <v>4</v>
      </c>
      <c r="G51" s="2">
        <v>60</v>
      </c>
      <c r="H51" s="1" t="s">
        <v>74</v>
      </c>
      <c r="I51" s="18" t="str">
        <f>'Cadeiras BIOBIO'!D54</f>
        <v>Biorreatores: Fundamentos e Projeto</v>
      </c>
      <c r="J51" t="b">
        <f>Tabela1[[#This Row],[Componente Curricular]]=Tabela1[[#This Row],[como está planilha Cadeiras BIOBIO ]]</f>
        <v>1</v>
      </c>
    </row>
    <row r="52" spans="1:10" ht="129.6" x14ac:dyDescent="0.3">
      <c r="A52" s="9" t="s">
        <v>105</v>
      </c>
      <c r="B52" s="9" t="s">
        <v>210</v>
      </c>
      <c r="C52" s="9"/>
      <c r="D52" s="9">
        <v>8</v>
      </c>
      <c r="E52" s="1" t="s">
        <v>134</v>
      </c>
      <c r="F52" s="2">
        <v>3</v>
      </c>
      <c r="G52" s="2">
        <v>45</v>
      </c>
      <c r="H52" s="1" t="s">
        <v>73</v>
      </c>
      <c r="I52" s="18" t="str">
        <f>'Cadeiras BIOBIO'!D55</f>
        <v>Biotransformação e Biocatálise</v>
      </c>
      <c r="J52" t="b">
        <f>Tabela1[[#This Row],[Componente Curricular]]=Tabela1[[#This Row],[como está planilha Cadeiras BIOBIO ]]</f>
        <v>1</v>
      </c>
    </row>
    <row r="53" spans="1:10" ht="144" x14ac:dyDescent="0.3">
      <c r="A53" s="9" t="s">
        <v>106</v>
      </c>
      <c r="B53" s="9" t="s">
        <v>218</v>
      </c>
      <c r="C53" s="9" t="s">
        <v>219</v>
      </c>
      <c r="D53" s="9">
        <v>8</v>
      </c>
      <c r="E53" s="1" t="s">
        <v>135</v>
      </c>
      <c r="F53" s="2">
        <v>2</v>
      </c>
      <c r="G53" s="2">
        <v>30</v>
      </c>
      <c r="H53" s="1" t="s">
        <v>75</v>
      </c>
      <c r="I53" s="18" t="str">
        <f>'Cadeiras BIOBIO'!D56</f>
        <v>Tópicos Avançados em Bioprocessos e Biotecnologia</v>
      </c>
      <c r="J53" t="b">
        <f>Tabela1[[#This Row],[Componente Curricular]]=Tabela1[[#This Row],[como está planilha Cadeiras BIOBIO ]]</f>
        <v>0</v>
      </c>
    </row>
    <row r="54" spans="1:10" ht="57.6" x14ac:dyDescent="0.3">
      <c r="A54" s="9"/>
      <c r="B54" s="9"/>
      <c r="C54" s="9"/>
      <c r="D54" s="9">
        <v>8</v>
      </c>
      <c r="E54" s="1" t="s">
        <v>117</v>
      </c>
      <c r="F54" s="2">
        <v>2</v>
      </c>
      <c r="G54" s="2">
        <v>30</v>
      </c>
      <c r="H54" s="1" t="s">
        <v>76</v>
      </c>
      <c r="I54" s="18" t="str">
        <f>'Cadeiras BIOBIO'!D57</f>
        <v>Créditos Eletivos Obrigatórios Sugeridos</v>
      </c>
      <c r="J54" t="b">
        <f>Tabela1[[#This Row],[Componente Curricular]]=Tabela1[[#This Row],[como está planilha Cadeiras BIOBIO ]]</f>
        <v>0</v>
      </c>
    </row>
    <row r="55" spans="1:10" x14ac:dyDescent="0.3">
      <c r="A55" s="9" t="s">
        <v>63</v>
      </c>
      <c r="B55" s="9"/>
      <c r="C55" s="9"/>
      <c r="D55" s="9">
        <v>8</v>
      </c>
      <c r="E55" s="12" t="s">
        <v>62</v>
      </c>
      <c r="F55" s="13">
        <v>8</v>
      </c>
      <c r="G55" s="13">
        <v>120</v>
      </c>
      <c r="H55" s="12" t="s">
        <v>71</v>
      </c>
      <c r="I55" s="18" t="str">
        <f>'Cadeiras BIOBIO'!D58</f>
        <v>Recuperação e Purificação de Bioprodutos</v>
      </c>
      <c r="J55" t="b">
        <f>Tabela1[[#This Row],[Componente Curricular]]=Tabela1[[#This Row],[como está planilha Cadeiras BIOBIO ]]</f>
        <v>0</v>
      </c>
    </row>
    <row r="56" spans="1:10" ht="72" x14ac:dyDescent="0.3">
      <c r="A56" s="9" t="s">
        <v>54</v>
      </c>
      <c r="B56" s="9"/>
      <c r="C56" s="9"/>
      <c r="D56" s="9">
        <v>9</v>
      </c>
      <c r="E56" s="1" t="s">
        <v>136</v>
      </c>
      <c r="F56" s="2">
        <v>2</v>
      </c>
      <c r="G56" s="2">
        <v>30</v>
      </c>
      <c r="H56" s="1" t="s">
        <v>68</v>
      </c>
      <c r="I56" s="18" t="str">
        <f>'Cadeiras BIOBIO'!D59</f>
        <v>Bioética e Biossegurança</v>
      </c>
      <c r="J56" t="b">
        <f>Tabela1[[#This Row],[Componente Curricular]]=Tabela1[[#This Row],[como está planilha Cadeiras BIOBIO ]]</f>
        <v>1</v>
      </c>
    </row>
    <row r="57" spans="1:10" ht="115.2" x14ac:dyDescent="0.3">
      <c r="A57" s="9" t="s">
        <v>107</v>
      </c>
      <c r="B57" s="9" t="s">
        <v>220</v>
      </c>
      <c r="C57" s="9"/>
      <c r="D57" s="9">
        <v>9</v>
      </c>
      <c r="E57" s="1" t="s">
        <v>137</v>
      </c>
      <c r="F57" s="2">
        <v>4</v>
      </c>
      <c r="G57" s="2">
        <v>60</v>
      </c>
      <c r="H57" s="1" t="s">
        <v>83</v>
      </c>
      <c r="I57" s="18" t="str">
        <f>'Cadeiras BIOBIO'!D60</f>
        <v>Laboratório de Engenharia de Bioprocessos</v>
      </c>
      <c r="J57" t="b">
        <f>Tabela1[[#This Row],[Componente Curricular]]=Tabela1[[#This Row],[como está planilha Cadeiras BIOBIO ]]</f>
        <v>1</v>
      </c>
    </row>
    <row r="58" spans="1:10" ht="115.2" x14ac:dyDescent="0.3">
      <c r="A58" s="9" t="s">
        <v>61</v>
      </c>
      <c r="B58" s="9"/>
      <c r="C58" s="9"/>
      <c r="D58" s="9">
        <v>9</v>
      </c>
      <c r="E58" s="1" t="s">
        <v>138</v>
      </c>
      <c r="F58" s="2">
        <v>4</v>
      </c>
      <c r="G58" s="2">
        <v>60</v>
      </c>
      <c r="H58" s="1" t="s">
        <v>77</v>
      </c>
      <c r="I58" s="18" t="str">
        <f>'Cadeiras BIOBIO'!D61</f>
        <v>Modelagem e Simulação de Bioprocessos</v>
      </c>
      <c r="J58" t="b">
        <f>Tabela1[[#This Row],[Componente Curricular]]=Tabela1[[#This Row],[como está planilha Cadeiras BIOBIO ]]</f>
        <v>1</v>
      </c>
    </row>
    <row r="59" spans="1:10" ht="201.6" x14ac:dyDescent="0.3">
      <c r="A59" s="9" t="s">
        <v>39</v>
      </c>
      <c r="B59" s="9" t="s">
        <v>220</v>
      </c>
      <c r="C59" s="9"/>
      <c r="D59" s="9">
        <v>9</v>
      </c>
      <c r="E59" s="1" t="s">
        <v>139</v>
      </c>
      <c r="F59" s="2">
        <v>4</v>
      </c>
      <c r="G59" s="2">
        <v>60</v>
      </c>
      <c r="H59" s="1" t="s">
        <v>78</v>
      </c>
      <c r="I59" s="18" t="str">
        <f>'Cadeiras BIOBIO'!D62</f>
        <v>Instrumentação e Controle de Bioprocessos</v>
      </c>
      <c r="J59" t="b">
        <f>Tabela1[[#This Row],[Componente Curricular]]=Tabela1[[#This Row],[como está planilha Cadeiras BIOBIO ]]</f>
        <v>1</v>
      </c>
    </row>
    <row r="60" spans="1:10" ht="187.2" x14ac:dyDescent="0.3">
      <c r="A60" s="9" t="s">
        <v>107</v>
      </c>
      <c r="B60" s="9" t="s">
        <v>220</v>
      </c>
      <c r="C60" s="9"/>
      <c r="D60" s="9">
        <v>9</v>
      </c>
      <c r="E60" s="1" t="s">
        <v>140</v>
      </c>
      <c r="F60" s="2">
        <v>4</v>
      </c>
      <c r="G60" s="2">
        <v>60</v>
      </c>
      <c r="H60" s="1" t="s">
        <v>79</v>
      </c>
      <c r="I60" s="18" t="str">
        <f>'Cadeiras BIOBIO'!D63</f>
        <v>Planejamento e Projeto Industrial de Bioprocessos e Biotecnologia</v>
      </c>
      <c r="J60" t="b">
        <f>Tabela1[[#This Row],[Componente Curricular]]=Tabela1[[#This Row],[como está planilha Cadeiras BIOBIO ]]</f>
        <v>1</v>
      </c>
    </row>
    <row r="61" spans="1:10" ht="57.6" x14ac:dyDescent="0.3">
      <c r="A61" s="9"/>
      <c r="B61" s="9"/>
      <c r="C61" s="9"/>
      <c r="D61" s="9">
        <v>9</v>
      </c>
      <c r="E61" s="1" t="s">
        <v>110</v>
      </c>
      <c r="F61" s="2">
        <v>2</v>
      </c>
      <c r="G61" s="2">
        <v>30</v>
      </c>
      <c r="H61" s="1" t="s">
        <v>84</v>
      </c>
      <c r="I61" s="18" t="str">
        <f>'Cadeiras BIOBIO'!D64</f>
        <v>Créditos Eletivos Obrigatórios Sugeridos</v>
      </c>
      <c r="J61" t="b">
        <f>Tabela1[[#This Row],[Componente Curricular]]=Tabela1[[#This Row],[como está planilha Cadeiras BIOBIO ]]</f>
        <v>0</v>
      </c>
    </row>
    <row r="62" spans="1:10" x14ac:dyDescent="0.3">
      <c r="A62" s="9" t="s">
        <v>63</v>
      </c>
      <c r="B62" s="9"/>
      <c r="C62" s="9"/>
      <c r="D62" s="9">
        <v>9</v>
      </c>
      <c r="E62" s="12" t="s">
        <v>62</v>
      </c>
      <c r="F62" s="13">
        <v>8</v>
      </c>
      <c r="G62" s="13">
        <v>120</v>
      </c>
      <c r="H62" s="12" t="s">
        <v>71</v>
      </c>
      <c r="I62" s="18" t="str">
        <f>'Cadeiras BIOBIO'!D65</f>
        <v>Trabalho de Conclusão de Curso I</v>
      </c>
      <c r="J62" t="b">
        <f>Tabela1[[#This Row],[Componente Curricular]]=Tabela1[[#This Row],[como está planilha Cadeiras BIOBIO ]]</f>
        <v>0</v>
      </c>
    </row>
    <row r="63" spans="1:10" ht="28.8" x14ac:dyDescent="0.3">
      <c r="A63" s="9"/>
      <c r="B63" s="9"/>
      <c r="C63" s="9"/>
      <c r="D63" s="9">
        <v>10</v>
      </c>
      <c r="E63" s="1" t="s">
        <v>141</v>
      </c>
      <c r="F63" s="2">
        <v>11</v>
      </c>
      <c r="G63" s="2">
        <v>165</v>
      </c>
      <c r="H63" s="1" t="s">
        <v>87</v>
      </c>
      <c r="I63" s="18" t="str">
        <f>'Cadeiras BIOBIO'!D66</f>
        <v>Estágio Supervisionado</v>
      </c>
      <c r="J63" t="b">
        <f>Tabela1[[#This Row],[Componente Curricular]]=Tabela1[[#This Row],[como está planilha Cadeiras BIOBIO ]]</f>
        <v>1</v>
      </c>
    </row>
    <row r="64" spans="1:10" ht="72" x14ac:dyDescent="0.3">
      <c r="A64" s="9" t="s">
        <v>110</v>
      </c>
      <c r="B64" s="9"/>
      <c r="C64" s="9"/>
      <c r="D64" s="9">
        <v>10</v>
      </c>
      <c r="E64" s="1" t="s">
        <v>142</v>
      </c>
      <c r="F64" s="2">
        <v>2</v>
      </c>
      <c r="G64" s="2">
        <v>30</v>
      </c>
      <c r="H64" s="1" t="s">
        <v>82</v>
      </c>
      <c r="I64" s="18" t="str">
        <f>'Cadeiras BIOBIO'!D67</f>
        <v>Trabalho de Conclusão de Curso II</v>
      </c>
      <c r="J64" t="b">
        <f>Tabela1[[#This Row],[Componente Curricular]]=Tabela1[[#This Row],[como está planilha Cadeiras BIOBIO ]]</f>
        <v>1</v>
      </c>
    </row>
    <row r="65" spans="1:11" ht="129.6" x14ac:dyDescent="0.3">
      <c r="A65" s="9" t="s">
        <v>122</v>
      </c>
      <c r="B65" s="9" t="s">
        <v>217</v>
      </c>
      <c r="C65" s="9" t="s">
        <v>214</v>
      </c>
      <c r="D65" s="22" t="s">
        <v>154</v>
      </c>
      <c r="E65" s="23" t="s">
        <v>147</v>
      </c>
      <c r="F65" s="24">
        <v>4</v>
      </c>
      <c r="G65" s="24">
        <v>60</v>
      </c>
      <c r="H65" s="23" t="s">
        <v>184</v>
      </c>
      <c r="I65" s="25" t="str">
        <f>'Cadeiras BIOBIO'!D68</f>
        <v>Química Ambiental</v>
      </c>
      <c r="J65" s="26" t="b">
        <f>Tabela1[[#This Row],[Componente Curricular]]=Tabela1[[#This Row],[como está planilha Cadeiras BIOBIO ]]</f>
        <v>1</v>
      </c>
      <c r="K65" s="26"/>
    </row>
    <row r="66" spans="1:11" ht="86.4" x14ac:dyDescent="0.3">
      <c r="A66" s="9"/>
      <c r="B66" s="9" t="s">
        <v>221</v>
      </c>
      <c r="C66" s="9"/>
      <c r="D66" s="22" t="s">
        <v>154</v>
      </c>
      <c r="E66" s="23" t="s">
        <v>148</v>
      </c>
      <c r="F66" s="24">
        <v>2</v>
      </c>
      <c r="G66" s="24">
        <v>30</v>
      </c>
      <c r="H66" s="23" t="s">
        <v>186</v>
      </c>
      <c r="I66" s="25" t="str">
        <f>'Cadeiras BIOBIO'!D69</f>
        <v>Gestão de Recursos Hídricos</v>
      </c>
      <c r="J66" s="26" t="b">
        <f>Tabela1[[#This Row],[Componente Curricular]]=Tabela1[[#This Row],[como está planilha Cadeiras BIOBIO ]]</f>
        <v>1</v>
      </c>
      <c r="K66" s="26"/>
    </row>
    <row r="67" spans="1:11" ht="86.4" x14ac:dyDescent="0.3">
      <c r="A67" s="9"/>
      <c r="B67" s="9" t="s">
        <v>222</v>
      </c>
      <c r="C67" s="9"/>
      <c r="D67" s="22" t="s">
        <v>154</v>
      </c>
      <c r="E67" s="23" t="s">
        <v>149</v>
      </c>
      <c r="F67" s="24">
        <v>4</v>
      </c>
      <c r="G67" s="24">
        <v>60</v>
      </c>
      <c r="H67" s="23" t="s">
        <v>187</v>
      </c>
      <c r="I67" s="25" t="str">
        <f>'Cadeiras BIOBIO'!D70</f>
        <v>Geologia Ambiental</v>
      </c>
      <c r="J67" s="26" t="b">
        <f>Tabela1[[#This Row],[Componente Curricular]]=Tabela1[[#This Row],[como está planilha Cadeiras BIOBIO ]]</f>
        <v>1</v>
      </c>
      <c r="K67" s="26"/>
    </row>
    <row r="68" spans="1:11" ht="43.2" x14ac:dyDescent="0.3">
      <c r="A68" s="9" t="s">
        <v>43</v>
      </c>
      <c r="B68" s="9"/>
      <c r="C68" s="9"/>
      <c r="D68" s="22" t="s">
        <v>154</v>
      </c>
      <c r="E68" s="23" t="s">
        <v>150</v>
      </c>
      <c r="F68" s="24">
        <v>4</v>
      </c>
      <c r="G68" s="24">
        <v>60</v>
      </c>
      <c r="H68" s="23" t="s">
        <v>43</v>
      </c>
      <c r="I68" s="25" t="str">
        <f>'Cadeiras BIOBIO'!D71</f>
        <v>Microbiologia Ambiental</v>
      </c>
      <c r="J68" s="26" t="b">
        <f>Tabela1[[#This Row],[Componente Curricular]]=Tabela1[[#This Row],[como está planilha Cadeiras BIOBIO ]]</f>
        <v>1</v>
      </c>
      <c r="K68" s="26"/>
    </row>
    <row r="69" spans="1:11" ht="43.2" x14ac:dyDescent="0.3">
      <c r="A69" s="9" t="s">
        <v>43</v>
      </c>
      <c r="B69" s="9"/>
      <c r="C69" s="9"/>
      <c r="D69" s="22" t="s">
        <v>154</v>
      </c>
      <c r="E69" s="23" t="s">
        <v>194</v>
      </c>
      <c r="F69" s="24">
        <v>4</v>
      </c>
      <c r="G69" s="24">
        <v>60</v>
      </c>
      <c r="H69" s="23" t="s">
        <v>43</v>
      </c>
      <c r="I69" s="25" t="str">
        <f>'Cadeiras BIOBIO'!D72</f>
        <v>Disposição e Tratamento de Resíduos Sólidos</v>
      </c>
      <c r="J69" s="26" t="b">
        <f>Tabela1[[#This Row],[Componente Curricular]]=Tabela1[[#This Row],[como está planilha Cadeiras BIOBIO ]]</f>
        <v>1</v>
      </c>
      <c r="K69" s="26"/>
    </row>
    <row r="70" spans="1:11" ht="43.2" x14ac:dyDescent="0.3">
      <c r="A70" s="9" t="s">
        <v>147</v>
      </c>
      <c r="B70" s="9"/>
      <c r="C70" s="9"/>
      <c r="D70" s="22" t="s">
        <v>154</v>
      </c>
      <c r="E70" s="23" t="s">
        <v>151</v>
      </c>
      <c r="F70" s="24">
        <v>4</v>
      </c>
      <c r="G70" s="24">
        <v>60</v>
      </c>
      <c r="H70" s="23" t="s">
        <v>147</v>
      </c>
      <c r="I70" s="25" t="str">
        <f>'Cadeiras BIOBIO'!D73</f>
        <v>Avaliação de Impactos Ambientais</v>
      </c>
      <c r="J70" s="26" t="b">
        <f>Tabela1[[#This Row],[Componente Curricular]]=Tabela1[[#This Row],[como está planilha Cadeiras BIOBIO ]]</f>
        <v>1</v>
      </c>
      <c r="K70" s="26"/>
    </row>
    <row r="71" spans="1:11" ht="43.2" x14ac:dyDescent="0.3">
      <c r="A71" s="9" t="s">
        <v>147</v>
      </c>
      <c r="B71" s="9"/>
      <c r="C71" s="9"/>
      <c r="D71" s="22" t="s">
        <v>154</v>
      </c>
      <c r="E71" s="23" t="s">
        <v>152</v>
      </c>
      <c r="F71" s="24">
        <v>4</v>
      </c>
      <c r="G71" s="24">
        <v>60</v>
      </c>
      <c r="H71" s="23" t="s">
        <v>147</v>
      </c>
      <c r="I71" s="25" t="str">
        <f>'Cadeiras BIOBIO'!D74</f>
        <v>Planejamento e Gestão Ambiental</v>
      </c>
      <c r="J71" s="26" t="b">
        <f>Tabela1[[#This Row],[Componente Curricular]]=Tabela1[[#This Row],[como está planilha Cadeiras BIOBIO ]]</f>
        <v>1</v>
      </c>
      <c r="K71" s="26"/>
    </row>
    <row r="72" spans="1:11" ht="187.2" x14ac:dyDescent="0.3">
      <c r="A72" s="9" t="s">
        <v>107</v>
      </c>
      <c r="B72" s="9" t="s">
        <v>220</v>
      </c>
      <c r="C72" s="9" t="s">
        <v>223</v>
      </c>
      <c r="D72" s="22" t="s">
        <v>154</v>
      </c>
      <c r="E72" s="23" t="s">
        <v>153</v>
      </c>
      <c r="F72" s="24">
        <v>4</v>
      </c>
      <c r="G72" s="24">
        <v>60</v>
      </c>
      <c r="H72" s="23" t="s">
        <v>185</v>
      </c>
      <c r="I72" s="25" t="str">
        <f>'Cadeiras BIOBIO'!D75</f>
        <v>Tratamento de Efluentes e Reuso da Água</v>
      </c>
      <c r="J72" s="26" t="b">
        <f>Tabela1[[#This Row],[Componente Curricular]]=Tabela1[[#This Row],[como está planilha Cadeiras BIOBIO ]]</f>
        <v>1</v>
      </c>
      <c r="K72" s="26"/>
    </row>
    <row r="73" spans="1:11" ht="57.6" x14ac:dyDescent="0.3">
      <c r="A73" s="9" t="s">
        <v>97</v>
      </c>
      <c r="B73" s="9" t="s">
        <v>216</v>
      </c>
      <c r="C73" s="9"/>
      <c r="D73" s="22" t="s">
        <v>166</v>
      </c>
      <c r="E73" s="23" t="s">
        <v>155</v>
      </c>
      <c r="F73" s="24">
        <v>4</v>
      </c>
      <c r="G73" s="24">
        <v>60</v>
      </c>
      <c r="H73" s="23" t="s">
        <v>57</v>
      </c>
      <c r="I73" s="25" t="str">
        <f>'Cadeiras BIOBIO'!D76</f>
        <v>Bioenergia</v>
      </c>
      <c r="J73" s="26" t="b">
        <f>Tabela1[[#This Row],[Componente Curricular]]=Tabela1[[#This Row],[como está planilha Cadeiras BIOBIO ]]</f>
        <v>1</v>
      </c>
      <c r="K73" s="26"/>
    </row>
    <row r="74" spans="1:11" ht="72" x14ac:dyDescent="0.3">
      <c r="A74" s="9" t="s">
        <v>41</v>
      </c>
      <c r="B74" s="9" t="s">
        <v>214</v>
      </c>
      <c r="C74" s="9"/>
      <c r="D74" s="22" t="s">
        <v>166</v>
      </c>
      <c r="E74" s="23" t="s">
        <v>156</v>
      </c>
      <c r="F74" s="24">
        <v>2</v>
      </c>
      <c r="G74" s="24">
        <v>30</v>
      </c>
      <c r="H74" s="23" t="s">
        <v>157</v>
      </c>
      <c r="I74" s="25" t="str">
        <f>'Cadeiras BIOBIO'!D77</f>
        <v>Fundamentos de Toxicologia</v>
      </c>
      <c r="J74" s="26" t="b">
        <f>Tabela1[[#This Row],[Componente Curricular]]=Tabela1[[#This Row],[como está planilha Cadeiras BIOBIO ]]</f>
        <v>1</v>
      </c>
      <c r="K74" s="26"/>
    </row>
    <row r="75" spans="1:11" ht="72" x14ac:dyDescent="0.3">
      <c r="A75" s="9" t="s">
        <v>41</v>
      </c>
      <c r="B75" s="9" t="s">
        <v>214</v>
      </c>
      <c r="C75" s="9"/>
      <c r="D75" s="22" t="s">
        <v>166</v>
      </c>
      <c r="E75" s="23" t="s">
        <v>158</v>
      </c>
      <c r="F75" s="24">
        <v>4</v>
      </c>
      <c r="G75" s="24">
        <v>60</v>
      </c>
      <c r="H75" s="23" t="s">
        <v>157</v>
      </c>
      <c r="I75" s="25" t="str">
        <f>'Cadeiras BIOBIO'!D78</f>
        <v>Introdução à Biorrefinaria</v>
      </c>
      <c r="J75" s="26" t="b">
        <f>Tabela1[[#This Row],[Componente Curricular]]=Tabela1[[#This Row],[como está planilha Cadeiras BIOBIO ]]</f>
        <v>1</v>
      </c>
      <c r="K75" s="26"/>
    </row>
    <row r="76" spans="1:11" ht="57.6" x14ac:dyDescent="0.3">
      <c r="A76" s="9" t="s">
        <v>101</v>
      </c>
      <c r="B76" s="9" t="s">
        <v>217</v>
      </c>
      <c r="C76" s="9"/>
      <c r="D76" s="22" t="s">
        <v>166</v>
      </c>
      <c r="E76" s="23" t="s">
        <v>159</v>
      </c>
      <c r="F76" s="24">
        <v>4</v>
      </c>
      <c r="G76" s="24">
        <v>60</v>
      </c>
      <c r="H76" s="23" t="s">
        <v>160</v>
      </c>
      <c r="I76" s="25" t="str">
        <f>'Cadeiras BIOBIO'!D79</f>
        <v>Enzimas: Produção e Aplicação Industrial</v>
      </c>
      <c r="J76" s="26" t="b">
        <f>Tabela1[[#This Row],[Componente Curricular]]=Tabela1[[#This Row],[como está planilha Cadeiras BIOBIO ]]</f>
        <v>1</v>
      </c>
      <c r="K76" s="26"/>
    </row>
    <row r="77" spans="1:11" ht="115.2" x14ac:dyDescent="0.3">
      <c r="A77" s="9" t="s">
        <v>103</v>
      </c>
      <c r="B77" s="9" t="s">
        <v>224</v>
      </c>
      <c r="C77" s="9"/>
      <c r="D77" s="22" t="s">
        <v>166</v>
      </c>
      <c r="E77" s="23" t="s">
        <v>161</v>
      </c>
      <c r="F77" s="24">
        <v>4</v>
      </c>
      <c r="G77" s="24">
        <v>60</v>
      </c>
      <c r="H77" s="23" t="s">
        <v>162</v>
      </c>
      <c r="I77" s="25" t="str">
        <f>'Cadeiras BIOBIO'!D80</f>
        <v>Métodos de Caracterização de (Bio)Compostos</v>
      </c>
      <c r="J77" s="26" t="b">
        <f>Tabela1[[#This Row],[Componente Curricular]]=Tabela1[[#This Row],[como está planilha Cadeiras BIOBIO ]]</f>
        <v>1</v>
      </c>
      <c r="K77" s="26"/>
    </row>
    <row r="78" spans="1:11" ht="72" x14ac:dyDescent="0.3">
      <c r="A78" s="9" t="s">
        <v>41</v>
      </c>
      <c r="B78" s="9" t="s">
        <v>214</v>
      </c>
      <c r="C78" s="9"/>
      <c r="D78" s="22" t="s">
        <v>166</v>
      </c>
      <c r="E78" s="23" t="s">
        <v>163</v>
      </c>
      <c r="F78" s="24">
        <v>4</v>
      </c>
      <c r="G78" s="24">
        <v>60</v>
      </c>
      <c r="H78" s="23" t="s">
        <v>157</v>
      </c>
      <c r="I78" s="25" t="str">
        <f>'Cadeiras BIOBIO'!D81</f>
        <v>Bioprocessos na Indústria de Alimentos e Bebidas</v>
      </c>
      <c r="J78" s="26" t="b">
        <f>Tabela1[[#This Row],[Componente Curricular]]=Tabela1[[#This Row],[como está planilha Cadeiras BIOBIO ]]</f>
        <v>1</v>
      </c>
      <c r="K78" s="26"/>
    </row>
    <row r="79" spans="1:11" ht="115.2" x14ac:dyDescent="0.3">
      <c r="A79" s="9" t="s">
        <v>103</v>
      </c>
      <c r="B79" s="9" t="s">
        <v>224</v>
      </c>
      <c r="C79" s="9"/>
      <c r="D79" s="22" t="s">
        <v>166</v>
      </c>
      <c r="E79" s="23" t="s">
        <v>164</v>
      </c>
      <c r="F79" s="24">
        <v>4</v>
      </c>
      <c r="G79" s="24">
        <v>60</v>
      </c>
      <c r="H79" s="23" t="s">
        <v>162</v>
      </c>
      <c r="I79" s="25" t="str">
        <f>'Cadeiras BIOBIO'!D82</f>
        <v>Biocombustíveis: Produção e Caracterização</v>
      </c>
      <c r="J79" s="26" t="b">
        <f>Tabela1[[#This Row],[Componente Curricular]]=Tabela1[[#This Row],[como está planilha Cadeiras BIOBIO ]]</f>
        <v>1</v>
      </c>
      <c r="K79" s="26"/>
    </row>
    <row r="80" spans="1:11" ht="43.2" x14ac:dyDescent="0.3">
      <c r="A80" s="9" t="s">
        <v>43</v>
      </c>
      <c r="B80" s="9"/>
      <c r="C80" s="9"/>
      <c r="D80" s="22" t="s">
        <v>166</v>
      </c>
      <c r="E80" s="23" t="s">
        <v>165</v>
      </c>
      <c r="F80" s="24">
        <v>4</v>
      </c>
      <c r="G80" s="24">
        <v>60</v>
      </c>
      <c r="H80" s="23" t="s">
        <v>43</v>
      </c>
      <c r="I80" s="25" t="str">
        <f>'Cadeiras BIOBIO'!D83</f>
        <v>Processos Fermentativos Industriais: Fundamentos e Aplicações</v>
      </c>
      <c r="J80" s="26" t="b">
        <f>Tabela1[[#This Row],[Componente Curricular]]=Tabela1[[#This Row],[como está planilha Cadeiras BIOBIO ]]</f>
        <v>1</v>
      </c>
      <c r="K80" s="26"/>
    </row>
    <row r="81" spans="1:11" ht="57.6" x14ac:dyDescent="0.3">
      <c r="A81" s="9" t="s">
        <v>46</v>
      </c>
      <c r="B81" s="9"/>
      <c r="C81" s="9"/>
      <c r="D81" s="22" t="s">
        <v>178</v>
      </c>
      <c r="E81" s="23" t="s">
        <v>167</v>
      </c>
      <c r="F81" s="24">
        <v>4</v>
      </c>
      <c r="G81" s="24">
        <v>60</v>
      </c>
      <c r="H81" s="23" t="s">
        <v>46</v>
      </c>
      <c r="I81" s="25" t="str">
        <f>'Cadeiras BIOBIO'!D84</f>
        <v>Biotecnologia Vegetal</v>
      </c>
      <c r="J81" s="26" t="b">
        <f>Tabela1[[#This Row],[Componente Curricular]]=Tabela1[[#This Row],[como está planilha Cadeiras BIOBIO ]]</f>
        <v>0</v>
      </c>
      <c r="K81" s="26"/>
    </row>
    <row r="82" spans="1:11" ht="72" x14ac:dyDescent="0.3">
      <c r="A82" s="9" t="s">
        <v>41</v>
      </c>
      <c r="B82" s="9" t="s">
        <v>215</v>
      </c>
      <c r="C82" s="9"/>
      <c r="D82" s="22" t="s">
        <v>178</v>
      </c>
      <c r="E82" s="23" t="s">
        <v>168</v>
      </c>
      <c r="F82" s="24">
        <v>2</v>
      </c>
      <c r="G82" s="24">
        <v>30</v>
      </c>
      <c r="H82" s="23" t="s">
        <v>169</v>
      </c>
      <c r="I82" s="25" t="str">
        <f>'Cadeiras BIOBIO'!D85</f>
        <v>Cultura de Tecidos Vegetais</v>
      </c>
      <c r="J82" s="26" t="b">
        <f>Tabela1[[#This Row],[Componente Curricular]]=Tabela1[[#This Row],[como está planilha Cadeiras BIOBIO ]]</f>
        <v>0</v>
      </c>
      <c r="K82" s="26"/>
    </row>
    <row r="83" spans="1:11" ht="28.8" x14ac:dyDescent="0.3">
      <c r="A83" s="9" t="s">
        <v>50</v>
      </c>
      <c r="B83" s="9"/>
      <c r="C83" s="9"/>
      <c r="D83" s="22" t="s">
        <v>178</v>
      </c>
      <c r="E83" s="23" t="s">
        <v>170</v>
      </c>
      <c r="F83" s="24">
        <v>4</v>
      </c>
      <c r="G83" s="24">
        <v>60</v>
      </c>
      <c r="H83" s="23" t="s">
        <v>50</v>
      </c>
      <c r="I83" s="25" t="str">
        <f>'Cadeiras BIOBIO'!D86</f>
        <v>Cultura Celular Animal</v>
      </c>
      <c r="J83" s="26" t="b">
        <f>Tabela1[[#This Row],[Componente Curricular]]=Tabela1[[#This Row],[como está planilha Cadeiras BIOBIO ]]</f>
        <v>0</v>
      </c>
      <c r="K83" s="26"/>
    </row>
    <row r="84" spans="1:11" ht="129.6" x14ac:dyDescent="0.3">
      <c r="A84" s="9" t="s">
        <v>98</v>
      </c>
      <c r="B84" s="9" t="s">
        <v>225</v>
      </c>
      <c r="C84" s="9" t="s">
        <v>226</v>
      </c>
      <c r="D84" s="22" t="s">
        <v>178</v>
      </c>
      <c r="E84" s="23" t="s">
        <v>171</v>
      </c>
      <c r="F84" s="24">
        <v>4</v>
      </c>
      <c r="G84" s="24">
        <v>60</v>
      </c>
      <c r="H84" s="23" t="s">
        <v>177</v>
      </c>
      <c r="I84" s="25" t="str">
        <f>'Cadeiras BIOBIO'!D87</f>
        <v>Biotecnologia de Fármacos</v>
      </c>
      <c r="J84" s="26" t="b">
        <f>Tabela1[[#This Row],[Componente Curricular]]=Tabela1[[#This Row],[como está planilha Cadeiras BIOBIO ]]</f>
        <v>0</v>
      </c>
      <c r="K84" s="26"/>
    </row>
    <row r="85" spans="1:11" ht="100.8" x14ac:dyDescent="0.3">
      <c r="A85" s="9" t="s">
        <v>54</v>
      </c>
      <c r="B85" s="9" t="s">
        <v>227</v>
      </c>
      <c r="C85" s="9"/>
      <c r="D85" s="22" t="s">
        <v>178</v>
      </c>
      <c r="E85" s="23" t="s">
        <v>172</v>
      </c>
      <c r="F85" s="24">
        <v>4</v>
      </c>
      <c r="G85" s="24">
        <v>60</v>
      </c>
      <c r="H85" s="23" t="s">
        <v>173</v>
      </c>
      <c r="I85" s="25" t="str">
        <f>'Cadeiras BIOBIO'!D88</f>
        <v>Genômica, Proteômica e Transcritômica</v>
      </c>
      <c r="J85" s="26" t="b">
        <f>Tabela1[[#This Row],[Componente Curricular]]=Tabela1[[#This Row],[como está planilha Cadeiras BIOBIO ]]</f>
        <v>1</v>
      </c>
      <c r="K85" s="26"/>
    </row>
    <row r="86" spans="1:11" ht="72" x14ac:dyDescent="0.3">
      <c r="A86" s="9" t="s">
        <v>129</v>
      </c>
      <c r="B86" s="9"/>
      <c r="C86" s="9"/>
      <c r="D86" s="22" t="s">
        <v>178</v>
      </c>
      <c r="E86" s="23" t="s">
        <v>174</v>
      </c>
      <c r="F86" s="24">
        <v>4</v>
      </c>
      <c r="G86" s="24">
        <v>60</v>
      </c>
      <c r="H86" s="23" t="s">
        <v>129</v>
      </c>
      <c r="I86" s="25" t="str">
        <f>'Cadeiras BIOBIO'!D89</f>
        <v>Gestão e Patentes em Biotecnologia</v>
      </c>
      <c r="J86" s="26" t="b">
        <f>Tabela1[[#This Row],[Componente Curricular]]=Tabela1[[#This Row],[como está planilha Cadeiras BIOBIO ]]</f>
        <v>1</v>
      </c>
      <c r="K86" s="26"/>
    </row>
    <row r="87" spans="1:11" ht="158.4" x14ac:dyDescent="0.3">
      <c r="A87" s="9" t="s">
        <v>129</v>
      </c>
      <c r="B87" s="9" t="s">
        <v>228</v>
      </c>
      <c r="C87" s="9"/>
      <c r="D87" s="22" t="s">
        <v>178</v>
      </c>
      <c r="E87" s="23" t="s">
        <v>175</v>
      </c>
      <c r="F87" s="24">
        <v>4</v>
      </c>
      <c r="G87" s="24">
        <v>60</v>
      </c>
      <c r="H87" s="23" t="s">
        <v>188</v>
      </c>
      <c r="I87" s="25" t="str">
        <f>'Cadeiras BIOBIO'!D90</f>
        <v>Desenvolvimento de Projetos e Produtos Biotecnológicos</v>
      </c>
      <c r="J87" s="26" t="b">
        <f>Tabela1[[#This Row],[Componente Curricular]]=Tabela1[[#This Row],[como está planilha Cadeiras BIOBIO ]]</f>
        <v>1</v>
      </c>
      <c r="K87" s="26"/>
    </row>
    <row r="88" spans="1:11" ht="43.2" x14ac:dyDescent="0.3">
      <c r="A88" s="9" t="s">
        <v>171</v>
      </c>
      <c r="B88" s="9"/>
      <c r="C88" s="9"/>
      <c r="D88" s="22" t="s">
        <v>178</v>
      </c>
      <c r="E88" s="23" t="s">
        <v>176</v>
      </c>
      <c r="F88" s="24">
        <v>4</v>
      </c>
      <c r="G88" s="24">
        <v>60</v>
      </c>
      <c r="H88" s="23" t="s">
        <v>171</v>
      </c>
      <c r="I88" s="25" t="str">
        <f>'Cadeiras BIOBIO'!D91</f>
        <v>Biotecnologia Aplicada à Agricultura</v>
      </c>
      <c r="J88" s="26" t="b">
        <f>Tabela1[[#This Row],[Componente Curricular]]=Tabela1[[#This Row],[como está planilha Cadeiras BIOBIO ]]</f>
        <v>1</v>
      </c>
      <c r="K88" s="26"/>
    </row>
    <row r="89" spans="1:11" ht="43.2" x14ac:dyDescent="0.3">
      <c r="A89" s="9"/>
      <c r="B89" s="9"/>
      <c r="C89" s="9"/>
      <c r="D89" s="22" t="s">
        <v>182</v>
      </c>
      <c r="E89" s="23" t="s">
        <v>179</v>
      </c>
      <c r="F89" s="24">
        <v>4</v>
      </c>
      <c r="G89" s="24">
        <v>60</v>
      </c>
      <c r="H89" s="23" t="s">
        <v>88</v>
      </c>
      <c r="I89" s="25" t="str">
        <f>'Cadeiras BIOBIO'!D92</f>
        <v>Libras</v>
      </c>
      <c r="J89" s="26" t="b">
        <f>Tabela1[[#This Row],[Componente Curricular]]=Tabela1[[#This Row],[como está planilha Cadeiras BIOBIO ]]</f>
        <v>1</v>
      </c>
      <c r="K89" s="26"/>
    </row>
    <row r="90" spans="1:11" ht="43.2" x14ac:dyDescent="0.3">
      <c r="A90" s="9"/>
      <c r="B90" s="9"/>
      <c r="C90" s="9"/>
      <c r="D90" s="22" t="s">
        <v>182</v>
      </c>
      <c r="E90" s="23" t="s">
        <v>180</v>
      </c>
      <c r="F90" s="24">
        <v>4</v>
      </c>
      <c r="G90" s="24">
        <v>60</v>
      </c>
      <c r="H90" s="23" t="s">
        <v>88</v>
      </c>
      <c r="I90" s="25" t="str">
        <f>'Cadeiras BIOBIO'!D93</f>
        <v>Educação, Diversidade e Direitos Humanos</v>
      </c>
      <c r="J90" s="26" t="b">
        <f>Tabela1[[#This Row],[Componente Curricular]]=Tabela1[[#This Row],[como está planilha Cadeiras BIOBIO ]]</f>
        <v>1</v>
      </c>
      <c r="K90" s="26"/>
    </row>
    <row r="91" spans="1:11" ht="28.8" x14ac:dyDescent="0.3">
      <c r="A91" s="9" t="s">
        <v>121</v>
      </c>
      <c r="B91" s="9"/>
      <c r="C91" s="9"/>
      <c r="D91" s="22" t="s">
        <v>182</v>
      </c>
      <c r="E91" s="27" t="s">
        <v>181</v>
      </c>
      <c r="F91" s="28">
        <v>4</v>
      </c>
      <c r="G91" s="28">
        <v>60</v>
      </c>
      <c r="H91" s="27" t="s">
        <v>121</v>
      </c>
      <c r="I91" s="25" t="str">
        <f>'Cadeiras BIOBIO'!D94</f>
        <v>Inglês Intermediário</v>
      </c>
      <c r="J91" s="26" t="b">
        <f>Tabela1[[#This Row],[Componente Curricular]]=Tabela1[[#This Row],[como está planilha Cadeiras BIOBIO ]]</f>
        <v>1</v>
      </c>
      <c r="K91" s="26"/>
    </row>
  </sheetData>
  <phoneticPr fontId="7" type="noConversion"/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6492-CE50-41B8-A0C7-7C0EE5A04C7D}">
  <dimension ref="A1:J106"/>
  <sheetViews>
    <sheetView topLeftCell="G1" workbookViewId="0">
      <selection activeCell="F2" sqref="F2:G8"/>
    </sheetView>
  </sheetViews>
  <sheetFormatPr defaultRowHeight="14.4" x14ac:dyDescent="0.3"/>
  <cols>
    <col min="1" max="1" width="48.6640625" bestFit="1" customWidth="1"/>
    <col min="2" max="2" width="15.44140625" bestFit="1" customWidth="1"/>
    <col min="3" max="3" width="23" bestFit="1" customWidth="1"/>
    <col min="4" max="4" width="14.77734375" bestFit="1" customWidth="1"/>
    <col min="5" max="5" width="4.44140625" customWidth="1"/>
    <col min="6" max="6" width="26.44140625" bestFit="1" customWidth="1"/>
    <col min="7" max="7" width="8.5546875" bestFit="1" customWidth="1"/>
    <col min="8" max="8" width="48.6640625" bestFit="1" customWidth="1"/>
    <col min="9" max="9" width="11.109375" bestFit="1" customWidth="1"/>
    <col min="10" max="10" width="48.6640625" bestFit="1" customWidth="1"/>
    <col min="11" max="11" width="10.77734375" customWidth="1"/>
    <col min="12" max="12" width="53.6640625" bestFit="1" customWidth="1"/>
  </cols>
  <sheetData>
    <row r="1" spans="1:10" x14ac:dyDescent="0.3">
      <c r="A1" s="11" t="s">
        <v>229</v>
      </c>
      <c r="B1" s="10" t="s">
        <v>8</v>
      </c>
      <c r="C1" s="11" t="s">
        <v>9</v>
      </c>
      <c r="D1" s="11" t="s">
        <v>12</v>
      </c>
      <c r="H1" t="s">
        <v>236</v>
      </c>
      <c r="I1" t="s">
        <v>237</v>
      </c>
      <c r="J1" t="s">
        <v>238</v>
      </c>
    </row>
    <row r="2" spans="1:10" ht="57.6" x14ac:dyDescent="0.3">
      <c r="A2" s="9" t="s">
        <v>128</v>
      </c>
      <c r="B2" s="8" t="s">
        <v>178</v>
      </c>
      <c r="C2" s="4" t="s">
        <v>172</v>
      </c>
      <c r="D2" s="4" t="s">
        <v>173</v>
      </c>
      <c r="E2" s="71"/>
      <c r="F2" s="60" t="s">
        <v>266</v>
      </c>
      <c r="H2" s="65" t="s">
        <v>101</v>
      </c>
      <c r="I2" s="26">
        <f>SUM(COUNTIF(Tabela13[[Pré-requisito1]:[Pré-requisito4]],H2))</f>
        <v>6</v>
      </c>
      <c r="J2" s="26" t="s">
        <v>295</v>
      </c>
    </row>
    <row r="3" spans="1:10" ht="43.2" x14ac:dyDescent="0.3">
      <c r="A3" s="9" t="s">
        <v>99</v>
      </c>
      <c r="B3" s="8">
        <v>4</v>
      </c>
      <c r="C3" s="4" t="s">
        <v>42</v>
      </c>
      <c r="D3" s="4" t="s">
        <v>37</v>
      </c>
      <c r="E3" s="71"/>
      <c r="F3" s="74" t="s">
        <v>287</v>
      </c>
      <c r="H3" s="65" t="s">
        <v>97</v>
      </c>
      <c r="I3" s="26">
        <f>SUM(COUNTIF(Tabela13[[Pré-requisito1]:[Pré-requisito4]],H3))</f>
        <v>5</v>
      </c>
      <c r="J3" s="78" t="s">
        <v>296</v>
      </c>
    </row>
    <row r="4" spans="1:10" ht="43.2" x14ac:dyDescent="0.3">
      <c r="A4" s="9" t="s">
        <v>44</v>
      </c>
      <c r="B4" s="8">
        <v>6</v>
      </c>
      <c r="C4" s="4" t="s">
        <v>52</v>
      </c>
      <c r="D4" s="4" t="s">
        <v>53</v>
      </c>
      <c r="E4" s="71"/>
      <c r="H4" s="65" t="s">
        <v>39</v>
      </c>
      <c r="I4" s="26">
        <f>SUM(COUNTIF(Tabela13[[Pré-requisito1]:[Pré-requisito4]],H4))</f>
        <v>4</v>
      </c>
      <c r="J4" s="26" t="s">
        <v>297</v>
      </c>
    </row>
    <row r="5" spans="1:10" ht="43.2" x14ac:dyDescent="0.3">
      <c r="A5" s="9" t="s">
        <v>44</v>
      </c>
      <c r="B5" s="8" t="s">
        <v>178</v>
      </c>
      <c r="C5" s="4" t="s">
        <v>168</v>
      </c>
      <c r="D5" s="4" t="s">
        <v>169</v>
      </c>
      <c r="E5" s="71"/>
      <c r="H5" s="65" t="s">
        <v>44</v>
      </c>
      <c r="I5" s="26">
        <f>SUM(COUNTIF(Tabela13[[Pré-requisito1]:[Pré-requisito4]],H5))</f>
        <v>4</v>
      </c>
      <c r="J5" s="26" t="s">
        <v>298</v>
      </c>
    </row>
    <row r="6" spans="1:10" ht="57.6" x14ac:dyDescent="0.3">
      <c r="A6" s="9" t="s">
        <v>44</v>
      </c>
      <c r="B6" s="8">
        <v>6</v>
      </c>
      <c r="C6" s="4" t="s">
        <v>50</v>
      </c>
      <c r="D6" s="4" t="s">
        <v>51</v>
      </c>
      <c r="E6" s="71"/>
      <c r="H6" s="63" t="s">
        <v>94</v>
      </c>
      <c r="I6" s="26">
        <f>SUM(COUNTIF(Tabela13[[Pré-requisito1]:[Pré-requisito4]],H6))</f>
        <v>3</v>
      </c>
      <c r="J6" s="26" t="s">
        <v>299</v>
      </c>
    </row>
    <row r="7" spans="1:10" ht="86.4" x14ac:dyDescent="0.3">
      <c r="A7" s="9" t="s">
        <v>56</v>
      </c>
      <c r="B7" s="8">
        <v>8</v>
      </c>
      <c r="C7" s="4" t="s">
        <v>135</v>
      </c>
      <c r="D7" s="4" t="s">
        <v>75</v>
      </c>
      <c r="E7" s="71"/>
      <c r="H7" s="75" t="s">
        <v>104</v>
      </c>
      <c r="I7" s="26">
        <f>SUM(COUNTIF(Tabela13[[Pré-requisito1]:[Pré-requisito4]],H7))</f>
        <v>3</v>
      </c>
      <c r="J7" s="76" t="s">
        <v>300</v>
      </c>
    </row>
    <row r="8" spans="1:10" ht="86.4" x14ac:dyDescent="0.3">
      <c r="A8" s="9" t="s">
        <v>167</v>
      </c>
      <c r="B8" s="8" t="s">
        <v>178</v>
      </c>
      <c r="C8" s="4" t="s">
        <v>171</v>
      </c>
      <c r="D8" s="4" t="s">
        <v>177</v>
      </c>
      <c r="E8" s="71"/>
      <c r="H8" s="63" t="s">
        <v>56</v>
      </c>
      <c r="I8" s="26">
        <f>SUM(COUNTIF(Tabela13[[Pré-requisito1]:[Pré-requisito4]],H8))</f>
        <v>2</v>
      </c>
      <c r="J8" s="26" t="s">
        <v>301</v>
      </c>
    </row>
    <row r="9" spans="1:10" ht="57.6" x14ac:dyDescent="0.3">
      <c r="A9" s="9" t="s">
        <v>94</v>
      </c>
      <c r="B9" s="8">
        <v>4</v>
      </c>
      <c r="C9" s="4" t="s">
        <v>38</v>
      </c>
      <c r="D9" s="4" t="s">
        <v>35</v>
      </c>
      <c r="E9" s="71"/>
      <c r="H9" s="63" t="s">
        <v>95</v>
      </c>
      <c r="I9" s="26">
        <f>SUM(COUNTIF(Tabela13[[Pré-requisito1]:[Pré-requisito4]],H9))</f>
        <v>2</v>
      </c>
      <c r="J9" s="26" t="s">
        <v>302</v>
      </c>
    </row>
    <row r="10" spans="1:10" ht="86.4" x14ac:dyDescent="0.3">
      <c r="A10" s="9" t="s">
        <v>39</v>
      </c>
      <c r="B10" s="9" t="s">
        <v>166</v>
      </c>
      <c r="C10" s="1" t="s">
        <v>161</v>
      </c>
      <c r="D10" s="1" t="s">
        <v>162</v>
      </c>
      <c r="E10" s="71"/>
      <c r="H10" s="63" t="s">
        <v>135</v>
      </c>
      <c r="I10" s="26">
        <f>SUM(COUNTIF(Tabela13[[Pré-requisito1]:[Pré-requisito4]],H10))</f>
        <v>2</v>
      </c>
      <c r="J10" s="26" t="s">
        <v>303</v>
      </c>
    </row>
    <row r="11" spans="1:10" ht="86.4" x14ac:dyDescent="0.3">
      <c r="A11" s="9" t="s">
        <v>39</v>
      </c>
      <c r="B11" s="9" t="s">
        <v>166</v>
      </c>
      <c r="C11" s="1" t="s">
        <v>164</v>
      </c>
      <c r="D11" s="1" t="s">
        <v>162</v>
      </c>
      <c r="E11" s="71"/>
      <c r="H11" s="65" t="s">
        <v>123</v>
      </c>
      <c r="I11" s="26">
        <f>SUM(COUNTIF(Tabela13[[Pré-requisito1]:[Pré-requisito4]],H11))</f>
        <v>2</v>
      </c>
      <c r="J11" s="76" t="s">
        <v>304</v>
      </c>
    </row>
    <row r="12" spans="1:10" ht="100.8" x14ac:dyDescent="0.3">
      <c r="A12" s="9" t="s">
        <v>135</v>
      </c>
      <c r="B12" s="9" t="s">
        <v>154</v>
      </c>
      <c r="C12" s="1" t="s">
        <v>153</v>
      </c>
      <c r="D12" s="1" t="s">
        <v>185</v>
      </c>
      <c r="E12" s="71"/>
      <c r="H12" s="63" t="s">
        <v>120</v>
      </c>
      <c r="I12" s="26">
        <f>SUM(COUNTIF(Tabela13[[Pré-requisito1]:[Pré-requisito4]],H12))</f>
        <v>2</v>
      </c>
      <c r="J12" s="26" t="s">
        <v>305</v>
      </c>
    </row>
    <row r="13" spans="1:10" ht="86.4" x14ac:dyDescent="0.3">
      <c r="A13" s="9" t="s">
        <v>123</v>
      </c>
      <c r="B13" s="9">
        <v>5</v>
      </c>
      <c r="C13" s="1" t="s">
        <v>39</v>
      </c>
      <c r="D13" s="1" t="s">
        <v>40</v>
      </c>
      <c r="E13" s="71"/>
      <c r="H13" s="75" t="s">
        <v>133</v>
      </c>
      <c r="I13" s="26">
        <f>SUM(COUNTIF(Tabela13[[Pré-requisito1]:[Pré-requisito4]],H13))</f>
        <v>2</v>
      </c>
      <c r="J13" s="76" t="s">
        <v>306</v>
      </c>
    </row>
    <row r="14" spans="1:10" ht="72" x14ac:dyDescent="0.3">
      <c r="A14" s="9" t="s">
        <v>127</v>
      </c>
      <c r="B14" s="9">
        <v>5</v>
      </c>
      <c r="C14" s="1" t="s">
        <v>48</v>
      </c>
      <c r="D14" s="1" t="s">
        <v>49</v>
      </c>
      <c r="E14" s="71"/>
      <c r="H14" s="70" t="s">
        <v>58</v>
      </c>
      <c r="I14" s="26">
        <f>SUM(COUNTIF(Tabela13[[Pré-requisito1]:[Pré-requisito4]],H14))</f>
        <v>2</v>
      </c>
      <c r="J14" s="67" t="s">
        <v>307</v>
      </c>
    </row>
    <row r="15" spans="1:10" ht="86.4" x14ac:dyDescent="0.3">
      <c r="A15" s="9" t="s">
        <v>104</v>
      </c>
      <c r="B15" s="9">
        <v>8</v>
      </c>
      <c r="C15" s="1" t="s">
        <v>135</v>
      </c>
      <c r="D15" s="1" t="s">
        <v>75</v>
      </c>
      <c r="E15" s="71"/>
      <c r="H15" s="65" t="s">
        <v>125</v>
      </c>
      <c r="I15" s="26">
        <f>SUM(COUNTIF(Tabela13[[Pré-requisito1]:[Pré-requisito4]],H15))</f>
        <v>1</v>
      </c>
      <c r="J15" s="76" t="s">
        <v>39</v>
      </c>
    </row>
    <row r="16" spans="1:10" ht="72" x14ac:dyDescent="0.3">
      <c r="A16" s="9" t="s">
        <v>132</v>
      </c>
      <c r="B16" s="9">
        <v>9</v>
      </c>
      <c r="C16" s="1" t="s">
        <v>137</v>
      </c>
      <c r="D16" s="1" t="s">
        <v>83</v>
      </c>
      <c r="E16" s="71"/>
      <c r="H16" s="64" t="s">
        <v>43</v>
      </c>
      <c r="I16">
        <f>SUM(COUNTIF(Tabela13[[Pré-requisito1]:[Pré-requisito4]],H16))</f>
        <v>9</v>
      </c>
      <c r="J16" s="77" t="s">
        <v>308</v>
      </c>
    </row>
    <row r="17" spans="1:10" ht="115.2" x14ac:dyDescent="0.3">
      <c r="A17" s="9" t="s">
        <v>132</v>
      </c>
      <c r="B17" s="9">
        <v>9</v>
      </c>
      <c r="C17" s="1" t="s">
        <v>139</v>
      </c>
      <c r="D17" s="1" t="s">
        <v>234</v>
      </c>
      <c r="E17" s="71"/>
      <c r="H17" s="56" t="s">
        <v>41</v>
      </c>
      <c r="I17">
        <f>SUM(COUNTIF(Tabela13[[Pré-requisito1]:[Pré-requisito4]],H17))</f>
        <v>8</v>
      </c>
      <c r="J17" t="s">
        <v>309</v>
      </c>
    </row>
    <row r="18" spans="1:10" ht="100.8" x14ac:dyDescent="0.3">
      <c r="A18" s="9" t="s">
        <v>132</v>
      </c>
      <c r="B18" s="9">
        <v>9</v>
      </c>
      <c r="C18" s="1" t="s">
        <v>140</v>
      </c>
      <c r="D18" s="1" t="s">
        <v>235</v>
      </c>
      <c r="E18" s="71"/>
      <c r="H18" s="61" t="s">
        <v>42</v>
      </c>
      <c r="I18">
        <f>SUM(COUNTIF(Tabela13[[Pré-requisito1]:[Pré-requisito4]],H18))</f>
        <v>5</v>
      </c>
      <c r="J18" s="77" t="s">
        <v>310</v>
      </c>
    </row>
    <row r="19" spans="1:10" ht="100.8" x14ac:dyDescent="0.3">
      <c r="A19" s="9" t="s">
        <v>132</v>
      </c>
      <c r="B19" s="9" t="s">
        <v>154</v>
      </c>
      <c r="C19" s="1" t="s">
        <v>153</v>
      </c>
      <c r="D19" s="1" t="s">
        <v>185</v>
      </c>
      <c r="E19" s="71"/>
      <c r="H19" s="57" t="s">
        <v>107</v>
      </c>
      <c r="I19">
        <f>SUM(COUNTIF(Tabela13[[Pré-requisito1]:[Pré-requisito4]],H19))</f>
        <v>4</v>
      </c>
      <c r="J19" t="s">
        <v>311</v>
      </c>
    </row>
    <row r="20" spans="1:10" ht="100.8" x14ac:dyDescent="0.3">
      <c r="A20" s="9" t="s">
        <v>131</v>
      </c>
      <c r="B20" s="9" t="s">
        <v>178</v>
      </c>
      <c r="C20" s="1" t="s">
        <v>175</v>
      </c>
      <c r="D20" s="1" t="s">
        <v>188</v>
      </c>
      <c r="E20" s="71"/>
      <c r="H20" s="57" t="s">
        <v>132</v>
      </c>
      <c r="I20">
        <f>SUM(COUNTIF(Tabela13[[Pré-requisito1]:[Pré-requisito4]],H20))</f>
        <v>4</v>
      </c>
      <c r="J20" t="s">
        <v>312</v>
      </c>
    </row>
    <row r="21" spans="1:10" ht="72" x14ac:dyDescent="0.3">
      <c r="A21" s="9" t="s">
        <v>38</v>
      </c>
      <c r="B21" s="9">
        <v>5</v>
      </c>
      <c r="C21" s="1" t="s">
        <v>48</v>
      </c>
      <c r="D21" s="1" t="s">
        <v>49</v>
      </c>
      <c r="E21" s="71"/>
      <c r="H21" s="57" t="s">
        <v>89</v>
      </c>
      <c r="I21">
        <f>SUM(COUNTIF(Tabela13[[Pré-requisito1]:[Pré-requisito4]],H21))</f>
        <v>3</v>
      </c>
      <c r="J21" t="s">
        <v>313</v>
      </c>
    </row>
    <row r="22" spans="1:10" ht="100.8" x14ac:dyDescent="0.3">
      <c r="A22" s="9" t="s">
        <v>129</v>
      </c>
      <c r="B22" s="9" t="s">
        <v>178</v>
      </c>
      <c r="C22" s="59" t="s">
        <v>175</v>
      </c>
      <c r="D22" s="59" t="s">
        <v>188</v>
      </c>
      <c r="E22" s="72"/>
      <c r="H22" s="57" t="s">
        <v>122</v>
      </c>
      <c r="I22">
        <f>SUM(COUNTIF(Tabela13[[Pré-requisito1]:[Pré-requisito4]],H22))</f>
        <v>3</v>
      </c>
      <c r="J22" t="s">
        <v>314</v>
      </c>
    </row>
    <row r="23" spans="1:10" ht="57.6" x14ac:dyDescent="0.3">
      <c r="A23" s="9" t="s">
        <v>129</v>
      </c>
      <c r="B23" s="9" t="s">
        <v>178</v>
      </c>
      <c r="C23" s="16" t="s">
        <v>174</v>
      </c>
      <c r="D23" s="16" t="s">
        <v>129</v>
      </c>
      <c r="E23" s="72"/>
      <c r="H23" s="56" t="s">
        <v>90</v>
      </c>
      <c r="I23">
        <f>SUM(COUNTIF(Tabela13[[Pré-requisito1]:[Pré-requisito4]],H23))</f>
        <v>3</v>
      </c>
      <c r="J23" t="s">
        <v>315</v>
      </c>
    </row>
    <row r="24" spans="1:10" ht="72.599999999999994" x14ac:dyDescent="0.3">
      <c r="A24" s="9" t="s">
        <v>100</v>
      </c>
      <c r="B24" s="9">
        <v>7</v>
      </c>
      <c r="C24" s="1" t="s">
        <v>128</v>
      </c>
      <c r="D24" s="16" t="s">
        <v>119</v>
      </c>
      <c r="E24" s="72"/>
      <c r="H24" s="57" t="s">
        <v>96</v>
      </c>
      <c r="I24">
        <f>SUM(COUNTIF(Tabela13[[Pré-requisito1]:[Pré-requisito4]],H24))</f>
        <v>3</v>
      </c>
      <c r="J24" t="s">
        <v>316</v>
      </c>
    </row>
    <row r="25" spans="1:10" ht="43.2" x14ac:dyDescent="0.3">
      <c r="A25" s="9" t="s">
        <v>46</v>
      </c>
      <c r="B25" s="9" t="s">
        <v>178</v>
      </c>
      <c r="C25" s="16" t="s">
        <v>167</v>
      </c>
      <c r="D25" s="16" t="s">
        <v>46</v>
      </c>
      <c r="E25" s="72"/>
      <c r="H25" s="56" t="s">
        <v>103</v>
      </c>
      <c r="I25">
        <f>SUM(COUNTIF(Tabela13[[Pré-requisito1]:[Pré-requisito4]],H25))</f>
        <v>3</v>
      </c>
      <c r="J25" t="s">
        <v>317</v>
      </c>
    </row>
    <row r="26" spans="1:10" ht="43.2" x14ac:dyDescent="0.3">
      <c r="A26" s="9" t="s">
        <v>99</v>
      </c>
      <c r="B26" s="9">
        <v>5</v>
      </c>
      <c r="C26" s="1" t="s">
        <v>46</v>
      </c>
      <c r="D26" s="1" t="s">
        <v>240</v>
      </c>
      <c r="E26" s="71"/>
      <c r="H26" s="56" t="s">
        <v>54</v>
      </c>
      <c r="I26">
        <f>SUM(COUNTIF(Tabela13[[Pré-requisito1]:[Pré-requisito4]],H26))</f>
        <v>3</v>
      </c>
      <c r="J26" t="s">
        <v>318</v>
      </c>
    </row>
    <row r="27" spans="1:10" x14ac:dyDescent="0.3">
      <c r="A27" s="9" t="s">
        <v>93</v>
      </c>
      <c r="B27" s="9">
        <v>3</v>
      </c>
      <c r="C27" s="1" t="s">
        <v>99</v>
      </c>
      <c r="D27" s="1" t="s">
        <v>27</v>
      </c>
      <c r="E27" s="71"/>
      <c r="H27" s="56" t="s">
        <v>129</v>
      </c>
      <c r="I27">
        <f>SUM(COUNTIF(Tabela13[[Pré-requisito1]:[Pré-requisito4]],H27))</f>
        <v>2</v>
      </c>
      <c r="J27" t="s">
        <v>319</v>
      </c>
    </row>
    <row r="28" spans="1:10" x14ac:dyDescent="0.3">
      <c r="A28" s="9" t="s">
        <v>93</v>
      </c>
      <c r="B28" s="9">
        <v>3</v>
      </c>
      <c r="C28" s="12" t="s">
        <v>98</v>
      </c>
      <c r="D28" s="12" t="s">
        <v>27</v>
      </c>
      <c r="E28" s="71"/>
      <c r="H28" s="57" t="s">
        <v>99</v>
      </c>
      <c r="I28">
        <f>SUM(COUNTIF(Tabela13[[Pré-requisito1]:[Pré-requisito4]],H28))</f>
        <v>2</v>
      </c>
      <c r="J28" t="str">
        <f>VLOOKUP(Tabela6[[#This Row],[nome]],Tabela16[[pré-requisito1]:[Pré-requisitos]],3,FALSE)</f>
        <v>Bioquímica I</v>
      </c>
    </row>
    <row r="29" spans="1:10" ht="43.2" x14ac:dyDescent="0.3">
      <c r="A29" s="9" t="s">
        <v>42</v>
      </c>
      <c r="B29" s="9">
        <v>5</v>
      </c>
      <c r="C29" s="1" t="s">
        <v>44</v>
      </c>
      <c r="D29" s="1" t="s">
        <v>239</v>
      </c>
      <c r="E29" s="71"/>
      <c r="H29" s="57" t="s">
        <v>93</v>
      </c>
      <c r="I29">
        <f>SUM(COUNTIF(Tabela13[[Pré-requisito1]:[Pré-requisito4]],H29))</f>
        <v>2</v>
      </c>
      <c r="J29" t="s">
        <v>246</v>
      </c>
    </row>
    <row r="30" spans="1:10" ht="43.2" x14ac:dyDescent="0.3">
      <c r="A30" s="9" t="s">
        <v>42</v>
      </c>
      <c r="B30" s="9">
        <v>5</v>
      </c>
      <c r="C30" s="1" t="s">
        <v>46</v>
      </c>
      <c r="D30" s="1" t="s">
        <v>240</v>
      </c>
      <c r="E30" s="71"/>
      <c r="H30" s="64" t="s">
        <v>91</v>
      </c>
      <c r="I30">
        <f>SUM(COUNTIF(Tabela13[[Pré-requisito1]:[Pré-requisito4]],H30))</f>
        <v>2</v>
      </c>
      <c r="J30" s="77" t="s">
        <v>250</v>
      </c>
    </row>
    <row r="31" spans="1:10" ht="72" x14ac:dyDescent="0.3">
      <c r="A31" s="9" t="s">
        <v>42</v>
      </c>
      <c r="B31" s="9">
        <v>8</v>
      </c>
      <c r="C31" s="1" t="s">
        <v>134</v>
      </c>
      <c r="D31" s="1" t="s">
        <v>241</v>
      </c>
      <c r="E31" s="71"/>
      <c r="H31" s="56" t="s">
        <v>98</v>
      </c>
      <c r="I31">
        <f>SUM(COUNTIF(Tabela13[[Pré-requisito1]:[Pré-requisito4]],H31))</f>
        <v>2</v>
      </c>
      <c r="J31" t="s">
        <v>252</v>
      </c>
    </row>
    <row r="32" spans="1:10" x14ac:dyDescent="0.3">
      <c r="A32" s="9" t="s">
        <v>42</v>
      </c>
      <c r="B32" s="9">
        <v>5</v>
      </c>
      <c r="C32" s="1" t="s">
        <v>41</v>
      </c>
      <c r="D32" s="1" t="s">
        <v>42</v>
      </c>
      <c r="E32" s="71"/>
      <c r="H32" s="57" t="s">
        <v>61</v>
      </c>
      <c r="I32">
        <f>SUM(COUNTIF(Tabela13[[Pré-requisito1]:[Pré-requisito4]],H32))</f>
        <v>2</v>
      </c>
      <c r="J32" t="s">
        <v>253</v>
      </c>
    </row>
    <row r="33" spans="1:10" x14ac:dyDescent="0.3">
      <c r="A33" s="9" t="s">
        <v>42</v>
      </c>
      <c r="B33" s="9">
        <v>5</v>
      </c>
      <c r="C33" s="1" t="s">
        <v>43</v>
      </c>
      <c r="D33" s="1" t="s">
        <v>42</v>
      </c>
      <c r="E33" s="71"/>
      <c r="H33" s="56" t="s">
        <v>147</v>
      </c>
      <c r="I33">
        <f>SUM(COUNTIF(Tabela13[[Pré-requisito1]:[Pré-requisito4]],H33))</f>
        <v>2</v>
      </c>
      <c r="J33" t="s">
        <v>255</v>
      </c>
    </row>
    <row r="34" spans="1:10" ht="129.6" x14ac:dyDescent="0.3">
      <c r="A34" s="9" t="s">
        <v>41</v>
      </c>
      <c r="B34" s="9">
        <v>8</v>
      </c>
      <c r="C34" s="1" t="s">
        <v>131</v>
      </c>
      <c r="D34" s="1" t="s">
        <v>242</v>
      </c>
      <c r="E34" s="71"/>
      <c r="H34" s="57" t="s">
        <v>92</v>
      </c>
      <c r="I34">
        <f>SUM(COUNTIF(Tabela13[[Pré-requisito1]:[Pré-requisito4]],H34))</f>
        <v>2</v>
      </c>
      <c r="J34" t="s">
        <v>259</v>
      </c>
    </row>
    <row r="35" spans="1:10" ht="72" x14ac:dyDescent="0.3">
      <c r="A35" s="9" t="s">
        <v>41</v>
      </c>
      <c r="B35" s="9" t="s">
        <v>154</v>
      </c>
      <c r="C35" s="12" t="s">
        <v>147</v>
      </c>
      <c r="D35" s="12" t="s">
        <v>243</v>
      </c>
      <c r="E35" s="71"/>
      <c r="H35" s="57" t="s">
        <v>38</v>
      </c>
      <c r="I35">
        <f>SUM(COUNTIF(Tabela13[[Pré-requisito1]:[Pré-requisito4]],H35))</f>
        <v>2</v>
      </c>
      <c r="J35" t="s">
        <v>265</v>
      </c>
    </row>
    <row r="36" spans="1:10" ht="43.2" x14ac:dyDescent="0.3">
      <c r="A36" s="9" t="s">
        <v>41</v>
      </c>
      <c r="B36" s="9" t="s">
        <v>166</v>
      </c>
      <c r="C36" s="1" t="s">
        <v>159</v>
      </c>
      <c r="D36" s="1" t="s">
        <v>244</v>
      </c>
      <c r="E36" s="71"/>
      <c r="H36" s="56" t="s">
        <v>100</v>
      </c>
      <c r="I36">
        <f>SUM(COUNTIF(Tabela13[[Pré-requisito1]:[Pré-requisito4]],H36))</f>
        <v>1</v>
      </c>
      <c r="J36" t="str">
        <f>VLOOKUP(Tabela6[[#This Row],[nome]],Tabela16[[pré-requisito1]:[Pré-requisitos]],3,FALSE)</f>
        <v>Bioinformática</v>
      </c>
    </row>
    <row r="37" spans="1:10" ht="43.2" x14ac:dyDescent="0.3">
      <c r="A37" s="9" t="s">
        <v>41</v>
      </c>
      <c r="B37" s="9" t="s">
        <v>166</v>
      </c>
      <c r="C37" s="16" t="s">
        <v>163</v>
      </c>
      <c r="D37" s="16" t="s">
        <v>157</v>
      </c>
      <c r="E37" s="72"/>
      <c r="H37" s="57" t="s">
        <v>46</v>
      </c>
      <c r="I37">
        <f>SUM(COUNTIF(Tabela13[[Pré-requisito1]:[Pré-requisito4]],H37))</f>
        <v>1</v>
      </c>
      <c r="J37" t="str">
        <f>VLOOKUP(Tabela6[[#This Row],[nome]],Tabela16[[pré-requisito1]:[Pré-requisitos]],3,FALSE)</f>
        <v>Cultura de Tecidos Vegetais</v>
      </c>
    </row>
    <row r="38" spans="1:10" ht="43.2" x14ac:dyDescent="0.3">
      <c r="A38" s="9" t="s">
        <v>41</v>
      </c>
      <c r="B38" s="9" t="s">
        <v>178</v>
      </c>
      <c r="C38" s="16" t="s">
        <v>168</v>
      </c>
      <c r="D38" s="16" t="s">
        <v>169</v>
      </c>
      <c r="E38" s="72"/>
      <c r="H38" s="56" t="s">
        <v>128</v>
      </c>
      <c r="I38">
        <f>SUM(COUNTIF(Tabela13[[Pré-requisito1]:[Pré-requisito4]],H38))</f>
        <v>1</v>
      </c>
      <c r="J38" t="str">
        <f>VLOOKUP(Tabela6[[#This Row],[nome]],Tabela16[[pré-requisito1]:[Pré-requisitos]],3,FALSE)</f>
        <v>Genômica, Proteômica e Transcritômica</v>
      </c>
    </row>
    <row r="39" spans="1:10" ht="43.2" x14ac:dyDescent="0.3">
      <c r="A39" s="9" t="s">
        <v>41</v>
      </c>
      <c r="B39" s="9" t="s">
        <v>166</v>
      </c>
      <c r="C39" s="16" t="s">
        <v>156</v>
      </c>
      <c r="D39" s="16" t="s">
        <v>157</v>
      </c>
      <c r="E39" s="72"/>
      <c r="H39" s="64" t="s">
        <v>171</v>
      </c>
      <c r="I39">
        <f>SUM(COUNTIF(Tabela13[[Pré-requisito1]:[Pré-requisito4]],H39))</f>
        <v>1</v>
      </c>
      <c r="J39" s="77" t="str">
        <f>VLOOKUP(Tabela6[[#This Row],[nome]],Tabela16[[pré-requisito1]:[Pré-requisitos]],3,FALSE)</f>
        <v>Biotecnologia Aplicada à Agricultura</v>
      </c>
    </row>
    <row r="40" spans="1:10" ht="57.6" x14ac:dyDescent="0.3">
      <c r="A40" s="9" t="s">
        <v>41</v>
      </c>
      <c r="B40" s="9">
        <v>6</v>
      </c>
      <c r="C40" s="1" t="s">
        <v>50</v>
      </c>
      <c r="D40" s="1" t="s">
        <v>51</v>
      </c>
      <c r="E40" s="71"/>
      <c r="H40" s="56" t="s">
        <v>167</v>
      </c>
      <c r="I40">
        <f>SUM(COUNTIF(Tabela13[[Pré-requisito1]:[Pré-requisito4]],H40))</f>
        <v>1</v>
      </c>
      <c r="J40" t="str">
        <f>VLOOKUP(Tabela6[[#This Row],[nome]],Tabela16[[pré-requisito1]:[Pré-requisitos]],3,FALSE)</f>
        <v>Biotecnologia Vegetal</v>
      </c>
    </row>
    <row r="41" spans="1:10" ht="43.2" x14ac:dyDescent="0.3">
      <c r="A41" s="9" t="s">
        <v>41</v>
      </c>
      <c r="B41" s="9" t="s">
        <v>166</v>
      </c>
      <c r="C41" s="16" t="s">
        <v>158</v>
      </c>
      <c r="D41" s="16" t="s">
        <v>157</v>
      </c>
      <c r="E41" s="72"/>
      <c r="H41" s="61" t="s">
        <v>106</v>
      </c>
      <c r="I41">
        <f>SUM(COUNTIF(Tabela13[[Pré-requisito1]:[Pré-requisito4]],H41))</f>
        <v>1</v>
      </c>
      <c r="J41" s="77" t="str">
        <f>VLOOKUP(Tabela6[[#This Row],[nome]],Tabela16[[pré-requisito1]:[Pré-requisitos]],3,FALSE)</f>
        <v>Instalações Industriais</v>
      </c>
    </row>
    <row r="42" spans="1:10" ht="28.8" x14ac:dyDescent="0.3">
      <c r="A42" s="9" t="s">
        <v>171</v>
      </c>
      <c r="B42" s="9" t="s">
        <v>178</v>
      </c>
      <c r="C42" s="59" t="s">
        <v>176</v>
      </c>
      <c r="D42" s="59" t="s">
        <v>171</v>
      </c>
      <c r="E42" s="72"/>
      <c r="H42" s="56" t="s">
        <v>60</v>
      </c>
      <c r="I42">
        <f>SUM(COUNTIF(Tabela13[[Pré-requisito1]:[Pré-requisito4]],H42))</f>
        <v>1</v>
      </c>
      <c r="J42" t="str">
        <f>VLOOKUP(Tabela6[[#This Row],[nome]],Tabela16[[pré-requisito1]:[Pré-requisitos]],3,FALSE)</f>
        <v>Administração e Empreendedorismo</v>
      </c>
    </row>
    <row r="43" spans="1:10" ht="57.6" x14ac:dyDescent="0.3">
      <c r="A43" s="9" t="s">
        <v>89</v>
      </c>
      <c r="B43" s="9">
        <v>2</v>
      </c>
      <c r="C43" s="1" t="s">
        <v>91</v>
      </c>
      <c r="D43" s="7" t="s">
        <v>13</v>
      </c>
      <c r="E43" s="73"/>
      <c r="H43" s="56" t="s">
        <v>48</v>
      </c>
      <c r="I43">
        <f>SUM(COUNTIF(Tabela13[[Pré-requisito1]:[Pré-requisito4]],H43))</f>
        <v>1</v>
      </c>
      <c r="J43" t="str">
        <f>VLOOKUP(Tabela6[[#This Row],[nome]],Tabela16[[pré-requisito1]:[Pré-requisitos]],3,FALSE)</f>
        <v>Fenômenos de Transporte II – Calor e Massa</v>
      </c>
    </row>
    <row r="44" spans="1:10" x14ac:dyDescent="0.3">
      <c r="A44" s="9" t="s">
        <v>89</v>
      </c>
      <c r="B44" s="9">
        <v>3</v>
      </c>
      <c r="C44" s="1" t="s">
        <v>125</v>
      </c>
      <c r="D44" s="1" t="s">
        <v>25</v>
      </c>
      <c r="E44" s="71"/>
      <c r="H44" s="56" t="s">
        <v>127</v>
      </c>
      <c r="I44">
        <f>SUM(COUNTIF(Tabela13[[Pré-requisito1]:[Pré-requisito4]],H44))</f>
        <v>1</v>
      </c>
      <c r="J44" t="str">
        <f>VLOOKUP(Tabela6[[#This Row],[nome]],Tabela16[[pré-requisito1]:[Pré-requisitos]],3,FALSE)</f>
        <v>Fenômenos de Transporte I – Mecânica de Fluídos</v>
      </c>
    </row>
    <row r="45" spans="1:10" ht="57.6" x14ac:dyDescent="0.3">
      <c r="A45" s="9" t="s">
        <v>89</v>
      </c>
      <c r="B45" s="9">
        <v>2</v>
      </c>
      <c r="C45" s="1" t="s">
        <v>95</v>
      </c>
      <c r="D45" s="7" t="s">
        <v>13</v>
      </c>
      <c r="E45" s="73"/>
      <c r="H45" s="57" t="s">
        <v>105</v>
      </c>
      <c r="I45">
        <f>SUM(COUNTIF(Tabela13[[Pré-requisito1]:[Pré-requisito4]],H45))</f>
        <v>1</v>
      </c>
      <c r="J45" t="str">
        <f>VLOOKUP(Tabela6[[#This Row],[nome]],Tabela16[[pré-requisito1]:[Pré-requisitos]],3,FALSE)</f>
        <v>Biotransformação e Biocatálise</v>
      </c>
    </row>
    <row r="46" spans="1:10" x14ac:dyDescent="0.3">
      <c r="A46" s="9" t="s">
        <v>91</v>
      </c>
      <c r="B46" s="9">
        <v>3</v>
      </c>
      <c r="C46" s="1" t="s">
        <v>94</v>
      </c>
      <c r="D46" s="1" t="s">
        <v>24</v>
      </c>
      <c r="E46" s="71"/>
      <c r="H46" s="56" t="s">
        <v>50</v>
      </c>
      <c r="I46">
        <f>SUM(COUNTIF(Tabela13[[Pré-requisito1]:[Pré-requisito4]],H46))</f>
        <v>1</v>
      </c>
      <c r="J46" t="str">
        <f>VLOOKUP(Tabela6[[#This Row],[nome]],Tabela16[[pré-requisito1]:[Pré-requisitos]],3,FALSE)</f>
        <v>Biotecnologia de Fármacos</v>
      </c>
    </row>
    <row r="47" spans="1:10" ht="43.2" x14ac:dyDescent="0.3">
      <c r="A47" s="9" t="s">
        <v>91</v>
      </c>
      <c r="B47" s="9">
        <v>3</v>
      </c>
      <c r="C47" s="1" t="s">
        <v>126</v>
      </c>
      <c r="D47" s="1" t="s">
        <v>19</v>
      </c>
      <c r="E47" s="71"/>
      <c r="H47" s="61" t="s">
        <v>121</v>
      </c>
      <c r="I47">
        <f>SUM(COUNTIF(Tabela13[[Pré-requisito1]:[Pré-requisito4]],H47))</f>
        <v>1</v>
      </c>
      <c r="J47" t="str">
        <f>VLOOKUP(Tabela6[[#This Row],[nome]],Tabela16[[pré-requisito1]:[Pré-requisitos]],3,FALSE)</f>
        <v>Inglês Intermediário</v>
      </c>
    </row>
    <row r="48" spans="1:10" ht="43.2" x14ac:dyDescent="0.3">
      <c r="A48" s="9" t="s">
        <v>122</v>
      </c>
      <c r="B48" s="9" t="s">
        <v>154</v>
      </c>
      <c r="C48" s="12" t="s">
        <v>148</v>
      </c>
      <c r="D48" s="12" t="s">
        <v>186</v>
      </c>
      <c r="E48" s="71"/>
      <c r="H48" s="56" t="s">
        <v>6</v>
      </c>
      <c r="I48">
        <f>SUM(COUNTIF(Tabela13[[Pré-requisito1]:[Pré-requisito4]],H48))</f>
        <v>1</v>
      </c>
      <c r="J48" t="str">
        <f>VLOOKUP(Tabela6[[#This Row],[nome]],Tabela16[[pré-requisito1]:[Pré-requisitos]],3,FALSE)</f>
        <v>Ciências do Ambiente</v>
      </c>
    </row>
    <row r="49" spans="1:10" ht="43.2" x14ac:dyDescent="0.3">
      <c r="A49" s="9" t="s">
        <v>122</v>
      </c>
      <c r="B49" s="9" t="s">
        <v>154</v>
      </c>
      <c r="C49" s="1" t="s">
        <v>149</v>
      </c>
      <c r="D49" s="1" t="s">
        <v>187</v>
      </c>
      <c r="E49" s="71"/>
      <c r="H49" s="56" t="s">
        <v>131</v>
      </c>
      <c r="I49">
        <f>SUM(COUNTIF(Tabela13[[Pré-requisito1]:[Pré-requisito4]],H49))</f>
        <v>1</v>
      </c>
      <c r="J49" t="str">
        <f>VLOOKUP(Tabela6[[#This Row],[nome]],Tabela16[[pré-requisito1]:[Pré-requisitos]],3,FALSE)</f>
        <v>Desenvolvimento de Projetos e Produtos Biotecnológicos</v>
      </c>
    </row>
    <row r="50" spans="1:10" ht="72" x14ac:dyDescent="0.3">
      <c r="A50" s="9" t="s">
        <v>122</v>
      </c>
      <c r="B50" s="9" t="s">
        <v>154</v>
      </c>
      <c r="C50" s="16" t="s">
        <v>147</v>
      </c>
      <c r="D50" s="16" t="s">
        <v>243</v>
      </c>
      <c r="E50" s="72"/>
      <c r="H50" s="56" t="s">
        <v>110</v>
      </c>
      <c r="I50">
        <f>SUM(COUNTIF(Tabela13[[Pré-requisito1]:[Pré-requisito4]],H50))</f>
        <v>1</v>
      </c>
      <c r="J50" t="str">
        <f>VLOOKUP(Tabela6[[#This Row],[nome]],Tabela16[[pré-requisito1]:[Pré-requisitos]],3,FALSE)</f>
        <v>Trabalho de Conclusão de Curso II</v>
      </c>
    </row>
    <row r="51" spans="1:10" ht="86.4" x14ac:dyDescent="0.3">
      <c r="A51" s="9" t="s">
        <v>106</v>
      </c>
      <c r="B51" s="9">
        <v>8</v>
      </c>
      <c r="C51" s="1" t="s">
        <v>135</v>
      </c>
      <c r="D51" s="1" t="s">
        <v>75</v>
      </c>
      <c r="E51" s="71"/>
    </row>
    <row r="52" spans="1:10" ht="28.8" x14ac:dyDescent="0.3">
      <c r="A52" s="9" t="s">
        <v>60</v>
      </c>
      <c r="B52" s="9">
        <v>7</v>
      </c>
      <c r="C52" s="1" t="s">
        <v>129</v>
      </c>
      <c r="D52" s="1" t="s">
        <v>69</v>
      </c>
      <c r="E52" s="71"/>
    </row>
    <row r="53" spans="1:10" ht="72" x14ac:dyDescent="0.3">
      <c r="A53" s="9" t="s">
        <v>107</v>
      </c>
      <c r="B53" s="9">
        <v>9</v>
      </c>
      <c r="C53" s="1" t="s">
        <v>137</v>
      </c>
      <c r="D53" s="1" t="s">
        <v>83</v>
      </c>
      <c r="E53" s="71"/>
    </row>
    <row r="54" spans="1:10" ht="100.8" x14ac:dyDescent="0.3">
      <c r="A54" s="9" t="s">
        <v>107</v>
      </c>
      <c r="B54" s="9">
        <v>9</v>
      </c>
      <c r="C54" s="1" t="s">
        <v>140</v>
      </c>
      <c r="D54" s="1" t="s">
        <v>79</v>
      </c>
      <c r="E54" s="71"/>
    </row>
    <row r="55" spans="1:10" ht="100.8" x14ac:dyDescent="0.3">
      <c r="A55" s="9" t="s">
        <v>107</v>
      </c>
      <c r="B55" s="9" t="s">
        <v>154</v>
      </c>
      <c r="C55" s="59" t="s">
        <v>153</v>
      </c>
      <c r="D55" s="59" t="s">
        <v>185</v>
      </c>
      <c r="E55" s="72"/>
    </row>
    <row r="56" spans="1:10" ht="72" x14ac:dyDescent="0.3">
      <c r="A56" s="9" t="s">
        <v>107</v>
      </c>
      <c r="B56" s="9">
        <v>8</v>
      </c>
      <c r="C56" s="1" t="s">
        <v>133</v>
      </c>
      <c r="D56" s="1" t="s">
        <v>74</v>
      </c>
      <c r="E56" s="71"/>
    </row>
    <row r="57" spans="1:10" ht="28.8" x14ac:dyDescent="0.3">
      <c r="A57" s="9" t="s">
        <v>94</v>
      </c>
      <c r="B57" s="9">
        <v>4</v>
      </c>
      <c r="C57" s="1" t="s">
        <v>61</v>
      </c>
      <c r="D57" s="1" t="s">
        <v>20</v>
      </c>
      <c r="E57" s="71"/>
    </row>
    <row r="58" spans="1:10" ht="57.6" x14ac:dyDescent="0.3">
      <c r="A58" t="s">
        <v>48</v>
      </c>
      <c r="B58" s="9">
        <v>6</v>
      </c>
      <c r="C58" s="1" t="s">
        <v>58</v>
      </c>
      <c r="D58" s="1" t="s">
        <v>59</v>
      </c>
      <c r="E58" s="71"/>
    </row>
    <row r="59" spans="1:10" ht="57.6" x14ac:dyDescent="0.3">
      <c r="A59" s="9" t="s">
        <v>95</v>
      </c>
      <c r="B59" s="9">
        <v>4</v>
      </c>
      <c r="C59" s="1" t="s">
        <v>127</v>
      </c>
      <c r="D59" s="1" t="s">
        <v>28</v>
      </c>
      <c r="E59" s="71"/>
    </row>
    <row r="60" spans="1:10" ht="72" x14ac:dyDescent="0.3">
      <c r="A60" s="9" t="s">
        <v>211</v>
      </c>
      <c r="B60" s="9">
        <v>5</v>
      </c>
      <c r="C60" s="1" t="s">
        <v>48</v>
      </c>
      <c r="D60" s="1" t="s">
        <v>49</v>
      </c>
      <c r="E60" s="71"/>
    </row>
    <row r="61" spans="1:10" ht="43.2" x14ac:dyDescent="0.3">
      <c r="A61" s="9" t="s">
        <v>101</v>
      </c>
      <c r="B61" s="9">
        <v>6</v>
      </c>
      <c r="C61" s="1" t="s">
        <v>56</v>
      </c>
      <c r="D61" s="1" t="s">
        <v>57</v>
      </c>
      <c r="E61" s="71"/>
    </row>
    <row r="62" spans="1:10" ht="43.2" x14ac:dyDescent="0.3">
      <c r="A62" s="9" t="s">
        <v>101</v>
      </c>
      <c r="B62" s="9" t="s">
        <v>166</v>
      </c>
      <c r="C62" s="12" t="s">
        <v>155</v>
      </c>
      <c r="D62" s="12" t="s">
        <v>57</v>
      </c>
      <c r="E62" s="71"/>
    </row>
    <row r="63" spans="1:10" ht="57.6" x14ac:dyDescent="0.3">
      <c r="A63" s="9" t="s">
        <v>101</v>
      </c>
      <c r="B63" s="9">
        <v>7</v>
      </c>
      <c r="C63" s="1" t="s">
        <v>107</v>
      </c>
      <c r="D63" s="1" t="s">
        <v>64</v>
      </c>
      <c r="E63" s="71"/>
    </row>
    <row r="64" spans="1:10" ht="28.8" x14ac:dyDescent="0.3">
      <c r="A64" s="9" t="s">
        <v>101</v>
      </c>
      <c r="B64" s="9" t="s">
        <v>166</v>
      </c>
      <c r="C64" s="16" t="s">
        <v>159</v>
      </c>
      <c r="D64" s="16" t="s">
        <v>160</v>
      </c>
      <c r="E64" s="72"/>
    </row>
    <row r="65" spans="1:5" ht="57.6" x14ac:dyDescent="0.3">
      <c r="A65" s="9" t="s">
        <v>101</v>
      </c>
      <c r="B65" s="9">
        <v>7</v>
      </c>
      <c r="C65" s="1" t="s">
        <v>104</v>
      </c>
      <c r="D65" s="1" t="s">
        <v>64</v>
      </c>
      <c r="E65" s="71"/>
    </row>
    <row r="66" spans="1:5" ht="115.2" x14ac:dyDescent="0.3">
      <c r="A66" s="9" t="s">
        <v>39</v>
      </c>
      <c r="B66" s="9">
        <v>9</v>
      </c>
      <c r="C66" s="1" t="s">
        <v>139</v>
      </c>
      <c r="D66" s="1" t="s">
        <v>78</v>
      </c>
      <c r="E66" s="71"/>
    </row>
    <row r="67" spans="1:5" ht="72" x14ac:dyDescent="0.3">
      <c r="A67" s="9" t="s">
        <v>105</v>
      </c>
      <c r="B67" s="9">
        <v>8</v>
      </c>
      <c r="C67" s="1" t="s">
        <v>134</v>
      </c>
      <c r="D67" s="1" t="s">
        <v>73</v>
      </c>
      <c r="E67" s="71"/>
    </row>
    <row r="68" spans="1:5" ht="28.8" x14ac:dyDescent="0.3">
      <c r="A68" s="9" t="s">
        <v>98</v>
      </c>
      <c r="B68" s="9">
        <v>5</v>
      </c>
      <c r="C68" s="1" t="s">
        <v>44</v>
      </c>
      <c r="D68" s="1" t="s">
        <v>45</v>
      </c>
      <c r="E68" s="71"/>
    </row>
    <row r="69" spans="1:5" ht="86.4" x14ac:dyDescent="0.3">
      <c r="A69" s="9" t="s">
        <v>98</v>
      </c>
      <c r="B69" s="9" t="s">
        <v>178</v>
      </c>
      <c r="C69" s="16" t="s">
        <v>171</v>
      </c>
      <c r="D69" s="16" t="s">
        <v>177</v>
      </c>
      <c r="E69" s="72"/>
    </row>
    <row r="70" spans="1:5" ht="28.8" x14ac:dyDescent="0.3">
      <c r="A70" s="9" t="s">
        <v>50</v>
      </c>
      <c r="B70" s="9" t="s">
        <v>178</v>
      </c>
      <c r="C70" s="16" t="s">
        <v>170</v>
      </c>
      <c r="D70" s="16" t="s">
        <v>50</v>
      </c>
      <c r="E70" s="72"/>
    </row>
    <row r="71" spans="1:5" x14ac:dyDescent="0.3">
      <c r="A71" s="9" t="s">
        <v>121</v>
      </c>
      <c r="B71" s="9" t="s">
        <v>182</v>
      </c>
      <c r="C71" s="16" t="s">
        <v>181</v>
      </c>
      <c r="D71" s="16" t="s">
        <v>121</v>
      </c>
      <c r="E71" s="72"/>
    </row>
    <row r="72" spans="1:5" ht="57.6" x14ac:dyDescent="0.3">
      <c r="A72" s="9" t="s">
        <v>6</v>
      </c>
      <c r="B72" s="9">
        <v>2</v>
      </c>
      <c r="C72" s="1" t="s">
        <v>122</v>
      </c>
      <c r="D72" s="1" t="s">
        <v>17</v>
      </c>
      <c r="E72" s="71"/>
    </row>
    <row r="73" spans="1:5" ht="28.8" x14ac:dyDescent="0.3">
      <c r="A73" s="9" t="s">
        <v>61</v>
      </c>
      <c r="B73" s="9">
        <v>6</v>
      </c>
      <c r="C73" s="1" t="s">
        <v>60</v>
      </c>
      <c r="D73" s="1" t="s">
        <v>61</v>
      </c>
      <c r="E73" s="71"/>
    </row>
    <row r="74" spans="1:5" ht="72" x14ac:dyDescent="0.3">
      <c r="A74" s="9" t="s">
        <v>61</v>
      </c>
      <c r="B74" s="9">
        <v>9</v>
      </c>
      <c r="C74" s="1" t="s">
        <v>138</v>
      </c>
      <c r="D74" s="1" t="s">
        <v>77</v>
      </c>
      <c r="E74" s="71"/>
    </row>
    <row r="75" spans="1:5" ht="57.6" x14ac:dyDescent="0.3">
      <c r="A75" s="9" t="s">
        <v>43</v>
      </c>
      <c r="B75" s="9">
        <v>6</v>
      </c>
      <c r="C75" s="1" t="s">
        <v>50</v>
      </c>
      <c r="D75" s="1" t="s">
        <v>51</v>
      </c>
      <c r="E75" s="71"/>
    </row>
    <row r="76" spans="1:5" ht="43.2" x14ac:dyDescent="0.3">
      <c r="A76" s="9" t="s">
        <v>43</v>
      </c>
      <c r="B76" s="9" t="s">
        <v>166</v>
      </c>
      <c r="C76" s="1" t="s">
        <v>156</v>
      </c>
      <c r="D76" s="1" t="s">
        <v>157</v>
      </c>
      <c r="E76" s="71"/>
    </row>
    <row r="77" spans="1:5" ht="43.2" x14ac:dyDescent="0.3">
      <c r="A77" s="9" t="s">
        <v>43</v>
      </c>
      <c r="B77" s="9" t="s">
        <v>166</v>
      </c>
      <c r="C77" s="1" t="s">
        <v>158</v>
      </c>
      <c r="D77" s="1" t="s">
        <v>157</v>
      </c>
      <c r="E77" s="71"/>
    </row>
    <row r="78" spans="1:5" ht="43.2" x14ac:dyDescent="0.3">
      <c r="A78" s="9" t="s">
        <v>43</v>
      </c>
      <c r="B78" s="9" t="s">
        <v>166</v>
      </c>
      <c r="C78" s="1" t="s">
        <v>163</v>
      </c>
      <c r="D78" s="1" t="s">
        <v>157</v>
      </c>
      <c r="E78" s="71"/>
    </row>
    <row r="79" spans="1:5" ht="72" x14ac:dyDescent="0.3">
      <c r="A79" s="9" t="s">
        <v>43</v>
      </c>
      <c r="B79" s="9" t="s">
        <v>154</v>
      </c>
      <c r="C79" s="1" t="s">
        <v>147</v>
      </c>
      <c r="D79" s="1" t="s">
        <v>243</v>
      </c>
      <c r="E79" s="71"/>
    </row>
    <row r="80" spans="1:5" ht="43.2" x14ac:dyDescent="0.3">
      <c r="A80" s="9" t="s">
        <v>43</v>
      </c>
      <c r="B80" s="9" t="s">
        <v>154</v>
      </c>
      <c r="C80" s="16" t="s">
        <v>194</v>
      </c>
      <c r="D80" s="16" t="s">
        <v>43</v>
      </c>
      <c r="E80" s="72"/>
    </row>
    <row r="81" spans="1:5" ht="43.2" x14ac:dyDescent="0.3">
      <c r="A81" s="9" t="s">
        <v>43</v>
      </c>
      <c r="B81" s="9">
        <v>6</v>
      </c>
      <c r="C81" s="1" t="s">
        <v>52</v>
      </c>
      <c r="D81" s="1" t="s">
        <v>53</v>
      </c>
      <c r="E81" s="71"/>
    </row>
    <row r="82" spans="1:5" ht="28.8" x14ac:dyDescent="0.3">
      <c r="A82" s="9" t="s">
        <v>43</v>
      </c>
      <c r="B82" s="9" t="s">
        <v>154</v>
      </c>
      <c r="C82" s="16" t="s">
        <v>150</v>
      </c>
      <c r="D82" s="16" t="s">
        <v>43</v>
      </c>
      <c r="E82" s="72"/>
    </row>
    <row r="83" spans="1:5" ht="72" x14ac:dyDescent="0.3">
      <c r="A83" s="9" t="s">
        <v>43</v>
      </c>
      <c r="B83" s="9" t="s">
        <v>166</v>
      </c>
      <c r="C83" s="16" t="s">
        <v>165</v>
      </c>
      <c r="D83" s="16" t="s">
        <v>43</v>
      </c>
      <c r="E83" s="72"/>
    </row>
    <row r="84" spans="1:5" ht="28.8" x14ac:dyDescent="0.3">
      <c r="A84" s="9" t="s">
        <v>104</v>
      </c>
      <c r="B84" s="9">
        <v>8</v>
      </c>
      <c r="C84" s="1" t="s">
        <v>132</v>
      </c>
      <c r="D84" s="1" t="s">
        <v>66</v>
      </c>
      <c r="E84" s="71"/>
    </row>
    <row r="85" spans="1:5" ht="28.8" x14ac:dyDescent="0.3">
      <c r="A85" s="9" t="s">
        <v>147</v>
      </c>
      <c r="B85" s="9" t="s">
        <v>154</v>
      </c>
      <c r="C85" s="16" t="s">
        <v>151</v>
      </c>
      <c r="D85" s="16" t="s">
        <v>147</v>
      </c>
      <c r="E85" s="72"/>
    </row>
    <row r="86" spans="1:5" ht="28.8" x14ac:dyDescent="0.3">
      <c r="A86" s="9" t="s">
        <v>147</v>
      </c>
      <c r="B86" s="9" t="s">
        <v>154</v>
      </c>
      <c r="C86" s="16" t="s">
        <v>152</v>
      </c>
      <c r="D86" s="16" t="s">
        <v>147</v>
      </c>
      <c r="E86" s="72"/>
    </row>
    <row r="87" spans="1:5" ht="28.8" x14ac:dyDescent="0.3">
      <c r="A87" s="9" t="s">
        <v>90</v>
      </c>
      <c r="B87" s="9">
        <v>4</v>
      </c>
      <c r="C87" s="1" t="s">
        <v>105</v>
      </c>
      <c r="D87" s="1" t="s">
        <v>36</v>
      </c>
      <c r="E87" s="71"/>
    </row>
    <row r="88" spans="1:5" ht="28.8" x14ac:dyDescent="0.3">
      <c r="A88" s="9" t="s">
        <v>90</v>
      </c>
      <c r="B88" s="9">
        <v>2</v>
      </c>
      <c r="C88" s="1" t="s">
        <v>96</v>
      </c>
      <c r="D88" s="1" t="s">
        <v>2</v>
      </c>
      <c r="E88" s="71"/>
    </row>
    <row r="89" spans="1:5" x14ac:dyDescent="0.3">
      <c r="A89" s="9" t="s">
        <v>90</v>
      </c>
      <c r="B89" s="9">
        <v>2</v>
      </c>
      <c r="C89" s="1" t="s">
        <v>92</v>
      </c>
      <c r="D89" s="1" t="s">
        <v>2</v>
      </c>
      <c r="E89" s="71"/>
    </row>
    <row r="90" spans="1:5" ht="86.4" x14ac:dyDescent="0.3">
      <c r="A90" s="9" t="s">
        <v>96</v>
      </c>
      <c r="B90" s="9">
        <v>5</v>
      </c>
      <c r="C90" s="1" t="s">
        <v>39</v>
      </c>
      <c r="D90" s="1" t="s">
        <v>40</v>
      </c>
      <c r="E90" s="71"/>
    </row>
    <row r="91" spans="1:5" ht="86.4" x14ac:dyDescent="0.3">
      <c r="A91" s="9" t="s">
        <v>96</v>
      </c>
      <c r="B91" s="9">
        <v>4</v>
      </c>
      <c r="C91" s="12" t="s">
        <v>103</v>
      </c>
      <c r="D91" s="12" t="s">
        <v>29</v>
      </c>
      <c r="E91" s="71"/>
    </row>
    <row r="92" spans="1:5" ht="57.6" x14ac:dyDescent="0.3">
      <c r="A92" s="9" t="s">
        <v>96</v>
      </c>
      <c r="B92" s="9">
        <v>6</v>
      </c>
      <c r="C92" s="1" t="s">
        <v>54</v>
      </c>
      <c r="D92" s="1" t="s">
        <v>55</v>
      </c>
      <c r="E92" s="71"/>
    </row>
    <row r="93" spans="1:5" ht="86.4" x14ac:dyDescent="0.3">
      <c r="A93" s="9" t="s">
        <v>103</v>
      </c>
      <c r="B93" s="9" t="s">
        <v>166</v>
      </c>
      <c r="C93" s="16" t="s">
        <v>164</v>
      </c>
      <c r="D93" s="16" t="s">
        <v>162</v>
      </c>
      <c r="E93" s="72"/>
    </row>
    <row r="94" spans="1:5" ht="86.4" x14ac:dyDescent="0.3">
      <c r="A94" s="9" t="s">
        <v>103</v>
      </c>
      <c r="B94" s="9" t="s">
        <v>166</v>
      </c>
      <c r="C94" s="16" t="s">
        <v>161</v>
      </c>
      <c r="D94" s="16" t="s">
        <v>162</v>
      </c>
      <c r="E94" s="72"/>
    </row>
    <row r="95" spans="1:5" ht="129.6" x14ac:dyDescent="0.3">
      <c r="A95" s="9" t="s">
        <v>103</v>
      </c>
      <c r="B95" s="9">
        <v>8</v>
      </c>
      <c r="C95" s="1" t="s">
        <v>131</v>
      </c>
      <c r="D95" s="1" t="s">
        <v>72</v>
      </c>
      <c r="E95" s="71"/>
    </row>
    <row r="96" spans="1:5" ht="28.8" x14ac:dyDescent="0.3">
      <c r="A96" s="9" t="s">
        <v>92</v>
      </c>
      <c r="B96" s="9">
        <v>3</v>
      </c>
      <c r="C96" s="1" t="s">
        <v>97</v>
      </c>
      <c r="D96" s="1" t="s">
        <v>26</v>
      </c>
      <c r="E96" s="71"/>
    </row>
    <row r="97" spans="1:5" ht="57.6" x14ac:dyDescent="0.3">
      <c r="A97" s="9" t="s">
        <v>92</v>
      </c>
      <c r="B97" s="9">
        <v>4</v>
      </c>
      <c r="C97" s="1" t="s">
        <v>38</v>
      </c>
      <c r="D97" s="1" t="s">
        <v>35</v>
      </c>
      <c r="E97" s="71"/>
    </row>
    <row r="98" spans="1:5" ht="86.4" x14ac:dyDescent="0.3">
      <c r="A98" s="9" t="s">
        <v>97</v>
      </c>
      <c r="B98" s="9" t="s">
        <v>178</v>
      </c>
      <c r="C98" s="1" t="s">
        <v>171</v>
      </c>
      <c r="D98" s="1" t="s">
        <v>177</v>
      </c>
      <c r="E98" s="71"/>
    </row>
    <row r="99" spans="1:5" ht="43.2" x14ac:dyDescent="0.3">
      <c r="A99" s="9" t="s">
        <v>97</v>
      </c>
      <c r="B99" s="9" t="s">
        <v>166</v>
      </c>
      <c r="C99" s="16" t="s">
        <v>155</v>
      </c>
      <c r="D99" s="16" t="s">
        <v>57</v>
      </c>
      <c r="E99" s="72"/>
    </row>
    <row r="100" spans="1:5" ht="43.2" x14ac:dyDescent="0.3">
      <c r="A100" s="9" t="s">
        <v>97</v>
      </c>
      <c r="B100" s="9">
        <v>4</v>
      </c>
      <c r="C100" s="1" t="s">
        <v>42</v>
      </c>
      <c r="D100" s="1" t="s">
        <v>37</v>
      </c>
      <c r="E100" s="71"/>
    </row>
    <row r="101" spans="1:5" ht="43.2" x14ac:dyDescent="0.3">
      <c r="A101" s="9" t="s">
        <v>97</v>
      </c>
      <c r="B101" s="9">
        <v>6</v>
      </c>
      <c r="C101" s="1" t="s">
        <v>56</v>
      </c>
      <c r="D101" s="1" t="s">
        <v>57</v>
      </c>
      <c r="E101" s="71"/>
    </row>
    <row r="102" spans="1:5" ht="43.2" x14ac:dyDescent="0.3">
      <c r="A102" s="9" t="s">
        <v>54</v>
      </c>
      <c r="B102" s="9">
        <v>9</v>
      </c>
      <c r="C102" s="1" t="s">
        <v>136</v>
      </c>
      <c r="D102" s="1" t="s">
        <v>68</v>
      </c>
      <c r="E102" s="71"/>
    </row>
    <row r="103" spans="1:5" ht="57.6" x14ac:dyDescent="0.3">
      <c r="A103" s="9" t="s">
        <v>54</v>
      </c>
      <c r="B103" s="9" t="s">
        <v>178</v>
      </c>
      <c r="C103" s="16" t="s">
        <v>172</v>
      </c>
      <c r="D103" s="16" t="s">
        <v>173</v>
      </c>
      <c r="E103" s="72"/>
    </row>
    <row r="104" spans="1:5" ht="72" x14ac:dyDescent="0.3">
      <c r="A104" s="9" t="s">
        <v>54</v>
      </c>
      <c r="B104" s="9">
        <v>7</v>
      </c>
      <c r="C104" s="1" t="s">
        <v>128</v>
      </c>
      <c r="D104" s="1" t="s">
        <v>233</v>
      </c>
      <c r="E104" s="71"/>
    </row>
    <row r="105" spans="1:5" ht="28.8" x14ac:dyDescent="0.3">
      <c r="A105" s="9" t="s">
        <v>38</v>
      </c>
      <c r="B105" s="9">
        <v>5</v>
      </c>
      <c r="C105" s="16" t="s">
        <v>101</v>
      </c>
      <c r="D105" s="1" t="s">
        <v>38</v>
      </c>
      <c r="E105" s="71"/>
    </row>
    <row r="106" spans="1:5" ht="43.2" x14ac:dyDescent="0.3">
      <c r="A106" s="9" t="s">
        <v>110</v>
      </c>
      <c r="B106" s="9">
        <v>10</v>
      </c>
      <c r="C106" s="1" t="s">
        <v>142</v>
      </c>
      <c r="D106" s="1" t="s">
        <v>82</v>
      </c>
      <c r="E106" s="71"/>
    </row>
  </sheetData>
  <conditionalFormatting sqref="H41">
    <cfRule type="expression" dxfId="47" priority="1">
      <formula>IF($B41="ok",TRUE,FALSE)</formula>
    </cfRule>
  </conditionalFormatting>
  <conditionalFormatting sqref="H1:H13 H15 H17 H19:H29 H40 H42:H50 H31:H38">
    <cfRule type="duplicateValues" dxfId="46" priority="43"/>
  </conditionalFormatting>
  <conditionalFormatting sqref="H2:H13 H15 H17 H19:H29 H40 H42:H50 H31:H38">
    <cfRule type="duplicateValues" dxfId="45" priority="50"/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C2688-47D1-41FE-AA5C-F85FB2F75F94}">
  <dimension ref="A1:G8"/>
  <sheetViews>
    <sheetView workbookViewId="0">
      <selection activeCell="F2" sqref="F2:G8"/>
    </sheetView>
  </sheetViews>
  <sheetFormatPr defaultRowHeight="14.4" x14ac:dyDescent="0.3"/>
  <cols>
    <col min="6" max="6" width="5.44140625" customWidth="1"/>
    <col min="7" max="7" width="21.33203125" bestFit="1" customWidth="1"/>
  </cols>
  <sheetData>
    <row r="1" spans="1:7" ht="15" thickBot="1" x14ac:dyDescent="0.35">
      <c r="A1" s="3" t="s">
        <v>116</v>
      </c>
      <c r="C1" s="3" t="s">
        <v>202</v>
      </c>
    </row>
    <row r="2" spans="1:7" x14ac:dyDescent="0.3">
      <c r="A2" s="3" t="s">
        <v>115</v>
      </c>
      <c r="C2" s="3" t="s">
        <v>154</v>
      </c>
      <c r="F2" s="110" t="s">
        <v>189</v>
      </c>
      <c r="G2" s="111"/>
    </row>
    <row r="3" spans="1:7" x14ac:dyDescent="0.3">
      <c r="A3" s="3"/>
      <c r="C3" s="3" t="s">
        <v>166</v>
      </c>
      <c r="F3" s="101"/>
      <c r="G3" s="103" t="s">
        <v>321</v>
      </c>
    </row>
    <row r="4" spans="1:7" ht="15" thickBot="1" x14ac:dyDescent="0.35">
      <c r="C4" s="3" t="s">
        <v>178</v>
      </c>
      <c r="F4" s="35"/>
      <c r="G4" s="104" t="s">
        <v>322</v>
      </c>
    </row>
    <row r="5" spans="1:7" x14ac:dyDescent="0.3">
      <c r="C5" s="3" t="s">
        <v>182</v>
      </c>
      <c r="F5" s="33"/>
      <c r="G5" s="103" t="s">
        <v>320</v>
      </c>
    </row>
    <row r="6" spans="1:7" x14ac:dyDescent="0.3">
      <c r="F6" s="41"/>
      <c r="G6" s="103" t="s">
        <v>193</v>
      </c>
    </row>
    <row r="7" spans="1:7" x14ac:dyDescent="0.3">
      <c r="F7" s="34"/>
      <c r="G7" s="103" t="s">
        <v>192</v>
      </c>
    </row>
    <row r="8" spans="1:7" ht="15" thickBot="1" x14ac:dyDescent="0.35">
      <c r="F8" s="102"/>
      <c r="G8" s="104" t="s">
        <v>191</v>
      </c>
    </row>
  </sheetData>
  <mergeCells count="1">
    <mergeCell ref="F2:G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EDEEA-B21B-412B-B23A-4E0E8AFE6098}">
  <sheetPr>
    <pageSetUpPr fitToPage="1"/>
  </sheetPr>
  <dimension ref="A1:S94"/>
  <sheetViews>
    <sheetView tabSelected="1" topLeftCell="B1" zoomScaleNormal="100" zoomScalePageLayoutView="10" workbookViewId="0">
      <selection activeCell="C16" sqref="C16"/>
    </sheetView>
  </sheetViews>
  <sheetFormatPr defaultRowHeight="14.4" x14ac:dyDescent="0.3"/>
  <cols>
    <col min="1" max="1" width="61.33203125" style="88" hidden="1" customWidth="1"/>
    <col min="2" max="2" width="9.33203125" style="88" customWidth="1"/>
    <col min="3" max="3" width="9.5546875" style="88" customWidth="1"/>
    <col min="4" max="4" width="61.44140625" style="88" customWidth="1"/>
    <col min="5" max="5" width="9.77734375" style="88" bestFit="1" customWidth="1"/>
    <col min="6" max="6" width="15.77734375" style="88" customWidth="1"/>
    <col min="7" max="7" width="15.77734375" style="88" hidden="1" customWidth="1"/>
    <col min="8" max="8" width="15.77734375" style="88" customWidth="1"/>
    <col min="9" max="9" width="15.77734375" style="88" hidden="1" customWidth="1"/>
    <col min="10" max="10" width="15.77734375" style="88" customWidth="1"/>
    <col min="11" max="11" width="3.33203125" style="88" hidden="1" customWidth="1"/>
    <col min="12" max="12" width="21.6640625" style="88" bestFit="1" customWidth="1"/>
    <col min="13" max="13" width="25.44140625" style="88" hidden="1" customWidth="1"/>
    <col min="14" max="14" width="16.77734375" style="88" hidden="1" customWidth="1"/>
    <col min="15" max="15" width="33.5546875" style="88" hidden="1" customWidth="1"/>
    <col min="16" max="16" width="18.77734375" style="88" hidden="1" customWidth="1"/>
    <col min="17" max="17" width="17.44140625" style="88" bestFit="1" customWidth="1"/>
    <col min="18" max="18" width="14.109375" style="88" hidden="1" customWidth="1"/>
    <col min="19" max="19" width="68.77734375" style="88" bestFit="1" customWidth="1"/>
    <col min="20" max="16384" width="8.88671875" style="88"/>
  </cols>
  <sheetData>
    <row r="1" spans="1:19" ht="37.200000000000003" customHeight="1" x14ac:dyDescent="0.6">
      <c r="B1" s="112" t="s">
        <v>323</v>
      </c>
      <c r="C1" s="113"/>
      <c r="D1" s="99" t="str">
        <f>"Créditos Feitos:        "&amp;TRUNC(E1*100/256,2)&amp;"%"</f>
        <v>Créditos Feitos:        10,15%</v>
      </c>
      <c r="E1" s="43">
        <f>SUM(Tabela13[créditos feitos])</f>
        <v>26</v>
      </c>
      <c r="G1" s="90"/>
    </row>
    <row r="2" spans="1:19" ht="32.4" x14ac:dyDescent="0.6">
      <c r="B2" s="112"/>
      <c r="C2" s="113"/>
      <c r="D2" s="100" t="str">
        <f>"Créditos Faltantes:  "&amp;TRUNC(E2*100/256,2)&amp;"%"</f>
        <v>Créditos Faltantes:  89,84%</v>
      </c>
      <c r="E2" s="43">
        <f>256-E1</f>
        <v>230</v>
      </c>
      <c r="G2" s="89">
        <f>E2/256</f>
        <v>0.8984375</v>
      </c>
    </row>
    <row r="3" spans="1:19" ht="90" customHeight="1" x14ac:dyDescent="0.3">
      <c r="B3" s="114" t="s">
        <v>324</v>
      </c>
      <c r="C3" s="115"/>
      <c r="D3" s="115"/>
    </row>
    <row r="4" spans="1:19" ht="21" x14ac:dyDescent="0.4">
      <c r="A4" s="15" t="s">
        <v>146</v>
      </c>
      <c r="B4" s="29" t="s">
        <v>114</v>
      </c>
      <c r="C4" s="30" t="s">
        <v>288</v>
      </c>
      <c r="D4" s="29" t="s">
        <v>9</v>
      </c>
      <c r="E4" s="29" t="s">
        <v>11</v>
      </c>
      <c r="F4" s="29" t="s">
        <v>111</v>
      </c>
      <c r="G4" s="29" t="s">
        <v>143</v>
      </c>
      <c r="H4" s="29" t="s">
        <v>112</v>
      </c>
      <c r="I4" s="29" t="s">
        <v>144</v>
      </c>
      <c r="J4" s="29" t="s">
        <v>113</v>
      </c>
      <c r="K4" s="14" t="s">
        <v>145</v>
      </c>
      <c r="L4" s="29" t="s">
        <v>267</v>
      </c>
      <c r="M4" s="14" t="s">
        <v>268</v>
      </c>
      <c r="N4" s="14" t="s">
        <v>197</v>
      </c>
      <c r="O4" s="14" t="s">
        <v>198</v>
      </c>
      <c r="P4" s="14" t="s">
        <v>203</v>
      </c>
      <c r="Q4" s="29" t="s">
        <v>261</v>
      </c>
      <c r="R4" s="29" t="s">
        <v>205</v>
      </c>
      <c r="S4" s="58" t="s">
        <v>262</v>
      </c>
    </row>
    <row r="5" spans="1:19" x14ac:dyDescent="0.3">
      <c r="A5" s="3" t="str">
        <f>Tabela13[[#This Row],[Componente Curricular]]</f>
        <v>Álgebra Linear e Geometria Analítica</v>
      </c>
      <c r="B5" s="3" t="s">
        <v>115</v>
      </c>
      <c r="C5" s="106">
        <v>1</v>
      </c>
      <c r="D5" s="4" t="s">
        <v>120</v>
      </c>
      <c r="E5" s="5">
        <v>4</v>
      </c>
      <c r="F5" s="44"/>
      <c r="G5" s="45" t="str">
        <f>IF(OR(Tabela13[[#This Row],[Pré-requisito1]]="",Tabela13[[#This Row],[Pré-requisito1]]="Ver Eixos"),"ok",IF(VLOOKUP(F5,A:E,2,FALSE)="ok","ok","não"))</f>
        <v>ok</v>
      </c>
      <c r="H5" s="44"/>
      <c r="I5" s="46" t="str">
        <f>IF(OR(Tabela13[[#This Row],[Pré-requisito2]]="",Tabela13[[#This Row],[Pré-requisito2]]="Ver Eixos"),"ok",IF(VLOOKUP(H5,A:E,2,FALSE)="ok","ok","não"))</f>
        <v>ok</v>
      </c>
      <c r="J5" s="44"/>
      <c r="K5" s="19" t="str">
        <f>IF(OR(Tabela13[[#This Row],[Pré-requisito3]]="",Tabela13[[#This Row],[Pré-requisito3]]="Ver Eixos"),"ok",IF(VLOOKUP(J5,A:E,2,FALSE)="ok","ok","não"))</f>
        <v>ok</v>
      </c>
      <c r="L5" s="44"/>
      <c r="M5" s="19" t="str">
        <f>IF(OR(Tabela13[[#This Row],[Pré-requisito4]]="",Tabela13[[#This Row],[Pré-requisito4]]="Ver Eixos"),"ok",IF(VLOOKUP(L5,A:F,2,FALSE)="ok","ok","não"))</f>
        <v>ok</v>
      </c>
      <c r="N5" s="19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4</v>
      </c>
      <c r="O5" s="20">
        <f>IF(Tabela13[[#This Row],[Status]]="ok",Tabela13[[#This Row],[Sem]])</f>
        <v>1</v>
      </c>
      <c r="P5" s="20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5" s="81">
        <f>IF(COUNTIF(Tabela13[[Pré-requisito1]:[Pré-requisito4]],Tabela13[[#This Row],[Componente Curricular]])=0,"",COUNTIF(Tabela13[[Pré-requisito1]:[Pré-requisito4]],Tabela13[[#This Row],[Componente Curricular]]))</f>
        <v>2</v>
      </c>
      <c r="R5" s="20" t="b">
        <f>Tabela13[[#This Row],[Tranca qtd]]=VLOOKUP(Tabela13[[#This Row],[Componente Curricular]],Tabela6[[nome]:[trancaqts]],2,FALSE)</f>
        <v>1</v>
      </c>
      <c r="S5" s="79" t="str">
        <f>IFERROR(VLOOKUP(Tabela13[[#This Row],[Componente Curricular]],Tabela6[],3,FALSE),"")</f>
        <v>Física I – Mecânica // Cálculo II</v>
      </c>
    </row>
    <row r="6" spans="1:19" x14ac:dyDescent="0.3">
      <c r="A6" s="3" t="str">
        <f>Tabela13[[#This Row],[Componente Curricular]]</f>
        <v>Algoritmos e Programação</v>
      </c>
      <c r="B6" s="3" t="s">
        <v>115</v>
      </c>
      <c r="C6" s="106">
        <v>1</v>
      </c>
      <c r="D6" s="4" t="s">
        <v>4</v>
      </c>
      <c r="E6" s="5">
        <v>4</v>
      </c>
      <c r="F6" s="44"/>
      <c r="G6" s="45" t="str">
        <f>IF(OR(Tabela13[[#This Row],[Pré-requisito1]]="",Tabela13[[#This Row],[Pré-requisito1]]="Ver Eixos"),"ok",IF(VLOOKUP(F6,A:E,2,FALSE)="ok","ok","não"))</f>
        <v>ok</v>
      </c>
      <c r="H6" s="44"/>
      <c r="I6" s="46" t="str">
        <f>IF(OR(Tabela13[[#This Row],[Pré-requisito2]]="",Tabela13[[#This Row],[Pré-requisito2]]="Ver Eixos"),"ok",IF(VLOOKUP(H6,A:E,2,FALSE)="ok","ok","não"))</f>
        <v>ok</v>
      </c>
      <c r="J6" s="44"/>
      <c r="K6" s="19" t="str">
        <f>IF(OR(Tabela13[[#This Row],[Pré-requisito3]]="",Tabela13[[#This Row],[Pré-requisito3]]="Ver Eixos"),"ok",IF(VLOOKUP(J6,A:E,2,FALSE)="ok","ok","não"))</f>
        <v>ok</v>
      </c>
      <c r="L6" s="44"/>
      <c r="M6" s="19" t="str">
        <f>IF(OR(Tabela13[[#This Row],[Pré-requisito4]]="",Tabela13[[#This Row],[Pré-requisito4]]="Ver Eixos"),"ok",IF(VLOOKUP(L6,A:F,2,FALSE)="ok","ok","não"))</f>
        <v>ok</v>
      </c>
      <c r="N6" s="19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4</v>
      </c>
      <c r="O6" s="19">
        <f>IF(Tabela13[[#This Row],[Status]]="ok",Tabela13[[#This Row],[Sem]])</f>
        <v>1</v>
      </c>
      <c r="P6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6" s="82">
        <f>IF(COUNTIF(Tabela13[[Pré-requisito1]:[Pré-requisito4]],Tabela13[[#This Row],[Componente Curricular]])=0,"",COUNTIF(Tabela13[[Pré-requisito1]:[Pré-requisito4]],Tabela13[[#This Row],[Componente Curricular]]))</f>
        <v>1</v>
      </c>
      <c r="R6" s="19" t="b">
        <f>Tabela13[[#This Row],[Tranca qtd]]=VLOOKUP(Tabela13[[#This Row],[Componente Curricular]],Tabela6[[nome]:[trancaqts]],2,FALSE)</f>
        <v>1</v>
      </c>
      <c r="S6" s="80" t="str">
        <f>IFERROR(VLOOKUP(Tabela13[[#This Row],[Componente Curricular]],Tabela6[],3,FALSE),"")</f>
        <v>Bioinformática</v>
      </c>
    </row>
    <row r="7" spans="1:19" x14ac:dyDescent="0.3">
      <c r="A7" s="3" t="str">
        <f>Tabela13[[#This Row],[Componente Curricular]]</f>
        <v>Biologia Geral</v>
      </c>
      <c r="B7" s="3" t="s">
        <v>115</v>
      </c>
      <c r="C7" s="106">
        <v>1</v>
      </c>
      <c r="D7" s="4" t="s">
        <v>5</v>
      </c>
      <c r="E7" s="5">
        <v>2</v>
      </c>
      <c r="F7" s="44"/>
      <c r="G7" s="45" t="str">
        <f>IF(OR(Tabela13[[#This Row],[Pré-requisito1]]="",Tabela13[[#This Row],[Pré-requisito1]]="Ver Eixos"),"ok",IF(VLOOKUP(F7,A:E,2,FALSE)="ok","ok","não"))</f>
        <v>ok</v>
      </c>
      <c r="H7" s="44"/>
      <c r="I7" s="46" t="str">
        <f>IF(OR(Tabela13[[#This Row],[Pré-requisito2]]="",Tabela13[[#This Row],[Pré-requisito2]]="Ver Eixos"),"ok",IF(VLOOKUP(H7,A:E,2,FALSE)="ok","ok","não"))</f>
        <v>ok</v>
      </c>
      <c r="J7" s="44"/>
      <c r="K7" s="19" t="str">
        <f>IF(OR(Tabela13[[#This Row],[Pré-requisito3]]="",Tabela13[[#This Row],[Pré-requisito3]]="Ver Eixos"),"ok",IF(VLOOKUP(J7,A:E,2,FALSE)="ok","ok","não"))</f>
        <v>ok</v>
      </c>
      <c r="L7" s="44"/>
      <c r="M7" s="19" t="str">
        <f>IF(OR(Tabela13[[#This Row],[Pré-requisito4]]="",Tabela13[[#This Row],[Pré-requisito4]]="Ver Eixos"),"ok",IF(VLOOKUP(L7,A:F,2,FALSE)="ok","ok","não"))</f>
        <v>ok</v>
      </c>
      <c r="N7" s="19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2</v>
      </c>
      <c r="O7" s="19">
        <f>IF(Tabela13[[#This Row],[Status]]="ok",Tabela13[[#This Row],[Sem]])</f>
        <v>1</v>
      </c>
      <c r="P7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7" s="82">
        <f>IF(COUNTIF(Tabela13[[Pré-requisito1]:[Pré-requisito4]],Tabela13[[#This Row],[Componente Curricular]])=0,"",COUNTIF(Tabela13[[Pré-requisito1]:[Pré-requisito4]],Tabela13[[#This Row],[Componente Curricular]]))</f>
        <v>2</v>
      </c>
      <c r="R7" s="19" t="b">
        <f>Tabela13[[#This Row],[Tranca qtd]]=VLOOKUP(Tabela13[[#This Row],[Componente Curricular]],Tabela6[[nome]:[trancaqts]],2,FALSE)</f>
        <v>1</v>
      </c>
      <c r="S7" s="80" t="str">
        <f>IFERROR(VLOOKUP(Tabela13[[#This Row],[Componente Curricular]],Tabela6[],3,FALSE),"")</f>
        <v>Biologia Celular;Genética Geral</v>
      </c>
    </row>
    <row r="8" spans="1:19" x14ac:dyDescent="0.3">
      <c r="A8" s="3" t="str">
        <f>Tabela13[[#This Row],[Componente Curricular]]</f>
        <v>Cálculo I</v>
      </c>
      <c r="B8" s="3" t="s">
        <v>115</v>
      </c>
      <c r="C8" s="106">
        <v>1</v>
      </c>
      <c r="D8" s="4" t="s">
        <v>0</v>
      </c>
      <c r="E8" s="5">
        <v>4</v>
      </c>
      <c r="F8" s="44"/>
      <c r="G8" s="45" t="str">
        <f>IF(OR(Tabela13[[#This Row],[Pré-requisito1]]="",Tabela13[[#This Row],[Pré-requisito1]]="Ver Eixos"),"ok",IF(VLOOKUP(F8,A:E,2,FALSE)="ok","ok","não"))</f>
        <v>ok</v>
      </c>
      <c r="H8" s="44"/>
      <c r="I8" s="46" t="str">
        <f>IF(OR(Tabela13[[#This Row],[Pré-requisito2]]="",Tabela13[[#This Row],[Pré-requisito2]]="Ver Eixos"),"ok",IF(VLOOKUP(H8,A:E,2,FALSE)="ok","ok","não"))</f>
        <v>ok</v>
      </c>
      <c r="J8" s="44"/>
      <c r="K8" s="19" t="str">
        <f>IF(OR(Tabela13[[#This Row],[Pré-requisito3]]="",Tabela13[[#This Row],[Pré-requisito3]]="Ver Eixos"),"ok",IF(VLOOKUP(J8,A:E,2,FALSE)="ok","ok","não"))</f>
        <v>ok</v>
      </c>
      <c r="L8" s="44"/>
      <c r="M8" s="19" t="str">
        <f>IF(OR(Tabela13[[#This Row],[Pré-requisito4]]="",Tabela13[[#This Row],[Pré-requisito4]]="Ver Eixos"),"ok",IF(VLOOKUP(L8,A:F,2,FALSE)="ok","ok","não"))</f>
        <v>ok</v>
      </c>
      <c r="N8" s="19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4</v>
      </c>
      <c r="O8" s="19">
        <f>IF(Tabela13[[#This Row],[Status]]="ok",Tabela13[[#This Row],[Sem]])</f>
        <v>1</v>
      </c>
      <c r="P8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8" s="82">
        <f>IF(COUNTIF(Tabela13[[Pré-requisito1]:[Pré-requisito4]],Tabela13[[#This Row],[Componente Curricular]])=0,"",COUNTIF(Tabela13[[Pré-requisito1]:[Pré-requisito4]],Tabela13[[#This Row],[Componente Curricular]]))</f>
        <v>3</v>
      </c>
      <c r="R8" s="19" t="b">
        <f>Tabela13[[#This Row],[Tranca qtd]]=VLOOKUP(Tabela13[[#This Row],[Componente Curricular]],Tabela6[[nome]:[trancaqts]],2,FALSE)</f>
        <v>1</v>
      </c>
      <c r="S8" s="80" t="str">
        <f>IFERROR(VLOOKUP(Tabela13[[#This Row],[Componente Curricular]],Tabela6[],3,FALSE),"")</f>
        <v>Cálculo II // Estatística Aplicada // Física I – Mecânica</v>
      </c>
    </row>
    <row r="9" spans="1:19" x14ac:dyDescent="0.3">
      <c r="A9" s="3" t="str">
        <f>Tabela13[[#This Row],[Componente Curricular]]</f>
        <v>Desenho Técnico I</v>
      </c>
      <c r="B9" s="3" t="s">
        <v>115</v>
      </c>
      <c r="C9" s="106">
        <v>1</v>
      </c>
      <c r="D9" s="4" t="s">
        <v>3</v>
      </c>
      <c r="E9" s="5">
        <v>4</v>
      </c>
      <c r="F9" s="44"/>
      <c r="G9" s="45" t="str">
        <f>IF(OR(Tabela13[[#This Row],[Pré-requisito1]]="",Tabela13[[#This Row],[Pré-requisito1]]="Ver Eixos"),"ok",IF(VLOOKUP(F9,A:E,2,FALSE)="ok","ok","não"))</f>
        <v>ok</v>
      </c>
      <c r="H9" s="44"/>
      <c r="I9" s="46" t="str">
        <f>IF(OR(Tabela13[[#This Row],[Pré-requisito2]]="",Tabela13[[#This Row],[Pré-requisito2]]="Ver Eixos"),"ok",IF(VLOOKUP(H9,A:E,2,FALSE)="ok","ok","não"))</f>
        <v>ok</v>
      </c>
      <c r="J9" s="44"/>
      <c r="K9" s="19" t="str">
        <f>IF(OR(Tabela13[[#This Row],[Pré-requisito3]]="",Tabela13[[#This Row],[Pré-requisito3]]="Ver Eixos"),"ok",IF(VLOOKUP(J9,A:E,2,FALSE)="ok","ok","não"))</f>
        <v>ok</v>
      </c>
      <c r="L9" s="44"/>
      <c r="M9" s="19" t="str">
        <f>IF(OR(Tabela13[[#This Row],[Pré-requisito4]]="",Tabela13[[#This Row],[Pré-requisito4]]="Ver Eixos"),"ok",IF(VLOOKUP(L9,A:F,2,FALSE)="ok","ok","não"))</f>
        <v>ok</v>
      </c>
      <c r="N9" s="19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4</v>
      </c>
      <c r="O9" s="19">
        <f>IF(Tabela13[[#This Row],[Status]]="ok",Tabela13[[#This Row],[Sem]])</f>
        <v>1</v>
      </c>
      <c r="P9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9" s="82">
        <f>IF(COUNTIF(Tabela13[[Pré-requisito1]:[Pré-requisito4]],Tabela13[[#This Row],[Componente Curricular]])=0,"",COUNTIF(Tabela13[[Pré-requisito1]:[Pré-requisito4]],Tabela13[[#This Row],[Componente Curricular]]))</f>
        <v>1</v>
      </c>
      <c r="R9" s="19" t="b">
        <f>Tabela13[[#This Row],[Tranca qtd]]=VLOOKUP(Tabela13[[#This Row],[Componente Curricular]],Tabela6[[nome]:[trancaqts]],2,FALSE)</f>
        <v>1</v>
      </c>
      <c r="S9" s="80" t="str">
        <f>IFERROR(VLOOKUP(Tabela13[[#This Row],[Componente Curricular]],Tabela6[],3,FALSE),"")</f>
        <v>Instalações Industriais</v>
      </c>
    </row>
    <row r="10" spans="1:19" x14ac:dyDescent="0.3">
      <c r="A10" s="3" t="str">
        <f>Tabela13[[#This Row],[Componente Curricular]]</f>
        <v>Inglês Básico</v>
      </c>
      <c r="B10" s="3" t="s">
        <v>115</v>
      </c>
      <c r="C10" s="106">
        <v>1</v>
      </c>
      <c r="D10" s="4" t="s">
        <v>7</v>
      </c>
      <c r="E10" s="5">
        <v>2</v>
      </c>
      <c r="F10" s="44"/>
      <c r="G10" s="45" t="str">
        <f>IF(OR(Tabela13[[#This Row],[Pré-requisito1]]="",Tabela13[[#This Row],[Pré-requisito1]]="Ver Eixos"),"ok",IF(VLOOKUP(F10,A:E,2,FALSE)="ok","ok","não"))</f>
        <v>ok</v>
      </c>
      <c r="H10" s="44"/>
      <c r="I10" s="46" t="str">
        <f>IF(OR(Tabela13[[#This Row],[Pré-requisito2]]="",Tabela13[[#This Row],[Pré-requisito2]]="Ver Eixos"),"ok",IF(VLOOKUP(H10,A:E,2,FALSE)="ok","ok","não"))</f>
        <v>ok</v>
      </c>
      <c r="J10" s="44"/>
      <c r="K10" s="19" t="str">
        <f>IF(OR(Tabela13[[#This Row],[Pré-requisito3]]="",Tabela13[[#This Row],[Pré-requisito3]]="Ver Eixos"),"ok",IF(VLOOKUP(J10,A:E,2,FALSE)="ok","ok","não"))</f>
        <v>ok</v>
      </c>
      <c r="L10" s="44"/>
      <c r="M10" s="19" t="str">
        <f>IF(OR(Tabela13[[#This Row],[Pré-requisito4]]="",Tabela13[[#This Row],[Pré-requisito4]]="Ver Eixos"),"ok",IF(VLOOKUP(L10,A:F,2,FALSE)="ok","ok","não"))</f>
        <v>ok</v>
      </c>
      <c r="N10" s="19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2</v>
      </c>
      <c r="O10" s="19">
        <f>IF(Tabela13[[#This Row],[Status]]="ok",Tabela13[[#This Row],[Sem]])</f>
        <v>1</v>
      </c>
      <c r="P10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10" s="82">
        <f>IF(COUNTIF(Tabela13[[Pré-requisito1]:[Pré-requisito4]],Tabela13[[#This Row],[Componente Curricular]])=0,"",COUNTIF(Tabela13[[Pré-requisito1]:[Pré-requisito4]],Tabela13[[#This Row],[Componente Curricular]]))</f>
        <v>1</v>
      </c>
      <c r="R10" s="19" t="b">
        <f>Tabela13[[#This Row],[Tranca qtd]]=VLOOKUP(Tabela13[[#This Row],[Componente Curricular]],Tabela6[[nome]:[trancaqts]],2,FALSE)</f>
        <v>1</v>
      </c>
      <c r="S10" s="80" t="str">
        <f>IFERROR(VLOOKUP(Tabela13[[#This Row],[Componente Curricular]],Tabela6[],3,FALSE),"")</f>
        <v>Inglês Intermediário</v>
      </c>
    </row>
    <row r="11" spans="1:19" x14ac:dyDescent="0.3">
      <c r="A11" s="3" t="str">
        <f>Tabela13[[#This Row],[Componente Curricular]]</f>
        <v>Introdução à Engenharia de Bioprocessos e Biotecnologia</v>
      </c>
      <c r="B11" s="3" t="s">
        <v>115</v>
      </c>
      <c r="C11" s="106">
        <v>1</v>
      </c>
      <c r="D11" s="31" t="s">
        <v>6</v>
      </c>
      <c r="E11" s="5">
        <v>2</v>
      </c>
      <c r="F11" s="44"/>
      <c r="G11" s="45" t="str">
        <f>IF(OR(Tabela13[[#This Row],[Pré-requisito1]]="",Tabela13[[#This Row],[Pré-requisito1]]="Ver Eixos"),"ok",IF(VLOOKUP(F11,A:E,2,FALSE)="ok","ok","não"))</f>
        <v>ok</v>
      </c>
      <c r="H11" s="44"/>
      <c r="I11" s="46" t="str">
        <f>IF(OR(Tabela13[[#This Row],[Pré-requisito2]]="",Tabela13[[#This Row],[Pré-requisito2]]="Ver Eixos"),"ok",IF(VLOOKUP(H11,A:E,2,FALSE)="ok","ok","não"))</f>
        <v>ok</v>
      </c>
      <c r="J11" s="44"/>
      <c r="K11" s="19" t="str">
        <f>IF(OR(Tabela13[[#This Row],[Pré-requisito3]]="",Tabela13[[#This Row],[Pré-requisito3]]="Ver Eixos"),"ok",IF(VLOOKUP(J11,A:E,2,FALSE)="ok","ok","não"))</f>
        <v>ok</v>
      </c>
      <c r="L11" s="44"/>
      <c r="M11" s="19" t="str">
        <f>IF(OR(Tabela13[[#This Row],[Pré-requisito4]]="",Tabela13[[#This Row],[Pré-requisito4]]="Ver Eixos"),"ok",IF(VLOOKUP(L11,A:F,2,FALSE)="ok","ok","não"))</f>
        <v>ok</v>
      </c>
      <c r="N11" s="19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2</v>
      </c>
      <c r="O11" s="19">
        <f>IF(Tabela13[[#This Row],[Status]]="ok",Tabela13[[#This Row],[Sem]])</f>
        <v>1</v>
      </c>
      <c r="P11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11" s="82">
        <f>IF(COUNTIF(Tabela13[[Pré-requisito1]:[Pré-requisito4]],Tabela13[[#This Row],[Componente Curricular]])=0,"",COUNTIF(Tabela13[[Pré-requisito1]:[Pré-requisito4]],Tabela13[[#This Row],[Componente Curricular]]))</f>
        <v>1</v>
      </c>
      <c r="R11" s="19" t="b">
        <f>Tabela13[[#This Row],[Tranca qtd]]=VLOOKUP(Tabela13[[#This Row],[Componente Curricular]],Tabela6[[nome]:[trancaqts]],2,FALSE)</f>
        <v>1</v>
      </c>
      <c r="S11" s="80" t="str">
        <f>IFERROR(VLOOKUP(Tabela13[[#This Row],[Componente Curricular]],Tabela6[],3,FALSE),"")</f>
        <v>Ciências do Ambiente</v>
      </c>
    </row>
    <row r="12" spans="1:19" ht="28.8" x14ac:dyDescent="0.3">
      <c r="A12" s="3" t="str">
        <f>Tabela13[[#This Row],[Componente Curricular]]</f>
        <v>Química Geral</v>
      </c>
      <c r="B12" s="3" t="s">
        <v>115</v>
      </c>
      <c r="C12" s="106">
        <v>1</v>
      </c>
      <c r="D12" s="4" t="s">
        <v>90</v>
      </c>
      <c r="E12" s="5">
        <v>4</v>
      </c>
      <c r="F12" s="44"/>
      <c r="G12" s="45" t="str">
        <f>IF(OR(Tabela13[[#This Row],[Pré-requisito1]]="",Tabela13[[#This Row],[Pré-requisito1]]="Ver Eixos"),"ok",IF(VLOOKUP(F12,A:E,2,FALSE)="ok","ok","não"))</f>
        <v>ok</v>
      </c>
      <c r="H12" s="44"/>
      <c r="I12" s="46" t="str">
        <f>IF(OR(Tabela13[[#This Row],[Pré-requisito2]]="",Tabela13[[#This Row],[Pré-requisito2]]="Ver Eixos"),"ok",IF(VLOOKUP(H12,A:E,2,FALSE)="ok","ok","não"))</f>
        <v>ok</v>
      </c>
      <c r="J12" s="44"/>
      <c r="K12" s="19" t="str">
        <f>IF(OR(Tabela13[[#This Row],[Pré-requisito3]]="",Tabela13[[#This Row],[Pré-requisito3]]="Ver Eixos"),"ok",IF(VLOOKUP(J12,A:E,2,FALSE)="ok","ok","não"))</f>
        <v>ok</v>
      </c>
      <c r="L12" s="44"/>
      <c r="M12" s="19" t="str">
        <f>IF(OR(Tabela13[[#This Row],[Pré-requisito4]]="",Tabela13[[#This Row],[Pré-requisito4]]="Ver Eixos"),"ok",IF(VLOOKUP(L12,A:F,2,FALSE)="ok","ok","não"))</f>
        <v>ok</v>
      </c>
      <c r="N12" s="19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4</v>
      </c>
      <c r="O12" s="19">
        <f>IF(Tabela13[[#This Row],[Status]]="ok",Tabela13[[#This Row],[Sem]])</f>
        <v>1</v>
      </c>
      <c r="P12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12" s="82">
        <f>IF(COUNTIF(Tabela13[[Pré-requisito1]:[Pré-requisito4]],Tabela13[[#This Row],[Componente Curricular]])=0,"",COUNTIF(Tabela13[[Pré-requisito1]:[Pré-requisito4]],Tabela13[[#This Row],[Componente Curricular]]))</f>
        <v>3</v>
      </c>
      <c r="R12" s="19" t="b">
        <f>Tabela13[[#This Row],[Tranca qtd]]=VLOOKUP(Tabela13[[#This Row],[Componente Curricular]],Tabela6[[nome]:[trancaqts]],2,FALSE)</f>
        <v>1</v>
      </c>
      <c r="S12" s="80" t="str">
        <f>IFERROR(VLOOKUP(Tabela13[[#This Row],[Componente Curricular]],Tabela6[],3,FALSE),"")</f>
        <v>Fundamentos de Química Inorgânica // Química Geral Experimental // Química Orgânica I</v>
      </c>
    </row>
    <row r="13" spans="1:19" ht="20.399999999999999" x14ac:dyDescent="0.3">
      <c r="A13" s="3" t="str">
        <f>Tabela13[[#This Row],[Componente Curricular]]</f>
        <v>Cálculo II</v>
      </c>
      <c r="B13" s="3"/>
      <c r="C13" s="106">
        <v>2</v>
      </c>
      <c r="D13" s="4" t="s">
        <v>91</v>
      </c>
      <c r="E13" s="5">
        <v>4</v>
      </c>
      <c r="F13" s="47" t="s">
        <v>89</v>
      </c>
      <c r="G13" s="48" t="str">
        <f>IF(OR(Tabela13[[#This Row],[Pré-requisito1]]="",Tabela13[[#This Row],[Pré-requisito1]]="Ver Eixos"),"ok",IF(VLOOKUP(F13,A:E,2,FALSE)="ok","ok","não"))</f>
        <v>ok</v>
      </c>
      <c r="H13" s="44" t="s">
        <v>120</v>
      </c>
      <c r="I13" s="46" t="str">
        <f>IF(OR(Tabela13[[#This Row],[Pré-requisito2]]="",Tabela13[[#This Row],[Pré-requisito2]]="Ver Eixos"),"ok",IF(VLOOKUP(H13,A:E,2,FALSE)="ok","ok","não"))</f>
        <v>ok</v>
      </c>
      <c r="J13" s="44"/>
      <c r="K13" s="19" t="str">
        <f>IF(OR(Tabela13[[#This Row],[Pré-requisito3]]="",Tabela13[[#This Row],[Pré-requisito3]]="Ver Eixos"),"ok",IF(VLOOKUP(J13,A:E,2,FALSE)="ok","ok","não"))</f>
        <v>ok</v>
      </c>
      <c r="L13" s="44"/>
      <c r="M13" s="19" t="str">
        <f>IF(OR(Tabela13[[#This Row],[Pré-requisito4]]="",Tabela13[[#This Row],[Pré-requisito4]]="Ver Eixos"),"ok",IF(VLOOKUP(L13,A:F,2,FALSE)="ok","ok","não"))</f>
        <v>ok</v>
      </c>
      <c r="N13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13" s="19" t="b">
        <f>IF(Tabela13[[#This Row],[Status]]="ok",Tabela13[[#This Row],[Sem]])</f>
        <v>0</v>
      </c>
      <c r="P13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13" s="82">
        <f>IF(COUNTIF(Tabela13[[Pré-requisito1]:[Pré-requisito4]],Tabela13[[#This Row],[Componente Curricular]])=0,"",COUNTIF(Tabela13[[Pré-requisito1]:[Pré-requisito4]],Tabela13[[#This Row],[Componente Curricular]]))</f>
        <v>2</v>
      </c>
      <c r="R13" s="19" t="b">
        <f>Tabela13[[#This Row],[Tranca qtd]]=VLOOKUP(Tabela13[[#This Row],[Componente Curricular]],Tabela6[[nome]:[trancaqts]],2,FALSE)</f>
        <v>1</v>
      </c>
      <c r="S13" s="80" t="str">
        <f>IFERROR(VLOOKUP(Tabela13[[#This Row],[Componente Curricular]],Tabela6[],3,FALSE),"")</f>
        <v>Equações Diferenciais;Física II – Eletromagnetismo</v>
      </c>
    </row>
    <row r="14" spans="1:19" x14ac:dyDescent="0.3">
      <c r="A14" s="3" t="str">
        <f>Tabela13[[#This Row],[Componente Curricular]]</f>
        <v>Produção Textual</v>
      </c>
      <c r="B14" s="3"/>
      <c r="C14" s="106">
        <v>2</v>
      </c>
      <c r="D14" s="4" t="s">
        <v>18</v>
      </c>
      <c r="E14" s="5">
        <v>4</v>
      </c>
      <c r="F14" s="44"/>
      <c r="G14" s="45" t="str">
        <f>IF(OR(Tabela13[[#This Row],[Pré-requisito1]]="",Tabela13[[#This Row],[Pré-requisito1]]="Ver Eixos"),"ok",IF(VLOOKUP(F14,A:E,2,FALSE)="ok","ok","não"))</f>
        <v>ok</v>
      </c>
      <c r="H14" s="44"/>
      <c r="I14" s="46" t="str">
        <f>IF(OR(Tabela13[[#This Row],[Pré-requisito2]]="",Tabela13[[#This Row],[Pré-requisito2]]="Ver Eixos"),"ok",IF(VLOOKUP(H14,A:E,2,FALSE)="ok","ok","não"))</f>
        <v>ok</v>
      </c>
      <c r="J14" s="44"/>
      <c r="K14" s="19" t="str">
        <f>IF(OR(Tabela13[[#This Row],[Pré-requisito3]]="",Tabela13[[#This Row],[Pré-requisito3]]="Ver Eixos"),"ok",IF(VLOOKUP(J14,A:E,2,FALSE)="ok","ok","não"))</f>
        <v>ok</v>
      </c>
      <c r="L14" s="44"/>
      <c r="M14" s="19" t="str">
        <f>IF(OR(Tabela13[[#This Row],[Pré-requisito4]]="",Tabela13[[#This Row],[Pré-requisito4]]="Ver Eixos"),"ok",IF(VLOOKUP(L14,A:F,2,FALSE)="ok","ok","não"))</f>
        <v>ok</v>
      </c>
      <c r="N14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14" s="19" t="b">
        <f>IF(Tabela13[[#This Row],[Status]]="ok",Tabela13[[#This Row],[Sem]])</f>
        <v>0</v>
      </c>
      <c r="P14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14" s="82" t="str">
        <f>IF(COUNTIF(Tabela13[[Pré-requisito1]:[Pré-requisito4]],Tabela13[[#This Row],[Componente Curricular]])=0,"",COUNTIF(Tabela13[[Pré-requisito1]:[Pré-requisito4]],Tabela13[[#This Row],[Componente Curricular]]))</f>
        <v/>
      </c>
      <c r="R14" s="19" t="e">
        <f>Tabela13[[#This Row],[Tranca qtd]]=VLOOKUP(Tabela13[[#This Row],[Componente Curricular]],Tabela6[[nome]:[trancaqts]],2,FALSE)</f>
        <v>#N/A</v>
      </c>
      <c r="S14" s="80" t="str">
        <f>IFERROR(VLOOKUP(Tabela13[[#This Row],[Componente Curricular]],Tabela6[],3,FALSE),"")</f>
        <v/>
      </c>
    </row>
    <row r="15" spans="1:19" ht="30.6" x14ac:dyDescent="0.3">
      <c r="A15" s="3" t="str">
        <f>Tabela13[[#This Row],[Componente Curricular]]</f>
        <v>Ciências do Ambiente</v>
      </c>
      <c r="B15" s="3"/>
      <c r="C15" s="106">
        <v>2</v>
      </c>
      <c r="D15" s="4" t="s">
        <v>16</v>
      </c>
      <c r="E15" s="5">
        <v>2</v>
      </c>
      <c r="F15" s="44" t="s">
        <v>6</v>
      </c>
      <c r="G15" s="45" t="str">
        <f>IF(OR(Tabela13[[#This Row],[Pré-requisito1]]="",Tabela13[[#This Row],[Pré-requisito1]]="Ver Eixos"),"ok",IF(VLOOKUP(F15,A:E,2,FALSE)="ok","ok","não"))</f>
        <v>ok</v>
      </c>
      <c r="H15" s="44"/>
      <c r="I15" s="46" t="str">
        <f>IF(OR(Tabela13[[#This Row],[Pré-requisito2]]="",Tabela13[[#This Row],[Pré-requisito2]]="Ver Eixos"),"ok",IF(VLOOKUP(H15,A:E,2,FALSE)="ok","ok","não"))</f>
        <v>ok</v>
      </c>
      <c r="J15" s="44"/>
      <c r="K15" s="19" t="str">
        <f>IF(OR(Tabela13[[#This Row],[Pré-requisito3]]="",Tabela13[[#This Row],[Pré-requisito3]]="Ver Eixos"),"ok",IF(VLOOKUP(J15,A:E,2,FALSE)="ok","ok","não"))</f>
        <v>ok</v>
      </c>
      <c r="L15" s="44"/>
      <c r="M15" s="19" t="str">
        <f>IF(OR(Tabela13[[#This Row],[Pré-requisito4]]="",Tabela13[[#This Row],[Pré-requisito4]]="Ver Eixos"),"ok",IF(VLOOKUP(L15,A:F,2,FALSE)="ok","ok","não"))</f>
        <v>ok</v>
      </c>
      <c r="N15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15" s="19" t="b">
        <f>IF(Tabela13[[#This Row],[Status]]="ok",Tabela13[[#This Row],[Sem]])</f>
        <v>0</v>
      </c>
      <c r="P15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15" s="82">
        <f>IF(COUNTIF(Tabela13[[Pré-requisito1]:[Pré-requisito4]],Tabela13[[#This Row],[Componente Curricular]])=0,"",COUNTIF(Tabela13[[Pré-requisito1]:[Pré-requisito4]],Tabela13[[#This Row],[Componente Curricular]]))</f>
        <v>3</v>
      </c>
      <c r="R15" s="19" t="b">
        <f>Tabela13[[#This Row],[Tranca qtd]]=VLOOKUP(Tabela13[[#This Row],[Componente Curricular]],Tabela6[[nome]:[trancaqts]],2,FALSE)</f>
        <v>1</v>
      </c>
      <c r="S15" s="80" t="str">
        <f>IFERROR(VLOOKUP(Tabela13[[#This Row],[Componente Curricular]],Tabela6[],3,FALSE),"")</f>
        <v>Ciências do Ambiente // Ciências do Ambiente // Ciências do Ambiente</v>
      </c>
    </row>
    <row r="16" spans="1:19" ht="20.399999999999999" x14ac:dyDescent="0.3">
      <c r="A16" s="3" t="str">
        <f>Tabela13[[#This Row],[Componente Curricular]]</f>
        <v>Física I – Mecânica</v>
      </c>
      <c r="B16" s="3"/>
      <c r="C16" s="106">
        <v>2</v>
      </c>
      <c r="D16" s="4" t="s">
        <v>95</v>
      </c>
      <c r="E16" s="5">
        <v>6</v>
      </c>
      <c r="F16" s="47" t="s">
        <v>89</v>
      </c>
      <c r="G16" s="48" t="str">
        <f>IF(OR(Tabela13[[#This Row],[Pré-requisito1]]="",Tabela13[[#This Row],[Pré-requisito1]]="Ver Eixos"),"ok",IF(VLOOKUP(F16,A:E,2,FALSE)="ok","ok","não"))</f>
        <v>ok</v>
      </c>
      <c r="H16" s="44" t="s">
        <v>120</v>
      </c>
      <c r="I16" s="46" t="str">
        <f>IF(OR(Tabela13[[#This Row],[Pré-requisito2]]="",Tabela13[[#This Row],[Pré-requisito2]]="Ver Eixos"),"ok",IF(VLOOKUP(H16,A:E,2,FALSE)="ok","ok","não"))</f>
        <v>ok</v>
      </c>
      <c r="J16" s="44"/>
      <c r="K16" s="19" t="str">
        <f>IF(OR(Tabela13[[#This Row],[Pré-requisito3]]="",Tabela13[[#This Row],[Pré-requisito3]]="Ver Eixos"),"ok",IF(VLOOKUP(J16,A:E,2,FALSE)="ok","ok","não"))</f>
        <v>ok</v>
      </c>
      <c r="L16" s="44"/>
      <c r="M16" s="19" t="str">
        <f>IF(OR(Tabela13[[#This Row],[Pré-requisito4]]="",Tabela13[[#This Row],[Pré-requisito4]]="Ver Eixos"),"ok",IF(VLOOKUP(L16,A:F,2,FALSE)="ok","ok","não"))</f>
        <v>ok</v>
      </c>
      <c r="N16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16" s="19" t="b">
        <f>IF(Tabela13[[#This Row],[Status]]="ok",Tabela13[[#This Row],[Sem]])</f>
        <v>0</v>
      </c>
      <c r="P16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16" s="82">
        <f>IF(COUNTIF(Tabela13[[Pré-requisito1]:[Pré-requisito4]],Tabela13[[#This Row],[Componente Curricular]])=0,"",COUNTIF(Tabela13[[Pré-requisito1]:[Pré-requisito4]],Tabela13[[#This Row],[Componente Curricular]]))</f>
        <v>2</v>
      </c>
      <c r="R16" s="19" t="b">
        <f>Tabela13[[#This Row],[Tranca qtd]]=VLOOKUP(Tabela13[[#This Row],[Componente Curricular]],Tabela6[[nome]:[trancaqts]],2,FALSE)</f>
        <v>1</v>
      </c>
      <c r="S16" s="80" t="str">
        <f>IFERROR(VLOOKUP(Tabela13[[#This Row],[Componente Curricular]],Tabela6[],3,FALSE),"")</f>
        <v>Física II – Eletromagnetismo // Física III – Gravitação, Ondas e Óptica</v>
      </c>
    </row>
    <row r="17" spans="1:19" ht="17.399999999999999" customHeight="1" x14ac:dyDescent="0.3">
      <c r="A17" s="3" t="str">
        <f>Tabela13[[#This Row],[Componente Curricular]]</f>
        <v>Metodologia Científica</v>
      </c>
      <c r="B17" s="3"/>
      <c r="C17" s="106">
        <v>2</v>
      </c>
      <c r="D17" s="4" t="s">
        <v>123</v>
      </c>
      <c r="E17" s="5">
        <v>2</v>
      </c>
      <c r="F17" s="44"/>
      <c r="G17" s="45" t="str">
        <f>IF(OR(Tabela13[[#This Row],[Pré-requisito1]]="",Tabela13[[#This Row],[Pré-requisito1]]="Ver Eixos"),"ok",IF(VLOOKUP(F17,A:E,2,FALSE)="ok","ok","não"))</f>
        <v>ok</v>
      </c>
      <c r="H17" s="44"/>
      <c r="I17" s="46" t="str">
        <f>IF(OR(Tabela13[[#This Row],[Pré-requisito2]]="",Tabela13[[#This Row],[Pré-requisito2]]="Ver Eixos"),"ok",IF(VLOOKUP(H17,A:E,2,FALSE)="ok","ok","não"))</f>
        <v>ok</v>
      </c>
      <c r="J17" s="44"/>
      <c r="K17" s="19" t="str">
        <f>IF(OR(Tabela13[[#This Row],[Pré-requisito3]]="",Tabela13[[#This Row],[Pré-requisito3]]="Ver Eixos"),"ok",IF(VLOOKUP(J17,A:E,2,FALSE)="ok","ok","não"))</f>
        <v>ok</v>
      </c>
      <c r="L17" s="44"/>
      <c r="M17" s="19" t="str">
        <f>IF(OR(Tabela13[[#This Row],[Pré-requisito4]]="",Tabela13[[#This Row],[Pré-requisito4]]="Ver Eixos"),"ok",IF(VLOOKUP(L17,A:F,2,FALSE)="ok","ok","não"))</f>
        <v>ok</v>
      </c>
      <c r="N17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17" s="19" t="b">
        <f>IF(Tabela13[[#This Row],[Status]]="ok",Tabela13[[#This Row],[Sem]])</f>
        <v>0</v>
      </c>
      <c r="P17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17" s="82">
        <f>IF(COUNTIF(Tabela13[[Pré-requisito1]:[Pré-requisito4]],Tabela13[[#This Row],[Componente Curricular]])=0,"",COUNTIF(Tabela13[[Pré-requisito1]:[Pré-requisito4]],Tabela13[[#This Row],[Componente Curricular]]))</f>
        <v>2</v>
      </c>
      <c r="R17" s="19" t="b">
        <f>Tabela13[[#This Row],[Tranca qtd]]=VLOOKUP(Tabela13[[#This Row],[Componente Curricular]],Tabela6[[nome]:[trancaqts]],2,FALSE)</f>
        <v>1</v>
      </c>
      <c r="S17" s="80" t="str">
        <f>IFERROR(VLOOKUP(Tabela13[[#This Row],[Componente Curricular]],Tabela6[],3,FALSE),"")</f>
        <v>Química Orgânica Experimental // Fundamentos de Química Analítica</v>
      </c>
    </row>
    <row r="18" spans="1:19" ht="28.8" x14ac:dyDescent="0.3">
      <c r="A18" s="3" t="str">
        <f>Tabela13[[#This Row],[Componente Curricular]]</f>
        <v>Química Geral Experimental</v>
      </c>
      <c r="B18" s="3"/>
      <c r="C18" s="106">
        <v>2</v>
      </c>
      <c r="D18" s="4" t="s">
        <v>15</v>
      </c>
      <c r="E18" s="5">
        <v>4</v>
      </c>
      <c r="F18" s="44" t="s">
        <v>90</v>
      </c>
      <c r="G18" s="45" t="str">
        <f>IF(OR(Tabela13[[#This Row],[Pré-requisito1]]="",Tabela13[[#This Row],[Pré-requisito1]]="Ver Eixos"),"ok",IF(VLOOKUP(F18,A:E,2,FALSE)="ok","ok","não"))</f>
        <v>ok</v>
      </c>
      <c r="H18" s="44"/>
      <c r="I18" s="46" t="str">
        <f>IF(OR(Tabela13[[#This Row],[Pré-requisito2]]="",Tabela13[[#This Row],[Pré-requisito2]]="Ver Eixos"),"ok",IF(VLOOKUP(H18,A:E,2,FALSE)="ok","ok","não"))</f>
        <v>ok</v>
      </c>
      <c r="J18" s="44"/>
      <c r="K18" s="19" t="str">
        <f>IF(OR(Tabela13[[#This Row],[Pré-requisito3]]="",Tabela13[[#This Row],[Pré-requisito3]]="Ver Eixos"),"ok",IF(VLOOKUP(J18,A:E,2,FALSE)="ok","ok","não"))</f>
        <v>ok</v>
      </c>
      <c r="L18" s="44"/>
      <c r="M18" s="19" t="str">
        <f>IF(OR(Tabela13[[#This Row],[Pré-requisito4]]="",Tabela13[[#This Row],[Pré-requisito4]]="Ver Eixos"),"ok",IF(VLOOKUP(L18,A:F,2,FALSE)="ok","ok","não"))</f>
        <v>ok</v>
      </c>
      <c r="N18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18" s="19" t="b">
        <f>IF(Tabela13[[#This Row],[Status]]="ok",Tabela13[[#This Row],[Sem]])</f>
        <v>0</v>
      </c>
      <c r="P18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18" s="82">
        <f>IF(COUNTIF(Tabela13[[Pré-requisito1]:[Pré-requisito4]],Tabela13[[#This Row],[Componente Curricular]])=0,"",COUNTIF(Tabela13[[Pré-requisito1]:[Pré-requisito4]],Tabela13[[#This Row],[Componente Curricular]]))</f>
        <v>3</v>
      </c>
      <c r="R18" s="19" t="b">
        <f>Tabela13[[#This Row],[Tranca qtd]]=VLOOKUP(Tabela13[[#This Row],[Componente Curricular]],Tabela6[[nome]:[trancaqts]],2,FALSE)</f>
        <v>1</v>
      </c>
      <c r="S18" s="80" t="str">
        <f>IFERROR(VLOOKUP(Tabela13[[#This Row],[Componente Curricular]],Tabela6[],3,FALSE),"")</f>
        <v>Fundamentos de Química Analítica // Química Orgânica Experimental // Técnicas de Biologia Molecular</v>
      </c>
    </row>
    <row r="19" spans="1:19" x14ac:dyDescent="0.3">
      <c r="A19" s="3" t="str">
        <f>Tabela13[[#This Row],[Componente Curricular]]</f>
        <v>Química Orgânica I</v>
      </c>
      <c r="B19" s="3"/>
      <c r="C19" s="106">
        <v>2</v>
      </c>
      <c r="D19" s="4" t="s">
        <v>14</v>
      </c>
      <c r="E19" s="5">
        <v>4</v>
      </c>
      <c r="F19" s="44" t="s">
        <v>90</v>
      </c>
      <c r="G19" s="45" t="str">
        <f>IF(OR(Tabela13[[#This Row],[Pré-requisito1]]="",Tabela13[[#This Row],[Pré-requisito1]]="Ver Eixos"),"ok",IF(VLOOKUP(F19,A:E,2,FALSE)="ok","ok","não"))</f>
        <v>ok</v>
      </c>
      <c r="H19" s="44"/>
      <c r="I19" s="46" t="str">
        <f>IF(OR(Tabela13[[#This Row],[Pré-requisito2]]="",Tabela13[[#This Row],[Pré-requisito2]]="Ver Eixos"),"ok",IF(VLOOKUP(H19,A:E,2,FALSE)="ok","ok","não"))</f>
        <v>ok</v>
      </c>
      <c r="J19" s="44"/>
      <c r="K19" s="19" t="str">
        <f>IF(OR(Tabela13[[#This Row],[Pré-requisito3]]="",Tabela13[[#This Row],[Pré-requisito3]]="Ver Eixos"),"ok",IF(VLOOKUP(J19,A:E,2,FALSE)="ok","ok","não"))</f>
        <v>ok</v>
      </c>
      <c r="L19" s="44"/>
      <c r="M19" s="19" t="str">
        <f>IF(OR(Tabela13[[#This Row],[Pré-requisito4]]="",Tabela13[[#This Row],[Pré-requisito4]]="Ver Eixos"),"ok",IF(VLOOKUP(L19,A:F,2,FALSE)="ok","ok","não"))</f>
        <v>ok</v>
      </c>
      <c r="N19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19" s="19" t="b">
        <f>IF(Tabela13[[#This Row],[Status]]="ok",Tabela13[[#This Row],[Sem]])</f>
        <v>0</v>
      </c>
      <c r="P19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19" s="82">
        <f>IF(COUNTIF(Tabela13[[Pré-requisito1]:[Pré-requisito4]],Tabela13[[#This Row],[Componente Curricular]])=0,"",COUNTIF(Tabela13[[Pré-requisito1]:[Pré-requisito4]],Tabela13[[#This Row],[Componente Curricular]]))</f>
        <v>2</v>
      </c>
      <c r="R19" s="19" t="b">
        <f>Tabela13[[#This Row],[Tranca qtd]]=VLOOKUP(Tabela13[[#This Row],[Componente Curricular]],Tabela6[[nome]:[trancaqts]],2,FALSE)</f>
        <v>1</v>
      </c>
      <c r="S19" s="80" t="str">
        <f>IFERROR(VLOOKUP(Tabela13[[#This Row],[Componente Curricular]],Tabela6[],3,FALSE),"")</f>
        <v>Química Orgânica II;Termodinâmica</v>
      </c>
    </row>
    <row r="20" spans="1:19" x14ac:dyDescent="0.3">
      <c r="A20" s="3" t="str">
        <f>Tabela13[[#This Row],[Componente Curricular]]</f>
        <v>Biologia Celular</v>
      </c>
      <c r="B20" s="3"/>
      <c r="C20" s="106">
        <v>3</v>
      </c>
      <c r="D20" s="4" t="s">
        <v>23</v>
      </c>
      <c r="E20" s="5">
        <v>4</v>
      </c>
      <c r="F20" s="44" t="s">
        <v>93</v>
      </c>
      <c r="G20" s="45" t="str">
        <f>IF(OR(Tabela13[[#This Row],[Pré-requisito1]]="",Tabela13[[#This Row],[Pré-requisito1]]="Ver Eixos"),"ok",IF(VLOOKUP(F20,A:E,2,FALSE)="ok","ok","não"))</f>
        <v>ok</v>
      </c>
      <c r="H20" s="44"/>
      <c r="I20" s="46" t="str">
        <f>IF(OR(Tabela13[[#This Row],[Pré-requisito2]]="",Tabela13[[#This Row],[Pré-requisito2]]="Ver Eixos"),"ok",IF(VLOOKUP(H20,A:E,2,FALSE)="ok","ok","não"))</f>
        <v>ok</v>
      </c>
      <c r="J20" s="44"/>
      <c r="K20" s="19" t="str">
        <f>IF(OR(Tabela13[[#This Row],[Pré-requisito3]]="",Tabela13[[#This Row],[Pré-requisito3]]="Ver Eixos"),"ok",IF(VLOOKUP(J20,A:E,2,FALSE)="ok","ok","não"))</f>
        <v>ok</v>
      </c>
      <c r="L20" s="44"/>
      <c r="M20" s="19" t="str">
        <f>IF(OR(Tabela13[[#This Row],[Pré-requisito4]]="",Tabela13[[#This Row],[Pré-requisito4]]="Ver Eixos"),"ok",IF(VLOOKUP(L20,A:F,2,FALSE)="ok","ok","não"))</f>
        <v>ok</v>
      </c>
      <c r="N20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20" s="19" t="b">
        <f>IF(Tabela13[[#This Row],[Status]]="ok",Tabela13[[#This Row],[Sem]])</f>
        <v>0</v>
      </c>
      <c r="P20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20" s="82">
        <f>IF(COUNTIF(Tabela13[[Pré-requisito1]:[Pré-requisito4]],Tabela13[[#This Row],[Componente Curricular]])=0,"",COUNTIF(Tabela13[[Pré-requisito1]:[Pré-requisito4]],Tabela13[[#This Row],[Componente Curricular]]))</f>
        <v>2</v>
      </c>
      <c r="R20" s="19" t="b">
        <f>Tabela13[[#This Row],[Tranca qtd]]=VLOOKUP(Tabela13[[#This Row],[Componente Curricular]],Tabela6[[nome]:[trancaqts]],2,FALSE)</f>
        <v>1</v>
      </c>
      <c r="S20" s="80" t="str">
        <f>IFERROR(VLOOKUP(Tabela13[[#This Row],[Componente Curricular]],Tabela6[],3,FALSE),"")</f>
        <v>Bioquímica I</v>
      </c>
    </row>
    <row r="21" spans="1:19" x14ac:dyDescent="0.3">
      <c r="A21" s="3" t="str">
        <f>Tabela13[[#This Row],[Componente Curricular]]</f>
        <v>Estatística Aplicada</v>
      </c>
      <c r="B21" s="3"/>
      <c r="C21" s="106">
        <v>3</v>
      </c>
      <c r="D21" s="4" t="s">
        <v>272</v>
      </c>
      <c r="E21" s="5">
        <v>4</v>
      </c>
      <c r="F21" s="44" t="s">
        <v>89</v>
      </c>
      <c r="G21" s="45" t="str">
        <f>IF(OR(Tabela13[[#This Row],[Pré-requisito1]]="",Tabela13[[#This Row],[Pré-requisito1]]="Ver Eixos"),"ok",IF(VLOOKUP(F21,A:E,2,FALSE)="ok","ok","não"))</f>
        <v>ok</v>
      </c>
      <c r="H21" s="44"/>
      <c r="I21" s="46" t="str">
        <f>IF(OR(Tabela13[[#This Row],[Pré-requisito2]]="",Tabela13[[#This Row],[Pré-requisito2]]="Ver Eixos"),"ok",IF(VLOOKUP(H21,A:E,2,FALSE)="ok","ok","não"))</f>
        <v>ok</v>
      </c>
      <c r="J21" s="44"/>
      <c r="K21" s="19" t="str">
        <f>IF(OR(Tabela13[[#This Row],[Pré-requisito3]]="",Tabela13[[#This Row],[Pré-requisito3]]="Ver Eixos"),"ok",IF(VLOOKUP(J21,A:E,2,FALSE)="ok","ok","não"))</f>
        <v>ok</v>
      </c>
      <c r="L21" s="44"/>
      <c r="M21" s="19" t="str">
        <f>IF(OR(Tabela13[[#This Row],[Pré-requisito4]]="",Tabela13[[#This Row],[Pré-requisito4]]="Ver Eixos"),"ok",IF(VLOOKUP(L21,A:F,2,FALSE)="ok","ok","não"))</f>
        <v>ok</v>
      </c>
      <c r="N21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21" s="19" t="b">
        <f>IF(Tabela13[[#This Row],[Status]]="ok",Tabela13[[#This Row],[Sem]])</f>
        <v>0</v>
      </c>
      <c r="P21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21" s="82">
        <f>IF(COUNTIF(Tabela13[[Pré-requisito1]:[Pré-requisito4]],Tabela13[[#This Row],[Componente Curricular]])=0,"",COUNTIF(Tabela13[[Pré-requisito1]:[Pré-requisito4]],Tabela13[[#This Row],[Componente Curricular]]))</f>
        <v>1</v>
      </c>
      <c r="R21" s="19" t="b">
        <f>Tabela13[[#This Row],[Tranca qtd]]=VLOOKUP(Tabela13[[#This Row],[Componente Curricular]],Tabela6[[nome]:[trancaqts]],2,FALSE)</f>
        <v>1</v>
      </c>
      <c r="S21" s="80" t="str">
        <f>IFERROR(VLOOKUP(Tabela13[[#This Row],[Componente Curricular]],Tabela6[],3,FALSE),"")</f>
        <v>Fundamentos de Química Analítica</v>
      </c>
    </row>
    <row r="22" spans="1:19" x14ac:dyDescent="0.3">
      <c r="A22" s="3" t="str">
        <f>Tabela13[[#This Row],[Componente Curricular]]</f>
        <v>Física II – Eletromagnetismo</v>
      </c>
      <c r="B22" s="3"/>
      <c r="C22" s="106">
        <v>3</v>
      </c>
      <c r="D22" s="4" t="s">
        <v>21</v>
      </c>
      <c r="E22" s="5">
        <v>6</v>
      </c>
      <c r="F22" s="44" t="s">
        <v>91</v>
      </c>
      <c r="G22" s="45" t="str">
        <f>IF(OR(Tabela13[[#This Row],[Pré-requisito1]]="",Tabela13[[#This Row],[Pré-requisito1]]="Ver Eixos"),"ok",IF(VLOOKUP(F22,A:E,2,FALSE)="ok","ok","não"))</f>
        <v>não</v>
      </c>
      <c r="H22" s="44" t="s">
        <v>95</v>
      </c>
      <c r="I22" s="46" t="str">
        <f>IF(OR(Tabela13[[#This Row],[Pré-requisito2]]="",Tabela13[[#This Row],[Pré-requisito2]]="Ver Eixos"),"ok",IF(VLOOKUP(H22,A:E,2,FALSE)="ok","ok","não"))</f>
        <v>não</v>
      </c>
      <c r="J22" s="44"/>
      <c r="K22" s="19" t="str">
        <f>IF(OR(Tabela13[[#This Row],[Pré-requisito3]]="",Tabela13[[#This Row],[Pré-requisito3]]="Ver Eixos"),"ok",IF(VLOOKUP(J22,A:E,2,FALSE)="ok","ok","não"))</f>
        <v>ok</v>
      </c>
      <c r="L22" s="44"/>
      <c r="M22" s="19" t="str">
        <f>IF(OR(Tabela13[[#This Row],[Pré-requisito4]]="",Tabela13[[#This Row],[Pré-requisito4]]="Ver Eixos"),"ok",IF(VLOOKUP(L22,A:F,2,FALSE)="ok","ok","não"))</f>
        <v>ok</v>
      </c>
      <c r="N22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22" s="19" t="b">
        <f>IF(Tabela13[[#This Row],[Status]]="ok",Tabela13[[#This Row],[Sem]])</f>
        <v>0</v>
      </c>
      <c r="P22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22" s="82" t="str">
        <f>IF(COUNTIF(Tabela13[[Pré-requisito1]:[Pré-requisito4]],Tabela13[[#This Row],[Componente Curricular]])=0,"",COUNTIF(Tabela13[[Pré-requisito1]:[Pré-requisito4]],Tabela13[[#This Row],[Componente Curricular]]))</f>
        <v/>
      </c>
      <c r="R22" s="19" t="e">
        <f>Tabela13[[#This Row],[Tranca qtd]]=VLOOKUP(Tabela13[[#This Row],[Componente Curricular]],Tabela6[[nome]:[trancaqts]],2,FALSE)</f>
        <v>#N/A</v>
      </c>
      <c r="S22" s="80" t="str">
        <f>IFERROR(VLOOKUP(Tabela13[[#This Row],[Componente Curricular]],Tabela6[],3,FALSE),"")</f>
        <v/>
      </c>
    </row>
    <row r="23" spans="1:19" x14ac:dyDescent="0.3">
      <c r="A23" s="3" t="str">
        <f>Tabela13[[#This Row],[Componente Curricular]]</f>
        <v>Equações Diferenciais</v>
      </c>
      <c r="B23" s="3"/>
      <c r="C23" s="106">
        <v>3</v>
      </c>
      <c r="D23" s="4" t="s">
        <v>269</v>
      </c>
      <c r="E23" s="5">
        <v>6</v>
      </c>
      <c r="F23" s="44" t="s">
        <v>91</v>
      </c>
      <c r="G23" s="45" t="str">
        <f>IF(OR(Tabela13[[#This Row],[Pré-requisito1]]="",Tabela13[[#This Row],[Pré-requisito1]]="Ver Eixos"),"ok",IF(VLOOKUP(F23,A:E,2,FALSE)="ok","ok","não"))</f>
        <v>não</v>
      </c>
      <c r="H23" s="44"/>
      <c r="I23" s="46" t="str">
        <f>IF(OR(Tabela13[[#This Row],[Pré-requisito2]]="",Tabela13[[#This Row],[Pré-requisito2]]="Ver Eixos"),"ok",IF(VLOOKUP(H23,A:E,2,FALSE)="ok","ok","não"))</f>
        <v>ok</v>
      </c>
      <c r="J23" s="44"/>
      <c r="K23" s="19" t="str">
        <f>IF(OR(Tabela13[[#This Row],[Pré-requisito3]]="",Tabela13[[#This Row],[Pré-requisito3]]="Ver Eixos"),"ok",IF(VLOOKUP(J23,A:E,2,FALSE)="ok","ok","não"))</f>
        <v>ok</v>
      </c>
      <c r="L23" s="44"/>
      <c r="M23" s="19" t="str">
        <f>IF(OR(Tabela13[[#This Row],[Pré-requisito4]]="",Tabela13[[#This Row],[Pré-requisito4]]="Ver Eixos"),"ok",IF(VLOOKUP(L23,A:F,2,FALSE)="ok","ok","não"))</f>
        <v>ok</v>
      </c>
      <c r="N23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23" s="19" t="b">
        <f>IF(Tabela13[[#This Row],[Status]]="ok",Tabela13[[#This Row],[Sem]])</f>
        <v>0</v>
      </c>
      <c r="P23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23" s="82">
        <f>IF(COUNTIF(Tabela13[[Pré-requisito1]:[Pré-requisito4]],Tabela13[[#This Row],[Componente Curricular]])=0,"",COUNTIF(Tabela13[[Pré-requisito1]:[Pré-requisito4]],Tabela13[[#This Row],[Componente Curricular]]))</f>
        <v>3</v>
      </c>
      <c r="R23" s="19" t="b">
        <f>Tabela13[[#This Row],[Tranca qtd]]=VLOOKUP(Tabela13[[#This Row],[Componente Curricular]],Tabela6[[nome]:[trancaqts]],2,FALSE)</f>
        <v>1</v>
      </c>
      <c r="S23" s="80" t="str">
        <f>IFERROR(VLOOKUP(Tabela13[[#This Row],[Componente Curricular]],Tabela6[],3,FALSE),"")</f>
        <v>Física III – Gravitação, Ondas e Óptica // Termodinâmica // Métodos Numéricos</v>
      </c>
    </row>
    <row r="24" spans="1:19" x14ac:dyDescent="0.3">
      <c r="A24" s="3" t="str">
        <f>Tabela13[[#This Row],[Componente Curricular]]</f>
        <v>Genética Geral</v>
      </c>
      <c r="B24" s="3"/>
      <c r="C24" s="106">
        <v>3</v>
      </c>
      <c r="D24" s="4" t="s">
        <v>22</v>
      </c>
      <c r="E24" s="5">
        <v>2</v>
      </c>
      <c r="F24" s="44" t="s">
        <v>93</v>
      </c>
      <c r="G24" s="45" t="str">
        <f>IF(OR(Tabela13[[#This Row],[Pré-requisito1]]="",Tabela13[[#This Row],[Pré-requisito1]]="Ver Eixos"),"ok",IF(VLOOKUP(F24,A:E,2,FALSE)="ok","ok","não"))</f>
        <v>ok</v>
      </c>
      <c r="H24" s="44"/>
      <c r="I24" s="46" t="str">
        <f>IF(OR(Tabela13[[#This Row],[Pré-requisito2]]="",Tabela13[[#This Row],[Pré-requisito2]]="Ver Eixos"),"ok",IF(VLOOKUP(H24,A:E,2,FALSE)="ok","ok","não"))</f>
        <v>ok</v>
      </c>
      <c r="J24" s="44"/>
      <c r="K24" s="19" t="str">
        <f>IF(OR(Tabela13[[#This Row],[Pré-requisito3]]="",Tabela13[[#This Row],[Pré-requisito3]]="Ver Eixos"),"ok",IF(VLOOKUP(J24,A:E,2,FALSE)="ok","ok","não"))</f>
        <v>ok</v>
      </c>
      <c r="L24" s="44"/>
      <c r="M24" s="19" t="str">
        <f>IF(OR(Tabela13[[#This Row],[Pré-requisito4]]="",Tabela13[[#This Row],[Pré-requisito4]]="Ver Eixos"),"ok",IF(VLOOKUP(L24,A:F,2,FALSE)="ok","ok","não"))</f>
        <v>ok</v>
      </c>
      <c r="N24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24" s="19" t="b">
        <f>IF(Tabela13[[#This Row],[Status]]="ok",Tabela13[[#This Row],[Sem]])</f>
        <v>0</v>
      </c>
      <c r="P24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24" s="82">
        <f>IF(COUNTIF(Tabela13[[Pré-requisito1]:[Pré-requisito4]],Tabela13[[#This Row],[Componente Curricular]])=0,"",COUNTIF(Tabela13[[Pré-requisito1]:[Pré-requisito4]],Tabela13[[#This Row],[Componente Curricular]]))</f>
        <v>2</v>
      </c>
      <c r="R24" s="19" t="b">
        <f>Tabela13[[#This Row],[Tranca qtd]]=VLOOKUP(Tabela13[[#This Row],[Componente Curricular]],Tabela6[[nome]:[trancaqts]],2,FALSE)</f>
        <v>1</v>
      </c>
      <c r="S24" s="80" t="str">
        <f>IFERROR(VLOOKUP(Tabela13[[#This Row],[Componente Curricular]],Tabela6[],3,FALSE),"")</f>
        <v>Biologia Molecular;Biotecnologia Vegetal</v>
      </c>
    </row>
    <row r="25" spans="1:19" ht="28.8" x14ac:dyDescent="0.3">
      <c r="A25" s="3" t="str">
        <f>Tabela13[[#This Row],[Componente Curricular]]</f>
        <v>Química Orgânica II</v>
      </c>
      <c r="B25" s="3"/>
      <c r="C25" s="106">
        <v>3</v>
      </c>
      <c r="D25" s="4" t="s">
        <v>270</v>
      </c>
      <c r="E25" s="5">
        <v>4</v>
      </c>
      <c r="F25" s="44" t="s">
        <v>92</v>
      </c>
      <c r="G25" s="45" t="str">
        <f>IF(OR(Tabela13[[#This Row],[Pré-requisito1]]="",Tabela13[[#This Row],[Pré-requisito1]]="Ver Eixos"),"ok",IF(VLOOKUP(F25,A:E,2,FALSE)="ok","ok","não"))</f>
        <v>não</v>
      </c>
      <c r="H25" s="44"/>
      <c r="I25" s="46" t="str">
        <f>IF(OR(Tabela13[[#This Row],[Pré-requisito2]]="",Tabela13[[#This Row],[Pré-requisito2]]="Ver Eixos"),"ok",IF(VLOOKUP(H25,A:E,2,FALSE)="ok","ok","não"))</f>
        <v>ok</v>
      </c>
      <c r="J25" s="44"/>
      <c r="K25" s="19" t="str">
        <f>IF(OR(Tabela13[[#This Row],[Pré-requisito3]]="",Tabela13[[#This Row],[Pré-requisito3]]="Ver Eixos"),"ok",IF(VLOOKUP(J25,A:E,2,FALSE)="ok","ok","não"))</f>
        <v>ok</v>
      </c>
      <c r="L25" s="44"/>
      <c r="M25" s="19" t="str">
        <f>IF(OR(Tabela13[[#This Row],[Pré-requisito4]]="",Tabela13[[#This Row],[Pré-requisito4]]="Ver Eixos"),"ok",IF(VLOOKUP(L25,A:F,2,FALSE)="ok","ok","não"))</f>
        <v>ok</v>
      </c>
      <c r="N25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25" s="19" t="b">
        <f>IF(Tabela13[[#This Row],[Status]]="ok",Tabela13[[#This Row],[Sem]])</f>
        <v>0</v>
      </c>
      <c r="P25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25" s="82">
        <f>IF(COUNTIF(Tabela13[[Pré-requisito1]:[Pré-requisito4]],Tabela13[[#This Row],[Componente Curricular]])=0,"",COUNTIF(Tabela13[[Pré-requisito1]:[Pré-requisito4]],Tabela13[[#This Row],[Componente Curricular]]))</f>
        <v>5</v>
      </c>
      <c r="R25" s="19" t="b">
        <f>Tabela13[[#This Row],[Tranca qtd]]=VLOOKUP(Tabela13[[#This Row],[Componente Curricular]],Tabela6[[nome]:[trancaqts]],2,FALSE)</f>
        <v>1</v>
      </c>
      <c r="S25" s="80" t="str">
        <f>IFERROR(VLOOKUP(Tabela13[[#This Row],[Componente Curricular]],Tabela6[],3,FALSE),"")</f>
        <v>Química Orgânica Experimental // Bioquímica I // Ciência dos Materiais // Biotecnologia Vegetal // Bioenergia</v>
      </c>
    </row>
    <row r="26" spans="1:19" ht="28.8" x14ac:dyDescent="0.3">
      <c r="A26" s="3" t="str">
        <f>Tabela13[[#This Row],[Componente Curricular]]</f>
        <v>Bioquímica I</v>
      </c>
      <c r="B26" s="3"/>
      <c r="C26" s="106">
        <v>4</v>
      </c>
      <c r="D26" s="4" t="s">
        <v>34</v>
      </c>
      <c r="E26" s="5">
        <v>6</v>
      </c>
      <c r="F26" s="44" t="s">
        <v>97</v>
      </c>
      <c r="G26" s="45" t="str">
        <f>IF(OR(Tabela13[[#This Row],[Pré-requisito1]]="",Tabela13[[#This Row],[Pré-requisito1]]="Ver Eixos"),"ok",IF(VLOOKUP(F26,A:E,2,FALSE)="ok","ok","não"))</f>
        <v>não</v>
      </c>
      <c r="H26" s="44" t="s">
        <v>99</v>
      </c>
      <c r="I26" s="46" t="str">
        <f>IF(OR(Tabela13[[#This Row],[Pré-requisito2]]="",Tabela13[[#This Row],[Pré-requisito2]]="Ver Eixos"),"ok",IF(VLOOKUP(H26,A:E,2,FALSE)="ok","ok","não"))</f>
        <v>não</v>
      </c>
      <c r="J26" s="44"/>
      <c r="K26" s="19" t="str">
        <f>IF(OR(Tabela13[[#This Row],[Pré-requisito3]]="",Tabela13[[#This Row],[Pré-requisito3]]="Ver Eixos"),"ok",IF(VLOOKUP(J26,A:E,2,FALSE)="ok","ok","não"))</f>
        <v>ok</v>
      </c>
      <c r="L26" s="44"/>
      <c r="M26" s="19" t="str">
        <f>IF(OR(Tabela13[[#This Row],[Pré-requisito4]]="",Tabela13[[#This Row],[Pré-requisito4]]="Ver Eixos"),"ok",IF(VLOOKUP(L26,A:F,2,FALSE)="ok","ok","não"))</f>
        <v>ok</v>
      </c>
      <c r="N26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26" s="19" t="b">
        <f>IF(Tabela13[[#This Row],[Status]]="ok",Tabela13[[#This Row],[Sem]])</f>
        <v>0</v>
      </c>
      <c r="P26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26" s="82">
        <f>IF(COUNTIF(Tabela13[[Pré-requisito1]:[Pré-requisito4]],Tabela13[[#This Row],[Componente Curricular]])=0,"",COUNTIF(Tabela13[[Pré-requisito1]:[Pré-requisito4]],Tabela13[[#This Row],[Componente Curricular]]))</f>
        <v>5</v>
      </c>
      <c r="R26" s="19" t="b">
        <f>Tabela13[[#This Row],[Tranca qtd]]=VLOOKUP(Tabela13[[#This Row],[Componente Curricular]],Tabela6[[nome]:[trancaqts]],2,FALSE)</f>
        <v>1</v>
      </c>
      <c r="S26" s="80" t="str">
        <f>IFERROR(VLOOKUP(Tabela13[[#This Row],[Componente Curricular]],Tabela6[],3,FALSE),"")</f>
        <v>Biologia Molecular // Anatomia e Fisiologia Vegetal // Biotransformação e Biocatálise // Bioquímica II // Microbiologia Geral</v>
      </c>
    </row>
    <row r="27" spans="1:19" x14ac:dyDescent="0.3">
      <c r="A27" s="3" t="str">
        <f>Tabela13[[#This Row],[Componente Curricular]]</f>
        <v>Física III – Gravitação, Ondas e Óptica</v>
      </c>
      <c r="B27" s="3"/>
      <c r="C27" s="106">
        <v>4</v>
      </c>
      <c r="D27" s="4" t="s">
        <v>31</v>
      </c>
      <c r="E27" s="5">
        <v>6</v>
      </c>
      <c r="F27" s="44" t="s">
        <v>95</v>
      </c>
      <c r="G27" s="45" t="str">
        <f>IF(OR(Tabela13[[#This Row],[Pré-requisito1]]="",Tabela13[[#This Row],[Pré-requisito1]]="Ver Eixos"),"ok",IF(VLOOKUP(F27,A:E,2,FALSE)="ok","ok","não"))</f>
        <v>não</v>
      </c>
      <c r="H27" s="44" t="s">
        <v>94</v>
      </c>
      <c r="I27" s="46" t="str">
        <f>IF(OR(Tabela13[[#This Row],[Pré-requisito2]]="",Tabela13[[#This Row],[Pré-requisito2]]="Ver Eixos"),"ok",IF(VLOOKUP(H27,A:E,2,FALSE)="ok","ok","não"))</f>
        <v>não</v>
      </c>
      <c r="J27" s="44"/>
      <c r="K27" s="19" t="str">
        <f>IF(OR(Tabela13[[#This Row],[Pré-requisito3]]="",Tabela13[[#This Row],[Pré-requisito3]]="Ver Eixos"),"ok",IF(VLOOKUP(J27,A:E,2,FALSE)="ok","ok","não"))</f>
        <v>ok</v>
      </c>
      <c r="L27" s="44"/>
      <c r="M27" s="19" t="str">
        <f>IF(OR(Tabela13[[#This Row],[Pré-requisito4]]="",Tabela13[[#This Row],[Pré-requisito4]]="Ver Eixos"),"ok",IF(VLOOKUP(L27,A:F,2,FALSE)="ok","ok","não"))</f>
        <v>ok</v>
      </c>
      <c r="N27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27" s="19" t="b">
        <f>IF(Tabela13[[#This Row],[Status]]="ok",Tabela13[[#This Row],[Sem]])</f>
        <v>0</v>
      </c>
      <c r="P27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27" s="82">
        <f>IF(COUNTIF(Tabela13[[Pré-requisito1]:[Pré-requisito4]],Tabela13[[#This Row],[Componente Curricular]])=0,"",COUNTIF(Tabela13[[Pré-requisito1]:[Pré-requisito4]],Tabela13[[#This Row],[Componente Curricular]]))</f>
        <v>1</v>
      </c>
      <c r="R27" s="19" t="b">
        <f>Tabela13[[#This Row],[Tranca qtd]]=VLOOKUP(Tabela13[[#This Row],[Componente Curricular]],Tabela6[[nome]:[trancaqts]],2,FALSE)</f>
        <v>1</v>
      </c>
      <c r="S27" s="80" t="str">
        <f>IFERROR(VLOOKUP(Tabela13[[#This Row],[Componente Curricular]],Tabela6[],3,FALSE),"")</f>
        <v>Fenômenos de Transporte I – Mecânica de Fluídos</v>
      </c>
    </row>
    <row r="28" spans="1:19" x14ac:dyDescent="0.3">
      <c r="A28" s="3" t="str">
        <f>Tabela13[[#This Row],[Componente Curricular]]</f>
        <v>Fundamentos de Química Inorgânica</v>
      </c>
      <c r="B28" s="3"/>
      <c r="C28" s="106">
        <v>4</v>
      </c>
      <c r="D28" s="4" t="s">
        <v>33</v>
      </c>
      <c r="E28" s="5">
        <v>2</v>
      </c>
      <c r="F28" s="44" t="s">
        <v>90</v>
      </c>
      <c r="G28" s="45" t="str">
        <f>IF(OR(Tabela13[[#This Row],[Pré-requisito1]]="",Tabela13[[#This Row],[Pré-requisito1]]="Ver Eixos"),"ok",IF(VLOOKUP(F28,A:E,2,FALSE)="ok","ok","não"))</f>
        <v>ok</v>
      </c>
      <c r="H28" s="44"/>
      <c r="I28" s="46" t="str">
        <f>IF(OR(Tabela13[[#This Row],[Pré-requisito2]]="",Tabela13[[#This Row],[Pré-requisito2]]="Ver Eixos"),"ok",IF(VLOOKUP(H28,A:E,2,FALSE)="ok","ok","não"))</f>
        <v>ok</v>
      </c>
      <c r="J28" s="44"/>
      <c r="K28" s="19" t="str">
        <f>IF(OR(Tabela13[[#This Row],[Pré-requisito3]]="",Tabela13[[#This Row],[Pré-requisito3]]="Ver Eixos"),"ok",IF(VLOOKUP(J28,A:E,2,FALSE)="ok","ok","não"))</f>
        <v>ok</v>
      </c>
      <c r="L28" s="44"/>
      <c r="M28" s="19" t="str">
        <f>IF(OR(Tabela13[[#This Row],[Pré-requisito4]]="",Tabela13[[#This Row],[Pré-requisito4]]="Ver Eixos"),"ok",IF(VLOOKUP(L28,A:F,2,FALSE)="ok","ok","não"))</f>
        <v>ok</v>
      </c>
      <c r="N28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28" s="19" t="b">
        <f>IF(Tabela13[[#This Row],[Status]]="ok",Tabela13[[#This Row],[Sem]])</f>
        <v>0</v>
      </c>
      <c r="P28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28" s="82">
        <f>IF(COUNTIF(Tabela13[[Pré-requisito1]:[Pré-requisito4]],Tabela13[[#This Row],[Componente Curricular]])=0,"",COUNTIF(Tabela13[[Pré-requisito1]:[Pré-requisito4]],Tabela13[[#This Row],[Componente Curricular]]))</f>
        <v>1</v>
      </c>
      <c r="R28" s="19" t="b">
        <f>Tabela13[[#This Row],[Tranca qtd]]=VLOOKUP(Tabela13[[#This Row],[Componente Curricular]],Tabela6[[nome]:[trancaqts]],2,FALSE)</f>
        <v>1</v>
      </c>
      <c r="S28" s="80" t="str">
        <f>IFERROR(VLOOKUP(Tabela13[[#This Row],[Componente Curricular]],Tabela6[],3,FALSE),"")</f>
        <v>Biotransformação e Biocatálise</v>
      </c>
    </row>
    <row r="29" spans="1:19" x14ac:dyDescent="0.3">
      <c r="A29" s="3" t="str">
        <f>Tabela13[[#This Row],[Componente Curricular]]</f>
        <v>Métodos Numéricos</v>
      </c>
      <c r="B29" s="3"/>
      <c r="C29" s="106">
        <v>4</v>
      </c>
      <c r="D29" s="4" t="s">
        <v>30</v>
      </c>
      <c r="E29" s="5">
        <v>4</v>
      </c>
      <c r="F29" s="44" t="s">
        <v>94</v>
      </c>
      <c r="G29" s="45" t="str">
        <f>IF(OR(Tabela13[[#This Row],[Pré-requisito1]]="",Tabela13[[#This Row],[Pré-requisito1]]="Ver Eixos"),"ok",IF(VLOOKUP(F29,A:E,2,FALSE)="ok","ok","não"))</f>
        <v>não</v>
      </c>
      <c r="H29" s="44"/>
      <c r="I29" s="46" t="str">
        <f>IF(OR(Tabela13[[#This Row],[Pré-requisito2]]="",Tabela13[[#This Row],[Pré-requisito2]]="Ver Eixos"),"ok",IF(VLOOKUP(H29,A:E,2,FALSE)="ok","ok","não"))</f>
        <v>ok</v>
      </c>
      <c r="J29" s="44"/>
      <c r="K29" s="19" t="str">
        <f>IF(OR(Tabela13[[#This Row],[Pré-requisito3]]="",Tabela13[[#This Row],[Pré-requisito3]]="Ver Eixos"),"ok",IF(VLOOKUP(J29,A:E,2,FALSE)="ok","ok","não"))</f>
        <v>ok</v>
      </c>
      <c r="L29" s="44"/>
      <c r="M29" s="19" t="str">
        <f>IF(OR(Tabela13[[#This Row],[Pré-requisito4]]="",Tabela13[[#This Row],[Pré-requisito4]]="Ver Eixos"),"ok",IF(VLOOKUP(L29,A:F,2,FALSE)="ok","ok","não"))</f>
        <v>ok</v>
      </c>
      <c r="N29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29" s="19" t="b">
        <f>IF(Tabela13[[#This Row],[Status]]="ok",Tabela13[[#This Row],[Sem]])</f>
        <v>0</v>
      </c>
      <c r="P29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29" s="82">
        <f>IF(COUNTIF(Tabela13[[Pré-requisito1]:[Pré-requisito4]],Tabela13[[#This Row],[Componente Curricular]])=0,"",COUNTIF(Tabela13[[Pré-requisito1]:[Pré-requisito4]],Tabela13[[#This Row],[Componente Curricular]]))</f>
        <v>2</v>
      </c>
      <c r="R29" s="19" t="b">
        <f>Tabela13[[#This Row],[Tranca qtd]]=VLOOKUP(Tabela13[[#This Row],[Componente Curricular]],Tabela6[[nome]:[trancaqts]],2,FALSE)</f>
        <v>1</v>
      </c>
      <c r="S29" s="80" t="str">
        <f>IFERROR(VLOOKUP(Tabela13[[#This Row],[Componente Curricular]],Tabela6[],3,FALSE),"")</f>
        <v>Economia para Engenharia;Modelagem e Simulação de Bioprocessos</v>
      </c>
    </row>
    <row r="30" spans="1:19" ht="28.8" x14ac:dyDescent="0.3">
      <c r="A30" s="3" t="str">
        <f>Tabela13[[#This Row],[Componente Curricular]]</f>
        <v>Química Orgânica Experimental</v>
      </c>
      <c r="B30" s="3"/>
      <c r="C30" s="106">
        <v>4</v>
      </c>
      <c r="D30" s="32" t="s">
        <v>103</v>
      </c>
      <c r="E30" s="5">
        <v>4</v>
      </c>
      <c r="F30" s="44" t="s">
        <v>96</v>
      </c>
      <c r="G30" s="45" t="str">
        <f>IF(OR(Tabela13[[#This Row],[Pré-requisito1]]="",Tabela13[[#This Row],[Pré-requisito1]]="Ver Eixos"),"ok",IF(VLOOKUP(F30,A:E,2,FALSE)="ok","ok","não"))</f>
        <v>não</v>
      </c>
      <c r="H30" s="44" t="s">
        <v>123</v>
      </c>
      <c r="I30" s="46" t="str">
        <f>IF(OR(Tabela13[[#This Row],[Pré-requisito2]]="",Tabela13[[#This Row],[Pré-requisito2]]="Ver Eixos"),"ok",IF(VLOOKUP(H30,A:E,2,FALSE)="ok","ok","não"))</f>
        <v>não</v>
      </c>
      <c r="J30" s="44" t="s">
        <v>97</v>
      </c>
      <c r="K30" s="19" t="str">
        <f>IF(OR(Tabela13[[#This Row],[Pré-requisito3]]="",Tabela13[[#This Row],[Pré-requisito3]]="Ver Eixos"),"ok",IF(VLOOKUP(J30,A:E,2,FALSE)="ok","ok","não"))</f>
        <v>não</v>
      </c>
      <c r="L30" s="45"/>
      <c r="M30" s="19" t="str">
        <f>IF(OR(Tabela13[[#This Row],[Pré-requisito4]]="",Tabela13[[#This Row],[Pré-requisito4]]="Ver Eixos"),"ok",IF(VLOOKUP(L30,A:F,2,FALSE)="ok","ok","não"))</f>
        <v>ok</v>
      </c>
      <c r="N30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30" s="19" t="b">
        <f>IF(Tabela13[[#This Row],[Status]]="ok",Tabela13[[#This Row],[Sem]])</f>
        <v>0</v>
      </c>
      <c r="P30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30" s="82">
        <f>IF(COUNTIF(Tabela13[[Pré-requisito1]:[Pré-requisito4]],Tabela13[[#This Row],[Componente Curricular]])=0,"",COUNTIF(Tabela13[[Pré-requisito1]:[Pré-requisito4]],Tabela13[[#This Row],[Componente Curricular]]))</f>
        <v>3</v>
      </c>
      <c r="R30" s="19" t="b">
        <f>Tabela13[[#This Row],[Tranca qtd]]=VLOOKUP(Tabela13[[#This Row],[Componente Curricular]],Tabela6[[nome]:[trancaqts]],2,FALSE)</f>
        <v>1</v>
      </c>
      <c r="S30" s="80" t="str">
        <f>IFERROR(VLOOKUP(Tabela13[[#This Row],[Componente Curricular]],Tabela6[],3,FALSE),"")</f>
        <v>Biocombustíveis: Produção e Caracterização // Métodos de Caracterização de (Bio)Compostos // Recuperação e Purificação de Bioprodutos</v>
      </c>
    </row>
    <row r="31" spans="1:19" x14ac:dyDescent="0.3">
      <c r="A31" s="3" t="str">
        <f>Tabela13[[#This Row],[Componente Curricular]]</f>
        <v>Termodinâmica</v>
      </c>
      <c r="B31" s="3"/>
      <c r="C31" s="106">
        <v>4</v>
      </c>
      <c r="D31" s="4" t="s">
        <v>32</v>
      </c>
      <c r="E31" s="5">
        <v>4</v>
      </c>
      <c r="F31" s="44" t="s">
        <v>92</v>
      </c>
      <c r="G31" s="45" t="str">
        <f>IF(OR(Tabela13[[#This Row],[Pré-requisito1]]="",Tabela13[[#This Row],[Pré-requisito1]]="Ver Eixos"),"ok",IF(VLOOKUP(F31,A:E,2,FALSE)="ok","ok","não"))</f>
        <v>não</v>
      </c>
      <c r="H31" s="44" t="s">
        <v>94</v>
      </c>
      <c r="I31" s="46" t="str">
        <f>IF(OR(Tabela13[[#This Row],[Pré-requisito2]]="",Tabela13[[#This Row],[Pré-requisito2]]="Ver Eixos"),"ok",IF(VLOOKUP(H31,A:E,2,FALSE)="ok","ok","não"))</f>
        <v>não</v>
      </c>
      <c r="J31" s="44"/>
      <c r="K31" s="19" t="str">
        <f>IF(OR(Tabela13[[#This Row],[Pré-requisito3]]="",Tabela13[[#This Row],[Pré-requisito3]]="Ver Eixos"),"ok",IF(VLOOKUP(J31,A:E,2,FALSE)="ok","ok","não"))</f>
        <v>ok</v>
      </c>
      <c r="L31" s="44"/>
      <c r="M31" s="19" t="str">
        <f>IF(OR(Tabela13[[#This Row],[Pré-requisito4]]="",Tabela13[[#This Row],[Pré-requisito4]]="Ver Eixos"),"ok",IF(VLOOKUP(L31,A:F,2,FALSE)="ok","ok","não"))</f>
        <v>ok</v>
      </c>
      <c r="N31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31" s="19" t="b">
        <f>IF(Tabela13[[#This Row],[Status]]="ok",Tabela13[[#This Row],[Sem]])</f>
        <v>0</v>
      </c>
      <c r="P31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31" s="82">
        <f>IF(COUNTIF(Tabela13[[Pré-requisito1]:[Pré-requisito4]],Tabela13[[#This Row],[Componente Curricular]])=0,"",COUNTIF(Tabela13[[Pré-requisito1]:[Pré-requisito4]],Tabela13[[#This Row],[Componente Curricular]]))</f>
        <v>2</v>
      </c>
      <c r="R31" s="19" t="b">
        <f>Tabela13[[#This Row],[Tranca qtd]]=VLOOKUP(Tabela13[[#This Row],[Componente Curricular]],Tabela6[[nome]:[trancaqts]],2,FALSE)</f>
        <v>1</v>
      </c>
      <c r="S31" s="80" t="str">
        <f>IFERROR(VLOOKUP(Tabela13[[#This Row],[Componente Curricular]],Tabela6[],3,FALSE),"")</f>
        <v>Fenômenos de Transporte I – Mecânica de Fluídos;Físico-Química</v>
      </c>
    </row>
    <row r="32" spans="1:19" x14ac:dyDescent="0.3">
      <c r="A32" s="3" t="str">
        <f>Tabela13[[#This Row],[Componente Curricular]]</f>
        <v>Anatomia e Fisiologia Vegetal</v>
      </c>
      <c r="B32" s="3"/>
      <c r="C32" s="106">
        <v>5</v>
      </c>
      <c r="D32" s="4" t="s">
        <v>46</v>
      </c>
      <c r="E32" s="5">
        <v>4</v>
      </c>
      <c r="F32" s="44" t="s">
        <v>99</v>
      </c>
      <c r="G32" s="45" t="str">
        <f>IF(OR(Tabela13[[#This Row],[Pré-requisito1]]="",Tabela13[[#This Row],[Pré-requisito1]]="Ver Eixos"),"ok",IF(VLOOKUP(F32,A:E,2,FALSE)="ok","ok","não"))</f>
        <v>não</v>
      </c>
      <c r="H32" s="44" t="s">
        <v>42</v>
      </c>
      <c r="I32" s="46" t="str">
        <f>IF(OR(Tabela13[[#This Row],[Pré-requisito2]]="",Tabela13[[#This Row],[Pré-requisito2]]="Ver Eixos"),"ok",IF(VLOOKUP(H32,A:E,2,FALSE)="ok","ok","não"))</f>
        <v>não</v>
      </c>
      <c r="J32" s="44"/>
      <c r="K32" s="19" t="str">
        <f>IF(OR(Tabela13[[#This Row],[Pré-requisito3]]="",Tabela13[[#This Row],[Pré-requisito3]]="Ver Eixos"),"ok",IF(VLOOKUP(J32,A:E,2,FALSE)="ok","ok","não"))</f>
        <v>ok</v>
      </c>
      <c r="L32" s="44"/>
      <c r="M32" s="19" t="str">
        <f>IF(OR(Tabela13[[#This Row],[Pré-requisito4]]="",Tabela13[[#This Row],[Pré-requisito4]]="Ver Eixos"),"ok",IF(VLOOKUP(L32,A:F,2,FALSE)="ok","ok","não"))</f>
        <v>ok</v>
      </c>
      <c r="N32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32" s="19" t="b">
        <f>IF(Tabela13[[#This Row],[Status]]="ok",Tabela13[[#This Row],[Sem]])</f>
        <v>0</v>
      </c>
      <c r="P32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32" s="82">
        <f>IF(COUNTIF(Tabela13[[Pré-requisito1]:[Pré-requisito4]],Tabela13[[#This Row],[Componente Curricular]])=0,"",COUNTIF(Tabela13[[Pré-requisito1]:[Pré-requisito4]],Tabela13[[#This Row],[Componente Curricular]]))</f>
        <v>1</v>
      </c>
      <c r="R32" s="19" t="b">
        <f>Tabela13[[#This Row],[Tranca qtd]]=VLOOKUP(Tabela13[[#This Row],[Componente Curricular]],Tabela6[[nome]:[trancaqts]],2,FALSE)</f>
        <v>1</v>
      </c>
      <c r="S32" s="80" t="str">
        <f>IFERROR(VLOOKUP(Tabela13[[#This Row],[Componente Curricular]],Tabela6[],3,FALSE),"")</f>
        <v>Cultura de Tecidos Vegetais</v>
      </c>
    </row>
    <row r="33" spans="1:19" ht="28.8" x14ac:dyDescent="0.3">
      <c r="A33" s="3" t="str">
        <f>Tabela13[[#This Row],[Componente Curricular]]</f>
        <v>Biologia Molecular</v>
      </c>
      <c r="B33" s="3"/>
      <c r="C33" s="106">
        <v>5</v>
      </c>
      <c r="D33" s="4" t="s">
        <v>44</v>
      </c>
      <c r="E33" s="5">
        <v>4</v>
      </c>
      <c r="F33" s="44" t="s">
        <v>98</v>
      </c>
      <c r="G33" s="45" t="str">
        <f>IF(OR(Tabela13[[#This Row],[Pré-requisito1]]="",Tabela13[[#This Row],[Pré-requisito1]]="Ver Eixos"),"ok",IF(VLOOKUP(F33,A:E,2,FALSE)="ok","ok","não"))</f>
        <v>não</v>
      </c>
      <c r="H33" s="44" t="s">
        <v>42</v>
      </c>
      <c r="I33" s="46" t="str">
        <f>IF(OR(Tabela13[[#This Row],[Pré-requisito2]]="",Tabela13[[#This Row],[Pré-requisito2]]="Ver Eixos"),"ok",IF(VLOOKUP(H33,A:E,2,FALSE)="ok","ok","não"))</f>
        <v>não</v>
      </c>
      <c r="J33" s="44"/>
      <c r="K33" s="19" t="str">
        <f>IF(OR(Tabela13[[#This Row],[Pré-requisito3]]="",Tabela13[[#This Row],[Pré-requisito3]]="Ver Eixos"),"ok",IF(VLOOKUP(J33,A:E,2,FALSE)="ok","ok","não"))</f>
        <v>ok</v>
      </c>
      <c r="L33" s="44"/>
      <c r="M33" s="19" t="str">
        <f>IF(OR(Tabela13[[#This Row],[Pré-requisito4]]="",Tabela13[[#This Row],[Pré-requisito4]]="Ver Eixos"),"ok",IF(VLOOKUP(L33,A:F,2,FALSE)="ok","ok","não"))</f>
        <v>ok</v>
      </c>
      <c r="N33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33" s="19" t="b">
        <f>IF(Tabela13[[#This Row],[Status]]="ok",Tabela13[[#This Row],[Sem]])</f>
        <v>0</v>
      </c>
      <c r="P33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33" s="82">
        <f>IF(COUNTIF(Tabela13[[Pré-requisito1]:[Pré-requisito4]],Tabela13[[#This Row],[Componente Curricular]])=0,"",COUNTIF(Tabela13[[Pré-requisito1]:[Pré-requisito4]],Tabela13[[#This Row],[Componente Curricular]]))</f>
        <v>4</v>
      </c>
      <c r="R33" s="19" t="b">
        <f>Tabela13[[#This Row],[Tranca qtd]]=VLOOKUP(Tabela13[[#This Row],[Componente Curricular]],Tabela6[[nome]:[trancaqts]],2,FALSE)</f>
        <v>1</v>
      </c>
      <c r="S33" s="80" t="str">
        <f>IFERROR(VLOOKUP(Tabela13[[#This Row],[Componente Curricular]],Tabela6[],3,FALSE),"")</f>
        <v>Técnicas de Biologia Molecular // Genética de Micro-organismos // Cultura Celular Animal // Imunologia Geral</v>
      </c>
    </row>
    <row r="34" spans="1:19" ht="57.6" x14ac:dyDescent="0.3">
      <c r="A34" s="3" t="str">
        <f>Tabela13[[#This Row],[Componente Curricular]]</f>
        <v>Bioquímica II</v>
      </c>
      <c r="B34" s="3"/>
      <c r="C34" s="106">
        <v>5</v>
      </c>
      <c r="D34" s="4" t="s">
        <v>41</v>
      </c>
      <c r="E34" s="5">
        <v>3</v>
      </c>
      <c r="F34" s="44" t="s">
        <v>42</v>
      </c>
      <c r="G34" s="45" t="str">
        <f>IF(OR(Tabela13[[#This Row],[Pré-requisito1]]="",Tabela13[[#This Row],[Pré-requisito1]]="Ver Eixos"),"ok",IF(VLOOKUP(F34,A:E,2,FALSE)="ok","ok","não"))</f>
        <v>não</v>
      </c>
      <c r="H34" s="44"/>
      <c r="I34" s="46" t="str">
        <f>IF(OR(Tabela13[[#This Row],[Pré-requisito2]]="",Tabela13[[#This Row],[Pré-requisito2]]="Ver Eixos"),"ok",IF(VLOOKUP(H34,A:E,2,FALSE)="ok","ok","não"))</f>
        <v>ok</v>
      </c>
      <c r="J34" s="44"/>
      <c r="K34" s="19" t="str">
        <f>IF(OR(Tabela13[[#This Row],[Pré-requisito3]]="",Tabela13[[#This Row],[Pré-requisito3]]="Ver Eixos"),"ok",IF(VLOOKUP(J34,A:E,2,FALSE)="ok","ok","não"))</f>
        <v>ok</v>
      </c>
      <c r="L34" s="44"/>
      <c r="M34" s="19" t="str">
        <f>IF(OR(Tabela13[[#This Row],[Pré-requisito4]]="",Tabela13[[#This Row],[Pré-requisito4]]="Ver Eixos"),"ok",IF(VLOOKUP(L34,A:F,2,FALSE)="ok","ok","não"))</f>
        <v>ok</v>
      </c>
      <c r="N34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34" s="19" t="b">
        <f>IF(Tabela13[[#This Row],[Status]]="ok",Tabela13[[#This Row],[Sem]])</f>
        <v>0</v>
      </c>
      <c r="P34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34" s="82">
        <f>IF(COUNTIF(Tabela13[[Pré-requisito1]:[Pré-requisito4]],Tabela13[[#This Row],[Componente Curricular]])=0,"",COUNTIF(Tabela13[[Pré-requisito1]:[Pré-requisito4]],Tabela13[[#This Row],[Componente Curricular]]))</f>
        <v>8</v>
      </c>
      <c r="R34" s="19" t="b">
        <f>Tabela13[[#This Row],[Tranca qtd]]=VLOOKUP(Tabela13[[#This Row],[Componente Curricular]],Tabela6[[nome]:[trancaqts]],2,FALSE)</f>
        <v>1</v>
      </c>
      <c r="S34" s="80" t="str">
        <f>IFERROR(VLOOKUP(Tabela13[[#This Row],[Componente Curricular]],Tabela6[],3,FALSE),"")</f>
        <v>Recuperação e Purificação de Bioprodutos // Química Ambiental // Enzimas: Produção e Aplicação Industrial // Bioprocessos na Indústria de Alimentos e Bebidas // Cultura Celular Animal // Fundamentos de Toxicologia // Imunologia Geral // Introdução à Biorrefinaria</v>
      </c>
    </row>
    <row r="35" spans="1:19" ht="20.399999999999999" x14ac:dyDescent="0.3">
      <c r="A35" s="3" t="str">
        <f>Tabela13[[#This Row],[Componente Curricular]]</f>
        <v>Fenômenos de Transporte I – Mecânica de Fluídos</v>
      </c>
      <c r="B35" s="3"/>
      <c r="C35" s="106">
        <v>5</v>
      </c>
      <c r="D35" s="4" t="s">
        <v>48</v>
      </c>
      <c r="E35" s="5">
        <v>4</v>
      </c>
      <c r="F35" s="44" t="s">
        <v>127</v>
      </c>
      <c r="G35" s="45" t="str">
        <f>IF(OR(Tabela13[[#This Row],[Pré-requisito1]]="",Tabela13[[#This Row],[Pré-requisito1]]="Ver Eixos"),"ok",IF(VLOOKUP(F35,A:E,2,FALSE)="ok","ok","não"))</f>
        <v>não</v>
      </c>
      <c r="H35" s="44" t="s">
        <v>38</v>
      </c>
      <c r="I35" s="46" t="str">
        <f>IF(OR(Tabela13[[#This Row],[Pré-requisito2]]="",Tabela13[[#This Row],[Pré-requisito2]]="Ver Eixos"),"ok",IF(VLOOKUP(H35,A:E,2,FALSE)="ok","ok","não"))</f>
        <v>não</v>
      </c>
      <c r="J35" s="44"/>
      <c r="K35" s="19" t="str">
        <f>IF(OR(Tabela13[[#This Row],[Pré-requisito3]]="",Tabela13[[#This Row],[Pré-requisito3]]="Ver Eixos"),"ok",IF(VLOOKUP(J35,A:E,2,FALSE)="ok","ok","não"))</f>
        <v>ok</v>
      </c>
      <c r="L35" s="44"/>
      <c r="M35" s="19" t="str">
        <f>IF(OR(Tabela13[[#This Row],[Pré-requisito4]]="",Tabela13[[#This Row],[Pré-requisito4]]="Ver Eixos"),"ok",IF(VLOOKUP(L35,A:F,2,FALSE)="ok","ok","não"))</f>
        <v>ok</v>
      </c>
      <c r="N35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35" s="19" t="b">
        <f>IF(Tabela13[[#This Row],[Status]]="ok",Tabela13[[#This Row],[Sem]])</f>
        <v>0</v>
      </c>
      <c r="P35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35" s="82">
        <f>IF(COUNTIF(Tabela13[[Pré-requisito1]:[Pré-requisito4]],Tabela13[[#This Row],[Componente Curricular]])=0,"",COUNTIF(Tabela13[[Pré-requisito1]:[Pré-requisito4]],Tabela13[[#This Row],[Componente Curricular]]))</f>
        <v>1</v>
      </c>
      <c r="R35" s="19" t="b">
        <f>Tabela13[[#This Row],[Tranca qtd]]=VLOOKUP(Tabela13[[#This Row],[Componente Curricular]],Tabela6[[nome]:[trancaqts]],2,FALSE)</f>
        <v>1</v>
      </c>
      <c r="S35" s="80" t="str">
        <f>IFERROR(VLOOKUP(Tabela13[[#This Row],[Componente Curricular]],Tabela6[],3,FALSE),"")</f>
        <v>Fenômenos de Transporte II – Calor e Massa</v>
      </c>
    </row>
    <row r="36" spans="1:19" ht="43.2" x14ac:dyDescent="0.3">
      <c r="A36" s="3" t="str">
        <f>Tabela13[[#This Row],[Componente Curricular]]</f>
        <v>Físico-Química</v>
      </c>
      <c r="B36" s="3"/>
      <c r="C36" s="106">
        <v>5</v>
      </c>
      <c r="D36" s="4" t="s">
        <v>101</v>
      </c>
      <c r="E36" s="5">
        <v>4</v>
      </c>
      <c r="F36" s="49" t="s">
        <v>38</v>
      </c>
      <c r="G36" s="46" t="str">
        <f>IF(OR(Tabela13[[#This Row],[Pré-requisito1]]="",Tabela13[[#This Row],[Pré-requisito1]]="Ver Eixos"),"ok",IF(VLOOKUP(F36,A:E,2,FALSE)="ok","ok","não"))</f>
        <v>não</v>
      </c>
      <c r="H36" s="44"/>
      <c r="I36" s="46" t="str">
        <f>IF(OR(Tabela13[[#This Row],[Pré-requisito2]]="",Tabela13[[#This Row],[Pré-requisito2]]="Ver Eixos"),"ok",IF(VLOOKUP(H36,A:E,2,FALSE)="ok","ok","não"))</f>
        <v>ok</v>
      </c>
      <c r="J36" s="44"/>
      <c r="K36" s="19" t="str">
        <f>IF(OR(Tabela13[[#This Row],[Pré-requisito3]]="",Tabela13[[#This Row],[Pré-requisito3]]="Ver Eixos"),"ok",IF(VLOOKUP(J36,A:E,2,FALSE)="ok","ok","não"))</f>
        <v>ok</v>
      </c>
      <c r="L36" s="44"/>
      <c r="M36" s="19" t="str">
        <f>IF(OR(Tabela13[[#This Row],[Pré-requisito4]]="",Tabela13[[#This Row],[Pré-requisito4]]="Ver Eixos"),"ok",IF(VLOOKUP(L36,A:F,2,FALSE)="ok","ok","não"))</f>
        <v>ok</v>
      </c>
      <c r="N36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36" s="19" t="b">
        <f>IF(Tabela13[[#This Row],[Status]]="ok",Tabela13[[#This Row],[Sem]])</f>
        <v>0</v>
      </c>
      <c r="P36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36" s="82">
        <f>IF(COUNTIF(Tabela13[[Pré-requisito1]:[Pré-requisito4]],Tabela13[[#This Row],[Componente Curricular]])=0,"",COUNTIF(Tabela13[[Pré-requisito1]:[Pré-requisito4]],Tabela13[[#This Row],[Componente Curricular]]))</f>
        <v>6</v>
      </c>
      <c r="R36" s="19" t="b">
        <f>Tabela13[[#This Row],[Tranca qtd]]=VLOOKUP(Tabela13[[#This Row],[Componente Curricular]],Tabela6[[nome]:[trancaqts]],2,FALSE)</f>
        <v>1</v>
      </c>
      <c r="S36" s="80" t="str">
        <f>IFERROR(VLOOKUP(Tabela13[[#This Row],[Componente Curricular]],Tabela6[],3,FALSE),"")</f>
        <v>Ciência dos Materiais // Bioenergia // Engenharia das Reações Químicas // Enzimas: Produção e Aplicação Industrial // Operações Unitárias I // Biotransformação e Biocatálise</v>
      </c>
    </row>
    <row r="37" spans="1:19" ht="43.2" x14ac:dyDescent="0.3">
      <c r="A37" s="3" t="str">
        <f>Tabela13[[#This Row],[Componente Curricular]]</f>
        <v>Fundamentos de Química Analítica</v>
      </c>
      <c r="B37" s="3"/>
      <c r="C37" s="106">
        <v>5</v>
      </c>
      <c r="D37" s="4" t="s">
        <v>39</v>
      </c>
      <c r="E37" s="5">
        <v>6</v>
      </c>
      <c r="F37" s="44" t="s">
        <v>96</v>
      </c>
      <c r="G37" s="45" t="str">
        <f>IF(OR(Tabela13[[#This Row],[Pré-requisito1]]="",Tabela13[[#This Row],[Pré-requisito1]]="Ver Eixos"),"ok",IF(VLOOKUP(F37,A:E,2,FALSE)="ok","ok","não"))</f>
        <v>não</v>
      </c>
      <c r="H37" s="44" t="s">
        <v>123</v>
      </c>
      <c r="I37" s="46" t="str">
        <f>IF(OR(Tabela13[[#This Row],[Pré-requisito2]]="",Tabela13[[#This Row],[Pré-requisito2]]="Ver Eixos"),"ok",IF(VLOOKUP(H37,A:E,2,FALSE)="ok","ok","não"))</f>
        <v>não</v>
      </c>
      <c r="J37" s="44" t="s">
        <v>125</v>
      </c>
      <c r="K37" s="19" t="str">
        <f>IF(OR(Tabela13[[#This Row],[Pré-requisito3]]="",Tabela13[[#This Row],[Pré-requisito3]]="Ver Eixos"),"ok",IF(VLOOKUP(J37,A:E,2,FALSE)="ok","ok","não"))</f>
        <v>não</v>
      </c>
      <c r="L37" s="45"/>
      <c r="M37" s="19" t="str">
        <f>IF(OR(Tabela13[[#This Row],[Pré-requisito4]]="",Tabela13[[#This Row],[Pré-requisito4]]="Ver Eixos"),"ok",IF(VLOOKUP(L37,A:F,2,FALSE)="ok","ok","não"))</f>
        <v>ok</v>
      </c>
      <c r="N37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37" s="19" t="b">
        <f>IF(Tabela13[[#This Row],[Status]]="ok",Tabela13[[#This Row],[Sem]])</f>
        <v>0</v>
      </c>
      <c r="P37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37" s="82">
        <f>IF(COUNTIF(Tabela13[[Pré-requisito1]:[Pré-requisito4]],Tabela13[[#This Row],[Componente Curricular]])=0,"",COUNTIF(Tabela13[[Pré-requisito1]:[Pré-requisito4]],Tabela13[[#This Row],[Componente Curricular]]))</f>
        <v>4</v>
      </c>
      <c r="R37" s="19" t="b">
        <f>Tabela13[[#This Row],[Tranca qtd]]=VLOOKUP(Tabela13[[#This Row],[Componente Curricular]],Tabela6[[nome]:[trancaqts]],2,FALSE)</f>
        <v>1</v>
      </c>
      <c r="S37" s="80" t="str">
        <f>IFERROR(VLOOKUP(Tabela13[[#This Row],[Componente Curricular]],Tabela6[],3,FALSE),"")</f>
        <v>Métodos de Caracterização de (Bio)Compostos // Recuperação e Purificação de Bioprodutos // Instrumentação e Controle de Bioprocessos // Biocombustíveis: Produção e Caracterização</v>
      </c>
    </row>
    <row r="38" spans="1:19" ht="72" x14ac:dyDescent="0.3">
      <c r="A38" s="3" t="str">
        <f>Tabela13[[#This Row],[Componente Curricular]]</f>
        <v>Microbiologia Geral</v>
      </c>
      <c r="B38" s="3"/>
      <c r="C38" s="106">
        <v>5</v>
      </c>
      <c r="D38" s="4" t="s">
        <v>43</v>
      </c>
      <c r="E38" s="5">
        <v>4</v>
      </c>
      <c r="F38" s="44" t="s">
        <v>42</v>
      </c>
      <c r="G38" s="45" t="str">
        <f>IF(OR(Tabela13[[#This Row],[Pré-requisito1]]="",Tabela13[[#This Row],[Pré-requisito1]]="Ver Eixos"),"ok",IF(VLOOKUP(F38,A:E,2,FALSE)="ok","ok","não"))</f>
        <v>não</v>
      </c>
      <c r="H38" s="44"/>
      <c r="I38" s="46" t="str">
        <f>IF(OR(Tabela13[[#This Row],[Pré-requisito2]]="",Tabela13[[#This Row],[Pré-requisito2]]="Ver Eixos"),"ok",IF(VLOOKUP(H38,A:E,2,FALSE)="ok","ok","não"))</f>
        <v>ok</v>
      </c>
      <c r="J38" s="44"/>
      <c r="K38" s="19" t="str">
        <f>IF(OR(Tabela13[[#This Row],[Pré-requisito3]]="",Tabela13[[#This Row],[Pré-requisito3]]="Ver Eixos"),"ok",IF(VLOOKUP(J38,A:E,2,FALSE)="ok","ok","não"))</f>
        <v>ok</v>
      </c>
      <c r="L38" s="44"/>
      <c r="M38" s="19" t="str">
        <f>IF(OR(Tabela13[[#This Row],[Pré-requisito4]]="",Tabela13[[#This Row],[Pré-requisito4]]="Ver Eixos"),"ok",IF(VLOOKUP(L38,A:F,2,FALSE)="ok","ok","não"))</f>
        <v>ok</v>
      </c>
      <c r="N38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38" s="19" t="b">
        <f>IF(Tabela13[[#This Row],[Status]]="ok",Tabela13[[#This Row],[Sem]])</f>
        <v>0</v>
      </c>
      <c r="P38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38" s="82">
        <f>IF(COUNTIF(Tabela13[[Pré-requisito1]:[Pré-requisito4]],Tabela13[[#This Row],[Componente Curricular]])=0,"",COUNTIF(Tabela13[[Pré-requisito1]:[Pré-requisito4]],Tabela13[[#This Row],[Componente Curricular]]))</f>
        <v>9</v>
      </c>
      <c r="R38" s="19" t="b">
        <f>Tabela13[[#This Row],[Tranca qtd]]=VLOOKUP(Tabela13[[#This Row],[Componente Curricular]],Tabela6[[nome]:[trancaqts]],2,FALSE)</f>
        <v>1</v>
      </c>
      <c r="S38" s="80" t="str">
        <f>IFERROR(VLOOKUP(Tabela13[[#This Row],[Componente Curricular]],Tabela6[],3,FALSE),"")</f>
        <v>Imunologia Geral // Genética de Micro-organismos // Fundamentos de Toxicologia // Introdução à Biorrefinaria // Bioprocessos na Indústria de Alimentos e Bebidas // Química Ambiental // Disposição e Tratamento de Resíduos Sólidos // Microbiologia Ambiental // Processos Fermentativos Industriais: Fundamentos e Aplicações</v>
      </c>
    </row>
    <row r="39" spans="1:19" x14ac:dyDescent="0.3">
      <c r="A39" s="3" t="str">
        <f>Tabela13[[#This Row],[Componente Curricular]]</f>
        <v>Ciência dos Materiais</v>
      </c>
      <c r="B39" s="3"/>
      <c r="C39" s="106">
        <v>6</v>
      </c>
      <c r="D39" s="4" t="s">
        <v>56</v>
      </c>
      <c r="E39" s="5">
        <v>4</v>
      </c>
      <c r="F39" s="44" t="s">
        <v>97</v>
      </c>
      <c r="G39" s="45" t="str">
        <f>IF(OR(Tabela13[[#This Row],[Pré-requisito1]]="",Tabela13[[#This Row],[Pré-requisito1]]="Ver Eixos"),"ok",IF(VLOOKUP(F39,A:E,2,FALSE)="ok","ok","não"))</f>
        <v>não</v>
      </c>
      <c r="H39" s="44" t="s">
        <v>101</v>
      </c>
      <c r="I39" s="46" t="str">
        <f>IF(OR(Tabela13[[#This Row],[Pré-requisito2]]="",Tabela13[[#This Row],[Pré-requisito2]]="Ver Eixos"),"ok",IF(VLOOKUP(H39,A:E,2,FALSE)="ok","ok","não"))</f>
        <v>não</v>
      </c>
      <c r="J39" s="44"/>
      <c r="K39" s="19" t="str">
        <f>IF(OR(Tabela13[[#This Row],[Pré-requisito3]]="",Tabela13[[#This Row],[Pré-requisito3]]="Ver Eixos"),"ok",IF(VLOOKUP(J39,A:E,2,FALSE)="ok","ok","não"))</f>
        <v>ok</v>
      </c>
      <c r="L39" s="44"/>
      <c r="M39" s="19" t="str">
        <f>IF(OR(Tabela13[[#This Row],[Pré-requisito4]]="",Tabela13[[#This Row],[Pré-requisito4]]="Ver Eixos"),"ok",IF(VLOOKUP(L39,A:F,2,FALSE)="ok","ok","não"))</f>
        <v>ok</v>
      </c>
      <c r="N39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39" s="19" t="b">
        <f>IF(Tabela13[[#This Row],[Status]]="ok",Tabela13[[#This Row],[Sem]])</f>
        <v>0</v>
      </c>
      <c r="P39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39" s="82">
        <f>IF(COUNTIF(Tabela13[[Pré-requisito1]:[Pré-requisito4]],Tabela13[[#This Row],[Componente Curricular]])=0,"",COUNTIF(Tabela13[[Pré-requisito1]:[Pré-requisito4]],Tabela13[[#This Row],[Componente Curricular]]))</f>
        <v>2</v>
      </c>
      <c r="R39" s="19" t="b">
        <f>Tabela13[[#This Row],[Tranca qtd]]=VLOOKUP(Tabela13[[#This Row],[Componente Curricular]],Tabela6[[nome]:[trancaqts]],2,FALSE)</f>
        <v>1</v>
      </c>
      <c r="S39" s="80" t="str">
        <f>IFERROR(VLOOKUP(Tabela13[[#This Row],[Componente Curricular]],Tabela6[],3,FALSE),"")</f>
        <v>Instalações Industriais // Biorreatores: Fundamentos e Projeto</v>
      </c>
    </row>
    <row r="40" spans="1:19" x14ac:dyDescent="0.3">
      <c r="A40" s="3" t="str">
        <f>Tabela13[[#This Row],[Componente Curricular]]</f>
        <v>Economia para Engenharia</v>
      </c>
      <c r="B40" s="3"/>
      <c r="C40" s="106">
        <v>6</v>
      </c>
      <c r="D40" s="4" t="s">
        <v>60</v>
      </c>
      <c r="E40" s="5">
        <v>2</v>
      </c>
      <c r="F40" s="44" t="s">
        <v>61</v>
      </c>
      <c r="G40" s="45" t="str">
        <f>IF(OR(Tabela13[[#This Row],[Pré-requisito1]]="",Tabela13[[#This Row],[Pré-requisito1]]="Ver Eixos"),"ok",IF(VLOOKUP(F40,A:E,2,FALSE)="ok","ok","não"))</f>
        <v>não</v>
      </c>
      <c r="H40" s="44"/>
      <c r="I40" s="46" t="str">
        <f>IF(OR(Tabela13[[#This Row],[Pré-requisito2]]="",Tabela13[[#This Row],[Pré-requisito2]]="Ver Eixos"),"ok",IF(VLOOKUP(H40,A:E,2,FALSE)="ok","ok","não"))</f>
        <v>ok</v>
      </c>
      <c r="J40" s="44"/>
      <c r="K40" s="19" t="str">
        <f>IF(OR(Tabela13[[#This Row],[Pré-requisito3]]="",Tabela13[[#This Row],[Pré-requisito3]]="Ver Eixos"),"ok",IF(VLOOKUP(J40,A:E,2,FALSE)="ok","ok","não"))</f>
        <v>ok</v>
      </c>
      <c r="L40" s="44"/>
      <c r="M40" s="19" t="str">
        <f>IF(OR(Tabela13[[#This Row],[Pré-requisito4]]="",Tabela13[[#This Row],[Pré-requisito4]]="Ver Eixos"),"ok",IF(VLOOKUP(L40,A:F,2,FALSE)="ok","ok","não"))</f>
        <v>ok</v>
      </c>
      <c r="N40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40" s="19" t="b">
        <f>IF(Tabela13[[#This Row],[Status]]="ok",Tabela13[[#This Row],[Sem]])</f>
        <v>0</v>
      </c>
      <c r="P40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40" s="82">
        <f>IF(COUNTIF(Tabela13[[Pré-requisito1]:[Pré-requisito4]],Tabela13[[#This Row],[Componente Curricular]])=0,"",COUNTIF(Tabela13[[Pré-requisito1]:[Pré-requisito4]],Tabela13[[#This Row],[Componente Curricular]]))</f>
        <v>1</v>
      </c>
      <c r="R40" s="19" t="b">
        <f>Tabela13[[#This Row],[Tranca qtd]]=VLOOKUP(Tabela13[[#This Row],[Componente Curricular]],Tabela6[[nome]:[trancaqts]],2,FALSE)</f>
        <v>1</v>
      </c>
      <c r="S40" s="80" t="str">
        <f>IFERROR(VLOOKUP(Tabela13[[#This Row],[Componente Curricular]],Tabela6[],3,FALSE),"")</f>
        <v>Administração e Empreendedorismo</v>
      </c>
    </row>
    <row r="41" spans="1:19" x14ac:dyDescent="0.3">
      <c r="A41" s="3" t="str">
        <f>Tabela13[[#This Row],[Componente Curricular]]</f>
        <v>Imunologia Geral</v>
      </c>
      <c r="B41" s="3"/>
      <c r="C41" s="106">
        <v>6</v>
      </c>
      <c r="D41" s="4" t="s">
        <v>50</v>
      </c>
      <c r="E41" s="5">
        <v>4</v>
      </c>
      <c r="F41" s="44" t="s">
        <v>41</v>
      </c>
      <c r="G41" s="45" t="str">
        <f>IF(OR(Tabela13[[#This Row],[Pré-requisito1]]="",Tabela13[[#This Row],[Pré-requisito1]]="Ver Eixos"),"ok",IF(VLOOKUP(F41,A:E,2,FALSE)="ok","ok","não"))</f>
        <v>não</v>
      </c>
      <c r="H41" s="44" t="s">
        <v>43</v>
      </c>
      <c r="I41" s="46" t="str">
        <f>IF(OR(Tabela13[[#This Row],[Pré-requisito2]]="",Tabela13[[#This Row],[Pré-requisito2]]="Ver Eixos"),"ok",IF(VLOOKUP(H41,A:E,2,FALSE)="ok","ok","não"))</f>
        <v>não</v>
      </c>
      <c r="J41" s="44" t="s">
        <v>44</v>
      </c>
      <c r="K41" s="19" t="str">
        <f>IF(OR(Tabela13[[#This Row],[Pré-requisito3]]="",Tabela13[[#This Row],[Pré-requisito3]]="Ver Eixos"),"ok",IF(VLOOKUP(J41,A:E,2,FALSE)="ok","ok","não"))</f>
        <v>não</v>
      </c>
      <c r="L41" s="44"/>
      <c r="M41" s="19" t="str">
        <f>IF(OR(Tabela13[[#This Row],[Pré-requisito4]]="",Tabela13[[#This Row],[Pré-requisito4]]="Ver Eixos"),"ok",IF(VLOOKUP(L41,A:F,2,FALSE)="ok","ok","não"))</f>
        <v>ok</v>
      </c>
      <c r="N41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41" s="19" t="b">
        <f>IF(Tabela13[[#This Row],[Status]]="ok",Tabela13[[#This Row],[Sem]])</f>
        <v>0</v>
      </c>
      <c r="P41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41" s="82">
        <f>IF(COUNTIF(Tabela13[[Pré-requisito1]:[Pré-requisito4]],Tabela13[[#This Row],[Componente Curricular]])=0,"",COUNTIF(Tabela13[[Pré-requisito1]:[Pré-requisito4]],Tabela13[[#This Row],[Componente Curricular]]))</f>
        <v>1</v>
      </c>
      <c r="R41" s="19" t="b">
        <f>Tabela13[[#This Row],[Tranca qtd]]=VLOOKUP(Tabela13[[#This Row],[Componente Curricular]],Tabela6[[nome]:[trancaqts]],2,FALSE)</f>
        <v>1</v>
      </c>
      <c r="S41" s="80" t="str">
        <f>IFERROR(VLOOKUP(Tabela13[[#This Row],[Componente Curricular]],Tabela6[],3,FALSE),"")</f>
        <v>Biotecnologia de Fármacos</v>
      </c>
    </row>
    <row r="42" spans="1:19" x14ac:dyDescent="0.3">
      <c r="A42" s="3" t="str">
        <f>Tabela13[[#This Row],[Componente Curricular]]</f>
        <v>Genética de Micro-organismos</v>
      </c>
      <c r="B42" s="3"/>
      <c r="C42" s="106">
        <v>6</v>
      </c>
      <c r="D42" s="4" t="s">
        <v>52</v>
      </c>
      <c r="E42" s="5">
        <v>3</v>
      </c>
      <c r="F42" s="44" t="s">
        <v>43</v>
      </c>
      <c r="G42" s="45" t="str">
        <f>IF(OR(Tabela13[[#This Row],[Pré-requisito1]]="",Tabela13[[#This Row],[Pré-requisito1]]="Ver Eixos"),"ok",IF(VLOOKUP(F42,A:E,2,FALSE)="ok","ok","não"))</f>
        <v>não</v>
      </c>
      <c r="H42" s="44" t="s">
        <v>44</v>
      </c>
      <c r="I42" s="46" t="str">
        <f>IF(OR(Tabela13[[#This Row],[Pré-requisito2]]="",Tabela13[[#This Row],[Pré-requisito2]]="Ver Eixos"),"ok",IF(VLOOKUP(H42,A:E,2,FALSE)="ok","ok","não"))</f>
        <v>não</v>
      </c>
      <c r="J42" s="44"/>
      <c r="K42" s="19" t="str">
        <f>IF(OR(Tabela13[[#This Row],[Pré-requisito3]]="",Tabela13[[#This Row],[Pré-requisito3]]="Ver Eixos"),"ok",IF(VLOOKUP(J42,A:E,2,FALSE)="ok","ok","não"))</f>
        <v>ok</v>
      </c>
      <c r="L42" s="44"/>
      <c r="M42" s="19" t="str">
        <f>IF(OR(Tabela13[[#This Row],[Pré-requisito4]]="",Tabela13[[#This Row],[Pré-requisito4]]="Ver Eixos"),"ok",IF(VLOOKUP(L42,A:F,2,FALSE)="ok","ok","não"))</f>
        <v>ok</v>
      </c>
      <c r="N42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42" s="19" t="b">
        <f>IF(Tabela13[[#This Row],[Status]]="ok",Tabela13[[#This Row],[Sem]])</f>
        <v>0</v>
      </c>
      <c r="P42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42" s="82" t="str">
        <f>IF(COUNTIF(Tabela13[[Pré-requisito1]:[Pré-requisito4]],Tabela13[[#This Row],[Componente Curricular]])=0,"",COUNTIF(Tabela13[[Pré-requisito1]:[Pré-requisito4]],Tabela13[[#This Row],[Componente Curricular]]))</f>
        <v/>
      </c>
      <c r="R42" s="19" t="e">
        <f>Tabela13[[#This Row],[Tranca qtd]]=VLOOKUP(Tabela13[[#This Row],[Componente Curricular]],Tabela6[[nome]:[trancaqts]],2,FALSE)</f>
        <v>#N/A</v>
      </c>
      <c r="S42" s="80" t="str">
        <f>IFERROR(VLOOKUP(Tabela13[[#This Row],[Componente Curricular]],Tabela6[],3,FALSE),"")</f>
        <v/>
      </c>
    </row>
    <row r="43" spans="1:19" ht="16.2" customHeight="1" x14ac:dyDescent="0.3">
      <c r="A43" s="3" t="str">
        <f>Tabela13[[#This Row],[Componente Curricular]]</f>
        <v>Fenômenos de Transporte II – Calor e Massa</v>
      </c>
      <c r="B43" s="3"/>
      <c r="C43" s="106">
        <v>6</v>
      </c>
      <c r="D43" s="4" t="s">
        <v>58</v>
      </c>
      <c r="E43" s="5">
        <v>4</v>
      </c>
      <c r="F43" s="44" t="s">
        <v>48</v>
      </c>
      <c r="G43" s="45" t="str">
        <f>IF(OR(Tabela13[[#This Row],[Pré-requisito1]]="",Tabela13[[#This Row],[Pré-requisito1]]="Ver Eixos"),"ok",IF(VLOOKUP(F43,A:E,2,FALSE)="ok","ok","não"))</f>
        <v>não</v>
      </c>
      <c r="H43" s="44"/>
      <c r="I43" s="46" t="str">
        <f>IF(OR(Tabela13[[#This Row],[Pré-requisito2]]="",Tabela13[[#This Row],[Pré-requisito2]]="Ver Eixos"),"ok",IF(VLOOKUP(H43,A:E,2,FALSE)="ok","ok","não"))</f>
        <v>ok</v>
      </c>
      <c r="J43" s="44"/>
      <c r="K43" s="19" t="str">
        <f>IF(OR(Tabela13[[#This Row],[Pré-requisito3]]="",Tabela13[[#This Row],[Pré-requisito3]]="Ver Eixos"),"ok",IF(VLOOKUP(J43,A:E,2,FALSE)="ok","ok","não"))</f>
        <v>ok</v>
      </c>
      <c r="L43" s="44"/>
      <c r="M43" s="19" t="str">
        <f>IF(OR(Tabela13[[#This Row],[Pré-requisito4]]="",Tabela13[[#This Row],[Pré-requisito4]]="Ver Eixos"),"ok",IF(VLOOKUP(L43,A:F,2,FALSE)="ok","ok","não"))</f>
        <v>ok</v>
      </c>
      <c r="N43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43" s="19" t="b">
        <f>IF(Tabela13[[#This Row],[Status]]="ok",Tabela13[[#This Row],[Sem]])</f>
        <v>0</v>
      </c>
      <c r="P43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43" s="82">
        <f>IF(COUNTIF(Tabela13[[Pré-requisito1]:[Pré-requisito4]],Tabela13[[#This Row],[Componente Curricular]])=0,"",COUNTIF(Tabela13[[Pré-requisito1]:[Pré-requisito4]],Tabela13[[#This Row],[Componente Curricular]]))</f>
        <v>2</v>
      </c>
      <c r="R43" s="19" t="b">
        <f>Tabela13[[#This Row],[Tranca qtd]]=VLOOKUP(Tabela13[[#This Row],[Componente Curricular]],Tabela6[[nome]:[trancaqts]],2,FALSE)</f>
        <v>1</v>
      </c>
      <c r="S43" s="80" t="str">
        <f>IFERROR(VLOOKUP(Tabela13[[#This Row],[Componente Curricular]],Tabela6[],3,FALSE),"")</f>
        <v>Engenharia das Reações Químicas // Operações Unitárias I</v>
      </c>
    </row>
    <row r="44" spans="1:19" x14ac:dyDescent="0.3">
      <c r="A44" s="3" t="str">
        <f>Tabela13[[#This Row],[Componente Curricular]]</f>
        <v>Créditos Eletivos Obrigatórios Sugeridos</v>
      </c>
      <c r="B44" s="3"/>
      <c r="C44" s="106">
        <v>6</v>
      </c>
      <c r="D44" s="93" t="s">
        <v>62</v>
      </c>
      <c r="E44" s="5">
        <v>8</v>
      </c>
      <c r="F44" s="50"/>
      <c r="G44" s="45" t="str">
        <f>IF(OR(Tabela13[[#This Row],[Pré-requisito1]]="",Tabela13[[#This Row],[Pré-requisito1]]="Ver Eixos"),"ok",IF(VLOOKUP(F44,A:E,2,FALSE)="ok","ok","não"))</f>
        <v>ok</v>
      </c>
      <c r="H44" s="44"/>
      <c r="I44" s="46" t="str">
        <f>IF(OR(Tabela13[[#This Row],[Pré-requisito2]]="",Tabela13[[#This Row],[Pré-requisito2]]="Ver Eixos"),"ok",IF(VLOOKUP(H44,A:E,2,FALSE)="ok","ok","não"))</f>
        <v>ok</v>
      </c>
      <c r="J44" s="44"/>
      <c r="K44" s="19" t="str">
        <f>IF(OR(Tabela13[[#This Row],[Pré-requisito3]]="",Tabela13[[#This Row],[Pré-requisito3]]="Ver Eixos"),"ok",IF(VLOOKUP(J44,A:E,2,FALSE)="ok","ok","não"))</f>
        <v>ok</v>
      </c>
      <c r="L44" s="44"/>
      <c r="M44" s="19" t="str">
        <f>IF(OR(Tabela13[[#This Row],[Pré-requisito4]]="",Tabela13[[#This Row],[Pré-requisito4]]="Ver Eixos"),"ok",IF(VLOOKUP(L44,A:F,2,FALSE)="ok","ok","não"))</f>
        <v>ok</v>
      </c>
      <c r="N44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44" s="19" t="b">
        <f>IF(Tabela13[[#This Row],[Status]]="ok",Tabela13[[#This Row],[Sem]])</f>
        <v>0</v>
      </c>
      <c r="P44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44" s="82" t="str">
        <f>IF(COUNTIF(Tabela13[[Pré-requisito1]:[Pré-requisito4]],Tabela13[[#This Row],[Componente Curricular]])=0,"",COUNTIF(Tabela13[[Pré-requisito1]:[Pré-requisito4]],Tabela13[[#This Row],[Componente Curricular]]))</f>
        <v/>
      </c>
      <c r="R44" s="19" t="e">
        <f>Tabela13[[#This Row],[Tranca qtd]]=VLOOKUP(Tabela13[[#This Row],[Componente Curricular]],Tabela6[[nome]:[trancaqts]],2,FALSE)</f>
        <v>#N/A</v>
      </c>
      <c r="S44" s="80" t="str">
        <f>IFERROR(VLOOKUP(Tabela13[[#This Row],[Componente Curricular]],Tabela6[],3,FALSE),"")</f>
        <v/>
      </c>
    </row>
    <row r="45" spans="1:19" ht="28.8" x14ac:dyDescent="0.3">
      <c r="A45" s="3" t="str">
        <f>Tabela13[[#This Row],[Componente Curricular]]</f>
        <v>Técnicas de Biologia Molecular</v>
      </c>
      <c r="B45" s="3"/>
      <c r="C45" s="106">
        <v>6</v>
      </c>
      <c r="D45" s="4" t="s">
        <v>54</v>
      </c>
      <c r="E45" s="5">
        <v>4</v>
      </c>
      <c r="F45" s="44" t="s">
        <v>96</v>
      </c>
      <c r="G45" s="45" t="str">
        <f>IF(OR(Tabela13[[#This Row],[Pré-requisito1]]="",Tabela13[[#This Row],[Pré-requisito1]]="Ver Eixos"),"ok",IF(VLOOKUP(F45,A:E,2,FALSE)="ok","ok","não"))</f>
        <v>não</v>
      </c>
      <c r="H45" s="44" t="s">
        <v>44</v>
      </c>
      <c r="I45" s="46" t="str">
        <f>IF(OR(Tabela13[[#This Row],[Pré-requisito2]]="",Tabela13[[#This Row],[Pré-requisito2]]="Ver Eixos"),"ok",IF(VLOOKUP(H45,A:E,2,FALSE)="ok","ok","não"))</f>
        <v>não</v>
      </c>
      <c r="J45" s="44"/>
      <c r="K45" s="19" t="str">
        <f>IF(OR(Tabela13[[#This Row],[Pré-requisito3]]="",Tabela13[[#This Row],[Pré-requisito3]]="Ver Eixos"),"ok",IF(VLOOKUP(J45,A:E,2,FALSE)="ok","ok","não"))</f>
        <v>ok</v>
      </c>
      <c r="L45" s="44"/>
      <c r="M45" s="19" t="str">
        <f>IF(OR(Tabela13[[#This Row],[Pré-requisito4]]="",Tabela13[[#This Row],[Pré-requisito4]]="Ver Eixos"),"ok",IF(VLOOKUP(L45,A:F,2,FALSE)="ok","ok","não"))</f>
        <v>ok</v>
      </c>
      <c r="N45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45" s="19" t="b">
        <f>IF(Tabela13[[#This Row],[Status]]="ok",Tabela13[[#This Row],[Sem]])</f>
        <v>0</v>
      </c>
      <c r="P45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45" s="82">
        <f>IF(COUNTIF(Tabela13[[Pré-requisito1]:[Pré-requisito4]],Tabela13[[#This Row],[Componente Curricular]])=0,"",COUNTIF(Tabela13[[Pré-requisito1]:[Pré-requisito4]],Tabela13[[#This Row],[Componente Curricular]]))</f>
        <v>3</v>
      </c>
      <c r="R45" s="19" t="b">
        <f>Tabela13[[#This Row],[Tranca qtd]]=VLOOKUP(Tabela13[[#This Row],[Componente Curricular]],Tabela6[[nome]:[trancaqts]],2,FALSE)</f>
        <v>1</v>
      </c>
      <c r="S45" s="80" t="str">
        <f>IFERROR(VLOOKUP(Tabela13[[#This Row],[Componente Curricular]],Tabela6[],3,FALSE),"")</f>
        <v>Bioética e Biossegurança // Bioinformática // Genômica, Proteômica e Transcritômica</v>
      </c>
    </row>
    <row r="46" spans="1:19" ht="28.8" x14ac:dyDescent="0.3">
      <c r="A46" s="3" t="str">
        <f>Tabela13[[#This Row],[Componente Curricular]]</f>
        <v>Administração e Empreendedorismo</v>
      </c>
      <c r="B46" s="3"/>
      <c r="C46" s="106">
        <v>7</v>
      </c>
      <c r="D46" s="4" t="s">
        <v>67</v>
      </c>
      <c r="E46" s="5">
        <v>2</v>
      </c>
      <c r="F46" s="44" t="s">
        <v>60</v>
      </c>
      <c r="G46" s="45" t="str">
        <f>IF(OR(Tabela13[[#This Row],[Pré-requisito1]]="",Tabela13[[#This Row],[Pré-requisito1]]="Ver Eixos"),"ok",IF(VLOOKUP(F46,A:E,2,FALSE)="ok","ok","não"))</f>
        <v>não</v>
      </c>
      <c r="H46" s="44"/>
      <c r="I46" s="46" t="str">
        <f>IF(OR(Tabela13[[#This Row],[Pré-requisito2]]="",Tabela13[[#This Row],[Pré-requisito2]]="Ver Eixos"),"ok",IF(VLOOKUP(H46,A:E,2,FALSE)="ok","ok","não"))</f>
        <v>ok</v>
      </c>
      <c r="J46" s="44"/>
      <c r="K46" s="19" t="str">
        <f>IF(OR(Tabela13[[#This Row],[Pré-requisito3]]="",Tabela13[[#This Row],[Pré-requisito3]]="Ver Eixos"),"ok",IF(VLOOKUP(J46,A:E,2,FALSE)="ok","ok","não"))</f>
        <v>ok</v>
      </c>
      <c r="L46" s="44"/>
      <c r="M46" s="19" t="str">
        <f>IF(OR(Tabela13[[#This Row],[Pré-requisito4]]="",Tabela13[[#This Row],[Pré-requisito4]]="Ver Eixos"),"ok",IF(VLOOKUP(L46,A:F,2,FALSE)="ok","ok","não"))</f>
        <v>ok</v>
      </c>
      <c r="N46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46" s="19" t="b">
        <f>IF(Tabela13[[#This Row],[Status]]="ok",Tabela13[[#This Row],[Sem]])</f>
        <v>0</v>
      </c>
      <c r="P46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46" s="82">
        <f>IF(COUNTIF(Tabela13[[Pré-requisito1]:[Pré-requisito4]],Tabela13[[#This Row],[Componente Curricular]])=0,"",COUNTIF(Tabela13[[Pré-requisito1]:[Pré-requisito4]],Tabela13[[#This Row],[Componente Curricular]]))</f>
        <v>2</v>
      </c>
      <c r="R46" s="19" t="b">
        <f>Tabela13[[#This Row],[Tranca qtd]]=VLOOKUP(Tabela13[[#This Row],[Componente Curricular]],Tabela6[[nome]:[trancaqts]],2,FALSE)</f>
        <v>1</v>
      </c>
      <c r="S46" s="80" t="str">
        <f>IFERROR(VLOOKUP(Tabela13[[#This Row],[Componente Curricular]],Tabela6[],3,FALSE),"")</f>
        <v>Desenvolvimento de Projetos e Produtos Biotecnológicos // Gestão e Patentes em Biotecnologia</v>
      </c>
    </row>
    <row r="47" spans="1:19" ht="20.399999999999999" x14ac:dyDescent="0.3">
      <c r="A47" s="3" t="str">
        <f>Tabela13[[#This Row],[Componente Curricular]]</f>
        <v>Bioinformática</v>
      </c>
      <c r="B47" s="3"/>
      <c r="C47" s="106">
        <v>7</v>
      </c>
      <c r="D47" s="4" t="s">
        <v>65</v>
      </c>
      <c r="E47" s="5">
        <v>4</v>
      </c>
      <c r="F47" s="44" t="s">
        <v>100</v>
      </c>
      <c r="G47" s="45" t="str">
        <f>IF(OR(Tabela13[[#This Row],[Pré-requisito1]]="",Tabela13[[#This Row],[Pré-requisito1]]="Ver Eixos"),"ok",IF(VLOOKUP(F47,A:E,2,FALSE)="ok","ok","não"))</f>
        <v>ok</v>
      </c>
      <c r="H47" s="44" t="s">
        <v>54</v>
      </c>
      <c r="I47" s="46" t="str">
        <f>IF(OR(Tabela13[[#This Row],[Pré-requisito2]]="",Tabela13[[#This Row],[Pré-requisito2]]="Ver Eixos"),"ok",IF(VLOOKUP(H47,A:E,2,FALSE)="ok","ok","não"))</f>
        <v>não</v>
      </c>
      <c r="J47" s="44"/>
      <c r="K47" s="19" t="str">
        <f>IF(OR(Tabela13[[#This Row],[Pré-requisito3]]="",Tabela13[[#This Row],[Pré-requisito3]]="Ver Eixos"),"ok",IF(VLOOKUP(J47,A:E,2,FALSE)="ok","ok","não"))</f>
        <v>ok</v>
      </c>
      <c r="L47" s="44"/>
      <c r="M47" s="19" t="str">
        <f>IF(OR(Tabela13[[#This Row],[Pré-requisito4]]="",Tabela13[[#This Row],[Pré-requisito4]]="Ver Eixos"),"ok",IF(VLOOKUP(L47,A:F,2,FALSE)="ok","ok","não"))</f>
        <v>ok</v>
      </c>
      <c r="N47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47" s="19" t="b">
        <f>IF(Tabela13[[#This Row],[Status]]="ok",Tabela13[[#This Row],[Sem]])</f>
        <v>0</v>
      </c>
      <c r="P47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47" s="82">
        <f>IF(COUNTIF(Tabela13[[Pré-requisito1]:[Pré-requisito4]],Tabela13[[#This Row],[Componente Curricular]])=0,"",COUNTIF(Tabela13[[Pré-requisito1]:[Pré-requisito4]],Tabela13[[#This Row],[Componente Curricular]]))</f>
        <v>1</v>
      </c>
      <c r="R47" s="19" t="b">
        <f>Tabela13[[#This Row],[Tranca qtd]]=VLOOKUP(Tabela13[[#This Row],[Componente Curricular]],Tabela6[[nome]:[trancaqts]],2,FALSE)</f>
        <v>1</v>
      </c>
      <c r="S47" s="80" t="str">
        <f>IFERROR(VLOOKUP(Tabela13[[#This Row],[Componente Curricular]],Tabela6[],3,FALSE),"")</f>
        <v>Genômica, Proteômica e Transcritômica</v>
      </c>
    </row>
    <row r="48" spans="1:19" ht="43.2" x14ac:dyDescent="0.3">
      <c r="A48" s="3" t="str">
        <f>Tabela13[[#This Row],[Componente Curricular]]</f>
        <v>Engenharia das Reações Químicas</v>
      </c>
      <c r="B48" s="3"/>
      <c r="C48" s="106">
        <v>7</v>
      </c>
      <c r="D48" s="32" t="s">
        <v>107</v>
      </c>
      <c r="E48" s="5">
        <v>6</v>
      </c>
      <c r="F48" s="44" t="s">
        <v>101</v>
      </c>
      <c r="G48" s="45" t="str">
        <f>IF(OR(Tabela13[[#This Row],[Pré-requisito1]]="",Tabela13[[#This Row],[Pré-requisito1]]="Ver Eixos"),"ok",IF(VLOOKUP(F48,A:E,2,FALSE)="ok","ok","não"))</f>
        <v>não</v>
      </c>
      <c r="H48" s="44" t="s">
        <v>58</v>
      </c>
      <c r="I48" s="46" t="str">
        <f>IF(OR(Tabela13[[#This Row],[Pré-requisito2]]="",Tabela13[[#This Row],[Pré-requisito2]]="Ver Eixos"),"ok",IF(VLOOKUP(H48,A:E,2,FALSE)="ok","ok","não"))</f>
        <v>não</v>
      </c>
      <c r="J48" s="44"/>
      <c r="K48" s="19" t="str">
        <f>IF(OR(Tabela13[[#This Row],[Pré-requisito3]]="",Tabela13[[#This Row],[Pré-requisito3]]="Ver Eixos"),"ok",IF(VLOOKUP(J48,A:E,2,FALSE)="ok","ok","não"))</f>
        <v>ok</v>
      </c>
      <c r="L48" s="44"/>
      <c r="M48" s="19" t="str">
        <f>IF(OR(Tabela13[[#This Row],[Pré-requisito4]]="",Tabela13[[#This Row],[Pré-requisito4]]="Ver Eixos"),"ok",IF(VLOOKUP(L48,A:F,2,FALSE)="ok","ok","não"))</f>
        <v>ok</v>
      </c>
      <c r="N48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48" s="19" t="b">
        <f>IF(Tabela13[[#This Row],[Status]]="ok",Tabela13[[#This Row],[Sem]])</f>
        <v>0</v>
      </c>
      <c r="P48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48" s="82">
        <f>IF(COUNTIF(Tabela13[[Pré-requisito1]:[Pré-requisito4]],Tabela13[[#This Row],[Componente Curricular]])=0,"",COUNTIF(Tabela13[[Pré-requisito1]:[Pré-requisito4]],Tabela13[[#This Row],[Componente Curricular]]))</f>
        <v>4</v>
      </c>
      <c r="R48" s="19" t="b">
        <f>Tabela13[[#This Row],[Tranca qtd]]=VLOOKUP(Tabela13[[#This Row],[Componente Curricular]],Tabela6[[nome]:[trancaqts]],2,FALSE)</f>
        <v>1</v>
      </c>
      <c r="S48" s="80" t="str">
        <f>IFERROR(VLOOKUP(Tabela13[[#This Row],[Componente Curricular]],Tabela6[],3,FALSE),"")</f>
        <v>Laboratório de Engenharia de Bioprocessos // Planejamento e Projeto Industrial de Bioprocessos e Biotecnologia // Tratamento de Efluentes e Reuso da Água // Biorreatores: Fundamentos e Projeto</v>
      </c>
    </row>
    <row r="49" spans="1:19" ht="30.6" x14ac:dyDescent="0.3">
      <c r="A49" s="3" t="str">
        <f>Tabela13[[#This Row],[Componente Curricular]]</f>
        <v>Operações Unitárias I</v>
      </c>
      <c r="B49" s="3"/>
      <c r="C49" s="106">
        <v>7</v>
      </c>
      <c r="D49" s="62" t="s">
        <v>104</v>
      </c>
      <c r="E49" s="5">
        <v>4</v>
      </c>
      <c r="F49" s="44" t="s">
        <v>101</v>
      </c>
      <c r="G49" s="45" t="str">
        <f>IF(OR(Tabela13[[#This Row],[Pré-requisito1]]="",Tabela13[[#This Row],[Pré-requisito1]]="Ver Eixos"),"ok",IF(VLOOKUP(F49,A:E,2,FALSE)="ok","ok","não"))</f>
        <v>não</v>
      </c>
      <c r="H49" s="44" t="s">
        <v>58</v>
      </c>
      <c r="I49" s="46" t="str">
        <f>IF(OR(Tabela13[[#This Row],[Pré-requisito2]]="",Tabela13[[#This Row],[Pré-requisito2]]="Ver Eixos"),"ok",IF(VLOOKUP(H49,A:E,2,FALSE)="ok","ok","não"))</f>
        <v>não</v>
      </c>
      <c r="J49" s="44"/>
      <c r="K49" s="19" t="str">
        <f>IF(OR(Tabela13[[#This Row],[Pré-requisito3]]="",Tabela13[[#This Row],[Pré-requisito3]]="Ver Eixos"),"ok",IF(VLOOKUP(J49,A:E,2,FALSE)="ok","ok","não"))</f>
        <v>ok</v>
      </c>
      <c r="L49" s="44"/>
      <c r="M49" s="19" t="str">
        <f>IF(OR(Tabela13[[#This Row],[Pré-requisito4]]="",Tabela13[[#This Row],[Pré-requisito4]]="Ver Eixos"),"ok",IF(VLOOKUP(L49,A:F,2,FALSE)="ok","ok","não"))</f>
        <v>ok</v>
      </c>
      <c r="N49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49" s="19" t="b">
        <f>IF(Tabela13[[#This Row],[Status]]="ok",Tabela13[[#This Row],[Sem]])</f>
        <v>0</v>
      </c>
      <c r="P49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49" s="82">
        <f>IF(COUNTIF(Tabela13[[Pré-requisito1]:[Pré-requisito4]],Tabela13[[#This Row],[Componente Curricular]])=0,"",COUNTIF(Tabela13[[Pré-requisito1]:[Pré-requisito4]],Tabela13[[#This Row],[Componente Curricular]]))</f>
        <v>3</v>
      </c>
      <c r="R49" s="19" t="b">
        <f>Tabela13[[#This Row],[Tranca qtd]]=VLOOKUP(Tabela13[[#This Row],[Componente Curricular]],Tabela6[[nome]:[trancaqts]],2,FALSE)</f>
        <v>1</v>
      </c>
      <c r="S49" s="80" t="str">
        <f>IFERROR(VLOOKUP(Tabela13[[#This Row],[Componente Curricular]],Tabela6[],3,FALSE),"")</f>
        <v>Operações Unitárias II // Recuperação e Purificação de Bioprodutos // Instalações Industriais</v>
      </c>
    </row>
    <row r="50" spans="1:19" ht="20.399999999999999" x14ac:dyDescent="0.3">
      <c r="A50" s="3" t="str">
        <f>Tabela13[[#This Row],[Componente Curricular]]</f>
        <v>Projetos de Extensão na Engenharia de Bioprocessos e Biotecnologia</v>
      </c>
      <c r="B50" s="3"/>
      <c r="C50" s="106">
        <v>7</v>
      </c>
      <c r="D50" s="93" t="s">
        <v>273</v>
      </c>
      <c r="E50" s="5">
        <v>4</v>
      </c>
      <c r="F50" s="50" t="s">
        <v>102</v>
      </c>
      <c r="G50" s="45" t="e">
        <f>IF(OR(Tabela13[[#This Row],[Pré-requisito1]]="",Tabela13[[#This Row],[Pré-requisito1]]="Ver Eixos"),"ok",IF(VLOOKUP(F50,A:E,2,FALSE)="ok","ok","não"))</f>
        <v>#N/A</v>
      </c>
      <c r="H50" s="44"/>
      <c r="I50" s="46" t="str">
        <f>IF(OR(Tabela13[[#This Row],[Pré-requisito2]]="",Tabela13[[#This Row],[Pré-requisito2]]="Ver Eixos"),"ok",IF(VLOOKUP(H50,A:E,2,FALSE)="ok","ok","não"))</f>
        <v>ok</v>
      </c>
      <c r="J50" s="44"/>
      <c r="K50" s="19" t="str">
        <f>IF(OR(Tabela13[[#This Row],[Pré-requisito3]]="",Tabela13[[#This Row],[Pré-requisito3]]="Ver Eixos"),"ok",IF(VLOOKUP(J50,A:E,2,FALSE)="ok","ok","não"))</f>
        <v>ok</v>
      </c>
      <c r="L50" s="44"/>
      <c r="M50" s="19" t="str">
        <f>IF(OR(Tabela13[[#This Row],[Pré-requisito4]]="",Tabela13[[#This Row],[Pré-requisito4]]="Ver Eixos"),"ok",IF(VLOOKUP(L50,A:F,2,FALSE)="ok","ok","não"))</f>
        <v>ok</v>
      </c>
      <c r="N50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50" s="19" t="b">
        <f>IF(Tabela13[[#This Row],[Status]]="ok",Tabela13[[#This Row],[Sem]])</f>
        <v>0</v>
      </c>
      <c r="P50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50" s="82" t="str">
        <f>IF(COUNTIF(Tabela13[[Pré-requisito1]:[Pré-requisito4]],Tabela13[[#This Row],[Componente Curricular]])=0,"",COUNTIF(Tabela13[[Pré-requisito1]:[Pré-requisito4]],Tabela13[[#This Row],[Componente Curricular]]))</f>
        <v/>
      </c>
      <c r="R50" s="19" t="e">
        <f>Tabela13[[#This Row],[Tranca qtd]]=VLOOKUP(Tabela13[[#This Row],[Componente Curricular]],Tabela6[[nome]:[trancaqts]],2,FALSE)</f>
        <v>#N/A</v>
      </c>
      <c r="S50" s="80" t="str">
        <f>IFERROR(VLOOKUP(Tabela13[[#This Row],[Componente Curricular]],Tabela6[],3,FALSE),"")</f>
        <v/>
      </c>
    </row>
    <row r="51" spans="1:19" x14ac:dyDescent="0.3">
      <c r="A51" s="3" t="str">
        <f>Tabela13[[#This Row],[Componente Curricular]]</f>
        <v>Créditos Eletivos Obrigatórios Sugeridos</v>
      </c>
      <c r="B51" s="3"/>
      <c r="C51" s="106">
        <v>7</v>
      </c>
      <c r="D51" s="93" t="s">
        <v>62</v>
      </c>
      <c r="E51" s="5">
        <v>6</v>
      </c>
      <c r="F51" s="51"/>
      <c r="G51" s="46" t="str">
        <f>IF(OR(Tabela13[[#This Row],[Pré-requisito1]]="",Tabela13[[#This Row],[Pré-requisito1]]="Ver Eixos"),"ok",IF(VLOOKUP(F51,A:E,2,FALSE)="ok","ok","não"))</f>
        <v>ok</v>
      </c>
      <c r="H51" s="44"/>
      <c r="I51" s="46" t="str">
        <f>IF(OR(Tabela13[[#This Row],[Pré-requisito2]]="",Tabela13[[#This Row],[Pré-requisito2]]="Ver Eixos"),"ok",IF(VLOOKUP(H51,A:E,2,FALSE)="ok","ok","não"))</f>
        <v>ok</v>
      </c>
      <c r="J51" s="44"/>
      <c r="K51" s="19" t="str">
        <f>IF(OR(Tabela13[[#This Row],[Pré-requisito3]]="",Tabela13[[#This Row],[Pré-requisito3]]="Ver Eixos"),"ok",IF(VLOOKUP(J51,A:E,2,FALSE)="ok","ok","não"))</f>
        <v>ok</v>
      </c>
      <c r="L51" s="44"/>
      <c r="M51" s="19" t="str">
        <f>IF(OR(Tabela13[[#This Row],[Pré-requisito4]]="",Tabela13[[#This Row],[Pré-requisito4]]="Ver Eixos"),"ok",IF(VLOOKUP(L51,A:F,2,FALSE)="ok","ok","não"))</f>
        <v>ok</v>
      </c>
      <c r="N51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51" s="19" t="b">
        <f>IF(Tabela13[[#This Row],[Status]]="ok",Tabela13[[#This Row],[Sem]])</f>
        <v>0</v>
      </c>
      <c r="P51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51" s="82" t="str">
        <f>IF(COUNTIF(Tabela13[[Pré-requisito1]:[Pré-requisito4]],Tabela13[[#This Row],[Componente Curricular]])=0,"",COUNTIF(Tabela13[[Pré-requisito1]:[Pré-requisito4]],Tabela13[[#This Row],[Componente Curricular]]))</f>
        <v/>
      </c>
      <c r="R51" s="19" t="e">
        <f>Tabela13[[#This Row],[Tranca qtd]]=VLOOKUP(Tabela13[[#This Row],[Componente Curricular]],Tabela6[[nome]:[trancaqts]],2,FALSE)</f>
        <v>#N/A</v>
      </c>
      <c r="S51" s="80" t="str">
        <f>IFERROR(VLOOKUP(Tabela13[[#This Row],[Componente Curricular]],Tabela6[],3,FALSE),"")</f>
        <v/>
      </c>
    </row>
    <row r="52" spans="1:19" ht="28.8" x14ac:dyDescent="0.3">
      <c r="A52" s="3" t="str">
        <f>Tabela13[[#This Row],[Componente Curricular]]</f>
        <v>Instalações Industriais</v>
      </c>
      <c r="B52" s="3"/>
      <c r="C52" s="106">
        <v>8</v>
      </c>
      <c r="D52" s="4" t="s">
        <v>271</v>
      </c>
      <c r="E52" s="5">
        <v>2</v>
      </c>
      <c r="F52" s="44" t="s">
        <v>106</v>
      </c>
      <c r="G52" s="45" t="str">
        <f>IF(OR(Tabela13[[#This Row],[Pré-requisito1]]="",Tabela13[[#This Row],[Pré-requisito1]]="Ver Eixos"),"ok",IF(VLOOKUP(F52,A:E,2,FALSE)="ok","ok","não"))</f>
        <v>ok</v>
      </c>
      <c r="H52" s="44" t="s">
        <v>56</v>
      </c>
      <c r="I52" s="46" t="str">
        <f>IF(OR(Tabela13[[#This Row],[Pré-requisito2]]="",Tabela13[[#This Row],[Pré-requisito2]]="Ver Eixos"),"ok",IF(VLOOKUP(H52,A:E,2,FALSE)="ok","ok","não"))</f>
        <v>não</v>
      </c>
      <c r="J52" s="44" t="s">
        <v>104</v>
      </c>
      <c r="K52" s="19" t="str">
        <f>IF(OR(Tabela13[[#This Row],[Pré-requisito3]]="",Tabela13[[#This Row],[Pré-requisito3]]="Ver Eixos"),"ok",IF(VLOOKUP(J52,A:E,2,FALSE)="ok","ok","não"))</f>
        <v>não</v>
      </c>
      <c r="L52" s="44"/>
      <c r="M52" s="19" t="str">
        <f>IF(OR(Tabela13[[#This Row],[Pré-requisito4]]="",Tabela13[[#This Row],[Pré-requisito4]]="Ver Eixos"),"ok",IF(VLOOKUP(L52,A:F,2,FALSE)="ok","ok","não"))</f>
        <v>ok</v>
      </c>
      <c r="N52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52" s="19" t="b">
        <f>IF(Tabela13[[#This Row],[Status]]="ok",Tabela13[[#This Row],[Sem]])</f>
        <v>0</v>
      </c>
      <c r="P52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52" s="82">
        <f>IF(COUNTIF(Tabela13[[Pré-requisito1]:[Pré-requisito4]],Tabela13[[#This Row],[Componente Curricular]])=0,"",COUNTIF(Tabela13[[Pré-requisito1]:[Pré-requisito4]],Tabela13[[#This Row],[Componente Curricular]]))</f>
        <v>2</v>
      </c>
      <c r="R52" s="19" t="b">
        <f>Tabela13[[#This Row],[Tranca qtd]]=VLOOKUP(Tabela13[[#This Row],[Componente Curricular]],Tabela6[[nome]:[trancaqts]],2,FALSE)</f>
        <v>1</v>
      </c>
      <c r="S52" s="80" t="str">
        <f>IFERROR(VLOOKUP(Tabela13[[#This Row],[Componente Curricular]],Tabela6[],3,FALSE),"")</f>
        <v>Tratamento de Efluentes e Reuso da Água // Planejamento e Projeto Industrial de Bioprocessos e Biotecnologia</v>
      </c>
    </row>
    <row r="53" spans="1:19" ht="43.2" x14ac:dyDescent="0.3">
      <c r="A53" s="3" t="str">
        <f>Tabela13[[#This Row],[Componente Curricular]]</f>
        <v>Operações Unitárias II</v>
      </c>
      <c r="B53" s="3"/>
      <c r="C53" s="106">
        <v>8</v>
      </c>
      <c r="D53" s="62" t="s">
        <v>132</v>
      </c>
      <c r="E53" s="5">
        <v>4</v>
      </c>
      <c r="F53" s="44" t="s">
        <v>104</v>
      </c>
      <c r="G53" s="45" t="str">
        <f>IF(OR(Tabela13[[#This Row],[Pré-requisito1]]="",Tabela13[[#This Row],[Pré-requisito1]]="Ver Eixos"),"ok",IF(VLOOKUP(F53,A:E,2,FALSE)="ok","ok","não"))</f>
        <v>não</v>
      </c>
      <c r="H53" s="44"/>
      <c r="I53" s="46" t="str">
        <f>IF(OR(Tabela13[[#This Row],[Pré-requisito2]]="",Tabela13[[#This Row],[Pré-requisito2]]="Ver Eixos"),"ok",IF(VLOOKUP(H53,A:E,2,FALSE)="ok","ok","não"))</f>
        <v>ok</v>
      </c>
      <c r="J53" s="44"/>
      <c r="K53" s="19" t="str">
        <f>IF(OR(Tabela13[[#This Row],[Pré-requisito3]]="",Tabela13[[#This Row],[Pré-requisito3]]="Ver Eixos"),"ok",IF(VLOOKUP(J53,A:E,2,FALSE)="ok","ok","não"))</f>
        <v>ok</v>
      </c>
      <c r="L53" s="44"/>
      <c r="M53" s="19" t="str">
        <f>IF(OR(Tabela13[[#This Row],[Pré-requisito4]]="",Tabela13[[#This Row],[Pré-requisito4]]="Ver Eixos"),"ok",IF(VLOOKUP(L53,A:F,2,FALSE)="ok","ok","não"))</f>
        <v>ok</v>
      </c>
      <c r="N53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53" s="19" t="b">
        <f>IF(Tabela13[[#This Row],[Status]]="ok",Tabela13[[#This Row],[Sem]])</f>
        <v>0</v>
      </c>
      <c r="P53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53" s="82">
        <f>IF(COUNTIF(Tabela13[[Pré-requisito1]:[Pré-requisito4]],Tabela13[[#This Row],[Componente Curricular]])=0,"",COUNTIF(Tabela13[[Pré-requisito1]:[Pré-requisito4]],Tabela13[[#This Row],[Componente Curricular]]))</f>
        <v>4</v>
      </c>
      <c r="R53" s="19" t="b">
        <f>Tabela13[[#This Row],[Tranca qtd]]=VLOOKUP(Tabela13[[#This Row],[Componente Curricular]],Tabela6[[nome]:[trancaqts]],2,FALSE)</f>
        <v>1</v>
      </c>
      <c r="S53" s="80" t="str">
        <f>IFERROR(VLOOKUP(Tabela13[[#This Row],[Componente Curricular]],Tabela6[],3,FALSE),"")</f>
        <v>Laboratório de Engenharia de Bioprocessos // Instrumentação e Controle de Bioprocessos // Planejamento e Projeto Industrial de Bioprocessos e Biotecnologia // Tratamento de Efluentes e Reuso da Água</v>
      </c>
    </row>
    <row r="54" spans="1:19" ht="28.8" x14ac:dyDescent="0.3">
      <c r="A54" s="3" t="str">
        <f>Tabela13[[#This Row],[Componente Curricular]]</f>
        <v>Biorreatores: Fundamentos e Projeto</v>
      </c>
      <c r="B54" s="3"/>
      <c r="C54" s="106">
        <v>8</v>
      </c>
      <c r="D54" s="62" t="s">
        <v>133</v>
      </c>
      <c r="E54" s="5">
        <v>4</v>
      </c>
      <c r="F54" s="44" t="s">
        <v>107</v>
      </c>
      <c r="G54" s="45" t="str">
        <f>IF(OR(Tabela13[[#This Row],[Pré-requisito1]]="",Tabela13[[#This Row],[Pré-requisito1]]="Ver Eixos"),"ok",IF(VLOOKUP(F54,A:E,2,FALSE)="ok","ok","não"))</f>
        <v>não</v>
      </c>
      <c r="H54" s="44" t="s">
        <v>56</v>
      </c>
      <c r="I54" s="46" t="str">
        <f>IF(OR(Tabela13[[#This Row],[Pré-requisito2]]="",Tabela13[[#This Row],[Pré-requisito2]]="Ver Eixos"),"ok",IF(VLOOKUP(H54,A:E,2,FALSE)="ok","ok","não"))</f>
        <v>não</v>
      </c>
      <c r="J54" s="44"/>
      <c r="K54" s="19" t="str">
        <f>IF(OR(Tabela13[[#This Row],[Pré-requisito3]]="",Tabela13[[#This Row],[Pré-requisito3]]="Ver Eixos"),"ok",IF(VLOOKUP(J54,A:E,2,FALSE)="ok","ok","não"))</f>
        <v>ok</v>
      </c>
      <c r="L54" s="44"/>
      <c r="M54" s="19" t="str">
        <f>IF(OR(Tabela13[[#This Row],[Pré-requisito4]]="",Tabela13[[#This Row],[Pré-requisito4]]="Ver Eixos"),"ok",IF(VLOOKUP(L54,A:F,2,FALSE)="ok","ok","não"))</f>
        <v>ok</v>
      </c>
      <c r="N54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54" s="19" t="b">
        <f>IF(Tabela13[[#This Row],[Status]]="ok",Tabela13[[#This Row],[Sem]])</f>
        <v>0</v>
      </c>
      <c r="P54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54" s="82">
        <f>IF(COUNTIF(Tabela13[[Pré-requisito1]:[Pré-requisito4]],Tabela13[[#This Row],[Componente Curricular]])=0,"",COUNTIF(Tabela13[[Pré-requisito1]:[Pré-requisito4]],Tabela13[[#This Row],[Componente Curricular]]))</f>
        <v>2</v>
      </c>
      <c r="R54" s="19" t="b">
        <f>Tabela13[[#This Row],[Tranca qtd]]=VLOOKUP(Tabela13[[#This Row],[Componente Curricular]],Tabela6[[nome]:[trancaqts]],2,FALSE)</f>
        <v>1</v>
      </c>
      <c r="S54" s="80" t="str">
        <f>IFERROR(VLOOKUP(Tabela13[[#This Row],[Componente Curricular]],Tabela6[],3,FALSE),"")</f>
        <v>Modelagem e Simulação de Bioprocessos // Instrumentação e Controle de Bioprocessos</v>
      </c>
    </row>
    <row r="55" spans="1:19" ht="20.399999999999999" x14ac:dyDescent="0.3">
      <c r="A55" s="3" t="str">
        <f>Tabela13[[#This Row],[Componente Curricular]]</f>
        <v>Biotransformação e Biocatálise</v>
      </c>
      <c r="B55" s="3"/>
      <c r="C55" s="106">
        <v>8</v>
      </c>
      <c r="D55" s="62" t="s">
        <v>134</v>
      </c>
      <c r="E55" s="5">
        <v>3</v>
      </c>
      <c r="F55" s="44" t="s">
        <v>105</v>
      </c>
      <c r="G55" s="45" t="str">
        <f>IF(OR(Tabela13[[#This Row],[Pré-requisito1]]="",Tabela13[[#This Row],[Pré-requisito1]]="Ver Eixos"),"ok",IF(VLOOKUP(F55,A:E,2,FALSE)="ok","ok","não"))</f>
        <v>não</v>
      </c>
      <c r="H55" s="44" t="s">
        <v>42</v>
      </c>
      <c r="I55" s="46" t="str">
        <f>IF(OR(Tabela13[[#This Row],[Pré-requisito2]]="",Tabela13[[#This Row],[Pré-requisito2]]="Ver Eixos"),"ok",IF(VLOOKUP(H55,A:E,2,FALSE)="ok","ok","não"))</f>
        <v>não</v>
      </c>
      <c r="J55" s="44" t="s">
        <v>101</v>
      </c>
      <c r="K55" s="19" t="str">
        <f>IF(OR(Tabela13[[#This Row],[Pré-requisito3]]="",Tabela13[[#This Row],[Pré-requisito3]]="Ver Eixos"),"ok",IF(VLOOKUP(J55,A:E,2,FALSE)="ok","ok","não"))</f>
        <v>não</v>
      </c>
      <c r="L55" s="44"/>
      <c r="M55" s="19" t="str">
        <f>IF(OR(Tabela13[[#This Row],[Pré-requisito4]]="",Tabela13[[#This Row],[Pré-requisito4]]="Ver Eixos"),"ok",IF(VLOOKUP(L55,A:F,2,FALSE)="ok","ok","não"))</f>
        <v>ok</v>
      </c>
      <c r="N55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55" s="19" t="b">
        <f>IF(Tabela13[[#This Row],[Status]]="ok",Tabela13[[#This Row],[Sem]])</f>
        <v>0</v>
      </c>
      <c r="P55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55" s="82" t="str">
        <f>IF(COUNTIF(Tabela13[[Pré-requisito1]:[Pré-requisito4]],Tabela13[[#This Row],[Componente Curricular]])=0,"",COUNTIF(Tabela13[[Pré-requisito1]:[Pré-requisito4]],Tabela13[[#This Row],[Componente Curricular]]))</f>
        <v/>
      </c>
      <c r="R55" s="19" t="e">
        <f>Tabela13[[#This Row],[Tranca qtd]]=VLOOKUP(Tabela13[[#This Row],[Componente Curricular]],Tabela6[[nome]:[trancaqts]],2,FALSE)</f>
        <v>#N/A</v>
      </c>
      <c r="S55" s="80" t="str">
        <f>IFERROR(VLOOKUP(Tabela13[[#This Row],[Componente Curricular]],Tabela6[],3,FALSE),"")</f>
        <v/>
      </c>
    </row>
    <row r="56" spans="1:19" ht="20.399999999999999" x14ac:dyDescent="0.3">
      <c r="A56" s="3" t="str">
        <f>Tabela13[[#This Row],[Componente Curricular]]</f>
        <v>Tópicos Avançados em Bioprocessos e Biotecnologia</v>
      </c>
      <c r="B56" s="3"/>
      <c r="C56" s="106">
        <v>8</v>
      </c>
      <c r="D56" s="93" t="s">
        <v>117</v>
      </c>
      <c r="E56" s="5">
        <v>2</v>
      </c>
      <c r="F56" s="50" t="s">
        <v>118</v>
      </c>
      <c r="G56" s="45" t="e">
        <f>IF(OR(Tabela13[[#This Row],[Pré-requisito1]]="",Tabela13[[#This Row],[Pré-requisito1]]="Ver Eixos"),"ok",IF(VLOOKUP(F56,A:E,2,FALSE)="ok","ok","não"))</f>
        <v>#N/A</v>
      </c>
      <c r="H56" s="44"/>
      <c r="I56" s="46" t="str">
        <f>IF(OR(Tabela13[[#This Row],[Pré-requisito2]]="",Tabela13[[#This Row],[Pré-requisito2]]="Ver Eixos"),"ok",IF(VLOOKUP(H56,A:E,2,FALSE)="ok","ok","não"))</f>
        <v>ok</v>
      </c>
      <c r="J56" s="44"/>
      <c r="K56" s="19" t="str">
        <f>IF(OR(Tabela13[[#This Row],[Pré-requisito3]]="",Tabela13[[#This Row],[Pré-requisito3]]="Ver Eixos"),"ok",IF(VLOOKUP(J56,A:E,2,FALSE)="ok","ok","não"))</f>
        <v>ok</v>
      </c>
      <c r="L56" s="44"/>
      <c r="M56" s="19" t="str">
        <f>IF(OR(Tabela13[[#This Row],[Pré-requisito4]]="",Tabela13[[#This Row],[Pré-requisito4]]="Ver Eixos"),"ok",IF(VLOOKUP(L56,A:F,2,FALSE)="ok","ok","não"))</f>
        <v>ok</v>
      </c>
      <c r="N56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56" s="19" t="b">
        <f>IF(Tabela13[[#This Row],[Status]]="ok",Tabela13[[#This Row],[Sem]])</f>
        <v>0</v>
      </c>
      <c r="P56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56" s="82" t="str">
        <f>IF(COUNTIF(Tabela13[[Pré-requisito1]:[Pré-requisito4]],Tabela13[[#This Row],[Componente Curricular]])=0,"",COUNTIF(Tabela13[[Pré-requisito1]:[Pré-requisito4]],Tabela13[[#This Row],[Componente Curricular]]))</f>
        <v/>
      </c>
      <c r="R56" s="19" t="e">
        <f>Tabela13[[#This Row],[Tranca qtd]]=VLOOKUP(Tabela13[[#This Row],[Componente Curricular]],Tabela6[[nome]:[trancaqts]],2,FALSE)</f>
        <v>#N/A</v>
      </c>
      <c r="S56" s="80" t="str">
        <f>IFERROR(VLOOKUP(Tabela13[[#This Row],[Componente Curricular]],Tabela6[],3,FALSE),"")</f>
        <v/>
      </c>
    </row>
    <row r="57" spans="1:19" x14ac:dyDescent="0.3">
      <c r="A57" s="3" t="str">
        <f>Tabela13[[#This Row],[Componente Curricular]]</f>
        <v>Créditos Eletivos Obrigatórios Sugeridos</v>
      </c>
      <c r="B57" s="3"/>
      <c r="C57" s="106">
        <v>8</v>
      </c>
      <c r="D57" s="93" t="s">
        <v>62</v>
      </c>
      <c r="E57" s="5">
        <v>8</v>
      </c>
      <c r="F57" s="50"/>
      <c r="G57" s="45" t="str">
        <f>IF(OR(Tabela13[[#This Row],[Pré-requisito1]]="",Tabela13[[#This Row],[Pré-requisito1]]="Ver Eixos"),"ok",IF(VLOOKUP(F57,A:E,2,FALSE)="ok","ok","não"))</f>
        <v>ok</v>
      </c>
      <c r="H57" s="44"/>
      <c r="I57" s="46" t="str">
        <f>IF(OR(Tabela13[[#This Row],[Pré-requisito2]]="",Tabela13[[#This Row],[Pré-requisito2]]="Ver Eixos"),"ok",IF(VLOOKUP(H57,A:E,2,FALSE)="ok","ok","não"))</f>
        <v>ok</v>
      </c>
      <c r="J57" s="44"/>
      <c r="K57" s="19" t="str">
        <f>IF(OR(Tabela13[[#This Row],[Pré-requisito3]]="",Tabela13[[#This Row],[Pré-requisito3]]="Ver Eixos"),"ok",IF(VLOOKUP(J57,A:E,2,FALSE)="ok","ok","não"))</f>
        <v>ok</v>
      </c>
      <c r="L57" s="44"/>
      <c r="M57" s="19" t="str">
        <f>IF(OR(Tabela13[[#This Row],[Pré-requisito4]]="",Tabela13[[#This Row],[Pré-requisito4]]="Ver Eixos"),"ok",IF(VLOOKUP(L57,A:F,2,FALSE)="ok","ok","não"))</f>
        <v>ok</v>
      </c>
      <c r="N57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57" s="19" t="b">
        <f>IF(Tabela13[[#This Row],[Status]]="ok",Tabela13[[#This Row],[Sem]])</f>
        <v>0</v>
      </c>
      <c r="P57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57" s="82" t="str">
        <f>IF(COUNTIF(Tabela13[[Pré-requisito1]:[Pré-requisito4]],Tabela13[[#This Row],[Componente Curricular]])=0,"",COUNTIF(Tabela13[[Pré-requisito1]:[Pré-requisito4]],Tabela13[[#This Row],[Componente Curricular]]))</f>
        <v/>
      </c>
      <c r="R57" s="19" t="e">
        <f>Tabela13[[#This Row],[Tranca qtd]]=VLOOKUP(Tabela13[[#This Row],[Componente Curricular]],Tabela6[[nome]:[trancaqts]],2,FALSE)</f>
        <v>#N/A</v>
      </c>
      <c r="S57" s="80" t="str">
        <f>IFERROR(VLOOKUP(Tabela13[[#This Row],[Componente Curricular]],Tabela6[],3,FALSE),"")</f>
        <v/>
      </c>
    </row>
    <row r="58" spans="1:19" ht="20.399999999999999" x14ac:dyDescent="0.3">
      <c r="A58" s="3" t="str">
        <f>Tabela13[[#This Row],[Componente Curricular]]</f>
        <v>Recuperação e Purificação de Bioprodutos</v>
      </c>
      <c r="B58" s="3"/>
      <c r="C58" s="106">
        <v>8</v>
      </c>
      <c r="D58" s="32" t="s">
        <v>131</v>
      </c>
      <c r="E58" s="5">
        <v>4</v>
      </c>
      <c r="F58" s="44" t="s">
        <v>103</v>
      </c>
      <c r="G58" s="45" t="str">
        <f>IF(OR(Tabela13[[#This Row],[Pré-requisito1]]="",Tabela13[[#This Row],[Pré-requisito1]]="Ver Eixos"),"ok",IF(VLOOKUP(F58,A:E,2,FALSE)="ok","ok","não"))</f>
        <v>não</v>
      </c>
      <c r="H58" s="44" t="s">
        <v>41</v>
      </c>
      <c r="I58" s="46" t="str">
        <f>IF(OR(Tabela13[[#This Row],[Pré-requisito2]]="",Tabela13[[#This Row],[Pré-requisito2]]="Ver Eixos"),"ok",IF(VLOOKUP(H58,A:E,2,FALSE)="ok","ok","não"))</f>
        <v>não</v>
      </c>
      <c r="J58" s="44" t="s">
        <v>39</v>
      </c>
      <c r="K58" s="19" t="str">
        <f>IF(OR(Tabela13[[#This Row],[Pré-requisito3]]="",Tabela13[[#This Row],[Pré-requisito3]]="Ver Eixos"),"ok",IF(VLOOKUP(J58,A:E,2,FALSE)="ok","ok","não"))</f>
        <v>não</v>
      </c>
      <c r="L58" s="44" t="s">
        <v>104</v>
      </c>
      <c r="M58" s="19" t="str">
        <f>IF(OR(Tabela13[[#This Row],[Pré-requisito4]]="",Tabela13[[#This Row],[Pré-requisito4]]="Ver Eixos"),"ok",IF(VLOOKUP(L58,A:F,2,FALSE)="ok","ok","não"))</f>
        <v>não</v>
      </c>
      <c r="N58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58" s="19" t="b">
        <f>IF(Tabela13[[#This Row],[Status]]="ok",Tabela13[[#This Row],[Sem]])</f>
        <v>0</v>
      </c>
      <c r="P58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58" s="82">
        <f>IF(COUNTIF(Tabela13[[Pré-requisito1]:[Pré-requisito4]],Tabela13[[#This Row],[Componente Curricular]])=0,"",COUNTIF(Tabela13[[Pré-requisito1]:[Pré-requisito4]],Tabela13[[#This Row],[Componente Curricular]]))</f>
        <v>1</v>
      </c>
      <c r="R58" s="19" t="b">
        <f>Tabela13[[#This Row],[Tranca qtd]]=VLOOKUP(Tabela13[[#This Row],[Componente Curricular]],Tabela6[[nome]:[trancaqts]],2,FALSE)</f>
        <v>1</v>
      </c>
      <c r="S58" s="80" t="str">
        <f>IFERROR(VLOOKUP(Tabela13[[#This Row],[Componente Curricular]],Tabela6[],3,FALSE),"")</f>
        <v>Desenvolvimento de Projetos e Produtos Biotecnológicos</v>
      </c>
    </row>
    <row r="59" spans="1:19" ht="20.399999999999999" x14ac:dyDescent="0.3">
      <c r="A59" s="3" t="str">
        <f>Tabela13[[#This Row],[Componente Curricular]]</f>
        <v>Bioética e Biossegurança</v>
      </c>
      <c r="B59" s="3"/>
      <c r="C59" s="106">
        <v>9</v>
      </c>
      <c r="D59" s="4" t="s">
        <v>80</v>
      </c>
      <c r="E59" s="5">
        <v>2</v>
      </c>
      <c r="F59" s="44" t="s">
        <v>54</v>
      </c>
      <c r="G59" s="45" t="str">
        <f>IF(OR(Tabela13[[#This Row],[Pré-requisito1]]="",Tabela13[[#This Row],[Pré-requisito1]]="Ver Eixos"),"ok",IF(VLOOKUP(F59,A:E,2,FALSE)="ok","ok","não"))</f>
        <v>não</v>
      </c>
      <c r="H59" s="44"/>
      <c r="I59" s="46" t="str">
        <f>IF(OR(Tabela13[[#This Row],[Pré-requisito2]]="",Tabela13[[#This Row],[Pré-requisito2]]="Ver Eixos"),"ok",IF(VLOOKUP(H59,A:E,2,FALSE)="ok","ok","não"))</f>
        <v>ok</v>
      </c>
      <c r="J59" s="44"/>
      <c r="K59" s="19" t="str">
        <f>IF(OR(Tabela13[[#This Row],[Pré-requisito3]]="",Tabela13[[#This Row],[Pré-requisito3]]="Ver Eixos"),"ok",IF(VLOOKUP(J59,A:E,2,FALSE)="ok","ok","não"))</f>
        <v>ok</v>
      </c>
      <c r="L59" s="44"/>
      <c r="M59" s="19" t="str">
        <f>IF(OR(Tabela13[[#This Row],[Pré-requisito4]]="",Tabela13[[#This Row],[Pré-requisito4]]="Ver Eixos"),"ok",IF(VLOOKUP(L59,A:F,2,FALSE)="ok","ok","não"))</f>
        <v>ok</v>
      </c>
      <c r="N59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59" s="19" t="b">
        <f>IF(Tabela13[[#This Row],[Status]]="ok",Tabela13[[#This Row],[Sem]])</f>
        <v>0</v>
      </c>
      <c r="P59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59" s="82" t="str">
        <f>IF(COUNTIF(Tabela13[[Pré-requisito1]:[Pré-requisito4]],Tabela13[[#This Row],[Componente Curricular]])=0,"",COUNTIF(Tabela13[[Pré-requisito1]:[Pré-requisito4]],Tabela13[[#This Row],[Componente Curricular]]))</f>
        <v/>
      </c>
      <c r="R59" s="19" t="e">
        <f>Tabela13[[#This Row],[Tranca qtd]]=VLOOKUP(Tabela13[[#This Row],[Componente Curricular]],Tabela6[[nome]:[trancaqts]],2,FALSE)</f>
        <v>#N/A</v>
      </c>
      <c r="S59" s="80" t="str">
        <f>IFERROR(VLOOKUP(Tabela13[[#This Row],[Componente Curricular]],Tabela6[],3,FALSE),"")</f>
        <v/>
      </c>
    </row>
    <row r="60" spans="1:19" ht="20.399999999999999" x14ac:dyDescent="0.3">
      <c r="A60" s="3" t="str">
        <f>Tabela13[[#This Row],[Componente Curricular]]</f>
        <v>Laboratório de Engenharia de Bioprocessos</v>
      </c>
      <c r="B60" s="3"/>
      <c r="C60" s="106">
        <v>9</v>
      </c>
      <c r="D60" s="32" t="s">
        <v>137</v>
      </c>
      <c r="E60" s="5">
        <v>4</v>
      </c>
      <c r="F60" s="44" t="s">
        <v>107</v>
      </c>
      <c r="G60" s="45" t="str">
        <f>IF(OR(Tabela13[[#This Row],[Pré-requisito1]]="",Tabela13[[#This Row],[Pré-requisito1]]="Ver Eixos"),"ok",IF(VLOOKUP(F60,A:E,2,FALSE)="ok","ok","não"))</f>
        <v>não</v>
      </c>
      <c r="H60" s="44" t="s">
        <v>132</v>
      </c>
      <c r="I60" s="46" t="str">
        <f>IF(OR(Tabela13[[#This Row],[Pré-requisito2]]="",Tabela13[[#This Row],[Pré-requisito2]]="Ver Eixos"),"ok",IF(VLOOKUP(H60,A:E,2,FALSE)="ok","ok","não"))</f>
        <v>não</v>
      </c>
      <c r="J60" s="44"/>
      <c r="K60" s="19" t="str">
        <f>IF(OR(Tabela13[[#This Row],[Pré-requisito3]]="",Tabela13[[#This Row],[Pré-requisito3]]="Ver Eixos"),"ok",IF(VLOOKUP(J60,A:E,2,FALSE)="ok","ok","não"))</f>
        <v>ok</v>
      </c>
      <c r="L60" s="44"/>
      <c r="M60" s="19" t="str">
        <f>IF(OR(Tabela13[[#This Row],[Pré-requisito4]]="",Tabela13[[#This Row],[Pré-requisito4]]="Ver Eixos"),"ok",IF(VLOOKUP(L60,A:F,2,FALSE)="ok","ok","não"))</f>
        <v>ok</v>
      </c>
      <c r="N60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60" s="19" t="b">
        <f>IF(Tabela13[[#This Row],[Status]]="ok",Tabela13[[#This Row],[Sem]])</f>
        <v>0</v>
      </c>
      <c r="P60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60" s="82" t="str">
        <f>IF(COUNTIF(Tabela13[[Pré-requisito1]:[Pré-requisito4]],Tabela13[[#This Row],[Componente Curricular]])=0,"",COUNTIF(Tabela13[[Pré-requisito1]:[Pré-requisito4]],Tabela13[[#This Row],[Componente Curricular]]))</f>
        <v/>
      </c>
      <c r="R60" s="19" t="e">
        <f>Tabela13[[#This Row],[Tranca qtd]]=VLOOKUP(Tabela13[[#This Row],[Componente Curricular]],Tabela6[[nome]:[trancaqts]],2,FALSE)</f>
        <v>#N/A</v>
      </c>
      <c r="S60" s="80" t="str">
        <f>IFERROR(VLOOKUP(Tabela13[[#This Row],[Componente Curricular]],Tabela6[],3,FALSE),"")</f>
        <v/>
      </c>
    </row>
    <row r="61" spans="1:19" ht="20.399999999999999" x14ac:dyDescent="0.3">
      <c r="A61" s="3" t="str">
        <f>Tabela13[[#This Row],[Componente Curricular]]</f>
        <v>Modelagem e Simulação de Bioprocessos</v>
      </c>
      <c r="B61" s="3"/>
      <c r="C61" s="106">
        <v>9</v>
      </c>
      <c r="D61" s="4" t="s">
        <v>81</v>
      </c>
      <c r="E61" s="5">
        <v>4</v>
      </c>
      <c r="F61" s="44" t="s">
        <v>61</v>
      </c>
      <c r="G61" s="45" t="str">
        <f>IF(OR(Tabela13[[#This Row],[Pré-requisito1]]="",Tabela13[[#This Row],[Pré-requisito1]]="Ver Eixos"),"ok",IF(VLOOKUP(F61,A:E,2,FALSE)="ok","ok","não"))</f>
        <v>não</v>
      </c>
      <c r="H61" s="44" t="s">
        <v>133</v>
      </c>
      <c r="I61" s="46" t="str">
        <f>IF(OR(Tabela13[[#This Row],[Pré-requisito2]]="",Tabela13[[#This Row],[Pré-requisito2]]="Ver Eixos"),"ok",IF(VLOOKUP(H61,A:E,2,FALSE)="ok","ok","não"))</f>
        <v>não</v>
      </c>
      <c r="J61" s="44"/>
      <c r="K61" s="19" t="str">
        <f>IF(OR(Tabela13[[#This Row],[Pré-requisito3]]="",Tabela13[[#This Row],[Pré-requisito3]]="Ver Eixos"),"ok",IF(VLOOKUP(J61,A:E,2,FALSE)="ok","ok","não"))</f>
        <v>ok</v>
      </c>
      <c r="L61" s="44"/>
      <c r="M61" s="19" t="str">
        <f>IF(OR(Tabela13[[#This Row],[Pré-requisito4]]="",Tabela13[[#This Row],[Pré-requisito4]]="Ver Eixos"),"ok",IF(VLOOKUP(L61,A:F,2,FALSE)="ok","ok","não"))</f>
        <v>ok</v>
      </c>
      <c r="N61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61" s="19" t="b">
        <f>IF(Tabela13[[#This Row],[Status]]="ok",Tabela13[[#This Row],[Sem]])</f>
        <v>0</v>
      </c>
      <c r="P61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61" s="82" t="str">
        <f>IF(COUNTIF(Tabela13[[Pré-requisito1]:[Pré-requisito4]],Tabela13[[#This Row],[Componente Curricular]])=0,"",COUNTIF(Tabela13[[Pré-requisito1]:[Pré-requisito4]],Tabela13[[#This Row],[Componente Curricular]]))</f>
        <v/>
      </c>
      <c r="R61" s="19" t="e">
        <f>Tabela13[[#This Row],[Tranca qtd]]=VLOOKUP(Tabela13[[#This Row],[Componente Curricular]],Tabela6[[nome]:[trancaqts]],2,FALSE)</f>
        <v>#N/A</v>
      </c>
      <c r="S61" s="80" t="str">
        <f>IFERROR(VLOOKUP(Tabela13[[#This Row],[Componente Curricular]],Tabela6[],3,FALSE),"")</f>
        <v/>
      </c>
    </row>
    <row r="62" spans="1:19" ht="20.399999999999999" x14ac:dyDescent="0.3">
      <c r="A62" s="3" t="str">
        <f>Tabela13[[#This Row],[Componente Curricular]]</f>
        <v>Instrumentação e Controle de Bioprocessos</v>
      </c>
      <c r="B62" s="3"/>
      <c r="C62" s="106">
        <v>9</v>
      </c>
      <c r="D62" s="32" t="s">
        <v>139</v>
      </c>
      <c r="E62" s="5">
        <v>4</v>
      </c>
      <c r="F62" s="44" t="s">
        <v>39</v>
      </c>
      <c r="G62" s="45" t="str">
        <f>IF(OR(Tabela13[[#This Row],[Pré-requisito1]]="",Tabela13[[#This Row],[Pré-requisito1]]="Ver Eixos"),"ok",IF(VLOOKUP(F62,A:E,2,FALSE)="ok","ok","não"))</f>
        <v>não</v>
      </c>
      <c r="H62" s="44" t="s">
        <v>132</v>
      </c>
      <c r="I62" s="46" t="str">
        <f>IF(OR(Tabela13[[#This Row],[Pré-requisito2]]="",Tabela13[[#This Row],[Pré-requisito2]]="Ver Eixos"),"ok",IF(VLOOKUP(H62,A:E,2,FALSE)="ok","ok","não"))</f>
        <v>não</v>
      </c>
      <c r="J62" s="44" t="s">
        <v>133</v>
      </c>
      <c r="K62" s="19" t="str">
        <f>IF(OR(Tabela13[[#This Row],[Pré-requisito3]]="",Tabela13[[#This Row],[Pré-requisito3]]="Ver Eixos"),"ok",IF(VLOOKUP(J62,A:E,2,FALSE)="ok","ok","não"))</f>
        <v>não</v>
      </c>
      <c r="L62" s="44"/>
      <c r="M62" s="19" t="str">
        <f>IF(OR(Tabela13[[#This Row],[Pré-requisito4]]="",Tabela13[[#This Row],[Pré-requisito4]]="Ver Eixos"),"ok",IF(VLOOKUP(L62,A:F,2,FALSE)="ok","ok","não"))</f>
        <v>ok</v>
      </c>
      <c r="N62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62" s="19" t="b">
        <f>IF(Tabela13[[#This Row],[Status]]="ok",Tabela13[[#This Row],[Sem]])</f>
        <v>0</v>
      </c>
      <c r="P62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62" s="82" t="str">
        <f>IF(COUNTIF(Tabela13[[Pré-requisito1]:[Pré-requisito4]],Tabela13[[#This Row],[Componente Curricular]])=0,"",COUNTIF(Tabela13[[Pré-requisito1]:[Pré-requisito4]],Tabela13[[#This Row],[Componente Curricular]]))</f>
        <v/>
      </c>
      <c r="R62" s="19" t="e">
        <f>Tabela13[[#This Row],[Tranca qtd]]=VLOOKUP(Tabela13[[#This Row],[Componente Curricular]],Tabela6[[nome]:[trancaqts]],2,FALSE)</f>
        <v>#N/A</v>
      </c>
      <c r="S62" s="80" t="str">
        <f>IFERROR(VLOOKUP(Tabela13[[#This Row],[Componente Curricular]],Tabela6[],3,FALSE),"")</f>
        <v/>
      </c>
    </row>
    <row r="63" spans="1:19" ht="20.399999999999999" x14ac:dyDescent="0.3">
      <c r="A63" s="3" t="str">
        <f>Tabela13[[#This Row],[Componente Curricular]]</f>
        <v>Planejamento e Projeto Industrial de Bioprocessos e Biotecnologia</v>
      </c>
      <c r="B63" s="3"/>
      <c r="C63" s="106">
        <v>9</v>
      </c>
      <c r="D63" s="32" t="s">
        <v>140</v>
      </c>
      <c r="E63" s="5">
        <v>4</v>
      </c>
      <c r="F63" s="44" t="s">
        <v>107</v>
      </c>
      <c r="G63" s="45" t="str">
        <f>IF(OR(Tabela13[[#This Row],[Pré-requisito1]]="",Tabela13[[#This Row],[Pré-requisito1]]="Ver Eixos"),"ok",IF(VLOOKUP(F63,A:E,2,FALSE)="ok","ok","não"))</f>
        <v>não</v>
      </c>
      <c r="H63" s="44" t="s">
        <v>132</v>
      </c>
      <c r="I63" s="46" t="str">
        <f>IF(OR(Tabela13[[#This Row],[Pré-requisito2]]="",Tabela13[[#This Row],[Pré-requisito2]]="Ver Eixos"),"ok",IF(VLOOKUP(H63,A:E,2,FALSE)="ok","ok","não"))</f>
        <v>não</v>
      </c>
      <c r="J63" s="44" t="s">
        <v>135</v>
      </c>
      <c r="K63" s="19" t="str">
        <f>IF(OR(Tabela13[[#This Row],[Pré-requisito3]]="",Tabela13[[#This Row],[Pré-requisito3]]="Ver Eixos"),"ok",IF(VLOOKUP(J63,A:E,2,FALSE)="ok","ok","não"))</f>
        <v>não</v>
      </c>
      <c r="L63" s="44"/>
      <c r="M63" s="19" t="str">
        <f>IF(OR(Tabela13[[#This Row],[Pré-requisito4]]="",Tabela13[[#This Row],[Pré-requisito4]]="Ver Eixos"),"ok",IF(VLOOKUP(L63,A:F,2,FALSE)="ok","ok","não"))</f>
        <v>ok</v>
      </c>
      <c r="N63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63" s="19" t="b">
        <f>IF(Tabela13[[#This Row],[Status]]="ok",Tabela13[[#This Row],[Sem]])</f>
        <v>0</v>
      </c>
      <c r="P63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63" s="82" t="str">
        <f>IF(COUNTIF(Tabela13[[Pré-requisito1]:[Pré-requisito4]],Tabela13[[#This Row],[Componente Curricular]])=0,"",COUNTIF(Tabela13[[Pré-requisito1]:[Pré-requisito4]],Tabela13[[#This Row],[Componente Curricular]]))</f>
        <v/>
      </c>
      <c r="R63" s="19" t="e">
        <f>Tabela13[[#This Row],[Tranca qtd]]=VLOOKUP(Tabela13[[#This Row],[Componente Curricular]],Tabela6[[nome]:[trancaqts]],2,FALSE)</f>
        <v>#N/A</v>
      </c>
      <c r="S63" s="80" t="str">
        <f>IFERROR(VLOOKUP(Tabela13[[#This Row],[Componente Curricular]],Tabela6[],3,FALSE),"")</f>
        <v/>
      </c>
    </row>
    <row r="64" spans="1:19" x14ac:dyDescent="0.3">
      <c r="A64" s="3" t="str">
        <f>Tabela13[[#This Row],[Componente Curricular]]</f>
        <v>Créditos Eletivos Obrigatórios Sugeridos</v>
      </c>
      <c r="B64" s="3"/>
      <c r="C64" s="106">
        <v>9</v>
      </c>
      <c r="D64" s="93" t="s">
        <v>62</v>
      </c>
      <c r="E64" s="5">
        <v>8</v>
      </c>
      <c r="F64" s="50">
        <v>120</v>
      </c>
      <c r="G64" s="45" t="e">
        <f>IF(OR(Tabela13[[#This Row],[Pré-requisito1]]="",Tabela13[[#This Row],[Pré-requisito1]]="Ver Eixos"),"ok",IF(VLOOKUP(F64,A:E,2,FALSE)="ok","ok","não"))</f>
        <v>#N/A</v>
      </c>
      <c r="H64" s="44"/>
      <c r="I64" s="46" t="str">
        <f>IF(OR(Tabela13[[#This Row],[Pré-requisito2]]="",Tabela13[[#This Row],[Pré-requisito2]]="Ver Eixos"),"ok",IF(VLOOKUP(H64,A:E,2,FALSE)="ok","ok","não"))</f>
        <v>ok</v>
      </c>
      <c r="J64" s="44"/>
      <c r="K64" s="19" t="str">
        <f>IF(OR(Tabela13[[#This Row],[Pré-requisito3]]="",Tabela13[[#This Row],[Pré-requisito3]]="Ver Eixos"),"ok",IF(VLOOKUP(J64,A:E,2,FALSE)="ok","ok","não"))</f>
        <v>ok</v>
      </c>
      <c r="L64" s="44"/>
      <c r="M64" s="19" t="str">
        <f>IF(OR(Tabela13[[#This Row],[Pré-requisito4]]="",Tabela13[[#This Row],[Pré-requisito4]]="Ver Eixos"),"ok",IF(VLOOKUP(L64,A:F,2,FALSE)="ok","ok","não"))</f>
        <v>ok</v>
      </c>
      <c r="N64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64" s="19" t="b">
        <f>IF(Tabela13[[#This Row],[Status]]="ok",Tabela13[[#This Row],[Sem]])</f>
        <v>0</v>
      </c>
      <c r="P64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64" s="82" t="str">
        <f>IF(COUNTIF(Tabela13[[Pré-requisito1]:[Pré-requisito4]],Tabela13[[#This Row],[Componente Curricular]])=0,"",COUNTIF(Tabela13[[Pré-requisito1]:[Pré-requisito4]],Tabela13[[#This Row],[Componente Curricular]]))</f>
        <v/>
      </c>
      <c r="R64" s="19" t="e">
        <f>Tabela13[[#This Row],[Tranca qtd]]=VLOOKUP(Tabela13[[#This Row],[Componente Curricular]],Tabela6[[nome]:[trancaqts]],2,FALSE)</f>
        <v>#N/A</v>
      </c>
      <c r="S64" s="80" t="str">
        <f>IFERROR(VLOOKUP(Tabela13[[#This Row],[Componente Curricular]],Tabela6[],3,FALSE),"")</f>
        <v/>
      </c>
    </row>
    <row r="65" spans="1:19" ht="20.399999999999999" x14ac:dyDescent="0.3">
      <c r="A65" s="3" t="str">
        <f>Tabela13[[#This Row],[Componente Curricular]]</f>
        <v>Trabalho de Conclusão de Curso I</v>
      </c>
      <c r="B65" s="3"/>
      <c r="C65" s="106">
        <v>9</v>
      </c>
      <c r="D65" s="93" t="s">
        <v>82</v>
      </c>
      <c r="E65" s="5">
        <v>2</v>
      </c>
      <c r="F65" s="50" t="s">
        <v>108</v>
      </c>
      <c r="G65" s="45" t="e">
        <f>IF(OR(Tabela13[[#This Row],[Pré-requisito1]]="",Tabela13[[#This Row],[Pré-requisito1]]="Ver Eixos"),"ok",IF(VLOOKUP(F65,A:E,2,FALSE)="ok","ok","não"))</f>
        <v>#N/A</v>
      </c>
      <c r="H65" s="44"/>
      <c r="I65" s="46" t="str">
        <f>IF(OR(Tabela13[[#This Row],[Pré-requisito2]]="",Tabela13[[#This Row],[Pré-requisito2]]="Ver Eixos"),"ok",IF(VLOOKUP(H65,A:E,2,FALSE)="ok","ok","não"))</f>
        <v>ok</v>
      </c>
      <c r="J65" s="44"/>
      <c r="K65" s="19" t="str">
        <f>IF(OR(Tabela13[[#This Row],[Pré-requisito3]]="",Tabela13[[#This Row],[Pré-requisito3]]="Ver Eixos"),"ok",IF(VLOOKUP(J65,A:E,2,FALSE)="ok","ok","não"))</f>
        <v>ok</v>
      </c>
      <c r="L65" s="44"/>
      <c r="M65" s="19" t="str">
        <f>IF(OR(Tabela13[[#This Row],[Pré-requisito4]]="",Tabela13[[#This Row],[Pré-requisito4]]="Ver Eixos"),"ok",IF(VLOOKUP(L65,A:F,2,FALSE)="ok","ok","não"))</f>
        <v>ok</v>
      </c>
      <c r="N65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65" s="19" t="b">
        <f>IF(Tabela13[[#This Row],[Status]]="ok",Tabela13[[#This Row],[Sem]])</f>
        <v>0</v>
      </c>
      <c r="P65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65" s="82">
        <f>IF(COUNTIF(Tabela13[[Pré-requisito1]:[Pré-requisito4]],Tabela13[[#This Row],[Componente Curricular]])=0,"",COUNTIF(Tabela13[[Pré-requisito1]:[Pré-requisito4]],Tabela13[[#This Row],[Componente Curricular]]))</f>
        <v>1</v>
      </c>
      <c r="R65" s="19" t="b">
        <f>Tabela13[[#This Row],[Tranca qtd]]=VLOOKUP(Tabela13[[#This Row],[Componente Curricular]],Tabela6[[nome]:[trancaqts]],2,FALSE)</f>
        <v>1</v>
      </c>
      <c r="S65" s="80" t="str">
        <f>IFERROR(VLOOKUP(Tabela13[[#This Row],[Componente Curricular]],Tabela6[],3,FALSE),"")</f>
        <v>Trabalho de Conclusão de Curso II</v>
      </c>
    </row>
    <row r="66" spans="1:19" x14ac:dyDescent="0.3">
      <c r="A66" s="3" t="str">
        <f>Tabela13[[#This Row],[Componente Curricular]]</f>
        <v>Estágio Supervisionado</v>
      </c>
      <c r="B66" s="3"/>
      <c r="C66" s="106">
        <v>10</v>
      </c>
      <c r="D66" s="93" t="s">
        <v>85</v>
      </c>
      <c r="E66" s="5">
        <v>11</v>
      </c>
      <c r="F66" s="50" t="s">
        <v>109</v>
      </c>
      <c r="G66" s="45" t="e">
        <f>IF(OR(Tabela13[[#This Row],[Pré-requisito1]]="",Tabela13[[#This Row],[Pré-requisito1]]="Ver Eixos"),"ok",IF(VLOOKUP(F66,A:E,2,FALSE)="ok","ok","não"))</f>
        <v>#N/A</v>
      </c>
      <c r="H66" s="44"/>
      <c r="I66" s="46" t="str">
        <f>IF(OR(Tabela13[[#This Row],[Pré-requisito2]]="",Tabela13[[#This Row],[Pré-requisito2]]="Ver Eixos"),"ok",IF(VLOOKUP(H66,A:E,2,FALSE)="ok","ok","não"))</f>
        <v>ok</v>
      </c>
      <c r="J66" s="44"/>
      <c r="K66" s="19" t="str">
        <f>IF(OR(Tabela13[[#This Row],[Pré-requisito3]]="",Tabela13[[#This Row],[Pré-requisito3]]="Ver Eixos"),"ok",IF(VLOOKUP(J66,A:E,2,FALSE)="ok","ok","não"))</f>
        <v>ok</v>
      </c>
      <c r="L66" s="44"/>
      <c r="M66" s="19" t="str">
        <f>IF(OR(Tabela13[[#This Row],[Pré-requisito4]]="",Tabela13[[#This Row],[Pré-requisito4]]="Ver Eixos"),"ok",IF(VLOOKUP(L66,A:F,2,FALSE)="ok","ok","não"))</f>
        <v>ok</v>
      </c>
      <c r="N66" s="1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66" s="19" t="b">
        <f>IF(Tabela13[[#This Row],[Status]]="ok",Tabela13[[#This Row],[Sem]])</f>
        <v>0</v>
      </c>
      <c r="P66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66" s="82" t="str">
        <f>IF(COUNTIF(Tabela13[[Pré-requisito1]:[Pré-requisito4]],Tabela13[[#This Row],[Componente Curricular]])=0,"",COUNTIF(Tabela13[[Pré-requisito1]:[Pré-requisito4]],Tabela13[[#This Row],[Componente Curricular]]))</f>
        <v/>
      </c>
      <c r="R66" s="19" t="e">
        <f>Tabela13[[#This Row],[Tranca qtd]]=VLOOKUP(Tabela13[[#This Row],[Componente Curricular]],Tabela6[[nome]:[trancaqts]],2,FALSE)</f>
        <v>#N/A</v>
      </c>
      <c r="S66" s="80" t="str">
        <f>IFERROR(VLOOKUP(Tabela13[[#This Row],[Componente Curricular]],Tabela6[],3,FALSE),"")</f>
        <v/>
      </c>
    </row>
    <row r="67" spans="1:19" ht="20.399999999999999" x14ac:dyDescent="0.3">
      <c r="A67" s="3" t="str">
        <f>Tabela13[[#This Row],[Componente Curricular]]</f>
        <v>Trabalho de Conclusão de Curso II</v>
      </c>
      <c r="B67" s="3"/>
      <c r="C67" s="106">
        <v>10</v>
      </c>
      <c r="D67" s="4" t="s">
        <v>86</v>
      </c>
      <c r="E67" s="5">
        <v>2</v>
      </c>
      <c r="F67" s="44" t="s">
        <v>110</v>
      </c>
      <c r="G67" s="45" t="str">
        <f>IF(OR(Tabela13[[#This Row],[Pré-requisito1]]="",Tabela13[[#This Row],[Pré-requisito1]]="Ver Eixos"),"ok",IF(VLOOKUP(F67,A:E,2,FALSE)="ok","ok","não"))</f>
        <v>não</v>
      </c>
      <c r="H67" s="44"/>
      <c r="I67" s="46" t="str">
        <f>IF(OR(Tabela13[[#This Row],[Pré-requisito2]]="",Tabela13[[#This Row],[Pré-requisito2]]="Ver Eixos"),"ok",IF(VLOOKUP(H67,A:E,2,FALSE)="ok","ok","não"))</f>
        <v>ok</v>
      </c>
      <c r="J67" s="44"/>
      <c r="K67" s="19" t="str">
        <f>IF(OR(Tabela13[[#This Row],[Pré-requisito3]]="",Tabela13[[#This Row],[Pré-requisito3]]="Ver Eixos"),"ok",IF(VLOOKUP(J67,A:E,2,FALSE)="ok","ok","não"))</f>
        <v>ok</v>
      </c>
      <c r="L67" s="44"/>
      <c r="M67" s="19" t="str">
        <f>IF(OR(Tabela13[[#This Row],[Pré-requisito4]]="",Tabela13[[#This Row],[Pré-requisito4]]="Ver Eixos"),"ok",IF(VLOOKUP(L67,A:F,2,FALSE)="ok","ok","não"))</f>
        <v>ok</v>
      </c>
      <c r="N67" s="21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67" s="19" t="b">
        <f>IF(Tabela13[[#This Row],[Status]]="ok",Tabela13[[#This Row],[Sem]])</f>
        <v>0</v>
      </c>
      <c r="P67" s="1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67" s="82" t="str">
        <f>IF(COUNTIF(Tabela13[[Pré-requisito1]:[Pré-requisito4]],Tabela13[[#This Row],[Componente Curricular]])=0,"",COUNTIF(Tabela13[[Pré-requisito1]:[Pré-requisito4]],Tabela13[[#This Row],[Componente Curricular]]))</f>
        <v/>
      </c>
      <c r="R67" s="19" t="e">
        <f>Tabela13[[#This Row],[Tranca qtd]]=VLOOKUP(Tabela13[[#This Row],[Componente Curricular]],Tabela6[[nome]:[trancaqts]],2,FALSE)</f>
        <v>#N/A</v>
      </c>
      <c r="S67" s="80" t="str">
        <f>IFERROR(VLOOKUP(Tabela13[[#This Row],[Componente Curricular]],Tabela6[],3,FALSE),"")</f>
        <v/>
      </c>
    </row>
    <row r="68" spans="1:19" ht="28.8" x14ac:dyDescent="0.3">
      <c r="A68" s="36" t="str">
        <f>Tabela13[[#This Row],[Componente Curricular]]</f>
        <v>Química Ambiental</v>
      </c>
      <c r="B68" s="36"/>
      <c r="C68" s="107" t="s">
        <v>154</v>
      </c>
      <c r="D68" s="37" t="s">
        <v>147</v>
      </c>
      <c r="E68" s="38">
        <v>4</v>
      </c>
      <c r="F68" s="52" t="s">
        <v>122</v>
      </c>
      <c r="G68" s="53" t="str">
        <f>IF(OR(Tabela13[[#This Row],[Pré-requisito1]]="",Tabela13[[#This Row],[Pré-requisito1]]="Ver Eixos"),"ok",IF(VLOOKUP(F68,A:E,2,FALSE)="ok","ok","não"))</f>
        <v>não</v>
      </c>
      <c r="H68" s="52" t="s">
        <v>41</v>
      </c>
      <c r="I68" s="54" t="str">
        <f>IF(OR(Tabela13[[#This Row],[Pré-requisito2]]="",Tabela13[[#This Row],[Pré-requisito2]]="Ver Eixos"),"ok",IF(VLOOKUP(H68,A:E,2,FALSE)="ok","ok","não"))</f>
        <v>não</v>
      </c>
      <c r="J68" s="52" t="s">
        <v>43</v>
      </c>
      <c r="K68" s="39" t="str">
        <f>IF(OR(Tabela13[[#This Row],[Pré-requisito3]]="",Tabela13[[#This Row],[Pré-requisito3]]="Ver Eixos"),"ok",IF(VLOOKUP(J68,A:E,2,FALSE)="ok","ok","não"))</f>
        <v>não</v>
      </c>
      <c r="L68" s="52"/>
      <c r="M68" s="39" t="str">
        <f>IF(OR(Tabela13[[#This Row],[Pré-requisito4]]="",Tabela13[[#This Row],[Pré-requisito4]]="Ver Eixos"),"ok",IF(VLOOKUP(L68,A:F,2,FALSE)="ok","ok","não"))</f>
        <v>ok</v>
      </c>
      <c r="N68" s="3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68" s="39" t="b">
        <f>IF(Tabela13[[#This Row],[Status]]="ok",Tabela13[[#This Row],[Sem]])</f>
        <v>0</v>
      </c>
      <c r="P68" s="3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68" s="83">
        <f>IF(COUNTIF(Tabela13[[Pré-requisito1]:[Pré-requisito4]],Tabela13[[#This Row],[Componente Curricular]])=0,"",COUNTIF(Tabela13[[Pré-requisito1]:[Pré-requisito4]],Tabela13[[#This Row],[Componente Curricular]]))</f>
        <v>2</v>
      </c>
      <c r="R68" s="39" t="b">
        <f>Tabela13[[#This Row],[Tranca qtd]]=VLOOKUP(Tabela13[[#This Row],[Componente Curricular]],Tabela6[[nome]:[trancaqts]],2,FALSE)</f>
        <v>1</v>
      </c>
      <c r="S68" s="84" t="str">
        <f>IFERROR(VLOOKUP(Tabela13[[#This Row],[Componente Curricular]],Tabela6[],3,FALSE),"")</f>
        <v>Avaliação de Impactos Ambientais;Planejamento e Gestão Ambiental</v>
      </c>
    </row>
    <row r="69" spans="1:19" ht="28.8" x14ac:dyDescent="0.3">
      <c r="A69" s="36" t="str">
        <f>Tabela13[[#This Row],[Componente Curricular]]</f>
        <v>Gestão de Recursos Hídricos</v>
      </c>
      <c r="B69" s="36"/>
      <c r="C69" s="107" t="s">
        <v>154</v>
      </c>
      <c r="D69" s="37" t="s">
        <v>148</v>
      </c>
      <c r="E69" s="38">
        <v>2</v>
      </c>
      <c r="F69" s="50" t="s">
        <v>183</v>
      </c>
      <c r="G69" s="53" t="e">
        <f>IF(OR(Tabela13[[#This Row],[Pré-requisito1]]="",Tabela13[[#This Row],[Pré-requisito1]]="Ver Eixos"),"ok",IF(VLOOKUP(F69,A:E,2,FALSE)="ok","ok","não"))</f>
        <v>#N/A</v>
      </c>
      <c r="H69" s="52" t="s">
        <v>122</v>
      </c>
      <c r="I69" s="54" t="str">
        <f>IF(OR(Tabela13[[#This Row],[Pré-requisito2]]="",Tabela13[[#This Row],[Pré-requisito2]]="Ver Eixos"),"ok",IF(VLOOKUP(H69,A:E,2,FALSE)="ok","ok","não"))</f>
        <v>não</v>
      </c>
      <c r="J69" s="52"/>
      <c r="K69" s="39" t="str">
        <f>IF(OR(Tabela13[[#This Row],[Pré-requisito3]]="",Tabela13[[#This Row],[Pré-requisito3]]="Ver Eixos"),"ok",IF(VLOOKUP(J69,A:E,2,FALSE)="ok","ok","não"))</f>
        <v>ok</v>
      </c>
      <c r="L69" s="52"/>
      <c r="M69" s="39" t="str">
        <f>IF(OR(Tabela13[[#This Row],[Pré-requisito4]]="",Tabela13[[#This Row],[Pré-requisito4]]="Ver Eixos"),"ok",IF(VLOOKUP(L69,A:F,2,FALSE)="ok","ok","não"))</f>
        <v>ok</v>
      </c>
      <c r="N69" s="3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69" s="39" t="b">
        <f>IF(Tabela13[[#This Row],[Status]]="ok",Tabela13[[#This Row],[Sem]])</f>
        <v>0</v>
      </c>
      <c r="P69" s="3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69" s="83" t="str">
        <f>IF(COUNTIF(Tabela13[[Pré-requisito1]:[Pré-requisito4]],Tabela13[[#This Row],[Componente Curricular]])=0,"",COUNTIF(Tabela13[[Pré-requisito1]:[Pré-requisito4]],Tabela13[[#This Row],[Componente Curricular]]))</f>
        <v/>
      </c>
      <c r="R69" s="39" t="e">
        <f>Tabela13[[#This Row],[Tranca qtd]]=VLOOKUP(Tabela13[[#This Row],[Componente Curricular]],Tabela6[[nome]:[trancaqts]],2,FALSE)</f>
        <v>#N/A</v>
      </c>
      <c r="S69" s="84" t="str">
        <f>IFERROR(VLOOKUP(Tabela13[[#This Row],[Componente Curricular]],Tabela6[],3,FALSE),"")</f>
        <v/>
      </c>
    </row>
    <row r="70" spans="1:19" ht="28.8" x14ac:dyDescent="0.3">
      <c r="A70" s="36" t="str">
        <f>Tabela13[[#This Row],[Componente Curricular]]</f>
        <v>Geologia Ambiental</v>
      </c>
      <c r="B70" s="36"/>
      <c r="C70" s="107" t="s">
        <v>154</v>
      </c>
      <c r="D70" s="37" t="s">
        <v>149</v>
      </c>
      <c r="E70" s="38">
        <v>4</v>
      </c>
      <c r="F70" s="50" t="s">
        <v>183</v>
      </c>
      <c r="G70" s="53" t="e">
        <f>IF(OR(Tabela13[[#This Row],[Pré-requisito1]]="",Tabela13[[#This Row],[Pré-requisito1]]="Ver Eixos"),"ok",IF(VLOOKUP(F70,A:E,2,FALSE)="ok","ok","não"))</f>
        <v>#N/A</v>
      </c>
      <c r="H70" s="52" t="s">
        <v>122</v>
      </c>
      <c r="I70" s="54" t="str">
        <f>IF(OR(Tabela13[[#This Row],[Pré-requisito2]]="",Tabela13[[#This Row],[Pré-requisito2]]="Ver Eixos"),"ok",IF(VLOOKUP(H70,A:E,2,FALSE)="ok","ok","não"))</f>
        <v>não</v>
      </c>
      <c r="J70" s="52"/>
      <c r="K70" s="39" t="str">
        <f>IF(OR(Tabela13[[#This Row],[Pré-requisito3]]="",Tabela13[[#This Row],[Pré-requisito3]]="Ver Eixos"),"ok",IF(VLOOKUP(J70,A:E,2,FALSE)="ok","ok","não"))</f>
        <v>ok</v>
      </c>
      <c r="L70" s="52"/>
      <c r="M70" s="39" t="str">
        <f>IF(OR(Tabela13[[#This Row],[Pré-requisito4]]="",Tabela13[[#This Row],[Pré-requisito4]]="Ver Eixos"),"ok",IF(VLOOKUP(L70,A:F,2,FALSE)="ok","ok","não"))</f>
        <v>ok</v>
      </c>
      <c r="N70" s="3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70" s="39" t="b">
        <f>IF(Tabela13[[#This Row],[Status]]="ok",Tabela13[[#This Row],[Sem]])</f>
        <v>0</v>
      </c>
      <c r="P70" s="3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70" s="83" t="str">
        <f>IF(COUNTIF(Tabela13[[Pré-requisito1]:[Pré-requisito4]],Tabela13[[#This Row],[Componente Curricular]])=0,"",COUNTIF(Tabela13[[Pré-requisito1]:[Pré-requisito4]],Tabela13[[#This Row],[Componente Curricular]]))</f>
        <v/>
      </c>
      <c r="R70" s="39" t="e">
        <f>Tabela13[[#This Row],[Tranca qtd]]=VLOOKUP(Tabela13[[#This Row],[Componente Curricular]],Tabela6[[nome]:[trancaqts]],2,FALSE)</f>
        <v>#N/A</v>
      </c>
      <c r="S70" s="84" t="str">
        <f>IFERROR(VLOOKUP(Tabela13[[#This Row],[Componente Curricular]],Tabela6[],3,FALSE),"")</f>
        <v/>
      </c>
    </row>
    <row r="71" spans="1:19" ht="28.8" x14ac:dyDescent="0.3">
      <c r="A71" s="36" t="str">
        <f>Tabela13[[#This Row],[Componente Curricular]]</f>
        <v>Microbiologia Ambiental</v>
      </c>
      <c r="B71" s="36"/>
      <c r="C71" s="107" t="s">
        <v>154</v>
      </c>
      <c r="D71" s="37" t="s">
        <v>150</v>
      </c>
      <c r="E71" s="38">
        <v>4</v>
      </c>
      <c r="F71" s="52" t="s">
        <v>43</v>
      </c>
      <c r="G71" s="53" t="str">
        <f>IF(OR(Tabela13[[#This Row],[Pré-requisito1]]="",Tabela13[[#This Row],[Pré-requisito1]]="Ver Eixos"),"ok",IF(VLOOKUP(F71,A:E,2,FALSE)="ok","ok","não"))</f>
        <v>não</v>
      </c>
      <c r="H71" s="52"/>
      <c r="I71" s="54" t="str">
        <f>IF(OR(Tabela13[[#This Row],[Pré-requisito2]]="",Tabela13[[#This Row],[Pré-requisito2]]="Ver Eixos"),"ok",IF(VLOOKUP(H71,A:E,2,FALSE)="ok","ok","não"))</f>
        <v>ok</v>
      </c>
      <c r="J71" s="52"/>
      <c r="K71" s="39" t="str">
        <f>IF(OR(Tabela13[[#This Row],[Pré-requisito3]]="",Tabela13[[#This Row],[Pré-requisito3]]="Ver Eixos"),"ok",IF(VLOOKUP(J71,A:E,2,FALSE)="ok","ok","não"))</f>
        <v>ok</v>
      </c>
      <c r="L71" s="52"/>
      <c r="M71" s="39" t="str">
        <f>IF(OR(Tabela13[[#This Row],[Pré-requisito4]]="",Tabela13[[#This Row],[Pré-requisito4]]="Ver Eixos"),"ok",IF(VLOOKUP(L71,A:F,2,FALSE)="ok","ok","não"))</f>
        <v>ok</v>
      </c>
      <c r="N71" s="3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71" s="39" t="b">
        <f>IF(Tabela13[[#This Row],[Status]]="ok",Tabela13[[#This Row],[Sem]])</f>
        <v>0</v>
      </c>
      <c r="P71" s="3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71" s="85" t="str">
        <f>IF(COUNTIF(Tabela13[[Pré-requisito1]:[Pré-requisito4]],Tabela13[[#This Row],[Componente Curricular]])=0,"",COUNTIF(Tabela13[[Pré-requisito1]:[Pré-requisito4]],Tabela13[[#This Row],[Componente Curricular]]))</f>
        <v/>
      </c>
      <c r="R71" s="105" t="e">
        <f>Tabela13[[#This Row],[Tranca qtd]]=VLOOKUP(Tabela13[[#This Row],[Componente Curricular]],Tabela6[[nome]:[trancaqts]],2,FALSE)</f>
        <v>#N/A</v>
      </c>
      <c r="S71" s="84" t="str">
        <f>IFERROR(VLOOKUP(Tabela13[[#This Row],[Componente Curricular]],Tabela6[],3,FALSE),"")</f>
        <v/>
      </c>
    </row>
    <row r="72" spans="1:19" ht="16.2" customHeight="1" x14ac:dyDescent="0.3">
      <c r="A72" s="36" t="str">
        <f>Tabela13[[#This Row],[Componente Curricular]]</f>
        <v>Disposição e Tratamento de Resíduos Sólidos</v>
      </c>
      <c r="B72" s="36"/>
      <c r="C72" s="107" t="s">
        <v>154</v>
      </c>
      <c r="D72" s="42" t="s">
        <v>194</v>
      </c>
      <c r="E72" s="38">
        <v>4</v>
      </c>
      <c r="F72" s="52" t="s">
        <v>43</v>
      </c>
      <c r="G72" s="53" t="str">
        <f>IF(OR(Tabela13[[#This Row],[Pré-requisito1]]="",Tabela13[[#This Row],[Pré-requisito1]]="Ver Eixos"),"ok",IF(VLOOKUP(F72,A:E,2,FALSE)="ok","ok","não"))</f>
        <v>não</v>
      </c>
      <c r="H72" s="52"/>
      <c r="I72" s="54" t="str">
        <f>IF(OR(Tabela13[[#This Row],[Pré-requisito2]]="",Tabela13[[#This Row],[Pré-requisito2]]="Ver Eixos"),"ok",IF(VLOOKUP(H72,A:E,2,FALSE)="ok","ok","não"))</f>
        <v>ok</v>
      </c>
      <c r="J72" s="52"/>
      <c r="K72" s="39" t="str">
        <f>IF(OR(Tabela13[[#This Row],[Pré-requisito3]]="",Tabela13[[#This Row],[Pré-requisito3]]="Ver Eixos"),"ok",IF(VLOOKUP(J72,A:E,2,FALSE)="ok","ok","não"))</f>
        <v>ok</v>
      </c>
      <c r="L72" s="52"/>
      <c r="M72" s="39" t="str">
        <f>IF(OR(Tabela13[[#This Row],[Pré-requisito4]]="",Tabela13[[#This Row],[Pré-requisito4]]="Ver Eixos"),"ok",IF(VLOOKUP(L72,A:F,2,FALSE)="ok","ok","não"))</f>
        <v>ok</v>
      </c>
      <c r="N72" s="3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72" s="39" t="b">
        <f>IF(Tabela13[[#This Row],[Status]]="ok",Tabela13[[#This Row],[Sem]])</f>
        <v>0</v>
      </c>
      <c r="P72" s="3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72" s="83" t="str">
        <f>IF(COUNTIF(Tabela13[[Pré-requisito1]:[Pré-requisito4]],Tabela13[[#This Row],[Componente Curricular]])=0,"",COUNTIF(Tabela13[[Pré-requisito1]:[Pré-requisito4]],Tabela13[[#This Row],[Componente Curricular]]))</f>
        <v/>
      </c>
      <c r="R72" s="39" t="e">
        <f>Tabela13[[#This Row],[Tranca qtd]]=VLOOKUP(Tabela13[[#This Row],[Componente Curricular]],Tabela6[[nome]:[trancaqts]],2,FALSE)</f>
        <v>#N/A</v>
      </c>
      <c r="S72" s="84" t="str">
        <f>IFERROR(VLOOKUP(Tabela13[[#This Row],[Componente Curricular]],Tabela6[],3,FALSE),"")</f>
        <v/>
      </c>
    </row>
    <row r="73" spans="1:19" ht="28.8" x14ac:dyDescent="0.3">
      <c r="A73" s="36" t="str">
        <f>Tabela13[[#This Row],[Componente Curricular]]</f>
        <v>Avaliação de Impactos Ambientais</v>
      </c>
      <c r="B73" s="36"/>
      <c r="C73" s="107" t="s">
        <v>154</v>
      </c>
      <c r="D73" s="37" t="s">
        <v>151</v>
      </c>
      <c r="E73" s="38">
        <v>4</v>
      </c>
      <c r="F73" s="52" t="s">
        <v>147</v>
      </c>
      <c r="G73" s="53" t="str">
        <f>IF(OR(Tabela13[[#This Row],[Pré-requisito1]]="",Tabela13[[#This Row],[Pré-requisito1]]="Ver Eixos"),"ok",IF(VLOOKUP(F73,A:E,2,FALSE)="ok","ok","não"))</f>
        <v>não</v>
      </c>
      <c r="H73" s="52"/>
      <c r="I73" s="54" t="str">
        <f>IF(OR(Tabela13[[#This Row],[Pré-requisito2]]="",Tabela13[[#This Row],[Pré-requisito2]]="Ver Eixos"),"ok",IF(VLOOKUP(H73,A:E,2,FALSE)="ok","ok","não"))</f>
        <v>ok</v>
      </c>
      <c r="J73" s="52"/>
      <c r="K73" s="39" t="str">
        <f>IF(OR(Tabela13[[#This Row],[Pré-requisito3]]="",Tabela13[[#This Row],[Pré-requisito3]]="Ver Eixos"),"ok",IF(VLOOKUP(J73,A:E,2,FALSE)="ok","ok","não"))</f>
        <v>ok</v>
      </c>
      <c r="L73" s="52"/>
      <c r="M73" s="39" t="str">
        <f>IF(OR(Tabela13[[#This Row],[Pré-requisito4]]="",Tabela13[[#This Row],[Pré-requisito4]]="Ver Eixos"),"ok",IF(VLOOKUP(L73,A:F,2,FALSE)="ok","ok","não"))</f>
        <v>ok</v>
      </c>
      <c r="N73" s="3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73" s="39" t="b">
        <f>IF(Tabela13[[#This Row],[Status]]="ok",Tabela13[[#This Row],[Sem]])</f>
        <v>0</v>
      </c>
      <c r="P73" s="3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73" s="83" t="str">
        <f>IF(COUNTIF(Tabela13[[Pré-requisito1]:[Pré-requisito4]],Tabela13[[#This Row],[Componente Curricular]])=0,"",COUNTIF(Tabela13[[Pré-requisito1]:[Pré-requisito4]],Tabela13[[#This Row],[Componente Curricular]]))</f>
        <v/>
      </c>
      <c r="R73" s="39" t="e">
        <f>Tabela13[[#This Row],[Tranca qtd]]=VLOOKUP(Tabela13[[#This Row],[Componente Curricular]],Tabela6[[nome]:[trancaqts]],2,FALSE)</f>
        <v>#N/A</v>
      </c>
      <c r="S73" s="84" t="str">
        <f>IFERROR(VLOOKUP(Tabela13[[#This Row],[Componente Curricular]],Tabela6[],3,FALSE),"")</f>
        <v/>
      </c>
    </row>
    <row r="74" spans="1:19" ht="28.8" x14ac:dyDescent="0.3">
      <c r="A74" s="36" t="str">
        <f>Tabela13[[#This Row],[Componente Curricular]]</f>
        <v>Planejamento e Gestão Ambiental</v>
      </c>
      <c r="B74" s="36"/>
      <c r="C74" s="107" t="s">
        <v>154</v>
      </c>
      <c r="D74" s="37" t="s">
        <v>152</v>
      </c>
      <c r="E74" s="38">
        <v>4</v>
      </c>
      <c r="F74" s="52" t="s">
        <v>147</v>
      </c>
      <c r="G74" s="53" t="str">
        <f>IF(OR(Tabela13[[#This Row],[Pré-requisito1]]="",Tabela13[[#This Row],[Pré-requisito1]]="Ver Eixos"),"ok",IF(VLOOKUP(F74,A:E,2,FALSE)="ok","ok","não"))</f>
        <v>não</v>
      </c>
      <c r="H74" s="52"/>
      <c r="I74" s="54" t="str">
        <f>IF(OR(Tabela13[[#This Row],[Pré-requisito2]]="",Tabela13[[#This Row],[Pré-requisito2]]="Ver Eixos"),"ok",IF(VLOOKUP(H74,A:E,2,FALSE)="ok","ok","não"))</f>
        <v>ok</v>
      </c>
      <c r="J74" s="52"/>
      <c r="K74" s="39" t="str">
        <f>IF(OR(Tabela13[[#This Row],[Pré-requisito3]]="",Tabela13[[#This Row],[Pré-requisito3]]="Ver Eixos"),"ok",IF(VLOOKUP(J74,A:E,2,FALSE)="ok","ok","não"))</f>
        <v>ok</v>
      </c>
      <c r="L74" s="52"/>
      <c r="M74" s="39" t="str">
        <f>IF(OR(Tabela13[[#This Row],[Pré-requisito4]]="",Tabela13[[#This Row],[Pré-requisito4]]="Ver Eixos"),"ok",IF(VLOOKUP(L74,A:F,2,FALSE)="ok","ok","não"))</f>
        <v>ok</v>
      </c>
      <c r="N74" s="3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74" s="39" t="b">
        <f>IF(Tabela13[[#This Row],[Status]]="ok",Tabela13[[#This Row],[Sem]])</f>
        <v>0</v>
      </c>
      <c r="P74" s="3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74" s="83" t="str">
        <f>IF(COUNTIF(Tabela13[[Pré-requisito1]:[Pré-requisito4]],Tabela13[[#This Row],[Componente Curricular]])=0,"",COUNTIF(Tabela13[[Pré-requisito1]:[Pré-requisito4]],Tabela13[[#This Row],[Componente Curricular]]))</f>
        <v/>
      </c>
      <c r="R74" s="39" t="e">
        <f>Tabela13[[#This Row],[Tranca qtd]]=VLOOKUP(Tabela13[[#This Row],[Componente Curricular]],Tabela6[[nome]:[trancaqts]],2,FALSE)</f>
        <v>#N/A</v>
      </c>
      <c r="S74" s="84" t="str">
        <f>IFERROR(VLOOKUP(Tabela13[[#This Row],[Componente Curricular]],Tabela6[],3,FALSE),"")</f>
        <v/>
      </c>
    </row>
    <row r="75" spans="1:19" ht="28.8" x14ac:dyDescent="0.3">
      <c r="A75" s="36" t="str">
        <f>Tabela13[[#This Row],[Componente Curricular]]</f>
        <v>Tratamento de Efluentes e Reuso da Água</v>
      </c>
      <c r="B75" s="36"/>
      <c r="C75" s="107" t="s">
        <v>154</v>
      </c>
      <c r="D75" s="37" t="s">
        <v>153</v>
      </c>
      <c r="E75" s="38">
        <v>4</v>
      </c>
      <c r="F75" s="52" t="s">
        <v>107</v>
      </c>
      <c r="G75" s="53" t="str">
        <f>IF(OR(Tabela13[[#This Row],[Pré-requisito1]]="",Tabela13[[#This Row],[Pré-requisito1]]="Ver Eixos"),"ok",IF(VLOOKUP(F75,A:E,2,FALSE)="ok","ok","não"))</f>
        <v>não</v>
      </c>
      <c r="H75" s="52" t="s">
        <v>132</v>
      </c>
      <c r="I75" s="54" t="str">
        <f>IF(OR(Tabela13[[#This Row],[Pré-requisito2]]="",Tabela13[[#This Row],[Pré-requisito2]]="Ver Eixos"),"ok",IF(VLOOKUP(H75,A:E,2,FALSE)="ok","ok","não"))</f>
        <v>não</v>
      </c>
      <c r="J75" s="52" t="s">
        <v>135</v>
      </c>
      <c r="K75" s="39" t="str">
        <f>IF(OR(Tabela13[[#This Row],[Pré-requisito3]]="",Tabela13[[#This Row],[Pré-requisito3]]="Ver Eixos"),"ok",IF(VLOOKUP(J75,A:E,2,FALSE)="ok","ok","não"))</f>
        <v>não</v>
      </c>
      <c r="L75" s="52"/>
      <c r="M75" s="39" t="str">
        <f>IF(OR(Tabela13[[#This Row],[Pré-requisito4]]="",Tabela13[[#This Row],[Pré-requisito4]]="Ver Eixos"),"ok",IF(VLOOKUP(L75,A:F,2,FALSE)="ok","ok","não"))</f>
        <v>ok</v>
      </c>
      <c r="N75" s="3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75" s="39" t="b">
        <f>IF(Tabela13[[#This Row],[Status]]="ok",Tabela13[[#This Row],[Sem]])</f>
        <v>0</v>
      </c>
      <c r="P75" s="3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75" s="83" t="str">
        <f>IF(COUNTIF(Tabela13[[Pré-requisito1]:[Pré-requisito4]],Tabela13[[#This Row],[Componente Curricular]])=0,"",COUNTIF(Tabela13[[Pré-requisito1]:[Pré-requisito4]],Tabela13[[#This Row],[Componente Curricular]]))</f>
        <v/>
      </c>
      <c r="R75" s="39" t="e">
        <f>Tabela13[[#This Row],[Tranca qtd]]=VLOOKUP(Tabela13[[#This Row],[Componente Curricular]],Tabela6[[nome]:[trancaqts]],2,FALSE)</f>
        <v>#N/A</v>
      </c>
      <c r="S75" s="84" t="str">
        <f>IFERROR(VLOOKUP(Tabela13[[#This Row],[Componente Curricular]],Tabela6[],3,FALSE),"")</f>
        <v/>
      </c>
    </row>
    <row r="76" spans="1:19" ht="43.2" x14ac:dyDescent="0.3">
      <c r="A76" s="36" t="str">
        <f>Tabela13[[#This Row],[Componente Curricular]]</f>
        <v>Bioenergia</v>
      </c>
      <c r="B76" s="36"/>
      <c r="C76" s="107" t="s">
        <v>166</v>
      </c>
      <c r="D76" s="37" t="s">
        <v>155</v>
      </c>
      <c r="E76" s="38">
        <v>4</v>
      </c>
      <c r="F76" s="52" t="s">
        <v>97</v>
      </c>
      <c r="G76" s="53" t="str">
        <f>IF(OR(Tabela13[[#This Row],[Pré-requisito1]]="",Tabela13[[#This Row],[Pré-requisito1]]="Ver Eixos"),"ok",IF(VLOOKUP(F76,A:E,2,FALSE)="ok","ok","não"))</f>
        <v>não</v>
      </c>
      <c r="H76" s="52" t="s">
        <v>101</v>
      </c>
      <c r="I76" s="54" t="str">
        <f>IF(OR(Tabela13[[#This Row],[Pré-requisito2]]="",Tabela13[[#This Row],[Pré-requisito2]]="Ver Eixos"),"ok",IF(VLOOKUP(H76,A:E,2,FALSE)="ok","ok","não"))</f>
        <v>não</v>
      </c>
      <c r="J76" s="52"/>
      <c r="K76" s="39" t="str">
        <f>IF(OR(Tabela13[[#This Row],[Pré-requisito3]]="",Tabela13[[#This Row],[Pré-requisito3]]="Ver Eixos"),"ok",IF(VLOOKUP(J76,A:E,2,FALSE)="ok","ok","não"))</f>
        <v>ok</v>
      </c>
      <c r="L76" s="52"/>
      <c r="M76" s="39" t="str">
        <f>IF(OR(Tabela13[[#This Row],[Pré-requisito4]]="",Tabela13[[#This Row],[Pré-requisito4]]="Ver Eixos"),"ok",IF(VLOOKUP(L76,A:F,2,FALSE)="ok","ok","não"))</f>
        <v>ok</v>
      </c>
      <c r="N76" s="3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76" s="39" t="b">
        <f>IF(Tabela13[[#This Row],[Status]]="ok",Tabela13[[#This Row],[Sem]])</f>
        <v>0</v>
      </c>
      <c r="P76" s="3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76" s="83" t="str">
        <f>IF(COUNTIF(Tabela13[[Pré-requisito1]:[Pré-requisito4]],Tabela13[[#This Row],[Componente Curricular]])=0,"",COUNTIF(Tabela13[[Pré-requisito1]:[Pré-requisito4]],Tabela13[[#This Row],[Componente Curricular]]))</f>
        <v/>
      </c>
      <c r="R76" s="39" t="e">
        <f>Tabela13[[#This Row],[Tranca qtd]]=VLOOKUP(Tabela13[[#This Row],[Componente Curricular]],Tabela6[[nome]:[trancaqts]],2,FALSE)</f>
        <v>#N/A</v>
      </c>
      <c r="S76" s="84" t="str">
        <f>IFERROR(VLOOKUP(Tabela13[[#This Row],[Componente Curricular]],Tabela6[],3,FALSE),"")</f>
        <v/>
      </c>
    </row>
    <row r="77" spans="1:19" ht="43.2" x14ac:dyDescent="0.3">
      <c r="A77" s="36" t="str">
        <f>Tabela13[[#This Row],[Componente Curricular]]</f>
        <v>Fundamentos de Toxicologia</v>
      </c>
      <c r="B77" s="36"/>
      <c r="C77" s="107" t="s">
        <v>166</v>
      </c>
      <c r="D77" s="37" t="s">
        <v>156</v>
      </c>
      <c r="E77" s="38">
        <v>2</v>
      </c>
      <c r="F77" s="52" t="s">
        <v>41</v>
      </c>
      <c r="G77" s="53" t="str">
        <f>IF(OR(Tabela13[[#This Row],[Pré-requisito1]]="",Tabela13[[#This Row],[Pré-requisito1]]="Ver Eixos"),"ok",IF(VLOOKUP(F77,A:E,2,FALSE)="ok","ok","não"))</f>
        <v>não</v>
      </c>
      <c r="H77" s="52" t="s">
        <v>43</v>
      </c>
      <c r="I77" s="54" t="str">
        <f>IF(OR(Tabela13[[#This Row],[Pré-requisito2]]="",Tabela13[[#This Row],[Pré-requisito2]]="Ver Eixos"),"ok",IF(VLOOKUP(H77,A:E,2,FALSE)="ok","ok","não"))</f>
        <v>não</v>
      </c>
      <c r="J77" s="52"/>
      <c r="K77" s="39" t="str">
        <f>IF(OR(Tabela13[[#This Row],[Pré-requisito3]]="",Tabela13[[#This Row],[Pré-requisito3]]="Ver Eixos"),"ok",IF(VLOOKUP(J77,A:E,2,FALSE)="ok","ok","não"))</f>
        <v>ok</v>
      </c>
      <c r="L77" s="52"/>
      <c r="M77" s="39" t="str">
        <f>IF(OR(Tabela13[[#This Row],[Pré-requisito4]]="",Tabela13[[#This Row],[Pré-requisito4]]="Ver Eixos"),"ok",IF(VLOOKUP(L77,A:F,2,FALSE)="ok","ok","não"))</f>
        <v>ok</v>
      </c>
      <c r="N77" s="3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77" s="39" t="b">
        <f>IF(Tabela13[[#This Row],[Status]]="ok",Tabela13[[#This Row],[Sem]])</f>
        <v>0</v>
      </c>
      <c r="P77" s="3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77" s="83" t="str">
        <f>IF(COUNTIF(Tabela13[[Pré-requisito1]:[Pré-requisito4]],Tabela13[[#This Row],[Componente Curricular]])=0,"",COUNTIF(Tabela13[[Pré-requisito1]:[Pré-requisito4]],Tabela13[[#This Row],[Componente Curricular]]))</f>
        <v/>
      </c>
      <c r="R77" s="39" t="e">
        <f>Tabela13[[#This Row],[Tranca qtd]]=VLOOKUP(Tabela13[[#This Row],[Componente Curricular]],Tabela6[[nome]:[trancaqts]],2,FALSE)</f>
        <v>#N/A</v>
      </c>
      <c r="S77" s="84" t="str">
        <f>IFERROR(VLOOKUP(Tabela13[[#This Row],[Componente Curricular]],Tabela6[],3,FALSE),"")</f>
        <v/>
      </c>
    </row>
    <row r="78" spans="1:19" ht="43.2" x14ac:dyDescent="0.3">
      <c r="A78" s="36" t="str">
        <f>Tabela13[[#This Row],[Componente Curricular]]</f>
        <v>Introdução à Biorrefinaria</v>
      </c>
      <c r="B78" s="36"/>
      <c r="C78" s="107" t="s">
        <v>166</v>
      </c>
      <c r="D78" s="37" t="s">
        <v>158</v>
      </c>
      <c r="E78" s="38">
        <v>4</v>
      </c>
      <c r="F78" s="52" t="s">
        <v>41</v>
      </c>
      <c r="G78" s="53" t="str">
        <f>IF(OR(Tabela13[[#This Row],[Pré-requisito1]]="",Tabela13[[#This Row],[Pré-requisito1]]="Ver Eixos"),"ok",IF(VLOOKUP(F78,A:E,2,FALSE)="ok","ok","não"))</f>
        <v>não</v>
      </c>
      <c r="H78" s="52" t="s">
        <v>43</v>
      </c>
      <c r="I78" s="54" t="str">
        <f>IF(OR(Tabela13[[#This Row],[Pré-requisito2]]="",Tabela13[[#This Row],[Pré-requisito2]]="Ver Eixos"),"ok",IF(VLOOKUP(H78,A:E,2,FALSE)="ok","ok","não"))</f>
        <v>não</v>
      </c>
      <c r="J78" s="52"/>
      <c r="K78" s="39" t="str">
        <f>IF(OR(Tabela13[[#This Row],[Pré-requisito3]]="",Tabela13[[#This Row],[Pré-requisito3]]="Ver Eixos"),"ok",IF(VLOOKUP(J78,A:E,2,FALSE)="ok","ok","não"))</f>
        <v>ok</v>
      </c>
      <c r="L78" s="52"/>
      <c r="M78" s="39" t="str">
        <f>IF(OR(Tabela13[[#This Row],[Pré-requisito4]]="",Tabela13[[#This Row],[Pré-requisito4]]="Ver Eixos"),"ok",IF(VLOOKUP(L78,A:F,2,FALSE)="ok","ok","não"))</f>
        <v>ok</v>
      </c>
      <c r="N78" s="3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78" s="39" t="b">
        <f>IF(Tabela13[[#This Row],[Status]]="ok",Tabela13[[#This Row],[Sem]])</f>
        <v>0</v>
      </c>
      <c r="P78" s="3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78" s="83" t="str">
        <f>IF(COUNTIF(Tabela13[[Pré-requisito1]:[Pré-requisito4]],Tabela13[[#This Row],[Componente Curricular]])=0,"",COUNTIF(Tabela13[[Pré-requisito1]:[Pré-requisito4]],Tabela13[[#This Row],[Componente Curricular]]))</f>
        <v/>
      </c>
      <c r="R78" s="39" t="e">
        <f>Tabela13[[#This Row],[Tranca qtd]]=VLOOKUP(Tabela13[[#This Row],[Componente Curricular]],Tabela6[[nome]:[trancaqts]],2,FALSE)</f>
        <v>#N/A</v>
      </c>
      <c r="S78" s="84" t="str">
        <f>IFERROR(VLOOKUP(Tabela13[[#This Row],[Componente Curricular]],Tabela6[],3,FALSE),"")</f>
        <v/>
      </c>
    </row>
    <row r="79" spans="1:19" ht="43.2" x14ac:dyDescent="0.3">
      <c r="A79" s="36" t="str">
        <f>Tabela13[[#This Row],[Componente Curricular]]</f>
        <v>Enzimas: Produção e Aplicação Industrial</v>
      </c>
      <c r="B79" s="36"/>
      <c r="C79" s="107" t="s">
        <v>166</v>
      </c>
      <c r="D79" s="37" t="s">
        <v>159</v>
      </c>
      <c r="E79" s="38">
        <v>4</v>
      </c>
      <c r="F79" s="52" t="s">
        <v>101</v>
      </c>
      <c r="G79" s="53" t="str">
        <f>IF(OR(Tabela13[[#This Row],[Pré-requisito1]]="",Tabela13[[#This Row],[Pré-requisito1]]="Ver Eixos"),"ok",IF(VLOOKUP(F79,A:E,2,FALSE)="ok","ok","não"))</f>
        <v>não</v>
      </c>
      <c r="H79" s="52" t="s">
        <v>41</v>
      </c>
      <c r="I79" s="54" t="str">
        <f>IF(OR(Tabela13[[#This Row],[Pré-requisito2]]="",Tabela13[[#This Row],[Pré-requisito2]]="Ver Eixos"),"ok",IF(VLOOKUP(H79,A:E,2,FALSE)="ok","ok","não"))</f>
        <v>não</v>
      </c>
      <c r="J79" s="52"/>
      <c r="K79" s="39" t="str">
        <f>IF(OR(Tabela13[[#This Row],[Pré-requisito3]]="",Tabela13[[#This Row],[Pré-requisito3]]="Ver Eixos"),"ok",IF(VLOOKUP(J79,A:E,2,FALSE)="ok","ok","não"))</f>
        <v>ok</v>
      </c>
      <c r="L79" s="52"/>
      <c r="M79" s="39" t="str">
        <f>IF(OR(Tabela13[[#This Row],[Pré-requisito4]]="",Tabela13[[#This Row],[Pré-requisito4]]="Ver Eixos"),"ok",IF(VLOOKUP(L79,A:F,2,FALSE)="ok","ok","não"))</f>
        <v>ok</v>
      </c>
      <c r="N79" s="3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79" s="39" t="b">
        <f>IF(Tabela13[[#This Row],[Status]]="ok",Tabela13[[#This Row],[Sem]])</f>
        <v>0</v>
      </c>
      <c r="P79" s="3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79" s="83" t="str">
        <f>IF(COUNTIF(Tabela13[[Pré-requisito1]:[Pré-requisito4]],Tabela13[[#This Row],[Componente Curricular]])=0,"",COUNTIF(Tabela13[[Pré-requisito1]:[Pré-requisito4]],Tabela13[[#This Row],[Componente Curricular]]))</f>
        <v/>
      </c>
      <c r="R79" s="39" t="e">
        <f>Tabela13[[#This Row],[Tranca qtd]]=VLOOKUP(Tabela13[[#This Row],[Componente Curricular]],Tabela6[[nome]:[trancaqts]],2,FALSE)</f>
        <v>#N/A</v>
      </c>
      <c r="S79" s="84" t="str">
        <f>IFERROR(VLOOKUP(Tabela13[[#This Row],[Componente Curricular]],Tabela6[],3,FALSE),"")</f>
        <v/>
      </c>
    </row>
    <row r="80" spans="1:19" ht="43.2" x14ac:dyDescent="0.3">
      <c r="A80" s="36" t="str">
        <f>Tabela13[[#This Row],[Componente Curricular]]</f>
        <v>Métodos de Caracterização de (Bio)Compostos</v>
      </c>
      <c r="B80" s="36"/>
      <c r="C80" s="107" t="s">
        <v>166</v>
      </c>
      <c r="D80" s="37" t="s">
        <v>161</v>
      </c>
      <c r="E80" s="38">
        <v>4</v>
      </c>
      <c r="F80" s="52" t="s">
        <v>103</v>
      </c>
      <c r="G80" s="53" t="str">
        <f>IF(OR(Tabela13[[#This Row],[Pré-requisito1]]="",Tabela13[[#This Row],[Pré-requisito1]]="Ver Eixos"),"ok",IF(VLOOKUP(F80,A:E,2,FALSE)="ok","ok","não"))</f>
        <v>não</v>
      </c>
      <c r="H80" s="52" t="s">
        <v>39</v>
      </c>
      <c r="I80" s="54" t="str">
        <f>IF(OR(Tabela13[[#This Row],[Pré-requisito2]]="",Tabela13[[#This Row],[Pré-requisito2]]="Ver Eixos"),"ok",IF(VLOOKUP(H80,A:E,2,FALSE)="ok","ok","não"))</f>
        <v>não</v>
      </c>
      <c r="J80" s="52"/>
      <c r="K80" s="39" t="str">
        <f>IF(OR(Tabela13[[#This Row],[Pré-requisito3]]="",Tabela13[[#This Row],[Pré-requisito3]]="Ver Eixos"),"ok",IF(VLOOKUP(J80,A:E,2,FALSE)="ok","ok","não"))</f>
        <v>ok</v>
      </c>
      <c r="L80" s="52"/>
      <c r="M80" s="39" t="str">
        <f>IF(OR(Tabela13[[#This Row],[Pré-requisito4]]="",Tabela13[[#This Row],[Pré-requisito4]]="Ver Eixos"),"ok",IF(VLOOKUP(L80,A:F,2,FALSE)="ok","ok","não"))</f>
        <v>ok</v>
      </c>
      <c r="N80" s="3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80" s="39" t="b">
        <f>IF(Tabela13[[#This Row],[Status]]="ok",Tabela13[[#This Row],[Sem]])</f>
        <v>0</v>
      </c>
      <c r="P80" s="3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80" s="83" t="str">
        <f>IF(COUNTIF(Tabela13[[Pré-requisito1]:[Pré-requisito4]],Tabela13[[#This Row],[Componente Curricular]])=0,"",COUNTIF(Tabela13[[Pré-requisito1]:[Pré-requisito4]],Tabela13[[#This Row],[Componente Curricular]]))</f>
        <v/>
      </c>
      <c r="R80" s="39" t="e">
        <f>Tabela13[[#This Row],[Tranca qtd]]=VLOOKUP(Tabela13[[#This Row],[Componente Curricular]],Tabela6[[nome]:[trancaqts]],2,FALSE)</f>
        <v>#N/A</v>
      </c>
      <c r="S80" s="84" t="str">
        <f>IFERROR(VLOOKUP(Tabela13[[#This Row],[Componente Curricular]],Tabela6[],3,FALSE),"")</f>
        <v/>
      </c>
    </row>
    <row r="81" spans="1:19" ht="43.2" x14ac:dyDescent="0.3">
      <c r="A81" s="36" t="str">
        <f>Tabela13[[#This Row],[Componente Curricular]]</f>
        <v>Bioprocessos na Indústria de Alimentos e Bebidas</v>
      </c>
      <c r="B81" s="36"/>
      <c r="C81" s="107" t="s">
        <v>166</v>
      </c>
      <c r="D81" s="37" t="s">
        <v>163</v>
      </c>
      <c r="E81" s="38">
        <v>4</v>
      </c>
      <c r="F81" s="52" t="s">
        <v>41</v>
      </c>
      <c r="G81" s="53" t="str">
        <f>IF(OR(Tabela13[[#This Row],[Pré-requisito1]]="",Tabela13[[#This Row],[Pré-requisito1]]="Ver Eixos"),"ok",IF(VLOOKUP(F81,A:E,2,FALSE)="ok","ok","não"))</f>
        <v>não</v>
      </c>
      <c r="H81" s="52" t="s">
        <v>43</v>
      </c>
      <c r="I81" s="54" t="str">
        <f>IF(OR(Tabela13[[#This Row],[Pré-requisito2]]="",Tabela13[[#This Row],[Pré-requisito2]]="Ver Eixos"),"ok",IF(VLOOKUP(H81,A:E,2,FALSE)="ok","ok","não"))</f>
        <v>não</v>
      </c>
      <c r="J81" s="52"/>
      <c r="K81" s="39" t="str">
        <f>IF(OR(Tabela13[[#This Row],[Pré-requisito3]]="",Tabela13[[#This Row],[Pré-requisito3]]="Ver Eixos"),"ok",IF(VLOOKUP(J81,A:E,2,FALSE)="ok","ok","não"))</f>
        <v>ok</v>
      </c>
      <c r="L81" s="52"/>
      <c r="M81" s="39" t="str">
        <f>IF(OR(Tabela13[[#This Row],[Pré-requisito4]]="",Tabela13[[#This Row],[Pré-requisito4]]="Ver Eixos"),"ok",IF(VLOOKUP(L81,A:F,2,FALSE)="ok","ok","não"))</f>
        <v>ok</v>
      </c>
      <c r="N81" s="3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81" s="39" t="b">
        <f>IF(Tabela13[[#This Row],[Status]]="ok",Tabela13[[#This Row],[Sem]])</f>
        <v>0</v>
      </c>
      <c r="P81" s="3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81" s="83" t="str">
        <f>IF(COUNTIF(Tabela13[[Pré-requisito1]:[Pré-requisito4]],Tabela13[[#This Row],[Componente Curricular]])=0,"",COUNTIF(Tabela13[[Pré-requisito1]:[Pré-requisito4]],Tabela13[[#This Row],[Componente Curricular]]))</f>
        <v/>
      </c>
      <c r="R81" s="39" t="e">
        <f>Tabela13[[#This Row],[Tranca qtd]]=VLOOKUP(Tabela13[[#This Row],[Componente Curricular]],Tabela6[[nome]:[trancaqts]],2,FALSE)</f>
        <v>#N/A</v>
      </c>
      <c r="S81" s="84" t="str">
        <f>IFERROR(VLOOKUP(Tabela13[[#This Row],[Componente Curricular]],Tabela6[],3,FALSE),"")</f>
        <v/>
      </c>
    </row>
    <row r="82" spans="1:19" ht="43.2" x14ac:dyDescent="0.3">
      <c r="A82" s="36" t="str">
        <f>Tabela13[[#This Row],[Componente Curricular]]</f>
        <v>Biocombustíveis: Produção e Caracterização</v>
      </c>
      <c r="B82" s="36"/>
      <c r="C82" s="107" t="s">
        <v>166</v>
      </c>
      <c r="D82" s="42" t="s">
        <v>164</v>
      </c>
      <c r="E82" s="38">
        <v>4</v>
      </c>
      <c r="F82" s="52" t="s">
        <v>103</v>
      </c>
      <c r="G82" s="53" t="str">
        <f>IF(OR(Tabela13[[#This Row],[Pré-requisito1]]="",Tabela13[[#This Row],[Pré-requisito1]]="Ver Eixos"),"ok",IF(VLOOKUP(F82,A:E,2,FALSE)="ok","ok","não"))</f>
        <v>não</v>
      </c>
      <c r="H82" s="52" t="s">
        <v>39</v>
      </c>
      <c r="I82" s="54" t="str">
        <f>IF(OR(Tabela13[[#This Row],[Pré-requisito2]]="",Tabela13[[#This Row],[Pré-requisito2]]="Ver Eixos"),"ok",IF(VLOOKUP(H82,A:E,2,FALSE)="ok","ok","não"))</f>
        <v>não</v>
      </c>
      <c r="J82" s="52"/>
      <c r="K82" s="39" t="str">
        <f>IF(OR(Tabela13[[#This Row],[Pré-requisito3]]="",Tabela13[[#This Row],[Pré-requisito3]]="Ver Eixos"),"ok",IF(VLOOKUP(J82,A:E,2,FALSE)="ok","ok","não"))</f>
        <v>ok</v>
      </c>
      <c r="L82" s="52"/>
      <c r="M82" s="39" t="str">
        <f>IF(OR(Tabela13[[#This Row],[Pré-requisito4]]="",Tabela13[[#This Row],[Pré-requisito4]]="Ver Eixos"),"ok",IF(VLOOKUP(L82,A:F,2,FALSE)="ok","ok","não"))</f>
        <v>ok</v>
      </c>
      <c r="N82" s="3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82" s="39" t="b">
        <f>IF(Tabela13[[#This Row],[Status]]="ok",Tabela13[[#This Row],[Sem]])</f>
        <v>0</v>
      </c>
      <c r="P82" s="3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82" s="83" t="str">
        <f>IF(COUNTIF(Tabela13[[Pré-requisito1]:[Pré-requisito4]],Tabela13[[#This Row],[Componente Curricular]])=0,"",COUNTIF(Tabela13[[Pré-requisito1]:[Pré-requisito4]],Tabela13[[#This Row],[Componente Curricular]]))</f>
        <v/>
      </c>
      <c r="R82" s="39" t="e">
        <f>Tabela13[[#This Row],[Tranca qtd]]=VLOOKUP(Tabela13[[#This Row],[Componente Curricular]],Tabela6[[nome]:[trancaqts]],2,FALSE)</f>
        <v>#N/A</v>
      </c>
      <c r="S82" s="84" t="str">
        <f>IFERROR(VLOOKUP(Tabela13[[#This Row],[Componente Curricular]],Tabela6[],3,FALSE),"")</f>
        <v/>
      </c>
    </row>
    <row r="83" spans="1:19" ht="43.2" x14ac:dyDescent="0.3">
      <c r="A83" s="36" t="str">
        <f>Tabela13[[#This Row],[Componente Curricular]]</f>
        <v>Processos Fermentativos Industriais: Fundamentos e Aplicações</v>
      </c>
      <c r="B83" s="36"/>
      <c r="C83" s="107" t="s">
        <v>166</v>
      </c>
      <c r="D83" s="37" t="s">
        <v>165</v>
      </c>
      <c r="E83" s="38">
        <v>4</v>
      </c>
      <c r="F83" s="52" t="s">
        <v>43</v>
      </c>
      <c r="G83" s="53" t="str">
        <f>IF(OR(Tabela13[[#This Row],[Pré-requisito1]]="",Tabela13[[#This Row],[Pré-requisito1]]="Ver Eixos"),"ok",IF(VLOOKUP(F83,A:E,2,FALSE)="ok","ok","não"))</f>
        <v>não</v>
      </c>
      <c r="H83" s="52"/>
      <c r="I83" s="54" t="str">
        <f>IF(OR(Tabela13[[#This Row],[Pré-requisito2]]="",Tabela13[[#This Row],[Pré-requisito2]]="Ver Eixos"),"ok",IF(VLOOKUP(H83,A:E,2,FALSE)="ok","ok","não"))</f>
        <v>ok</v>
      </c>
      <c r="J83" s="52"/>
      <c r="K83" s="39" t="str">
        <f>IF(OR(Tabela13[[#This Row],[Pré-requisito3]]="",Tabela13[[#This Row],[Pré-requisito3]]="Ver Eixos"),"ok",IF(VLOOKUP(J83,A:E,2,FALSE)="ok","ok","não"))</f>
        <v>ok</v>
      </c>
      <c r="L83" s="52"/>
      <c r="M83" s="39" t="str">
        <f>IF(OR(Tabela13[[#This Row],[Pré-requisito4]]="",Tabela13[[#This Row],[Pré-requisito4]]="Ver Eixos"),"ok",IF(VLOOKUP(L83,A:F,2,FALSE)="ok","ok","não"))</f>
        <v>ok</v>
      </c>
      <c r="N83" s="3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83" s="39" t="b">
        <f>IF(Tabela13[[#This Row],[Status]]="ok",Tabela13[[#This Row],[Sem]])</f>
        <v>0</v>
      </c>
      <c r="P83" s="3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83" s="83" t="str">
        <f>IF(COUNTIF(Tabela13[[Pré-requisito1]:[Pré-requisito4]],Tabela13[[#This Row],[Componente Curricular]])=0,"",COUNTIF(Tabela13[[Pré-requisito1]:[Pré-requisito4]],Tabela13[[#This Row],[Componente Curricular]]))</f>
        <v/>
      </c>
      <c r="R83" s="39" t="e">
        <f>Tabela13[[#This Row],[Tranca qtd]]=VLOOKUP(Tabela13[[#This Row],[Componente Curricular]],Tabela6[[nome]:[trancaqts]],2,FALSE)</f>
        <v>#N/A</v>
      </c>
      <c r="S83" s="84" t="str">
        <f>IFERROR(VLOOKUP(Tabela13[[#This Row],[Componente Curricular]],Tabela6[],3,FALSE),"")</f>
        <v/>
      </c>
    </row>
    <row r="84" spans="1:19" ht="43.2" x14ac:dyDescent="0.3">
      <c r="A84" s="36" t="str">
        <f>Tabela13[[#This Row],[Componente Curricular]]</f>
        <v>Biotecnologia Vegetal</v>
      </c>
      <c r="B84" s="36"/>
      <c r="C84" s="107" t="s">
        <v>178</v>
      </c>
      <c r="D84" s="37" t="s">
        <v>171</v>
      </c>
      <c r="E84" s="38">
        <v>4</v>
      </c>
      <c r="F84" s="52" t="s">
        <v>98</v>
      </c>
      <c r="G84" s="53" t="str">
        <f>IF(OR(Tabela13[[#This Row],[Pré-requisito1]]="",Tabela13[[#This Row],[Pré-requisito1]]="Ver Eixos"),"ok",IF(VLOOKUP(F84,A:E,2,FALSE)="ok","ok","não"))</f>
        <v>não</v>
      </c>
      <c r="H84" s="52" t="s">
        <v>97</v>
      </c>
      <c r="I84" s="54" t="str">
        <f>IF(OR(Tabela13[[#This Row],[Pré-requisito2]]="",Tabela13[[#This Row],[Pré-requisito2]]="Ver Eixos"),"ok",IF(VLOOKUP(H84,A:E,2,FALSE)="ok","ok","não"))</f>
        <v>não</v>
      </c>
      <c r="J84" s="52" t="s">
        <v>167</v>
      </c>
      <c r="K84" s="39" t="str">
        <f>IF(OR(Tabela13[[#This Row],[Pré-requisito3]]="",Tabela13[[#This Row],[Pré-requisito3]]="Ver Eixos"),"ok",IF(VLOOKUP(J84,A:E,2,FALSE)="ok","ok","não"))</f>
        <v>não</v>
      </c>
      <c r="L84" s="52"/>
      <c r="M84" s="39" t="str">
        <f>IF(OR(Tabela13[[#This Row],[Pré-requisito4]]="",Tabela13[[#This Row],[Pré-requisito4]]="Ver Eixos"),"ok",IF(VLOOKUP(L84,A:F,2,FALSE)="ok","ok","não"))</f>
        <v>ok</v>
      </c>
      <c r="N84" s="3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84" s="39" t="b">
        <f>IF(Tabela13[[#This Row],[Status]]="ok",Tabela13[[#This Row],[Sem]])</f>
        <v>0</v>
      </c>
      <c r="P84" s="3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84" s="83">
        <f>IF(COUNTIF(Tabela13[[Pré-requisito1]:[Pré-requisito4]],Tabela13[[#This Row],[Componente Curricular]])=0,"",COUNTIF(Tabela13[[Pré-requisito1]:[Pré-requisito4]],Tabela13[[#This Row],[Componente Curricular]]))</f>
        <v>1</v>
      </c>
      <c r="R84" s="39" t="b">
        <f>Tabela13[[#This Row],[Tranca qtd]]=VLOOKUP(Tabela13[[#This Row],[Componente Curricular]],Tabela6[[nome]:[trancaqts]],2,FALSE)</f>
        <v>1</v>
      </c>
      <c r="S84" s="84" t="str">
        <f>IFERROR(VLOOKUP(Tabela13[[#This Row],[Componente Curricular]],Tabela6[],3,FALSE),"")</f>
        <v>Biotecnologia Aplicada à Agricultura</v>
      </c>
    </row>
    <row r="85" spans="1:19" ht="43.2" x14ac:dyDescent="0.3">
      <c r="A85" s="36" t="str">
        <f>Tabela13[[#This Row],[Componente Curricular]]</f>
        <v>Cultura de Tecidos Vegetais</v>
      </c>
      <c r="B85" s="36"/>
      <c r="C85" s="107" t="s">
        <v>178</v>
      </c>
      <c r="D85" s="37" t="s">
        <v>167</v>
      </c>
      <c r="E85" s="38">
        <v>4</v>
      </c>
      <c r="F85" s="52" t="s">
        <v>46</v>
      </c>
      <c r="G85" s="53" t="str">
        <f>IF(OR(Tabela13[[#This Row],[Pré-requisito1]]="",Tabela13[[#This Row],[Pré-requisito1]]="Ver Eixos"),"ok",IF(VLOOKUP(F85,A:E,2,FALSE)="ok","ok","não"))</f>
        <v>não</v>
      </c>
      <c r="H85" s="52"/>
      <c r="I85" s="54" t="str">
        <f>IF(OR(Tabela13[[#This Row],[Pré-requisito2]]="",Tabela13[[#This Row],[Pré-requisito2]]="Ver Eixos"),"ok",IF(VLOOKUP(H85,A:E,2,FALSE)="ok","ok","não"))</f>
        <v>ok</v>
      </c>
      <c r="J85" s="52"/>
      <c r="K85" s="39" t="str">
        <f>IF(OR(Tabela13[[#This Row],[Pré-requisito3]]="",Tabela13[[#This Row],[Pré-requisito3]]="Ver Eixos"),"ok",IF(VLOOKUP(J85,A:E,2,FALSE)="ok","ok","não"))</f>
        <v>ok</v>
      </c>
      <c r="L85" s="52"/>
      <c r="M85" s="39" t="str">
        <f>IF(OR(Tabela13[[#This Row],[Pré-requisito4]]="",Tabela13[[#This Row],[Pré-requisito4]]="Ver Eixos"),"ok",IF(VLOOKUP(L85,A:F,2,FALSE)="ok","ok","não"))</f>
        <v>ok</v>
      </c>
      <c r="N85" s="3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85" s="39" t="b">
        <f>IF(Tabela13[[#This Row],[Status]]="ok",Tabela13[[#This Row],[Sem]])</f>
        <v>0</v>
      </c>
      <c r="P85" s="3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85" s="83">
        <f>IF(COUNTIF(Tabela13[[Pré-requisito1]:[Pré-requisito4]],Tabela13[[#This Row],[Componente Curricular]])=0,"",COUNTIF(Tabela13[[Pré-requisito1]:[Pré-requisito4]],Tabela13[[#This Row],[Componente Curricular]]))</f>
        <v>1</v>
      </c>
      <c r="R85" s="39" t="b">
        <f>Tabela13[[#This Row],[Tranca qtd]]=VLOOKUP(Tabela13[[#This Row],[Componente Curricular]],Tabela6[[nome]:[trancaqts]],2,FALSE)</f>
        <v>1</v>
      </c>
      <c r="S85" s="84" t="str">
        <f>IFERROR(VLOOKUP(Tabela13[[#This Row],[Componente Curricular]],Tabela6[],3,FALSE),"")</f>
        <v>Biotecnologia Vegetal</v>
      </c>
    </row>
    <row r="86" spans="1:19" ht="43.2" x14ac:dyDescent="0.3">
      <c r="A86" s="36" t="str">
        <f>Tabela13[[#This Row],[Componente Curricular]]</f>
        <v>Cultura Celular Animal</v>
      </c>
      <c r="B86" s="36"/>
      <c r="C86" s="107" t="s">
        <v>178</v>
      </c>
      <c r="D86" s="37" t="s">
        <v>168</v>
      </c>
      <c r="E86" s="38">
        <v>2</v>
      </c>
      <c r="F86" s="52" t="s">
        <v>41</v>
      </c>
      <c r="G86" s="53" t="str">
        <f>IF(OR(Tabela13[[#This Row],[Pré-requisito1]]="",Tabela13[[#This Row],[Pré-requisito1]]="Ver Eixos"),"ok",IF(VLOOKUP(F86,A:E,2,FALSE)="ok","ok","não"))</f>
        <v>não</v>
      </c>
      <c r="H86" s="52" t="s">
        <v>44</v>
      </c>
      <c r="I86" s="54" t="str">
        <f>IF(OR(Tabela13[[#This Row],[Pré-requisito2]]="",Tabela13[[#This Row],[Pré-requisito2]]="Ver Eixos"),"ok",IF(VLOOKUP(H86,A:E,2,FALSE)="ok","ok","não"))</f>
        <v>não</v>
      </c>
      <c r="J86" s="52"/>
      <c r="K86" s="39" t="str">
        <f>IF(OR(Tabela13[[#This Row],[Pré-requisito3]]="",Tabela13[[#This Row],[Pré-requisito3]]="Ver Eixos"),"ok",IF(VLOOKUP(J86,A:E,2,FALSE)="ok","ok","não"))</f>
        <v>ok</v>
      </c>
      <c r="L86" s="52"/>
      <c r="M86" s="39" t="str">
        <f>IF(OR(Tabela13[[#This Row],[Pré-requisito4]]="",Tabela13[[#This Row],[Pré-requisito4]]="Ver Eixos"),"ok",IF(VLOOKUP(L86,A:F,2,FALSE)="ok","ok","não"))</f>
        <v>ok</v>
      </c>
      <c r="N86" s="3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86" s="39" t="b">
        <f>IF(Tabela13[[#This Row],[Status]]="ok",Tabela13[[#This Row],[Sem]])</f>
        <v>0</v>
      </c>
      <c r="P86" s="3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86" s="83" t="str">
        <f>IF(COUNTIF(Tabela13[[Pré-requisito1]:[Pré-requisito4]],Tabela13[[#This Row],[Componente Curricular]])=0,"",COUNTIF(Tabela13[[Pré-requisito1]:[Pré-requisito4]],Tabela13[[#This Row],[Componente Curricular]]))</f>
        <v/>
      </c>
      <c r="R86" s="39" t="e">
        <f>Tabela13[[#This Row],[Tranca qtd]]=VLOOKUP(Tabela13[[#This Row],[Componente Curricular]],Tabela6[[nome]:[trancaqts]],2,FALSE)</f>
        <v>#N/A</v>
      </c>
      <c r="S86" s="84" t="str">
        <f>IFERROR(VLOOKUP(Tabela13[[#This Row],[Componente Curricular]],Tabela6[],3,FALSE),"")</f>
        <v/>
      </c>
    </row>
    <row r="87" spans="1:19" ht="43.2" x14ac:dyDescent="0.3">
      <c r="A87" s="36" t="str">
        <f>Tabela13[[#This Row],[Componente Curricular]]</f>
        <v>Biotecnologia de Fármacos</v>
      </c>
      <c r="B87" s="36"/>
      <c r="C87" s="107" t="s">
        <v>178</v>
      </c>
      <c r="D87" s="37" t="s">
        <v>170</v>
      </c>
      <c r="E87" s="38">
        <v>4</v>
      </c>
      <c r="F87" s="52" t="s">
        <v>50</v>
      </c>
      <c r="G87" s="53" t="str">
        <f>IF(OR(Tabela13[[#This Row],[Pré-requisito1]]="",Tabela13[[#This Row],[Pré-requisito1]]="Ver Eixos"),"ok",IF(VLOOKUP(F87,A:E,2,FALSE)="ok","ok","não"))</f>
        <v>não</v>
      </c>
      <c r="H87" s="52"/>
      <c r="I87" s="54" t="str">
        <f>IF(OR(Tabela13[[#This Row],[Pré-requisito2]]="",Tabela13[[#This Row],[Pré-requisito2]]="Ver Eixos"),"ok",IF(VLOOKUP(H87,A:E,2,FALSE)="ok","ok","não"))</f>
        <v>ok</v>
      </c>
      <c r="J87" s="52"/>
      <c r="K87" s="39" t="str">
        <f>IF(OR(Tabela13[[#This Row],[Pré-requisito3]]="",Tabela13[[#This Row],[Pré-requisito3]]="Ver Eixos"),"ok",IF(VLOOKUP(J87,A:E,2,FALSE)="ok","ok","não"))</f>
        <v>ok</v>
      </c>
      <c r="L87" s="52"/>
      <c r="M87" s="39" t="str">
        <f>IF(OR(Tabela13[[#This Row],[Pré-requisito4]]="",Tabela13[[#This Row],[Pré-requisito4]]="Ver Eixos"),"ok",IF(VLOOKUP(L87,A:F,2,FALSE)="ok","ok","não"))</f>
        <v>ok</v>
      </c>
      <c r="N87" s="3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87" s="39" t="b">
        <f>IF(Tabela13[[#This Row],[Status]]="ok",Tabela13[[#This Row],[Sem]])</f>
        <v>0</v>
      </c>
      <c r="P87" s="3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87" s="83" t="str">
        <f>IF(COUNTIF(Tabela13[[Pré-requisito1]:[Pré-requisito4]],Tabela13[[#This Row],[Componente Curricular]])=0,"",COUNTIF(Tabela13[[Pré-requisito1]:[Pré-requisito4]],Tabela13[[#This Row],[Componente Curricular]]))</f>
        <v/>
      </c>
      <c r="R87" s="39" t="e">
        <f>Tabela13[[#This Row],[Tranca qtd]]=VLOOKUP(Tabela13[[#This Row],[Componente Curricular]],Tabela6[[nome]:[trancaqts]],2,FALSE)</f>
        <v>#N/A</v>
      </c>
      <c r="S87" s="84" t="str">
        <f>IFERROR(VLOOKUP(Tabela13[[#This Row],[Componente Curricular]],Tabela6[],3,FALSE),"")</f>
        <v/>
      </c>
    </row>
    <row r="88" spans="1:19" ht="43.2" x14ac:dyDescent="0.3">
      <c r="A88" s="36" t="str">
        <f>Tabela13[[#This Row],[Componente Curricular]]</f>
        <v>Genômica, Proteômica e Transcritômica</v>
      </c>
      <c r="B88" s="36"/>
      <c r="C88" s="107" t="s">
        <v>178</v>
      </c>
      <c r="D88" s="37" t="s">
        <v>172</v>
      </c>
      <c r="E88" s="38">
        <v>4</v>
      </c>
      <c r="F88" s="52" t="s">
        <v>54</v>
      </c>
      <c r="G88" s="53" t="str">
        <f>IF(OR(Tabela13[[#This Row],[Pré-requisito1]]="",Tabela13[[#This Row],[Pré-requisito1]]="Ver Eixos"),"ok",IF(VLOOKUP(F88,A:E,2,FALSE)="ok","ok","não"))</f>
        <v>não</v>
      </c>
      <c r="H88" s="52" t="s">
        <v>128</v>
      </c>
      <c r="I88" s="54" t="str">
        <f>IF(OR(Tabela13[[#This Row],[Pré-requisito2]]="",Tabela13[[#This Row],[Pré-requisito2]]="Ver Eixos"),"ok",IF(VLOOKUP(H88,A:E,2,FALSE)="ok","ok","não"))</f>
        <v>não</v>
      </c>
      <c r="J88" s="52"/>
      <c r="K88" s="39" t="str">
        <f>IF(OR(Tabela13[[#This Row],[Pré-requisito3]]="",Tabela13[[#This Row],[Pré-requisito3]]="Ver Eixos"),"ok",IF(VLOOKUP(J88,A:E,2,FALSE)="ok","ok","não"))</f>
        <v>ok</v>
      </c>
      <c r="L88" s="52"/>
      <c r="M88" s="39" t="str">
        <f>IF(OR(Tabela13[[#This Row],[Pré-requisito4]]="",Tabela13[[#This Row],[Pré-requisito4]]="Ver Eixos"),"ok",IF(VLOOKUP(L88,A:F,2,FALSE)="ok","ok","não"))</f>
        <v>ok</v>
      </c>
      <c r="N88" s="3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88" s="39" t="b">
        <f>IF(Tabela13[[#This Row],[Status]]="ok",Tabela13[[#This Row],[Sem]])</f>
        <v>0</v>
      </c>
      <c r="P88" s="3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88" s="83" t="str">
        <f>IF(COUNTIF(Tabela13[[Pré-requisito1]:[Pré-requisito4]],Tabela13[[#This Row],[Componente Curricular]])=0,"",COUNTIF(Tabela13[[Pré-requisito1]:[Pré-requisito4]],Tabela13[[#This Row],[Componente Curricular]]))</f>
        <v/>
      </c>
      <c r="R88" s="39" t="e">
        <f>Tabela13[[#This Row],[Tranca qtd]]=VLOOKUP(Tabela13[[#This Row],[Componente Curricular]],Tabela6[[nome]:[trancaqts]],2,FALSE)</f>
        <v>#N/A</v>
      </c>
      <c r="S88" s="84" t="str">
        <f>IFERROR(VLOOKUP(Tabela13[[#This Row],[Componente Curricular]],Tabela6[],3,FALSE),"")</f>
        <v/>
      </c>
    </row>
    <row r="89" spans="1:19" ht="43.2" x14ac:dyDescent="0.3">
      <c r="A89" s="36" t="str">
        <f>Tabela13[[#This Row],[Componente Curricular]]</f>
        <v>Gestão e Patentes em Biotecnologia</v>
      </c>
      <c r="B89" s="36"/>
      <c r="C89" s="107" t="s">
        <v>178</v>
      </c>
      <c r="D89" s="37" t="s">
        <v>174</v>
      </c>
      <c r="E89" s="38">
        <v>4</v>
      </c>
      <c r="F89" s="52" t="s">
        <v>129</v>
      </c>
      <c r="G89" s="53" t="str">
        <f>IF(OR(Tabela13[[#This Row],[Pré-requisito1]]="",Tabela13[[#This Row],[Pré-requisito1]]="Ver Eixos"),"ok",IF(VLOOKUP(F89,A:E,2,FALSE)="ok","ok","não"))</f>
        <v>não</v>
      </c>
      <c r="H89" s="52"/>
      <c r="I89" s="54" t="str">
        <f>IF(OR(Tabela13[[#This Row],[Pré-requisito2]]="",Tabela13[[#This Row],[Pré-requisito2]]="Ver Eixos"),"ok",IF(VLOOKUP(H89,A:E,2,FALSE)="ok","ok","não"))</f>
        <v>ok</v>
      </c>
      <c r="J89" s="52"/>
      <c r="K89" s="39" t="str">
        <f>IF(OR(Tabela13[[#This Row],[Pré-requisito3]]="",Tabela13[[#This Row],[Pré-requisito3]]="Ver Eixos"),"ok",IF(VLOOKUP(J89,A:E,2,FALSE)="ok","ok","não"))</f>
        <v>ok</v>
      </c>
      <c r="L89" s="52"/>
      <c r="M89" s="39" t="str">
        <f>IF(OR(Tabela13[[#This Row],[Pré-requisito4]]="",Tabela13[[#This Row],[Pré-requisito4]]="Ver Eixos"),"ok",IF(VLOOKUP(L89,A:F,2,FALSE)="ok","ok","não"))</f>
        <v>ok</v>
      </c>
      <c r="N89" s="3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89" s="39" t="b">
        <f>IF(Tabela13[[#This Row],[Status]]="ok",Tabela13[[#This Row],[Sem]])</f>
        <v>0</v>
      </c>
      <c r="P89" s="3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89" s="83" t="str">
        <f>IF(COUNTIF(Tabela13[[Pré-requisito1]:[Pré-requisito4]],Tabela13[[#This Row],[Componente Curricular]])=0,"",COUNTIF(Tabela13[[Pré-requisito1]:[Pré-requisito4]],Tabela13[[#This Row],[Componente Curricular]]))</f>
        <v/>
      </c>
      <c r="R89" s="39" t="e">
        <f>Tabela13[[#This Row],[Tranca qtd]]=VLOOKUP(Tabela13[[#This Row],[Componente Curricular]],Tabela6[[nome]:[trancaqts]],2,FALSE)</f>
        <v>#N/A</v>
      </c>
      <c r="S89" s="84" t="str">
        <f>IFERROR(VLOOKUP(Tabela13[[#This Row],[Componente Curricular]],Tabela6[],3,FALSE),"")</f>
        <v/>
      </c>
    </row>
    <row r="90" spans="1:19" ht="43.2" x14ac:dyDescent="0.3">
      <c r="A90" s="36" t="str">
        <f>Tabela13[[#This Row],[Componente Curricular]]</f>
        <v>Desenvolvimento de Projetos e Produtos Biotecnológicos</v>
      </c>
      <c r="B90" s="36"/>
      <c r="C90" s="107" t="s">
        <v>178</v>
      </c>
      <c r="D90" s="37" t="s">
        <v>175</v>
      </c>
      <c r="E90" s="38">
        <v>4</v>
      </c>
      <c r="F90" s="52" t="s">
        <v>129</v>
      </c>
      <c r="G90" s="53" t="str">
        <f>IF(OR(Tabela13[[#This Row],[Pré-requisito1]]="",Tabela13[[#This Row],[Pré-requisito1]]="Ver Eixos"),"ok",IF(VLOOKUP(F90,A:E,2,FALSE)="ok","ok","não"))</f>
        <v>não</v>
      </c>
      <c r="H90" s="52" t="s">
        <v>131</v>
      </c>
      <c r="I90" s="54" t="str">
        <f>IF(OR(Tabela13[[#This Row],[Pré-requisito2]]="",Tabela13[[#This Row],[Pré-requisito2]]="Ver Eixos"),"ok",IF(VLOOKUP(H90,A:E,2,FALSE)="ok","ok","não"))</f>
        <v>não</v>
      </c>
      <c r="J90" s="52"/>
      <c r="K90" s="39" t="str">
        <f>IF(OR(Tabela13[[#This Row],[Pré-requisito3]]="",Tabela13[[#This Row],[Pré-requisito3]]="Ver Eixos"),"ok",IF(VLOOKUP(J90,A:E,2,FALSE)="ok","ok","não"))</f>
        <v>ok</v>
      </c>
      <c r="L90" s="52"/>
      <c r="M90" s="39" t="str">
        <f>IF(OR(Tabela13[[#This Row],[Pré-requisito4]]="",Tabela13[[#This Row],[Pré-requisito4]]="Ver Eixos"),"ok",IF(VLOOKUP(L90,A:F,2,FALSE)="ok","ok","não"))</f>
        <v>ok</v>
      </c>
      <c r="N90" s="3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90" s="39" t="b">
        <f>IF(Tabela13[[#This Row],[Status]]="ok",Tabela13[[#This Row],[Sem]])</f>
        <v>0</v>
      </c>
      <c r="P90" s="3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90" s="83" t="str">
        <f>IF(COUNTIF(Tabela13[[Pré-requisito1]:[Pré-requisito4]],Tabela13[[#This Row],[Componente Curricular]])=0,"",COUNTIF(Tabela13[[Pré-requisito1]:[Pré-requisito4]],Tabela13[[#This Row],[Componente Curricular]]))</f>
        <v/>
      </c>
      <c r="R90" s="39" t="e">
        <f>Tabela13[[#This Row],[Tranca qtd]]=VLOOKUP(Tabela13[[#This Row],[Componente Curricular]],Tabela6[[nome]:[trancaqts]],2,FALSE)</f>
        <v>#N/A</v>
      </c>
      <c r="S90" s="84" t="str">
        <f>IFERROR(VLOOKUP(Tabela13[[#This Row],[Componente Curricular]],Tabela6[],3,FALSE),"")</f>
        <v/>
      </c>
    </row>
    <row r="91" spans="1:19" ht="43.2" x14ac:dyDescent="0.3">
      <c r="A91" s="36" t="str">
        <f>Tabela13[[#This Row],[Componente Curricular]]</f>
        <v>Biotecnologia Aplicada à Agricultura</v>
      </c>
      <c r="B91" s="36"/>
      <c r="C91" s="107" t="s">
        <v>178</v>
      </c>
      <c r="D91" s="37" t="s">
        <v>176</v>
      </c>
      <c r="E91" s="38">
        <v>4</v>
      </c>
      <c r="F91" s="52" t="s">
        <v>171</v>
      </c>
      <c r="G91" s="53" t="str">
        <f>IF(OR(Tabela13[[#This Row],[Pré-requisito1]]="",Tabela13[[#This Row],[Pré-requisito1]]="Ver Eixos"),"ok",IF(VLOOKUP(F91,A:E,2,FALSE)="ok","ok","não"))</f>
        <v>não</v>
      </c>
      <c r="H91" s="52"/>
      <c r="I91" s="54" t="str">
        <f>IF(OR(Tabela13[[#This Row],[Pré-requisito2]]="",Tabela13[[#This Row],[Pré-requisito2]]="Ver Eixos"),"ok",IF(VLOOKUP(H91,A:E,2,FALSE)="ok","ok","não"))</f>
        <v>ok</v>
      </c>
      <c r="J91" s="52"/>
      <c r="K91" s="39" t="str">
        <f>IF(OR(Tabela13[[#This Row],[Pré-requisito3]]="",Tabela13[[#This Row],[Pré-requisito3]]="Ver Eixos"),"ok",IF(VLOOKUP(J91,A:E,2,FALSE)="ok","ok","não"))</f>
        <v>ok</v>
      </c>
      <c r="L91" s="52"/>
      <c r="M91" s="39" t="str">
        <f>IF(OR(Tabela13[[#This Row],[Pré-requisito4]]="",Tabela13[[#This Row],[Pré-requisito4]]="Ver Eixos"),"ok",IF(VLOOKUP(L91,A:F,2,FALSE)="ok","ok","não"))</f>
        <v>ok</v>
      </c>
      <c r="N91" s="3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91" s="39" t="b">
        <f>IF(Tabela13[[#This Row],[Status]]="ok",Tabela13[[#This Row],[Sem]])</f>
        <v>0</v>
      </c>
      <c r="P91" s="3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91" s="83" t="str">
        <f>IF(COUNTIF(Tabela13[[Pré-requisito1]:[Pré-requisito4]],Tabela13[[#This Row],[Componente Curricular]])=0,"",COUNTIF(Tabela13[[Pré-requisito1]:[Pré-requisito4]],Tabela13[[#This Row],[Componente Curricular]]))</f>
        <v/>
      </c>
      <c r="R91" s="39" t="e">
        <f>Tabela13[[#This Row],[Tranca qtd]]=VLOOKUP(Tabela13[[#This Row],[Componente Curricular]],Tabela6[[nome]:[trancaqts]],2,FALSE)</f>
        <v>#N/A</v>
      </c>
      <c r="S91" s="84" t="str">
        <f>IFERROR(VLOOKUP(Tabela13[[#This Row],[Componente Curricular]],Tabela6[],3,FALSE),"")</f>
        <v/>
      </c>
    </row>
    <row r="92" spans="1:19" x14ac:dyDescent="0.3">
      <c r="A92" s="36" t="str">
        <f>Tabela13[[#This Row],[Componente Curricular]]</f>
        <v>Libras</v>
      </c>
      <c r="B92" s="36"/>
      <c r="C92" s="107" t="s">
        <v>182</v>
      </c>
      <c r="D92" s="37" t="s">
        <v>179</v>
      </c>
      <c r="E92" s="38">
        <v>4</v>
      </c>
      <c r="F92" s="52"/>
      <c r="G92" s="53" t="str">
        <f>IF(OR(Tabela13[[#This Row],[Pré-requisito1]]="",Tabela13[[#This Row],[Pré-requisito1]]="Ver Eixos"),"ok",IF(VLOOKUP(F92,A:E,2,FALSE)="ok","ok","não"))</f>
        <v>ok</v>
      </c>
      <c r="H92" s="52"/>
      <c r="I92" s="54" t="str">
        <f>IF(OR(Tabela13[[#This Row],[Pré-requisito2]]="",Tabela13[[#This Row],[Pré-requisito2]]="Ver Eixos"),"ok",IF(VLOOKUP(H92,A:E,2,FALSE)="ok","ok","não"))</f>
        <v>ok</v>
      </c>
      <c r="J92" s="52"/>
      <c r="K92" s="39" t="str">
        <f>IF(OR(Tabela13[[#This Row],[Pré-requisito3]]="",Tabela13[[#This Row],[Pré-requisito3]]="Ver Eixos"),"ok",IF(VLOOKUP(J92,A:E,2,FALSE)="ok","ok","não"))</f>
        <v>ok</v>
      </c>
      <c r="L92" s="52"/>
      <c r="M92" s="39" t="str">
        <f>IF(OR(Tabela13[[#This Row],[Pré-requisito4]]="",Tabela13[[#This Row],[Pré-requisito4]]="Ver Eixos"),"ok",IF(VLOOKUP(L92,A:F,2,FALSE)="ok","ok","não"))</f>
        <v>ok</v>
      </c>
      <c r="N92" s="3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92" s="39" t="b">
        <f>IF(Tabela13[[#This Row],[Status]]="ok",Tabela13[[#This Row],[Sem]])</f>
        <v>0</v>
      </c>
      <c r="P92" s="3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92" s="83" t="str">
        <f>IF(COUNTIF(Tabela13[[Pré-requisito1]:[Pré-requisito4]],Tabela13[[#This Row],[Componente Curricular]])=0,"",COUNTIF(Tabela13[[Pré-requisito1]:[Pré-requisito4]],Tabela13[[#This Row],[Componente Curricular]]))</f>
        <v/>
      </c>
      <c r="R92" s="39" t="e">
        <f>Tabela13[[#This Row],[Tranca qtd]]=VLOOKUP(Tabela13[[#This Row],[Componente Curricular]],Tabela6[[nome]:[trancaqts]],2,FALSE)</f>
        <v>#N/A</v>
      </c>
      <c r="S92" s="84" t="str">
        <f>IFERROR(VLOOKUP(Tabela13[[#This Row],[Componente Curricular]],Tabela6[],3,FALSE),"")</f>
        <v/>
      </c>
    </row>
    <row r="93" spans="1:19" x14ac:dyDescent="0.3">
      <c r="A93" s="36" t="str">
        <f>Tabela13[[#This Row],[Componente Curricular]]</f>
        <v>Educação, Diversidade e Direitos Humanos</v>
      </c>
      <c r="B93" s="36"/>
      <c r="C93" s="107" t="s">
        <v>182</v>
      </c>
      <c r="D93" s="37" t="s">
        <v>180</v>
      </c>
      <c r="E93" s="38">
        <v>4</v>
      </c>
      <c r="F93" s="52"/>
      <c r="G93" s="53" t="str">
        <f>IF(OR(Tabela13[[#This Row],[Pré-requisito1]]="",Tabela13[[#This Row],[Pré-requisito1]]="Ver Eixos"),"ok",IF(VLOOKUP(F93,A:E,2,FALSE)="ok","ok","não"))</f>
        <v>ok</v>
      </c>
      <c r="H93" s="52"/>
      <c r="I93" s="54" t="str">
        <f>IF(OR(Tabela13[[#This Row],[Pré-requisito2]]="",Tabela13[[#This Row],[Pré-requisito2]]="Ver Eixos"),"ok",IF(VLOOKUP(H93,A:E,2,FALSE)="ok","ok","não"))</f>
        <v>ok</v>
      </c>
      <c r="J93" s="52"/>
      <c r="K93" s="39" t="str">
        <f>IF(OR(Tabela13[[#This Row],[Pré-requisito3]]="",Tabela13[[#This Row],[Pré-requisito3]]="Ver Eixos"),"ok",IF(VLOOKUP(J93,A:E,2,FALSE)="ok","ok","não"))</f>
        <v>ok</v>
      </c>
      <c r="L93" s="52"/>
      <c r="M93" s="39" t="str">
        <f>IF(OR(Tabela13[[#This Row],[Pré-requisito4]]="",Tabela13[[#This Row],[Pré-requisito4]]="Ver Eixos"),"ok",IF(VLOOKUP(L93,A:F,2,FALSE)="ok","ok","não"))</f>
        <v>ok</v>
      </c>
      <c r="N93" s="39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93" s="39" t="b">
        <f>IF(Tabela13[[#This Row],[Status]]="ok",Tabela13[[#This Row],[Sem]])</f>
        <v>0</v>
      </c>
      <c r="P93" s="39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93" s="83" t="str">
        <f>IF(COUNTIF(Tabela13[[Pré-requisito1]:[Pré-requisito4]],Tabela13[[#This Row],[Componente Curricular]])=0,"",COUNTIF(Tabela13[[Pré-requisito1]:[Pré-requisito4]],Tabela13[[#This Row],[Componente Curricular]]))</f>
        <v/>
      </c>
      <c r="R93" s="39" t="e">
        <f>Tabela13[[#This Row],[Tranca qtd]]=VLOOKUP(Tabela13[[#This Row],[Componente Curricular]],Tabela6[[nome]:[trancaqts]],2,FALSE)</f>
        <v>#N/A</v>
      </c>
      <c r="S93" s="84" t="str">
        <f>IFERROR(VLOOKUP(Tabela13[[#This Row],[Componente Curricular]],Tabela6[],3,FALSE),"")</f>
        <v/>
      </c>
    </row>
    <row r="94" spans="1:19" x14ac:dyDescent="0.3">
      <c r="A94" s="36" t="str">
        <f>Tabela13[[#This Row],[Componente Curricular]]</f>
        <v>Inglês Intermediário</v>
      </c>
      <c r="B94" s="36"/>
      <c r="C94" s="107" t="s">
        <v>182</v>
      </c>
      <c r="D94" s="37" t="s">
        <v>181</v>
      </c>
      <c r="E94" s="38">
        <v>4</v>
      </c>
      <c r="F94" s="52" t="s">
        <v>121</v>
      </c>
      <c r="G94" s="53" t="str">
        <f>IF(OR(Tabela13[[#This Row],[Pré-requisito1]]="",Tabela13[[#This Row],[Pré-requisito1]]="Ver Eixos"),"ok",IF(VLOOKUP(F94,A:E,2,FALSE)="ok","ok","não"))</f>
        <v>ok</v>
      </c>
      <c r="H94" s="52"/>
      <c r="I94" s="54" t="str">
        <f>IF(OR(Tabela13[[#This Row],[Pré-requisito2]]="",Tabela13[[#This Row],[Pré-requisito2]]="Ver Eixos"),"ok",IF(VLOOKUP(H94,A:E,2,FALSE)="ok","ok","não"))</f>
        <v>ok</v>
      </c>
      <c r="J94" s="52"/>
      <c r="K94" s="40" t="str">
        <f>IF(OR(Tabela13[[#This Row],[Pré-requisito3]]="",Tabela13[[#This Row],[Pré-requisito3]]="Ver Eixos"),"ok",IF(VLOOKUP(J94,A:E,2,FALSE)="ok","ok","não"))</f>
        <v>ok</v>
      </c>
      <c r="L94" s="52"/>
      <c r="M94" s="40" t="str">
        <f>IF(OR(Tabela13[[#This Row],[Pré-requisito4]]="",Tabela13[[#This Row],[Pré-requisito4]]="Ver Eixos"),"ok",IF(VLOOKUP(L94,A:F,2,FALSE)="ok","ok","não"))</f>
        <v>ok</v>
      </c>
      <c r="N94" s="40" t="b">
        <f>IF(AND(Tabela13[[#This Row],[Status]]="ok",Tabela13[[#This Row],[Sem]]&lt;&gt;lista!$C$2,Tabela13[[#This Row],[Sem]]&lt;&gt;lista!$C$3,Tabela13[[#This Row],[Sem]]&lt;&gt;lista!$C$4,Tabela13[[#This Row],[Sem]]&lt;&gt;lista!$C$5),Tabela13[[#This Row],[Cr]])</f>
        <v>0</v>
      </c>
      <c r="O94" s="40" t="b">
        <f>IF(Tabela13[[#This Row],[Status]]="ok",Tabela13[[#This Row],[Sem]])</f>
        <v>0</v>
      </c>
      <c r="P94" s="40" t="b">
        <f>IF(AND(Tabela13[[#This Row],[Status]]="ok",OR(Tabela13[[#This Row],[Sem]]=lista!$C$2,Tabela13[[#This Row],[Sem]]=lista!$C$3,Tabela13[[#This Row],[Sem]]=lista!$C$4,Tabela13[[#This Row],[Sem]]=lista!$C$5)),Tabela13[[#This Row],[Cr]])</f>
        <v>0</v>
      </c>
      <c r="Q94" s="86" t="str">
        <f>IF(COUNTIF(Tabela13[[Pré-requisito1]:[Pré-requisito4]],Tabela13[[#This Row],[Componente Curricular]])=0,"",COUNTIF(Tabela13[[Pré-requisito1]:[Pré-requisito4]],Tabela13[[#This Row],[Componente Curricular]]))</f>
        <v/>
      </c>
      <c r="R94" s="40" t="e">
        <f>Tabela13[[#This Row],[Tranca qtd]]=VLOOKUP(Tabela13[[#This Row],[Componente Curricular]],Tabela6[[nome]:[trancaqts]],2,FALSE)</f>
        <v>#N/A</v>
      </c>
      <c r="S94" s="87" t="str">
        <f>IFERROR(VLOOKUP(Tabela13[[#This Row],[Componente Curricular]],Tabela6[],3,FALSE),"")</f>
        <v/>
      </c>
    </row>
  </sheetData>
  <sheetProtection algorithmName="SHA-512" hashValue="cWuYR5z5ug5MhmN7HXONfT1KIWOseaBRXAg7NQ216YDR0zyfOiGV4ICNoet4fBu8Ru8UDcpqzJG71qHM6CYeEg==" saltValue="Zh3lT++li16rSHJlVaj5lQ==" spinCount="100000" sheet="1" objects="1" sort="0" autoFilter="0"/>
  <protectedRanges>
    <protectedRange sqref="B5:B94" name="Intervalo1"/>
  </protectedRanges>
  <mergeCells count="2">
    <mergeCell ref="B1:C2"/>
    <mergeCell ref="B3:D3"/>
  </mergeCells>
  <phoneticPr fontId="7" type="noConversion"/>
  <conditionalFormatting sqref="F71:S94 G69:S70 F5:S68">
    <cfRule type="containsBlanks" dxfId="34" priority="10">
      <formula>LEN(TRIM(F5))=0</formula>
    </cfRule>
  </conditionalFormatting>
  <conditionalFormatting sqref="S71 N72:S94 N71:P71 B71:M94 B69:E70 G69:M70 B5:M68 N5:S70">
    <cfRule type="expression" dxfId="33" priority="44">
      <formula>IF($B5="ok",TRUE,FALSE)</formula>
    </cfRule>
  </conditionalFormatting>
  <conditionalFormatting sqref="F5:F94">
    <cfRule type="expression" dxfId="32" priority="24">
      <formula>$G5="não"</formula>
    </cfRule>
    <cfRule type="expression" dxfId="31" priority="42">
      <formula>G5="ok"</formula>
    </cfRule>
  </conditionalFormatting>
  <conditionalFormatting sqref="H5:H94">
    <cfRule type="expression" dxfId="30" priority="39">
      <formula>$I5="não"</formula>
    </cfRule>
    <cfRule type="expression" dxfId="29" priority="41">
      <formula>K1048573="ok"</formula>
    </cfRule>
  </conditionalFormatting>
  <conditionalFormatting sqref="J5:J94">
    <cfRule type="expression" dxfId="28" priority="38">
      <formula>$K5="não"</formula>
    </cfRule>
    <cfRule type="expression" dxfId="27" priority="40">
      <formula>K5="ok"</formula>
    </cfRule>
  </conditionalFormatting>
  <conditionalFormatting sqref="D2:E2">
    <cfRule type="dataBar" priority="13">
      <dataBar>
        <cfvo type="min"/>
        <cfvo type="num" val="256"/>
        <color rgb="FFFF0000"/>
      </dataBar>
      <extLst>
        <ext xmlns:x14="http://schemas.microsoft.com/office/spreadsheetml/2009/9/main" uri="{B025F937-C7B1-47D3-B67F-A62EFF666E3E}">
          <x14:id>{1E7534EA-B278-4E59-8E62-0D396B75FD38}</x14:id>
        </ext>
      </extLst>
    </cfRule>
  </conditionalFormatting>
  <conditionalFormatting sqref="D1:E1">
    <cfRule type="dataBar" priority="11">
      <dataBar>
        <cfvo type="min"/>
        <cfvo type="num" val="256"/>
        <color rgb="FF92D050"/>
      </dataBar>
      <extLst>
        <ext xmlns:x14="http://schemas.microsoft.com/office/spreadsheetml/2009/9/main" uri="{B025F937-C7B1-47D3-B67F-A62EFF666E3E}">
          <x14:id>{F49EFA6C-FC98-4D65-A980-630CD9CBDE00}</x14:id>
        </ext>
      </extLst>
    </cfRule>
  </conditionalFormatting>
  <conditionalFormatting sqref="L5:L94">
    <cfRule type="expression" dxfId="26" priority="20">
      <formula>$M5="não"</formula>
    </cfRule>
    <cfRule type="expression" dxfId="25" priority="43">
      <formula>M5="ok"</formula>
    </cfRule>
  </conditionalFormatting>
  <conditionalFormatting sqref="D5:D94">
    <cfRule type="expression" dxfId="24" priority="3">
      <formula>NOT(AND($G5="ok",$I5="ok",$K5="ok",$M5="ok"))</formula>
    </cfRule>
  </conditionalFormatting>
  <conditionalFormatting sqref="F69:F70">
    <cfRule type="containsBlanks" dxfId="23" priority="1">
      <formula>LEN(TRIM(F69))=0</formula>
    </cfRule>
  </conditionalFormatting>
  <conditionalFormatting sqref="F69:F70">
    <cfRule type="expression" dxfId="22" priority="2">
      <formula>IF($B69="ok",TRUE,FALSE)</formula>
    </cfRule>
  </conditionalFormatting>
  <pageMargins left="0.511811024" right="0.511811024" top="0.78740157499999996" bottom="0.78740157499999996" header="0.31496062000000002" footer="0.31496062000000002"/>
  <pageSetup paperSize="9" scale="35" fitToWidth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7534EA-B278-4E59-8E62-0D396B75FD38}">
            <x14:dataBar minLength="0" maxLength="100" gradient="0">
              <x14:cfvo type="autoMin"/>
              <x14:cfvo type="num">
                <xm:f>256</xm:f>
              </x14:cfvo>
              <x14:negativeFillColor rgb="FFFF0000"/>
              <x14:axisColor rgb="FF000000"/>
            </x14:dataBar>
          </x14:cfRule>
          <xm:sqref>D2:E2</xm:sqref>
        </x14:conditionalFormatting>
        <x14:conditionalFormatting xmlns:xm="http://schemas.microsoft.com/office/excel/2006/main">
          <x14:cfRule type="dataBar" id="{F49EFA6C-FC98-4D65-A980-630CD9CBDE00}">
            <x14:dataBar minLength="0" maxLength="100" gradient="0">
              <x14:cfvo type="autoMin"/>
              <x14:cfvo type="num">
                <xm:f>256</xm:f>
              </x14:cfvo>
              <x14:negativeFillColor rgb="FFFF0000"/>
              <x14:axisColor rgb="FF000000"/>
            </x14:dataBar>
          </x14:cfRule>
          <xm:sqref>D1:E1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CDABE2-55E1-4CAC-B843-C1867B7A2BDE}">
          <x14:formula1>
            <xm:f>lista!$A$2:$A$3</xm:f>
          </x14:formula1>
          <xm:sqref>B5:B94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C688A-5F2E-4421-AE14-012EB3186EE4}">
  <dimension ref="A1:A2"/>
  <sheetViews>
    <sheetView workbookViewId="0">
      <selection activeCell="A2" sqref="A2"/>
    </sheetView>
  </sheetViews>
  <sheetFormatPr defaultRowHeight="14.4" x14ac:dyDescent="0.3"/>
  <cols>
    <col min="1" max="1" width="156.33203125" style="88" customWidth="1"/>
    <col min="2" max="16384" width="8.88671875" style="88"/>
  </cols>
  <sheetData>
    <row r="1" spans="1:1" ht="239.4" customHeight="1" x14ac:dyDescent="0.3">
      <c r="A1" s="108" t="s">
        <v>326</v>
      </c>
    </row>
    <row r="2" spans="1:1" x14ac:dyDescent="0.3">
      <c r="A2" s="109" t="s">
        <v>325</v>
      </c>
    </row>
  </sheetData>
  <sheetProtection algorithmName="SHA-512" hashValue="3YInqtttPpDmKJxbzy8/MRJHltW68PWRcIGZqNuWh486vsoQblTdqChKGraMsjYXfIBBKYsH83qwlsRkSzVgIA==" saltValue="E11DV6m8mhOD+qQ4wHdnmg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dados3</vt:lpstr>
      <vt:lpstr>dados</vt:lpstr>
      <vt:lpstr>dados2</vt:lpstr>
      <vt:lpstr>lista</vt:lpstr>
      <vt:lpstr>Cadeiras BIOBIO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Crystyan Espitalher</dc:creator>
  <cp:lastModifiedBy>Crystyan Espitalher</cp:lastModifiedBy>
  <cp:lastPrinted>2023-01-16T03:57:44Z</cp:lastPrinted>
  <dcterms:created xsi:type="dcterms:W3CDTF">2023-01-14T18:44:51Z</dcterms:created>
  <dcterms:modified xsi:type="dcterms:W3CDTF">2023-01-31T15:27:27Z</dcterms:modified>
</cp:coreProperties>
</file>