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hiquito\ContasAlfa_Nova\"/>
    </mc:Choice>
  </mc:AlternateContent>
  <xr:revisionPtr revIDLastSave="0" documentId="13_ncr:1_{9E1261B4-D5BA-4F7F-8BF4-0AEF270F3487}" xr6:coauthVersionLast="47" xr6:coauthVersionMax="47" xr10:uidLastSave="{00000000-0000-0000-0000-000000000000}"/>
  <bookViews>
    <workbookView xWindow="29610" yWindow="-120" windowWidth="28110" windowHeight="16440" xr2:uid="{76F9ED19-185B-41BE-A763-3567877231AE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1" i="1" l="1"/>
  <c r="O301" i="1"/>
  <c r="N300" i="1"/>
  <c r="M300" i="1"/>
  <c r="J300" i="1"/>
  <c r="F300" i="1"/>
  <c r="AP240" i="1" l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AP239" i="1"/>
  <c r="AO239" i="1"/>
  <c r="T239" i="1" s="1"/>
  <c r="AN239" i="1"/>
  <c r="S239" i="1" s="1"/>
  <c r="AM239" i="1"/>
  <c r="R239" i="1" s="1"/>
  <c r="AL239" i="1"/>
  <c r="Q239" i="1" s="1"/>
  <c r="AK239" i="1"/>
  <c r="P239" i="1" s="1"/>
  <c r="AJ239" i="1"/>
  <c r="O239" i="1" s="1"/>
  <c r="AI239" i="1"/>
  <c r="N239" i="1" s="1"/>
  <c r="AH239" i="1"/>
  <c r="M239" i="1" s="1"/>
  <c r="AG239" i="1"/>
  <c r="L239" i="1" s="1"/>
  <c r="AF239" i="1"/>
  <c r="K239" i="1" s="1"/>
  <c r="AE239" i="1"/>
  <c r="J239" i="1" s="1"/>
  <c r="AD239" i="1"/>
  <c r="I239" i="1" s="1"/>
  <c r="AC239" i="1"/>
  <c r="H239" i="1" s="1"/>
  <c r="AB239" i="1"/>
  <c r="G239" i="1" s="1"/>
  <c r="AA239" i="1"/>
  <c r="F239" i="1" s="1"/>
  <c r="Z239" i="1"/>
  <c r="E239" i="1" s="1"/>
  <c r="Y239" i="1"/>
  <c r="D239" i="1" s="1"/>
  <c r="X239" i="1"/>
  <c r="C239" i="1" s="1"/>
  <c r="AP238" i="1"/>
  <c r="AO238" i="1"/>
  <c r="T238" i="1" s="1"/>
  <c r="AN238" i="1"/>
  <c r="S238" i="1" s="1"/>
  <c r="AM238" i="1"/>
  <c r="R238" i="1" s="1"/>
  <c r="AL238" i="1"/>
  <c r="Q238" i="1" s="1"/>
  <c r="AK238" i="1"/>
  <c r="P238" i="1" s="1"/>
  <c r="AJ238" i="1"/>
  <c r="O238" i="1" s="1"/>
  <c r="AI238" i="1"/>
  <c r="N238" i="1" s="1"/>
  <c r="AH238" i="1"/>
  <c r="M238" i="1" s="1"/>
  <c r="AG238" i="1"/>
  <c r="L238" i="1" s="1"/>
  <c r="AF238" i="1"/>
  <c r="K238" i="1" s="1"/>
  <c r="AE238" i="1"/>
  <c r="J238" i="1" s="1"/>
  <c r="AD238" i="1"/>
  <c r="I238" i="1" s="1"/>
  <c r="AC238" i="1"/>
  <c r="H238" i="1" s="1"/>
  <c r="AB238" i="1"/>
  <c r="G238" i="1" s="1"/>
  <c r="AA238" i="1"/>
  <c r="F238" i="1" s="1"/>
  <c r="Z238" i="1"/>
  <c r="E238" i="1" s="1"/>
  <c r="Y238" i="1"/>
  <c r="D238" i="1" s="1"/>
  <c r="X238" i="1"/>
  <c r="C238" i="1" s="1"/>
  <c r="AP237" i="1"/>
  <c r="AO237" i="1"/>
  <c r="T237" i="1" s="1"/>
  <c r="AN237" i="1"/>
  <c r="S237" i="1" s="1"/>
  <c r="AM237" i="1"/>
  <c r="R237" i="1" s="1"/>
  <c r="AL237" i="1"/>
  <c r="Q237" i="1" s="1"/>
  <c r="AK237" i="1"/>
  <c r="P237" i="1" s="1"/>
  <c r="AJ237" i="1"/>
  <c r="O237" i="1" s="1"/>
  <c r="AI237" i="1"/>
  <c r="N237" i="1" s="1"/>
  <c r="AH237" i="1"/>
  <c r="M237" i="1" s="1"/>
  <c r="AG237" i="1"/>
  <c r="AF237" i="1"/>
  <c r="K237" i="1" s="1"/>
  <c r="AE237" i="1"/>
  <c r="J237" i="1" s="1"/>
  <c r="AD237" i="1"/>
  <c r="I237" i="1" s="1"/>
  <c r="AC237" i="1"/>
  <c r="H237" i="1" s="1"/>
  <c r="AB237" i="1"/>
  <c r="G237" i="1" s="1"/>
  <c r="AA237" i="1"/>
  <c r="F237" i="1" s="1"/>
  <c r="Z237" i="1"/>
  <c r="E237" i="1" s="1"/>
  <c r="Y237" i="1"/>
  <c r="D237" i="1" s="1"/>
  <c r="X237" i="1"/>
  <c r="C237" i="1" s="1"/>
  <c r="AP236" i="1"/>
  <c r="AO236" i="1"/>
  <c r="T236" i="1" s="1"/>
  <c r="AN236" i="1"/>
  <c r="S236" i="1" s="1"/>
  <c r="AM236" i="1"/>
  <c r="R236" i="1" s="1"/>
  <c r="AL236" i="1"/>
  <c r="Q236" i="1" s="1"/>
  <c r="AK236" i="1"/>
  <c r="P236" i="1" s="1"/>
  <c r="AJ236" i="1"/>
  <c r="O236" i="1" s="1"/>
  <c r="AI236" i="1"/>
  <c r="N236" i="1" s="1"/>
  <c r="AH236" i="1"/>
  <c r="M236" i="1" s="1"/>
  <c r="AG236" i="1"/>
  <c r="L236" i="1" s="1"/>
  <c r="AF236" i="1"/>
  <c r="K236" i="1" s="1"/>
  <c r="AE236" i="1"/>
  <c r="J236" i="1" s="1"/>
  <c r="AD236" i="1"/>
  <c r="I236" i="1" s="1"/>
  <c r="AC236" i="1"/>
  <c r="H236" i="1" s="1"/>
  <c r="AB236" i="1"/>
  <c r="G236" i="1" s="1"/>
  <c r="AA236" i="1"/>
  <c r="F236" i="1" s="1"/>
  <c r="Z236" i="1"/>
  <c r="E236" i="1" s="1"/>
  <c r="Y236" i="1"/>
  <c r="D236" i="1" s="1"/>
  <c r="X236" i="1"/>
  <c r="C236" i="1" s="1"/>
  <c r="AP235" i="1"/>
  <c r="AO235" i="1"/>
  <c r="T235" i="1" s="1"/>
  <c r="AN235" i="1"/>
  <c r="S235" i="1" s="1"/>
  <c r="AM235" i="1"/>
  <c r="R235" i="1" s="1"/>
  <c r="AL235" i="1"/>
  <c r="Q235" i="1" s="1"/>
  <c r="AK235" i="1"/>
  <c r="P235" i="1" s="1"/>
  <c r="AJ235" i="1"/>
  <c r="O235" i="1" s="1"/>
  <c r="AI235" i="1"/>
  <c r="N235" i="1" s="1"/>
  <c r="AH235" i="1"/>
  <c r="M235" i="1" s="1"/>
  <c r="AG235" i="1"/>
  <c r="L235" i="1" s="1"/>
  <c r="AF235" i="1"/>
  <c r="K235" i="1" s="1"/>
  <c r="AE235" i="1"/>
  <c r="J235" i="1" s="1"/>
  <c r="AD235" i="1"/>
  <c r="I235" i="1" s="1"/>
  <c r="AC235" i="1"/>
  <c r="H235" i="1" s="1"/>
  <c r="AB235" i="1"/>
  <c r="G235" i="1" s="1"/>
  <c r="AA235" i="1"/>
  <c r="F235" i="1" s="1"/>
  <c r="Z235" i="1"/>
  <c r="E235" i="1" s="1"/>
  <c r="Y235" i="1"/>
  <c r="D235" i="1" s="1"/>
  <c r="X235" i="1"/>
  <c r="C235" i="1" s="1"/>
  <c r="AP234" i="1"/>
  <c r="AO234" i="1"/>
  <c r="T234" i="1" s="1"/>
  <c r="AN234" i="1"/>
  <c r="S234" i="1" s="1"/>
  <c r="AM234" i="1"/>
  <c r="R234" i="1" s="1"/>
  <c r="AL234" i="1"/>
  <c r="Q234" i="1" s="1"/>
  <c r="AK234" i="1"/>
  <c r="P234" i="1" s="1"/>
  <c r="AJ234" i="1"/>
  <c r="O234" i="1" s="1"/>
  <c r="AI234" i="1"/>
  <c r="N234" i="1" s="1"/>
  <c r="AH234" i="1"/>
  <c r="M234" i="1" s="1"/>
  <c r="AG234" i="1"/>
  <c r="L234" i="1" s="1"/>
  <c r="AF234" i="1"/>
  <c r="K234" i="1" s="1"/>
  <c r="AE234" i="1"/>
  <c r="J234" i="1" s="1"/>
  <c r="AD234" i="1"/>
  <c r="I234" i="1" s="1"/>
  <c r="AC234" i="1"/>
  <c r="H234" i="1" s="1"/>
  <c r="AB234" i="1"/>
  <c r="G234" i="1" s="1"/>
  <c r="AA234" i="1"/>
  <c r="F234" i="1" s="1"/>
  <c r="Z234" i="1"/>
  <c r="E234" i="1" s="1"/>
  <c r="Y234" i="1"/>
  <c r="D234" i="1" s="1"/>
  <c r="X234" i="1"/>
  <c r="C234" i="1" s="1"/>
  <c r="AP233" i="1"/>
  <c r="AO233" i="1"/>
  <c r="T233" i="1" s="1"/>
  <c r="AN233" i="1"/>
  <c r="S233" i="1" s="1"/>
  <c r="AM233" i="1"/>
  <c r="R233" i="1" s="1"/>
  <c r="AL233" i="1"/>
  <c r="Q233" i="1" s="1"/>
  <c r="AK233" i="1"/>
  <c r="P233" i="1" s="1"/>
  <c r="AJ233" i="1"/>
  <c r="O233" i="1" s="1"/>
  <c r="AI233" i="1"/>
  <c r="N233" i="1" s="1"/>
  <c r="AH233" i="1"/>
  <c r="M233" i="1" s="1"/>
  <c r="AG233" i="1"/>
  <c r="L233" i="1" s="1"/>
  <c r="AF233" i="1"/>
  <c r="K233" i="1" s="1"/>
  <c r="AE233" i="1"/>
  <c r="J233" i="1" s="1"/>
  <c r="AD233" i="1"/>
  <c r="I233" i="1" s="1"/>
  <c r="AC233" i="1"/>
  <c r="H233" i="1" s="1"/>
  <c r="AB233" i="1"/>
  <c r="G233" i="1" s="1"/>
  <c r="AA233" i="1"/>
  <c r="F233" i="1" s="1"/>
  <c r="Z233" i="1"/>
  <c r="E233" i="1" s="1"/>
  <c r="Y233" i="1"/>
  <c r="D233" i="1" s="1"/>
  <c r="X233" i="1"/>
  <c r="C233" i="1" s="1"/>
  <c r="AP232" i="1"/>
  <c r="AO232" i="1"/>
  <c r="T232" i="1" s="1"/>
  <c r="AN232" i="1"/>
  <c r="S232" i="1" s="1"/>
  <c r="AM232" i="1"/>
  <c r="R232" i="1" s="1"/>
  <c r="AL232" i="1"/>
  <c r="Q232" i="1" s="1"/>
  <c r="AK232" i="1"/>
  <c r="P232" i="1" s="1"/>
  <c r="AJ232" i="1"/>
  <c r="O232" i="1" s="1"/>
  <c r="AI232" i="1"/>
  <c r="N232" i="1" s="1"/>
  <c r="AH232" i="1"/>
  <c r="M232" i="1" s="1"/>
  <c r="AG232" i="1"/>
  <c r="L232" i="1" s="1"/>
  <c r="AF232" i="1"/>
  <c r="K232" i="1" s="1"/>
  <c r="AE232" i="1"/>
  <c r="J232" i="1" s="1"/>
  <c r="AD232" i="1"/>
  <c r="I232" i="1" s="1"/>
  <c r="AC232" i="1"/>
  <c r="H232" i="1" s="1"/>
  <c r="AB232" i="1"/>
  <c r="G232" i="1" s="1"/>
  <c r="AA232" i="1"/>
  <c r="F232" i="1" s="1"/>
  <c r="Z232" i="1"/>
  <c r="E232" i="1" s="1"/>
  <c r="Y232" i="1"/>
  <c r="D232" i="1" s="1"/>
  <c r="X232" i="1"/>
  <c r="C232" i="1" s="1"/>
  <c r="AP231" i="1"/>
  <c r="AO231" i="1"/>
  <c r="T231" i="1" s="1"/>
  <c r="AN231" i="1"/>
  <c r="S231" i="1" s="1"/>
  <c r="AM231" i="1"/>
  <c r="R231" i="1" s="1"/>
  <c r="AL231" i="1"/>
  <c r="Q231" i="1" s="1"/>
  <c r="AK231" i="1"/>
  <c r="P231" i="1" s="1"/>
  <c r="AJ231" i="1"/>
  <c r="O231" i="1" s="1"/>
  <c r="AI231" i="1"/>
  <c r="N231" i="1" s="1"/>
  <c r="AH231" i="1"/>
  <c r="M231" i="1" s="1"/>
  <c r="AG231" i="1"/>
  <c r="L231" i="1" s="1"/>
  <c r="AF231" i="1"/>
  <c r="K231" i="1" s="1"/>
  <c r="AE231" i="1"/>
  <c r="J231" i="1" s="1"/>
  <c r="AD231" i="1"/>
  <c r="I231" i="1" s="1"/>
  <c r="AC231" i="1"/>
  <c r="H231" i="1" s="1"/>
  <c r="AB231" i="1"/>
  <c r="G231" i="1" s="1"/>
  <c r="AA231" i="1"/>
  <c r="F231" i="1" s="1"/>
  <c r="Z231" i="1"/>
  <c r="E231" i="1" s="1"/>
  <c r="Y231" i="1"/>
  <c r="D231" i="1" s="1"/>
  <c r="X231" i="1"/>
  <c r="C231" i="1" s="1"/>
  <c r="AP230" i="1"/>
  <c r="AO230" i="1"/>
  <c r="T230" i="1" s="1"/>
  <c r="AN230" i="1"/>
  <c r="S230" i="1" s="1"/>
  <c r="AM230" i="1"/>
  <c r="R230" i="1" s="1"/>
  <c r="AL230" i="1"/>
  <c r="Q230" i="1" s="1"/>
  <c r="AK230" i="1"/>
  <c r="P230" i="1" s="1"/>
  <c r="AJ230" i="1"/>
  <c r="O230" i="1" s="1"/>
  <c r="AI230" i="1"/>
  <c r="N230" i="1" s="1"/>
  <c r="AH230" i="1"/>
  <c r="M230" i="1" s="1"/>
  <c r="AG230" i="1"/>
  <c r="L230" i="1" s="1"/>
  <c r="AF230" i="1"/>
  <c r="K230" i="1" s="1"/>
  <c r="AE230" i="1"/>
  <c r="J230" i="1" s="1"/>
  <c r="AD230" i="1"/>
  <c r="I230" i="1" s="1"/>
  <c r="AC230" i="1"/>
  <c r="H230" i="1" s="1"/>
  <c r="AB230" i="1"/>
  <c r="G230" i="1" s="1"/>
  <c r="AA230" i="1"/>
  <c r="F230" i="1" s="1"/>
  <c r="Z230" i="1"/>
  <c r="E230" i="1" s="1"/>
  <c r="Y230" i="1"/>
  <c r="D230" i="1" s="1"/>
  <c r="X230" i="1"/>
  <c r="C230" i="1" s="1"/>
  <c r="AP229" i="1"/>
  <c r="AO229" i="1"/>
  <c r="T229" i="1" s="1"/>
  <c r="AN229" i="1"/>
  <c r="S229" i="1" s="1"/>
  <c r="AM229" i="1"/>
  <c r="R229" i="1" s="1"/>
  <c r="AL229" i="1"/>
  <c r="Q229" i="1" s="1"/>
  <c r="AK229" i="1"/>
  <c r="P229" i="1" s="1"/>
  <c r="AJ229" i="1"/>
  <c r="O229" i="1" s="1"/>
  <c r="AI229" i="1"/>
  <c r="N229" i="1" s="1"/>
  <c r="AH229" i="1"/>
  <c r="M229" i="1" s="1"/>
  <c r="AG229" i="1"/>
  <c r="L229" i="1" s="1"/>
  <c r="AF229" i="1"/>
  <c r="K229" i="1" s="1"/>
  <c r="AE229" i="1"/>
  <c r="J229" i="1" s="1"/>
  <c r="AD229" i="1"/>
  <c r="I229" i="1" s="1"/>
  <c r="AC229" i="1"/>
  <c r="H229" i="1" s="1"/>
  <c r="AB229" i="1"/>
  <c r="G229" i="1" s="1"/>
  <c r="AA229" i="1"/>
  <c r="F229" i="1" s="1"/>
  <c r="Z229" i="1"/>
  <c r="E229" i="1" s="1"/>
  <c r="Y229" i="1"/>
  <c r="D229" i="1" s="1"/>
  <c r="X229" i="1"/>
  <c r="C229" i="1" s="1"/>
  <c r="AP228" i="1"/>
  <c r="AO228" i="1"/>
  <c r="T228" i="1" s="1"/>
  <c r="AN228" i="1"/>
  <c r="S228" i="1" s="1"/>
  <c r="AM228" i="1"/>
  <c r="R228" i="1" s="1"/>
  <c r="AL228" i="1"/>
  <c r="Q228" i="1" s="1"/>
  <c r="AK228" i="1"/>
  <c r="P228" i="1" s="1"/>
  <c r="AJ228" i="1"/>
  <c r="O228" i="1" s="1"/>
  <c r="AI228" i="1"/>
  <c r="N228" i="1" s="1"/>
  <c r="AH228" i="1"/>
  <c r="M228" i="1" s="1"/>
  <c r="AG228" i="1"/>
  <c r="L228" i="1" s="1"/>
  <c r="AF228" i="1"/>
  <c r="K228" i="1" s="1"/>
  <c r="AE228" i="1"/>
  <c r="J228" i="1" s="1"/>
  <c r="AD228" i="1"/>
  <c r="I228" i="1" s="1"/>
  <c r="AC228" i="1"/>
  <c r="H228" i="1" s="1"/>
  <c r="AB228" i="1"/>
  <c r="G228" i="1" s="1"/>
  <c r="AA228" i="1"/>
  <c r="F228" i="1" s="1"/>
  <c r="Z228" i="1"/>
  <c r="E228" i="1" s="1"/>
  <c r="Y228" i="1"/>
  <c r="D228" i="1" s="1"/>
  <c r="X228" i="1"/>
  <c r="C228" i="1" s="1"/>
  <c r="AP227" i="1"/>
  <c r="AO227" i="1"/>
  <c r="T227" i="1" s="1"/>
  <c r="AN227" i="1"/>
  <c r="S227" i="1" s="1"/>
  <c r="AM227" i="1"/>
  <c r="R227" i="1" s="1"/>
  <c r="AL227" i="1"/>
  <c r="Q227" i="1" s="1"/>
  <c r="AK227" i="1"/>
  <c r="P227" i="1" s="1"/>
  <c r="AJ227" i="1"/>
  <c r="O227" i="1" s="1"/>
  <c r="AI227" i="1"/>
  <c r="N227" i="1" s="1"/>
  <c r="AH227" i="1"/>
  <c r="M227" i="1" s="1"/>
  <c r="AG227" i="1"/>
  <c r="L227" i="1" s="1"/>
  <c r="AF227" i="1"/>
  <c r="K227" i="1" s="1"/>
  <c r="AE227" i="1"/>
  <c r="J227" i="1" s="1"/>
  <c r="AD227" i="1"/>
  <c r="I227" i="1" s="1"/>
  <c r="AC227" i="1"/>
  <c r="H227" i="1" s="1"/>
  <c r="AB227" i="1"/>
  <c r="G227" i="1" s="1"/>
  <c r="AA227" i="1"/>
  <c r="F227" i="1" s="1"/>
  <c r="Z227" i="1"/>
  <c r="E227" i="1" s="1"/>
  <c r="Y227" i="1"/>
  <c r="D227" i="1" s="1"/>
  <c r="X227" i="1"/>
  <c r="C227" i="1" s="1"/>
  <c r="AP226" i="1"/>
  <c r="AO226" i="1"/>
  <c r="T226" i="1" s="1"/>
  <c r="AN226" i="1"/>
  <c r="S226" i="1" s="1"/>
  <c r="AM226" i="1"/>
  <c r="R226" i="1" s="1"/>
  <c r="AL226" i="1"/>
  <c r="Q226" i="1" s="1"/>
  <c r="AK226" i="1"/>
  <c r="P226" i="1" s="1"/>
  <c r="AJ226" i="1"/>
  <c r="O226" i="1" s="1"/>
  <c r="AI226" i="1"/>
  <c r="N226" i="1" s="1"/>
  <c r="AH226" i="1"/>
  <c r="M226" i="1" s="1"/>
  <c r="AG226" i="1"/>
  <c r="L226" i="1" s="1"/>
  <c r="AF226" i="1"/>
  <c r="K226" i="1" s="1"/>
  <c r="AE226" i="1"/>
  <c r="J226" i="1" s="1"/>
  <c r="AD226" i="1"/>
  <c r="I226" i="1" s="1"/>
  <c r="AC226" i="1"/>
  <c r="H226" i="1" s="1"/>
  <c r="AB226" i="1"/>
  <c r="G226" i="1" s="1"/>
  <c r="AA226" i="1"/>
  <c r="F226" i="1" s="1"/>
  <c r="Z226" i="1"/>
  <c r="E226" i="1" s="1"/>
  <c r="Y226" i="1"/>
  <c r="D226" i="1" s="1"/>
  <c r="X226" i="1"/>
  <c r="C226" i="1" s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T133" i="1"/>
  <c r="S133" i="1"/>
  <c r="R133" i="1"/>
  <c r="Q133" i="1"/>
  <c r="P133" i="1"/>
  <c r="O133" i="1"/>
  <c r="N133" i="1"/>
  <c r="M133" i="1"/>
  <c r="L133" i="1"/>
  <c r="K133" i="1"/>
  <c r="J133" i="1"/>
  <c r="H133" i="1"/>
  <c r="G133" i="1"/>
  <c r="F133" i="1"/>
  <c r="E133" i="1"/>
  <c r="D133" i="1"/>
  <c r="C133" i="1"/>
  <c r="V237" i="1" l="1"/>
  <c r="G176" i="1"/>
  <c r="V257" i="1"/>
  <c r="V256" i="1"/>
  <c r="V255" i="1"/>
  <c r="V254" i="1"/>
  <c r="W254" i="1" s="1"/>
  <c r="V253" i="1"/>
  <c r="V252" i="1"/>
  <c r="V251" i="1"/>
  <c r="V250" i="1"/>
  <c r="V249" i="1"/>
  <c r="V248" i="1"/>
  <c r="V247" i="1"/>
  <c r="V246" i="1"/>
  <c r="V245" i="1"/>
  <c r="V244" i="1"/>
  <c r="D258" i="1"/>
  <c r="E258" i="1"/>
  <c r="F258" i="1"/>
  <c r="G258" i="1"/>
  <c r="H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W250" i="1" l="1"/>
  <c r="W246" i="1"/>
  <c r="W251" i="1"/>
  <c r="W252" i="1"/>
  <c r="W245" i="1"/>
  <c r="W253" i="1"/>
  <c r="W247" i="1"/>
  <c r="W255" i="1"/>
  <c r="W248" i="1"/>
  <c r="W256" i="1"/>
  <c r="W249" i="1"/>
  <c r="W257" i="1"/>
  <c r="V258" i="1"/>
  <c r="C258" i="1"/>
  <c r="W244" i="1" s="1"/>
  <c r="W258" i="1" l="1"/>
  <c r="T188" i="1" l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F176" i="1"/>
  <c r="E176" i="1"/>
  <c r="D176" i="1"/>
  <c r="C176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V239" i="1" l="1"/>
  <c r="W239" i="1" s="1"/>
  <c r="V238" i="1"/>
  <c r="W238" i="1" s="1"/>
  <c r="W237" i="1"/>
  <c r="V236" i="1"/>
  <c r="W236" i="1" s="1"/>
  <c r="V235" i="1"/>
  <c r="W235" i="1" s="1"/>
  <c r="V234" i="1"/>
  <c r="W234" i="1" s="1"/>
  <c r="V233" i="1"/>
  <c r="W233" i="1" s="1"/>
  <c r="V232" i="1"/>
  <c r="W232" i="1" s="1"/>
  <c r="V231" i="1"/>
  <c r="W231" i="1" s="1"/>
  <c r="V230" i="1"/>
  <c r="W230" i="1" s="1"/>
  <c r="V229" i="1"/>
  <c r="W229" i="1" s="1"/>
  <c r="V228" i="1"/>
  <c r="W228" i="1" s="1"/>
  <c r="V227" i="1"/>
  <c r="W227" i="1" s="1"/>
  <c r="V226" i="1"/>
  <c r="W226" i="1" s="1"/>
  <c r="U221" i="1"/>
  <c r="U275" i="1" s="1"/>
  <c r="V292" i="1" s="1"/>
  <c r="I221" i="1"/>
  <c r="I275" i="1" s="1"/>
  <c r="R292" i="1" s="1"/>
  <c r="U220" i="1"/>
  <c r="U274" i="1" s="1"/>
  <c r="V291" i="1" s="1"/>
  <c r="I220" i="1"/>
  <c r="I274" i="1" s="1"/>
  <c r="R291" i="1" s="1"/>
  <c r="I219" i="1"/>
  <c r="I273" i="1" s="1"/>
  <c r="R290" i="1" s="1"/>
  <c r="I218" i="1"/>
  <c r="I272" i="1" s="1"/>
  <c r="R289" i="1" s="1"/>
  <c r="U217" i="1"/>
  <c r="U271" i="1" s="1"/>
  <c r="V288" i="1" s="1"/>
  <c r="I217" i="1"/>
  <c r="I271" i="1" s="1"/>
  <c r="R288" i="1" s="1"/>
  <c r="U216" i="1"/>
  <c r="U270" i="1" s="1"/>
  <c r="V287" i="1" s="1"/>
  <c r="I216" i="1"/>
  <c r="I270" i="1" s="1"/>
  <c r="R287" i="1" s="1"/>
  <c r="I215" i="1"/>
  <c r="I269" i="1" s="1"/>
  <c r="R286" i="1" s="1"/>
  <c r="I214" i="1"/>
  <c r="I268" i="1" s="1"/>
  <c r="R285" i="1" s="1"/>
  <c r="U213" i="1"/>
  <c r="U267" i="1" s="1"/>
  <c r="V284" i="1" s="1"/>
  <c r="I213" i="1"/>
  <c r="I267" i="1" s="1"/>
  <c r="R284" i="1" s="1"/>
  <c r="U212" i="1"/>
  <c r="U266" i="1" s="1"/>
  <c r="V283" i="1" s="1"/>
  <c r="I212" i="1"/>
  <c r="I266" i="1" s="1"/>
  <c r="R283" i="1" s="1"/>
  <c r="U211" i="1"/>
  <c r="U265" i="1" s="1"/>
  <c r="V282" i="1" s="1"/>
  <c r="I211" i="1"/>
  <c r="I265" i="1" s="1"/>
  <c r="R282" i="1" s="1"/>
  <c r="U210" i="1"/>
  <c r="U264" i="1" s="1"/>
  <c r="V281" i="1" s="1"/>
  <c r="I210" i="1"/>
  <c r="I264" i="1" s="1"/>
  <c r="R281" i="1" s="1"/>
  <c r="U209" i="1"/>
  <c r="U263" i="1" s="1"/>
  <c r="V280" i="1" s="1"/>
  <c r="I209" i="1"/>
  <c r="I263" i="1" s="1"/>
  <c r="R280" i="1" s="1"/>
  <c r="U208" i="1"/>
  <c r="U262" i="1" s="1"/>
  <c r="V279" i="1" s="1"/>
  <c r="U131" i="1"/>
  <c r="U130" i="1"/>
  <c r="U129" i="1"/>
  <c r="U128" i="1"/>
  <c r="U127" i="1"/>
  <c r="U126" i="1"/>
  <c r="U125" i="1"/>
  <c r="U124" i="1"/>
  <c r="U123" i="1"/>
  <c r="U122" i="1"/>
  <c r="U121" i="1"/>
  <c r="U120" i="1"/>
  <c r="W240" i="1" l="1"/>
  <c r="V240" i="1"/>
  <c r="N65" i="1"/>
  <c r="AU81" i="1" s="1"/>
  <c r="N64" i="1"/>
  <c r="AU80" i="1" s="1"/>
  <c r="N63" i="1"/>
  <c r="AU79" i="1" s="1"/>
  <c r="N62" i="1"/>
  <c r="AU78" i="1" s="1"/>
  <c r="N61" i="1"/>
  <c r="AU77" i="1" s="1"/>
  <c r="N60" i="1"/>
  <c r="AU76" i="1" s="1"/>
  <c r="N59" i="1"/>
  <c r="AU75" i="1" s="1"/>
  <c r="N58" i="1"/>
  <c r="AU74" i="1" s="1"/>
  <c r="N57" i="1"/>
  <c r="AU73" i="1" s="1"/>
  <c r="N56" i="1"/>
  <c r="AU72" i="1" s="1"/>
  <c r="N55" i="1"/>
  <c r="AU71" i="1" s="1"/>
  <c r="N54" i="1"/>
  <c r="AU70" i="1" s="1"/>
  <c r="N53" i="1"/>
  <c r="AU69" i="1" s="1"/>
  <c r="N52" i="1"/>
  <c r="AU68" i="1" s="1"/>
  <c r="I65" i="1"/>
  <c r="AP81" i="1" s="1"/>
  <c r="I64" i="1"/>
  <c r="AP80" i="1" s="1"/>
  <c r="I63" i="1"/>
  <c r="AP79" i="1" s="1"/>
  <c r="I62" i="1"/>
  <c r="AP78" i="1" s="1"/>
  <c r="I61" i="1"/>
  <c r="AP77" i="1" s="1"/>
  <c r="I60" i="1"/>
  <c r="AP76" i="1" s="1"/>
  <c r="I59" i="1"/>
  <c r="AP75" i="1" s="1"/>
  <c r="J58" i="1"/>
  <c r="AQ74" i="1" s="1"/>
  <c r="I58" i="1"/>
  <c r="AP74" i="1" s="1"/>
  <c r="I57" i="1"/>
  <c r="AP73" i="1" s="1"/>
  <c r="I56" i="1"/>
  <c r="AP72" i="1" s="1"/>
  <c r="I55" i="1"/>
  <c r="AP71" i="1" s="1"/>
  <c r="I54" i="1"/>
  <c r="AP70" i="1" s="1"/>
  <c r="I53" i="1"/>
  <c r="AP69" i="1" s="1"/>
  <c r="I52" i="1"/>
  <c r="AP68" i="1" s="1"/>
  <c r="S65" i="1"/>
  <c r="AZ81" i="1" s="1"/>
  <c r="S64" i="1"/>
  <c r="AZ80" i="1" s="1"/>
  <c r="S63" i="1"/>
  <c r="AZ79" i="1" s="1"/>
  <c r="S62" i="1"/>
  <c r="AZ78" i="1" s="1"/>
  <c r="S61" i="1"/>
  <c r="AZ77" i="1" s="1"/>
  <c r="S60" i="1"/>
  <c r="AZ76" i="1" s="1"/>
  <c r="S59" i="1"/>
  <c r="AZ75" i="1" s="1"/>
  <c r="S58" i="1"/>
  <c r="AZ74" i="1" s="1"/>
  <c r="S57" i="1"/>
  <c r="AZ73" i="1" s="1"/>
  <c r="S56" i="1"/>
  <c r="AZ72" i="1" s="1"/>
  <c r="S55" i="1"/>
  <c r="AZ71" i="1" s="1"/>
  <c r="S54" i="1"/>
  <c r="AZ70" i="1" s="1"/>
  <c r="S53" i="1"/>
  <c r="AZ69" i="1" s="1"/>
  <c r="S52" i="1"/>
  <c r="AZ68" i="1" s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C7" i="1"/>
  <c r="T116" i="1" l="1"/>
  <c r="L116" i="1"/>
  <c r="D116" i="1"/>
  <c r="N115" i="1"/>
  <c r="O153" i="1" s="1"/>
  <c r="O221" i="1" s="1"/>
  <c r="O275" i="1" s="1"/>
  <c r="T292" i="1" s="1"/>
  <c r="F115" i="1"/>
  <c r="F153" i="1" s="1"/>
  <c r="F221" i="1" s="1"/>
  <c r="F275" i="1" s="1"/>
  <c r="F292" i="1" s="1"/>
  <c r="P114" i="1"/>
  <c r="Q152" i="1" s="1"/>
  <c r="Q220" i="1" s="1"/>
  <c r="Q274" i="1" s="1"/>
  <c r="N291" i="1" s="1"/>
  <c r="H114" i="1"/>
  <c r="H152" i="1" s="1"/>
  <c r="H220" i="1" s="1"/>
  <c r="H274" i="1" s="1"/>
  <c r="H291" i="1" s="1"/>
  <c r="R113" i="1"/>
  <c r="S151" i="1" s="1"/>
  <c r="S219" i="1" s="1"/>
  <c r="S273" i="1" s="1"/>
  <c r="P290" i="1" s="1"/>
  <c r="J113" i="1"/>
  <c r="K151" i="1" s="1"/>
  <c r="K219" i="1" s="1"/>
  <c r="K273" i="1" s="1"/>
  <c r="I290" i="1" s="1"/>
  <c r="T112" i="1"/>
  <c r="L112" i="1"/>
  <c r="M150" i="1" s="1"/>
  <c r="M218" i="1" s="1"/>
  <c r="M272" i="1" s="1"/>
  <c r="K289" i="1" s="1"/>
  <c r="D112" i="1"/>
  <c r="D150" i="1" s="1"/>
  <c r="D218" i="1" s="1"/>
  <c r="D272" i="1" s="1"/>
  <c r="D289" i="1" s="1"/>
  <c r="N111" i="1"/>
  <c r="O149" i="1" s="1"/>
  <c r="O217" i="1" s="1"/>
  <c r="O271" i="1" s="1"/>
  <c r="T288" i="1" s="1"/>
  <c r="F111" i="1"/>
  <c r="F149" i="1" s="1"/>
  <c r="F217" i="1" s="1"/>
  <c r="F271" i="1" s="1"/>
  <c r="F288" i="1" s="1"/>
  <c r="P110" i="1"/>
  <c r="Q148" i="1" s="1"/>
  <c r="Q216" i="1" s="1"/>
  <c r="Q270" i="1" s="1"/>
  <c r="N287" i="1" s="1"/>
  <c r="H110" i="1"/>
  <c r="H148" i="1" s="1"/>
  <c r="H216" i="1" s="1"/>
  <c r="H270" i="1" s="1"/>
  <c r="H287" i="1" s="1"/>
  <c r="R109" i="1"/>
  <c r="S147" i="1" s="1"/>
  <c r="S215" i="1" s="1"/>
  <c r="S269" i="1" s="1"/>
  <c r="P286" i="1" s="1"/>
  <c r="J109" i="1"/>
  <c r="K147" i="1" s="1"/>
  <c r="K215" i="1" s="1"/>
  <c r="K269" i="1" s="1"/>
  <c r="I286" i="1" s="1"/>
  <c r="T108" i="1"/>
  <c r="L108" i="1"/>
  <c r="M146" i="1" s="1"/>
  <c r="M214" i="1" s="1"/>
  <c r="M268" i="1" s="1"/>
  <c r="K285" i="1" s="1"/>
  <c r="D108" i="1"/>
  <c r="D146" i="1" s="1"/>
  <c r="D214" i="1" s="1"/>
  <c r="D268" i="1" s="1"/>
  <c r="D285" i="1" s="1"/>
  <c r="N107" i="1"/>
  <c r="O145" i="1" s="1"/>
  <c r="O213" i="1" s="1"/>
  <c r="O267" i="1" s="1"/>
  <c r="T284" i="1" s="1"/>
  <c r="F107" i="1"/>
  <c r="F145" i="1" s="1"/>
  <c r="F213" i="1" s="1"/>
  <c r="F267" i="1" s="1"/>
  <c r="F284" i="1" s="1"/>
  <c r="P106" i="1"/>
  <c r="Q144" i="1" s="1"/>
  <c r="Q212" i="1" s="1"/>
  <c r="Q266" i="1" s="1"/>
  <c r="N283" i="1" s="1"/>
  <c r="H106" i="1"/>
  <c r="H144" i="1" s="1"/>
  <c r="H212" i="1" s="1"/>
  <c r="H266" i="1" s="1"/>
  <c r="H283" i="1" s="1"/>
  <c r="R105" i="1"/>
  <c r="S143" i="1" s="1"/>
  <c r="S211" i="1" s="1"/>
  <c r="S265" i="1" s="1"/>
  <c r="P282" i="1" s="1"/>
  <c r="J105" i="1"/>
  <c r="K143" i="1" s="1"/>
  <c r="K211" i="1" s="1"/>
  <c r="K265" i="1" s="1"/>
  <c r="I282" i="1" s="1"/>
  <c r="T104" i="1"/>
  <c r="L104" i="1"/>
  <c r="M142" i="1" s="1"/>
  <c r="M210" i="1" s="1"/>
  <c r="M264" i="1" s="1"/>
  <c r="K281" i="1" s="1"/>
  <c r="D104" i="1"/>
  <c r="D142" i="1" s="1"/>
  <c r="D210" i="1" s="1"/>
  <c r="D264" i="1" s="1"/>
  <c r="D281" i="1" s="1"/>
  <c r="N103" i="1"/>
  <c r="O141" i="1" s="1"/>
  <c r="O209" i="1" s="1"/>
  <c r="O263" i="1" s="1"/>
  <c r="T280" i="1" s="1"/>
  <c r="F103" i="1"/>
  <c r="F141" i="1" s="1"/>
  <c r="F209" i="1" s="1"/>
  <c r="F263" i="1" s="1"/>
  <c r="F280" i="1" s="1"/>
  <c r="P102" i="1"/>
  <c r="Q140" i="1" s="1"/>
  <c r="H102" i="1"/>
  <c r="H140" i="1" s="1"/>
  <c r="S116" i="1"/>
  <c r="K116" i="1"/>
  <c r="C116" i="1"/>
  <c r="M115" i="1"/>
  <c r="N153" i="1" s="1"/>
  <c r="N221" i="1" s="1"/>
  <c r="N275" i="1" s="1"/>
  <c r="L292" i="1" s="1"/>
  <c r="E115" i="1"/>
  <c r="E153" i="1" s="1"/>
  <c r="E221" i="1" s="1"/>
  <c r="E275" i="1" s="1"/>
  <c r="E292" i="1" s="1"/>
  <c r="O114" i="1"/>
  <c r="P152" i="1" s="1"/>
  <c r="P220" i="1" s="1"/>
  <c r="P274" i="1" s="1"/>
  <c r="M291" i="1" s="1"/>
  <c r="G114" i="1"/>
  <c r="G152" i="1" s="1"/>
  <c r="G220" i="1" s="1"/>
  <c r="G274" i="1" s="1"/>
  <c r="G291" i="1" s="1"/>
  <c r="Q113" i="1"/>
  <c r="R151" i="1" s="1"/>
  <c r="R219" i="1" s="1"/>
  <c r="R273" i="1" s="1"/>
  <c r="O290" i="1" s="1"/>
  <c r="I113" i="1"/>
  <c r="J151" i="1" s="1"/>
  <c r="J219" i="1" s="1"/>
  <c r="J273" i="1" s="1"/>
  <c r="S290" i="1" s="1"/>
  <c r="S112" i="1"/>
  <c r="K112" i="1"/>
  <c r="L150" i="1" s="1"/>
  <c r="L218" i="1" s="1"/>
  <c r="L272" i="1" s="1"/>
  <c r="J289" i="1" s="1"/>
  <c r="C112" i="1"/>
  <c r="C150" i="1" s="1"/>
  <c r="C218" i="1" s="1"/>
  <c r="C272" i="1" s="1"/>
  <c r="C289" i="1" s="1"/>
  <c r="M111" i="1"/>
  <c r="N149" i="1" s="1"/>
  <c r="N217" i="1" s="1"/>
  <c r="N271" i="1" s="1"/>
  <c r="L288" i="1" s="1"/>
  <c r="E111" i="1"/>
  <c r="E149" i="1" s="1"/>
  <c r="E217" i="1" s="1"/>
  <c r="E271" i="1" s="1"/>
  <c r="E288" i="1" s="1"/>
  <c r="O110" i="1"/>
  <c r="P148" i="1" s="1"/>
  <c r="P216" i="1" s="1"/>
  <c r="P270" i="1" s="1"/>
  <c r="M287" i="1" s="1"/>
  <c r="G110" i="1"/>
  <c r="G148" i="1" s="1"/>
  <c r="G216" i="1" s="1"/>
  <c r="G270" i="1" s="1"/>
  <c r="G287" i="1" s="1"/>
  <c r="Q109" i="1"/>
  <c r="R147" i="1" s="1"/>
  <c r="R215" i="1" s="1"/>
  <c r="R269" i="1" s="1"/>
  <c r="O286" i="1" s="1"/>
  <c r="I109" i="1"/>
  <c r="J147" i="1" s="1"/>
  <c r="J215" i="1" s="1"/>
  <c r="J269" i="1" s="1"/>
  <c r="S286" i="1" s="1"/>
  <c r="S108" i="1"/>
  <c r="K108" i="1"/>
  <c r="L146" i="1" s="1"/>
  <c r="L214" i="1" s="1"/>
  <c r="L268" i="1" s="1"/>
  <c r="J285" i="1" s="1"/>
  <c r="C108" i="1"/>
  <c r="C146" i="1" s="1"/>
  <c r="C214" i="1" s="1"/>
  <c r="C268" i="1" s="1"/>
  <c r="C285" i="1" s="1"/>
  <c r="M107" i="1"/>
  <c r="N145" i="1" s="1"/>
  <c r="N213" i="1" s="1"/>
  <c r="N267" i="1" s="1"/>
  <c r="L284" i="1" s="1"/>
  <c r="E107" i="1"/>
  <c r="E145" i="1" s="1"/>
  <c r="E213" i="1" s="1"/>
  <c r="E267" i="1" s="1"/>
  <c r="E284" i="1" s="1"/>
  <c r="O106" i="1"/>
  <c r="P144" i="1" s="1"/>
  <c r="P212" i="1" s="1"/>
  <c r="P266" i="1" s="1"/>
  <c r="M283" i="1" s="1"/>
  <c r="G106" i="1"/>
  <c r="G144" i="1" s="1"/>
  <c r="G212" i="1" s="1"/>
  <c r="G266" i="1" s="1"/>
  <c r="G283" i="1" s="1"/>
  <c r="Q105" i="1"/>
  <c r="R143" i="1" s="1"/>
  <c r="R211" i="1" s="1"/>
  <c r="R265" i="1" s="1"/>
  <c r="O282" i="1" s="1"/>
  <c r="I105" i="1"/>
  <c r="J143" i="1" s="1"/>
  <c r="J211" i="1" s="1"/>
  <c r="J265" i="1" s="1"/>
  <c r="S282" i="1" s="1"/>
  <c r="S104" i="1"/>
  <c r="T142" i="1" s="1"/>
  <c r="T210" i="1" s="1"/>
  <c r="T264" i="1" s="1"/>
  <c r="U281" i="1" s="1"/>
  <c r="K104" i="1"/>
  <c r="L142" i="1" s="1"/>
  <c r="L210" i="1" s="1"/>
  <c r="L264" i="1" s="1"/>
  <c r="J281" i="1" s="1"/>
  <c r="C104" i="1"/>
  <c r="C142" i="1" s="1"/>
  <c r="M103" i="1"/>
  <c r="N141" i="1" s="1"/>
  <c r="N209" i="1" s="1"/>
  <c r="N263" i="1" s="1"/>
  <c r="L280" i="1" s="1"/>
  <c r="E103" i="1"/>
  <c r="E141" i="1" s="1"/>
  <c r="E209" i="1" s="1"/>
  <c r="E263" i="1" s="1"/>
  <c r="E280" i="1" s="1"/>
  <c r="O102" i="1"/>
  <c r="P140" i="1" s="1"/>
  <c r="G102" i="1"/>
  <c r="G140" i="1" s="1"/>
  <c r="R116" i="1"/>
  <c r="J116" i="1"/>
  <c r="T115" i="1"/>
  <c r="L115" i="1"/>
  <c r="M153" i="1" s="1"/>
  <c r="M221" i="1" s="1"/>
  <c r="M275" i="1" s="1"/>
  <c r="K292" i="1" s="1"/>
  <c r="D115" i="1"/>
  <c r="D153" i="1" s="1"/>
  <c r="D221" i="1" s="1"/>
  <c r="D275" i="1" s="1"/>
  <c r="D292" i="1" s="1"/>
  <c r="N114" i="1"/>
  <c r="O152" i="1" s="1"/>
  <c r="O220" i="1" s="1"/>
  <c r="O274" i="1" s="1"/>
  <c r="T291" i="1" s="1"/>
  <c r="F114" i="1"/>
  <c r="F152" i="1" s="1"/>
  <c r="F220" i="1" s="1"/>
  <c r="F274" i="1" s="1"/>
  <c r="F291" i="1" s="1"/>
  <c r="P113" i="1"/>
  <c r="Q151" i="1" s="1"/>
  <c r="Q219" i="1" s="1"/>
  <c r="Q273" i="1" s="1"/>
  <c r="N290" i="1" s="1"/>
  <c r="H113" i="1"/>
  <c r="H151" i="1" s="1"/>
  <c r="H219" i="1" s="1"/>
  <c r="H273" i="1" s="1"/>
  <c r="H290" i="1" s="1"/>
  <c r="R112" i="1"/>
  <c r="S150" i="1" s="1"/>
  <c r="S218" i="1" s="1"/>
  <c r="S272" i="1" s="1"/>
  <c r="P289" i="1" s="1"/>
  <c r="J112" i="1"/>
  <c r="K150" i="1" s="1"/>
  <c r="K218" i="1" s="1"/>
  <c r="K272" i="1" s="1"/>
  <c r="I289" i="1" s="1"/>
  <c r="T111" i="1"/>
  <c r="L111" i="1"/>
  <c r="M149" i="1" s="1"/>
  <c r="M217" i="1" s="1"/>
  <c r="M271" i="1" s="1"/>
  <c r="K288" i="1" s="1"/>
  <c r="D111" i="1"/>
  <c r="D149" i="1" s="1"/>
  <c r="D217" i="1" s="1"/>
  <c r="D271" i="1" s="1"/>
  <c r="D288" i="1" s="1"/>
  <c r="N110" i="1"/>
  <c r="O148" i="1" s="1"/>
  <c r="O216" i="1" s="1"/>
  <c r="O270" i="1" s="1"/>
  <c r="T287" i="1" s="1"/>
  <c r="F110" i="1"/>
  <c r="F148" i="1" s="1"/>
  <c r="F216" i="1" s="1"/>
  <c r="F270" i="1" s="1"/>
  <c r="F287" i="1" s="1"/>
  <c r="P109" i="1"/>
  <c r="Q147" i="1" s="1"/>
  <c r="Q215" i="1" s="1"/>
  <c r="Q269" i="1" s="1"/>
  <c r="N286" i="1" s="1"/>
  <c r="H109" i="1"/>
  <c r="H147" i="1" s="1"/>
  <c r="H215" i="1" s="1"/>
  <c r="H269" i="1" s="1"/>
  <c r="H286" i="1" s="1"/>
  <c r="R108" i="1"/>
  <c r="S146" i="1" s="1"/>
  <c r="S214" i="1" s="1"/>
  <c r="S268" i="1" s="1"/>
  <c r="P285" i="1" s="1"/>
  <c r="J108" i="1"/>
  <c r="K146" i="1" s="1"/>
  <c r="K214" i="1" s="1"/>
  <c r="K268" i="1" s="1"/>
  <c r="I285" i="1" s="1"/>
  <c r="T107" i="1"/>
  <c r="L107" i="1"/>
  <c r="M145" i="1" s="1"/>
  <c r="M213" i="1" s="1"/>
  <c r="M267" i="1" s="1"/>
  <c r="K284" i="1" s="1"/>
  <c r="D107" i="1"/>
  <c r="D145" i="1" s="1"/>
  <c r="D213" i="1" s="1"/>
  <c r="D267" i="1" s="1"/>
  <c r="D284" i="1" s="1"/>
  <c r="N106" i="1"/>
  <c r="O144" i="1" s="1"/>
  <c r="O212" i="1" s="1"/>
  <c r="O266" i="1" s="1"/>
  <c r="T283" i="1" s="1"/>
  <c r="F106" i="1"/>
  <c r="F144" i="1" s="1"/>
  <c r="F212" i="1" s="1"/>
  <c r="F266" i="1" s="1"/>
  <c r="F283" i="1" s="1"/>
  <c r="P105" i="1"/>
  <c r="Q143" i="1" s="1"/>
  <c r="Q211" i="1" s="1"/>
  <c r="Q265" i="1" s="1"/>
  <c r="N282" i="1" s="1"/>
  <c r="H105" i="1"/>
  <c r="H143" i="1" s="1"/>
  <c r="H211" i="1" s="1"/>
  <c r="H265" i="1" s="1"/>
  <c r="H282" i="1" s="1"/>
  <c r="R104" i="1"/>
  <c r="S142" i="1" s="1"/>
  <c r="S210" i="1" s="1"/>
  <c r="S264" i="1" s="1"/>
  <c r="P281" i="1" s="1"/>
  <c r="J104" i="1"/>
  <c r="K142" i="1" s="1"/>
  <c r="K210" i="1" s="1"/>
  <c r="K264" i="1" s="1"/>
  <c r="I281" i="1" s="1"/>
  <c r="T103" i="1"/>
  <c r="L103" i="1"/>
  <c r="M141" i="1" s="1"/>
  <c r="M209" i="1" s="1"/>
  <c r="M263" i="1" s="1"/>
  <c r="K280" i="1" s="1"/>
  <c r="D103" i="1"/>
  <c r="D141" i="1" s="1"/>
  <c r="D209" i="1" s="1"/>
  <c r="D263" i="1" s="1"/>
  <c r="D280" i="1" s="1"/>
  <c r="N102" i="1"/>
  <c r="O140" i="1" s="1"/>
  <c r="F102" i="1"/>
  <c r="F140" i="1" s="1"/>
  <c r="H116" i="1"/>
  <c r="J115" i="1"/>
  <c r="K153" i="1" s="1"/>
  <c r="K221" i="1" s="1"/>
  <c r="K275" i="1" s="1"/>
  <c r="I292" i="1" s="1"/>
  <c r="L114" i="1"/>
  <c r="M152" i="1" s="1"/>
  <c r="M220" i="1" s="1"/>
  <c r="M274" i="1" s="1"/>
  <c r="K291" i="1" s="1"/>
  <c r="N113" i="1"/>
  <c r="O151" i="1" s="1"/>
  <c r="O219" i="1" s="1"/>
  <c r="O273" i="1" s="1"/>
  <c r="T290" i="1" s="1"/>
  <c r="R111" i="1"/>
  <c r="S149" i="1" s="1"/>
  <c r="S217" i="1" s="1"/>
  <c r="S271" i="1" s="1"/>
  <c r="P288" i="1" s="1"/>
  <c r="T110" i="1"/>
  <c r="Q116" i="1"/>
  <c r="I116" i="1"/>
  <c r="S115" i="1"/>
  <c r="T153" i="1" s="1"/>
  <c r="T221" i="1" s="1"/>
  <c r="T275" i="1" s="1"/>
  <c r="U292" i="1" s="1"/>
  <c r="K115" i="1"/>
  <c r="L153" i="1" s="1"/>
  <c r="L221" i="1" s="1"/>
  <c r="L275" i="1" s="1"/>
  <c r="J292" i="1" s="1"/>
  <c r="C115" i="1"/>
  <c r="C153" i="1" s="1"/>
  <c r="M114" i="1"/>
  <c r="N152" i="1" s="1"/>
  <c r="N220" i="1" s="1"/>
  <c r="N274" i="1" s="1"/>
  <c r="L291" i="1" s="1"/>
  <c r="E114" i="1"/>
  <c r="E152" i="1" s="1"/>
  <c r="E220" i="1" s="1"/>
  <c r="E274" i="1" s="1"/>
  <c r="E291" i="1" s="1"/>
  <c r="O113" i="1"/>
  <c r="P151" i="1" s="1"/>
  <c r="P219" i="1" s="1"/>
  <c r="P273" i="1" s="1"/>
  <c r="M290" i="1" s="1"/>
  <c r="G113" i="1"/>
  <c r="G151" i="1" s="1"/>
  <c r="G219" i="1" s="1"/>
  <c r="G273" i="1" s="1"/>
  <c r="G290" i="1" s="1"/>
  <c r="Q112" i="1"/>
  <c r="R150" i="1" s="1"/>
  <c r="R218" i="1" s="1"/>
  <c r="R272" i="1" s="1"/>
  <c r="O289" i="1" s="1"/>
  <c r="I112" i="1"/>
  <c r="J150" i="1" s="1"/>
  <c r="J218" i="1" s="1"/>
  <c r="J272" i="1" s="1"/>
  <c r="S289" i="1" s="1"/>
  <c r="S111" i="1"/>
  <c r="T149" i="1" s="1"/>
  <c r="K111" i="1"/>
  <c r="L149" i="1" s="1"/>
  <c r="L217" i="1" s="1"/>
  <c r="L271" i="1" s="1"/>
  <c r="J288" i="1" s="1"/>
  <c r="C111" i="1"/>
  <c r="C149" i="1" s="1"/>
  <c r="C217" i="1" s="1"/>
  <c r="C271" i="1" s="1"/>
  <c r="C288" i="1" s="1"/>
  <c r="M110" i="1"/>
  <c r="N148" i="1" s="1"/>
  <c r="N216" i="1" s="1"/>
  <c r="N270" i="1" s="1"/>
  <c r="L287" i="1" s="1"/>
  <c r="E110" i="1"/>
  <c r="E148" i="1" s="1"/>
  <c r="E216" i="1" s="1"/>
  <c r="E270" i="1" s="1"/>
  <c r="E287" i="1" s="1"/>
  <c r="O109" i="1"/>
  <c r="P147" i="1" s="1"/>
  <c r="P215" i="1" s="1"/>
  <c r="P269" i="1" s="1"/>
  <c r="M286" i="1" s="1"/>
  <c r="G109" i="1"/>
  <c r="G147" i="1" s="1"/>
  <c r="G215" i="1" s="1"/>
  <c r="G269" i="1" s="1"/>
  <c r="G286" i="1" s="1"/>
  <c r="Q108" i="1"/>
  <c r="R146" i="1" s="1"/>
  <c r="R214" i="1" s="1"/>
  <c r="R268" i="1" s="1"/>
  <c r="O285" i="1" s="1"/>
  <c r="I108" i="1"/>
  <c r="J146" i="1" s="1"/>
  <c r="J214" i="1" s="1"/>
  <c r="J268" i="1" s="1"/>
  <c r="S285" i="1" s="1"/>
  <c r="S107" i="1"/>
  <c r="T145" i="1" s="1"/>
  <c r="T213" i="1" s="1"/>
  <c r="T267" i="1" s="1"/>
  <c r="U284" i="1" s="1"/>
  <c r="K107" i="1"/>
  <c r="L145" i="1" s="1"/>
  <c r="L213" i="1" s="1"/>
  <c r="L267" i="1" s="1"/>
  <c r="J284" i="1" s="1"/>
  <c r="C107" i="1"/>
  <c r="C145" i="1" s="1"/>
  <c r="M106" i="1"/>
  <c r="N144" i="1" s="1"/>
  <c r="N212" i="1" s="1"/>
  <c r="N266" i="1" s="1"/>
  <c r="L283" i="1" s="1"/>
  <c r="E106" i="1"/>
  <c r="E144" i="1" s="1"/>
  <c r="E212" i="1" s="1"/>
  <c r="E266" i="1" s="1"/>
  <c r="E283" i="1" s="1"/>
  <c r="O105" i="1"/>
  <c r="P143" i="1" s="1"/>
  <c r="P211" i="1" s="1"/>
  <c r="P265" i="1" s="1"/>
  <c r="M282" i="1" s="1"/>
  <c r="G105" i="1"/>
  <c r="G143" i="1" s="1"/>
  <c r="G211" i="1" s="1"/>
  <c r="G265" i="1" s="1"/>
  <c r="G282" i="1" s="1"/>
  <c r="Q104" i="1"/>
  <c r="R142" i="1" s="1"/>
  <c r="R210" i="1" s="1"/>
  <c r="R264" i="1" s="1"/>
  <c r="O281" i="1" s="1"/>
  <c r="I104" i="1"/>
  <c r="J142" i="1" s="1"/>
  <c r="J210" i="1" s="1"/>
  <c r="J264" i="1" s="1"/>
  <c r="S281" i="1" s="1"/>
  <c r="S103" i="1"/>
  <c r="T141" i="1" s="1"/>
  <c r="T209" i="1" s="1"/>
  <c r="T263" i="1" s="1"/>
  <c r="U280" i="1" s="1"/>
  <c r="K103" i="1"/>
  <c r="L141" i="1" s="1"/>
  <c r="L209" i="1" s="1"/>
  <c r="L263" i="1" s="1"/>
  <c r="J280" i="1" s="1"/>
  <c r="C103" i="1"/>
  <c r="C141" i="1" s="1"/>
  <c r="M102" i="1"/>
  <c r="N140" i="1" s="1"/>
  <c r="E102" i="1"/>
  <c r="E140" i="1" s="1"/>
  <c r="P116" i="1"/>
  <c r="R115" i="1"/>
  <c r="S153" i="1" s="1"/>
  <c r="S221" i="1" s="1"/>
  <c r="S275" i="1" s="1"/>
  <c r="P292" i="1" s="1"/>
  <c r="T114" i="1"/>
  <c r="D114" i="1"/>
  <c r="D152" i="1" s="1"/>
  <c r="D220" i="1" s="1"/>
  <c r="D274" i="1" s="1"/>
  <c r="D291" i="1" s="1"/>
  <c r="P112" i="1"/>
  <c r="Q150" i="1" s="1"/>
  <c r="Q218" i="1" s="1"/>
  <c r="Q272" i="1" s="1"/>
  <c r="N289" i="1" s="1"/>
  <c r="J111" i="1"/>
  <c r="K149" i="1" s="1"/>
  <c r="K217" i="1" s="1"/>
  <c r="K271" i="1" s="1"/>
  <c r="I288" i="1" s="1"/>
  <c r="L110" i="1"/>
  <c r="M148" i="1" s="1"/>
  <c r="M216" i="1" s="1"/>
  <c r="M270" i="1" s="1"/>
  <c r="K287" i="1" s="1"/>
  <c r="N109" i="1"/>
  <c r="O147" i="1" s="1"/>
  <c r="O215" i="1" s="1"/>
  <c r="O269" i="1" s="1"/>
  <c r="T286" i="1" s="1"/>
  <c r="O116" i="1"/>
  <c r="G116" i="1"/>
  <c r="Q115" i="1"/>
  <c r="R153" i="1" s="1"/>
  <c r="R221" i="1" s="1"/>
  <c r="R275" i="1" s="1"/>
  <c r="O292" i="1" s="1"/>
  <c r="I115" i="1"/>
  <c r="J153" i="1" s="1"/>
  <c r="J221" i="1" s="1"/>
  <c r="J275" i="1" s="1"/>
  <c r="S292" i="1" s="1"/>
  <c r="S114" i="1"/>
  <c r="T152" i="1" s="1"/>
  <c r="T220" i="1" s="1"/>
  <c r="T274" i="1" s="1"/>
  <c r="U291" i="1" s="1"/>
  <c r="K114" i="1"/>
  <c r="L152" i="1" s="1"/>
  <c r="L220" i="1" s="1"/>
  <c r="L274" i="1" s="1"/>
  <c r="J291" i="1" s="1"/>
  <c r="C114" i="1"/>
  <c r="C152" i="1" s="1"/>
  <c r="M113" i="1"/>
  <c r="N151" i="1" s="1"/>
  <c r="N219" i="1" s="1"/>
  <c r="N273" i="1" s="1"/>
  <c r="L290" i="1" s="1"/>
  <c r="E113" i="1"/>
  <c r="E151" i="1" s="1"/>
  <c r="E219" i="1" s="1"/>
  <c r="E273" i="1" s="1"/>
  <c r="E290" i="1" s="1"/>
  <c r="O112" i="1"/>
  <c r="P150" i="1" s="1"/>
  <c r="P218" i="1" s="1"/>
  <c r="P272" i="1" s="1"/>
  <c r="M289" i="1" s="1"/>
  <c r="G112" i="1"/>
  <c r="G150" i="1" s="1"/>
  <c r="G218" i="1" s="1"/>
  <c r="G272" i="1" s="1"/>
  <c r="G289" i="1" s="1"/>
  <c r="Q111" i="1"/>
  <c r="R149" i="1" s="1"/>
  <c r="R217" i="1" s="1"/>
  <c r="R271" i="1" s="1"/>
  <c r="O288" i="1" s="1"/>
  <c r="I111" i="1"/>
  <c r="J149" i="1" s="1"/>
  <c r="J217" i="1" s="1"/>
  <c r="J271" i="1" s="1"/>
  <c r="S288" i="1" s="1"/>
  <c r="S110" i="1"/>
  <c r="T148" i="1" s="1"/>
  <c r="K110" i="1"/>
  <c r="L148" i="1" s="1"/>
  <c r="L216" i="1" s="1"/>
  <c r="L270" i="1" s="1"/>
  <c r="J287" i="1" s="1"/>
  <c r="C110" i="1"/>
  <c r="C148" i="1" s="1"/>
  <c r="C216" i="1" s="1"/>
  <c r="C270" i="1" s="1"/>
  <c r="C287" i="1" s="1"/>
  <c r="M109" i="1"/>
  <c r="N147" i="1" s="1"/>
  <c r="N215" i="1" s="1"/>
  <c r="N269" i="1" s="1"/>
  <c r="L286" i="1" s="1"/>
  <c r="E109" i="1"/>
  <c r="E147" i="1" s="1"/>
  <c r="E215" i="1" s="1"/>
  <c r="E269" i="1" s="1"/>
  <c r="E286" i="1" s="1"/>
  <c r="O108" i="1"/>
  <c r="P146" i="1" s="1"/>
  <c r="P214" i="1" s="1"/>
  <c r="P268" i="1" s="1"/>
  <c r="M285" i="1" s="1"/>
  <c r="G108" i="1"/>
  <c r="G146" i="1" s="1"/>
  <c r="G214" i="1" s="1"/>
  <c r="G268" i="1" s="1"/>
  <c r="G285" i="1" s="1"/>
  <c r="Q107" i="1"/>
  <c r="R145" i="1" s="1"/>
  <c r="R213" i="1" s="1"/>
  <c r="R267" i="1" s="1"/>
  <c r="O284" i="1" s="1"/>
  <c r="I107" i="1"/>
  <c r="J145" i="1" s="1"/>
  <c r="J213" i="1" s="1"/>
  <c r="J267" i="1" s="1"/>
  <c r="S284" i="1" s="1"/>
  <c r="S106" i="1"/>
  <c r="T144" i="1" s="1"/>
  <c r="T212" i="1" s="1"/>
  <c r="T266" i="1" s="1"/>
  <c r="U283" i="1" s="1"/>
  <c r="K106" i="1"/>
  <c r="L144" i="1" s="1"/>
  <c r="L212" i="1" s="1"/>
  <c r="L266" i="1" s="1"/>
  <c r="J283" i="1" s="1"/>
  <c r="C106" i="1"/>
  <c r="C144" i="1" s="1"/>
  <c r="M105" i="1"/>
  <c r="N143" i="1" s="1"/>
  <c r="N211" i="1" s="1"/>
  <c r="N265" i="1" s="1"/>
  <c r="L282" i="1" s="1"/>
  <c r="E105" i="1"/>
  <c r="E143" i="1" s="1"/>
  <c r="E211" i="1" s="1"/>
  <c r="E265" i="1" s="1"/>
  <c r="E282" i="1" s="1"/>
  <c r="O104" i="1"/>
  <c r="P142" i="1" s="1"/>
  <c r="P210" i="1" s="1"/>
  <c r="P264" i="1" s="1"/>
  <c r="M281" i="1" s="1"/>
  <c r="G104" i="1"/>
  <c r="G142" i="1" s="1"/>
  <c r="G210" i="1" s="1"/>
  <c r="G264" i="1" s="1"/>
  <c r="G281" i="1" s="1"/>
  <c r="Q103" i="1"/>
  <c r="R141" i="1" s="1"/>
  <c r="R209" i="1" s="1"/>
  <c r="R263" i="1" s="1"/>
  <c r="O280" i="1" s="1"/>
  <c r="I103" i="1"/>
  <c r="J141" i="1" s="1"/>
  <c r="J209" i="1" s="1"/>
  <c r="J263" i="1" s="1"/>
  <c r="S280" i="1" s="1"/>
  <c r="S102" i="1"/>
  <c r="T140" i="1" s="1"/>
  <c r="K102" i="1"/>
  <c r="L140" i="1" s="1"/>
  <c r="C102" i="1"/>
  <c r="C140" i="1" s="1"/>
  <c r="F116" i="1"/>
  <c r="J114" i="1"/>
  <c r="K152" i="1" s="1"/>
  <c r="K220" i="1" s="1"/>
  <c r="K274" i="1" s="1"/>
  <c r="I291" i="1" s="1"/>
  <c r="C113" i="1"/>
  <c r="C151" i="1" s="1"/>
  <c r="C219" i="1" s="1"/>
  <c r="C273" i="1" s="1"/>
  <c r="C290" i="1" s="1"/>
  <c r="H111" i="1"/>
  <c r="H149" i="1" s="1"/>
  <c r="H217" i="1" s="1"/>
  <c r="H271" i="1" s="1"/>
  <c r="H288" i="1" s="1"/>
  <c r="S109" i="1"/>
  <c r="M108" i="1"/>
  <c r="N146" i="1" s="1"/>
  <c r="N214" i="1" s="1"/>
  <c r="N268" i="1" s="1"/>
  <c r="L285" i="1" s="1"/>
  <c r="H107" i="1"/>
  <c r="H145" i="1" s="1"/>
  <c r="H213" i="1" s="1"/>
  <c r="H267" i="1" s="1"/>
  <c r="H284" i="1" s="1"/>
  <c r="D106" i="1"/>
  <c r="D144" i="1" s="1"/>
  <c r="D212" i="1" s="1"/>
  <c r="D266" i="1" s="1"/>
  <c r="D283" i="1" s="1"/>
  <c r="C105" i="1"/>
  <c r="C143" i="1" s="1"/>
  <c r="P103" i="1"/>
  <c r="Q141" i="1" s="1"/>
  <c r="Q209" i="1" s="1"/>
  <c r="Q263" i="1" s="1"/>
  <c r="N280" i="1" s="1"/>
  <c r="L102" i="1"/>
  <c r="M140" i="1" s="1"/>
  <c r="J106" i="1"/>
  <c r="K144" i="1" s="1"/>
  <c r="K212" i="1" s="1"/>
  <c r="K266" i="1" s="1"/>
  <c r="I283" i="1" s="1"/>
  <c r="T109" i="1"/>
  <c r="Q102" i="1"/>
  <c r="R140" i="1" s="1"/>
  <c r="E116" i="1"/>
  <c r="I114" i="1"/>
  <c r="J152" i="1" s="1"/>
  <c r="J220" i="1" s="1"/>
  <c r="J274" i="1" s="1"/>
  <c r="S291" i="1" s="1"/>
  <c r="N112" i="1"/>
  <c r="O150" i="1" s="1"/>
  <c r="O218" i="1" s="1"/>
  <c r="O272" i="1" s="1"/>
  <c r="T289" i="1" s="1"/>
  <c r="G111" i="1"/>
  <c r="G149" i="1" s="1"/>
  <c r="G217" i="1" s="1"/>
  <c r="G271" i="1" s="1"/>
  <c r="G288" i="1" s="1"/>
  <c r="L109" i="1"/>
  <c r="M147" i="1" s="1"/>
  <c r="M215" i="1" s="1"/>
  <c r="M269" i="1" s="1"/>
  <c r="K286" i="1" s="1"/>
  <c r="H108" i="1"/>
  <c r="H146" i="1" s="1"/>
  <c r="H214" i="1" s="1"/>
  <c r="H268" i="1" s="1"/>
  <c r="H285" i="1" s="1"/>
  <c r="G107" i="1"/>
  <c r="G145" i="1" s="1"/>
  <c r="G213" i="1" s="1"/>
  <c r="G267" i="1" s="1"/>
  <c r="G284" i="1" s="1"/>
  <c r="T105" i="1"/>
  <c r="P104" i="1"/>
  <c r="Q142" i="1" s="1"/>
  <c r="Q210" i="1" s="1"/>
  <c r="Q264" i="1" s="1"/>
  <c r="N281" i="1" s="1"/>
  <c r="O103" i="1"/>
  <c r="P141" i="1" s="1"/>
  <c r="P209" i="1" s="1"/>
  <c r="P263" i="1" s="1"/>
  <c r="M280" i="1" s="1"/>
  <c r="J102" i="1"/>
  <c r="K140" i="1" s="1"/>
  <c r="F113" i="1"/>
  <c r="F151" i="1" s="1"/>
  <c r="F219" i="1" s="1"/>
  <c r="F273" i="1" s="1"/>
  <c r="F290" i="1" s="1"/>
  <c r="E104" i="1"/>
  <c r="E142" i="1" s="1"/>
  <c r="E210" i="1" s="1"/>
  <c r="E264" i="1" s="1"/>
  <c r="E281" i="1" s="1"/>
  <c r="N108" i="1"/>
  <c r="O146" i="1" s="1"/>
  <c r="O214" i="1" s="1"/>
  <c r="O268" i="1" s="1"/>
  <c r="T285" i="1" s="1"/>
  <c r="P115" i="1"/>
  <c r="Q153" i="1" s="1"/>
  <c r="Q221" i="1" s="1"/>
  <c r="Q275" i="1" s="1"/>
  <c r="N292" i="1" s="1"/>
  <c r="T113" i="1"/>
  <c r="M112" i="1"/>
  <c r="N150" i="1" s="1"/>
  <c r="N218" i="1" s="1"/>
  <c r="N272" i="1" s="1"/>
  <c r="L289" i="1" s="1"/>
  <c r="R110" i="1"/>
  <c r="S148" i="1" s="1"/>
  <c r="S216" i="1" s="1"/>
  <c r="S270" i="1" s="1"/>
  <c r="P287" i="1" s="1"/>
  <c r="K109" i="1"/>
  <c r="L147" i="1" s="1"/>
  <c r="L215" i="1" s="1"/>
  <c r="L269" i="1" s="1"/>
  <c r="J286" i="1" s="1"/>
  <c r="F108" i="1"/>
  <c r="F146" i="1" s="1"/>
  <c r="F214" i="1" s="1"/>
  <c r="F268" i="1" s="1"/>
  <c r="F285" i="1" s="1"/>
  <c r="T106" i="1"/>
  <c r="S105" i="1"/>
  <c r="T143" i="1" s="1"/>
  <c r="T211" i="1" s="1"/>
  <c r="T265" i="1" s="1"/>
  <c r="U282" i="1" s="1"/>
  <c r="N104" i="1"/>
  <c r="O142" i="1" s="1"/>
  <c r="O210" i="1" s="1"/>
  <c r="O264" i="1" s="1"/>
  <c r="T281" i="1" s="1"/>
  <c r="J103" i="1"/>
  <c r="K141" i="1" s="1"/>
  <c r="K209" i="1" s="1"/>
  <c r="K263" i="1" s="1"/>
  <c r="I280" i="1" s="1"/>
  <c r="I102" i="1"/>
  <c r="J140" i="1" s="1"/>
  <c r="D110" i="1"/>
  <c r="D148" i="1" s="1"/>
  <c r="D216" i="1" s="1"/>
  <c r="D270" i="1" s="1"/>
  <c r="D287" i="1" s="1"/>
  <c r="D113" i="1"/>
  <c r="D151" i="1" s="1"/>
  <c r="D219" i="1" s="1"/>
  <c r="D273" i="1" s="1"/>
  <c r="D290" i="1" s="1"/>
  <c r="J107" i="1"/>
  <c r="K145" i="1" s="1"/>
  <c r="K213" i="1" s="1"/>
  <c r="K267" i="1" s="1"/>
  <c r="I284" i="1" s="1"/>
  <c r="O115" i="1"/>
  <c r="P153" i="1" s="1"/>
  <c r="P221" i="1" s="1"/>
  <c r="P275" i="1" s="1"/>
  <c r="M292" i="1" s="1"/>
  <c r="S113" i="1"/>
  <c r="H112" i="1"/>
  <c r="H150" i="1" s="1"/>
  <c r="H218" i="1" s="1"/>
  <c r="H272" i="1" s="1"/>
  <c r="H289" i="1" s="1"/>
  <c r="Q110" i="1"/>
  <c r="R148" i="1" s="1"/>
  <c r="R216" i="1" s="1"/>
  <c r="R270" i="1" s="1"/>
  <c r="O287" i="1" s="1"/>
  <c r="F109" i="1"/>
  <c r="F147" i="1" s="1"/>
  <c r="F215" i="1" s="1"/>
  <c r="F269" i="1" s="1"/>
  <c r="F286" i="1" s="1"/>
  <c r="E108" i="1"/>
  <c r="E146" i="1" s="1"/>
  <c r="E214" i="1" s="1"/>
  <c r="E268" i="1" s="1"/>
  <c r="E285" i="1" s="1"/>
  <c r="R106" i="1"/>
  <c r="S144" i="1" s="1"/>
  <c r="S212" i="1" s="1"/>
  <c r="S266" i="1" s="1"/>
  <c r="P283" i="1" s="1"/>
  <c r="N105" i="1"/>
  <c r="O143" i="1" s="1"/>
  <c r="O211" i="1" s="1"/>
  <c r="O265" i="1" s="1"/>
  <c r="T282" i="1" s="1"/>
  <c r="M104" i="1"/>
  <c r="N142" i="1" s="1"/>
  <c r="N210" i="1" s="1"/>
  <c r="N264" i="1" s="1"/>
  <c r="L281" i="1" s="1"/>
  <c r="H103" i="1"/>
  <c r="H141" i="1" s="1"/>
  <c r="H209" i="1" s="1"/>
  <c r="H263" i="1" s="1"/>
  <c r="H280" i="1" s="1"/>
  <c r="D102" i="1"/>
  <c r="D140" i="1" s="1"/>
  <c r="P111" i="1"/>
  <c r="Q149" i="1" s="1"/>
  <c r="Q217" i="1" s="1"/>
  <c r="Q271" i="1" s="1"/>
  <c r="N288" i="1" s="1"/>
  <c r="R102" i="1"/>
  <c r="S140" i="1" s="1"/>
  <c r="O111" i="1"/>
  <c r="P149" i="1" s="1"/>
  <c r="P217" i="1" s="1"/>
  <c r="P271" i="1" s="1"/>
  <c r="M288" i="1" s="1"/>
  <c r="R103" i="1"/>
  <c r="S141" i="1" s="1"/>
  <c r="S209" i="1" s="1"/>
  <c r="S263" i="1" s="1"/>
  <c r="P280" i="1" s="1"/>
  <c r="H115" i="1"/>
  <c r="H153" i="1" s="1"/>
  <c r="H221" i="1" s="1"/>
  <c r="H275" i="1" s="1"/>
  <c r="H292" i="1" s="1"/>
  <c r="L113" i="1"/>
  <c r="M151" i="1" s="1"/>
  <c r="M219" i="1" s="1"/>
  <c r="M273" i="1" s="1"/>
  <c r="K290" i="1" s="1"/>
  <c r="F112" i="1"/>
  <c r="F150" i="1" s="1"/>
  <c r="F218" i="1" s="1"/>
  <c r="F272" i="1" s="1"/>
  <c r="F289" i="1" s="1"/>
  <c r="J110" i="1"/>
  <c r="K148" i="1" s="1"/>
  <c r="K216" i="1" s="1"/>
  <c r="K270" i="1" s="1"/>
  <c r="I287" i="1" s="1"/>
  <c r="D109" i="1"/>
  <c r="D147" i="1" s="1"/>
  <c r="D215" i="1" s="1"/>
  <c r="D269" i="1" s="1"/>
  <c r="D286" i="1" s="1"/>
  <c r="R107" i="1"/>
  <c r="S145" i="1" s="1"/>
  <c r="S213" i="1" s="1"/>
  <c r="S267" i="1" s="1"/>
  <c r="P284" i="1" s="1"/>
  <c r="Q106" i="1"/>
  <c r="R144" i="1" s="1"/>
  <c r="R212" i="1" s="1"/>
  <c r="R266" i="1" s="1"/>
  <c r="O283" i="1" s="1"/>
  <c r="L105" i="1"/>
  <c r="M143" i="1" s="1"/>
  <c r="M211" i="1" s="1"/>
  <c r="M265" i="1" s="1"/>
  <c r="K282" i="1" s="1"/>
  <c r="H104" i="1"/>
  <c r="H142" i="1" s="1"/>
  <c r="H210" i="1" s="1"/>
  <c r="H264" i="1" s="1"/>
  <c r="H281" i="1" s="1"/>
  <c r="G103" i="1"/>
  <c r="G141" i="1" s="1"/>
  <c r="G209" i="1" s="1"/>
  <c r="G263" i="1" s="1"/>
  <c r="G280" i="1" s="1"/>
  <c r="N116" i="1"/>
  <c r="O107" i="1"/>
  <c r="P145" i="1" s="1"/>
  <c r="P213" i="1" s="1"/>
  <c r="P267" i="1" s="1"/>
  <c r="M284" i="1" s="1"/>
  <c r="F105" i="1"/>
  <c r="F143" i="1" s="1"/>
  <c r="F211" i="1" s="1"/>
  <c r="F265" i="1" s="1"/>
  <c r="F282" i="1" s="1"/>
  <c r="Q114" i="1"/>
  <c r="R152" i="1" s="1"/>
  <c r="R220" i="1" s="1"/>
  <c r="R274" i="1" s="1"/>
  <c r="O291" i="1" s="1"/>
  <c r="D105" i="1"/>
  <c r="D143" i="1" s="1"/>
  <c r="D211" i="1" s="1"/>
  <c r="D265" i="1" s="1"/>
  <c r="D282" i="1" s="1"/>
  <c r="G115" i="1"/>
  <c r="G153" i="1" s="1"/>
  <c r="G221" i="1" s="1"/>
  <c r="G275" i="1" s="1"/>
  <c r="G292" i="1" s="1"/>
  <c r="K113" i="1"/>
  <c r="L151" i="1" s="1"/>
  <c r="L219" i="1" s="1"/>
  <c r="L273" i="1" s="1"/>
  <c r="J290" i="1" s="1"/>
  <c r="E112" i="1"/>
  <c r="E150" i="1" s="1"/>
  <c r="E218" i="1" s="1"/>
  <c r="E272" i="1" s="1"/>
  <c r="E289" i="1" s="1"/>
  <c r="I110" i="1"/>
  <c r="J148" i="1" s="1"/>
  <c r="J216" i="1" s="1"/>
  <c r="J270" i="1" s="1"/>
  <c r="S287" i="1" s="1"/>
  <c r="C109" i="1"/>
  <c r="C147" i="1" s="1"/>
  <c r="C215" i="1" s="1"/>
  <c r="C269" i="1" s="1"/>
  <c r="C286" i="1" s="1"/>
  <c r="P107" i="1"/>
  <c r="Q145" i="1" s="1"/>
  <c r="Q213" i="1" s="1"/>
  <c r="Q267" i="1" s="1"/>
  <c r="N284" i="1" s="1"/>
  <c r="L106" i="1"/>
  <c r="M144" i="1" s="1"/>
  <c r="M212" i="1" s="1"/>
  <c r="M266" i="1" s="1"/>
  <c r="K283" i="1" s="1"/>
  <c r="K105" i="1"/>
  <c r="L143" i="1" s="1"/>
  <c r="L211" i="1" s="1"/>
  <c r="L265" i="1" s="1"/>
  <c r="J282" i="1" s="1"/>
  <c r="F104" i="1"/>
  <c r="F142" i="1" s="1"/>
  <c r="F210" i="1" s="1"/>
  <c r="F264" i="1" s="1"/>
  <c r="F281" i="1" s="1"/>
  <c r="T102" i="1"/>
  <c r="R114" i="1"/>
  <c r="S152" i="1" s="1"/>
  <c r="S220" i="1" s="1"/>
  <c r="S274" i="1" s="1"/>
  <c r="P291" i="1" s="1"/>
  <c r="P108" i="1"/>
  <c r="Q146" i="1" s="1"/>
  <c r="Q214" i="1" s="1"/>
  <c r="Q268" i="1" s="1"/>
  <c r="N285" i="1" s="1"/>
  <c r="M116" i="1"/>
  <c r="I106" i="1"/>
  <c r="J144" i="1" s="1"/>
  <c r="J212" i="1" s="1"/>
  <c r="J266" i="1" s="1"/>
  <c r="S283" i="1" s="1"/>
  <c r="W283" i="1" s="1"/>
  <c r="D7" i="1"/>
  <c r="D8" i="1" s="1"/>
  <c r="C8" i="1"/>
  <c r="B137" i="1"/>
  <c r="W291" i="1" l="1"/>
  <c r="W292" i="1"/>
  <c r="W280" i="1"/>
  <c r="W284" i="1"/>
  <c r="Q285" i="1"/>
  <c r="Q287" i="1"/>
  <c r="Q289" i="1"/>
  <c r="W282" i="1"/>
  <c r="Q286" i="1"/>
  <c r="Q290" i="1"/>
  <c r="Q288" i="1"/>
  <c r="W281" i="1"/>
  <c r="C154" i="1"/>
  <c r="C210" i="1"/>
  <c r="C264" i="1" s="1"/>
  <c r="C281" i="1" s="1"/>
  <c r="Q281" i="1" s="1"/>
  <c r="V142" i="1"/>
  <c r="L154" i="1"/>
  <c r="L208" i="1"/>
  <c r="L262" i="1" s="1"/>
  <c r="J279" i="1" s="1"/>
  <c r="J293" i="1" s="1"/>
  <c r="V144" i="1"/>
  <c r="C212" i="1"/>
  <c r="C266" i="1" s="1"/>
  <c r="C283" i="1" s="1"/>
  <c r="Q283" i="1" s="1"/>
  <c r="X283" i="1" s="1"/>
  <c r="G297" i="1" s="1"/>
  <c r="G295" i="1" s="1"/>
  <c r="R154" i="1"/>
  <c r="R208" i="1"/>
  <c r="R262" i="1" s="1"/>
  <c r="O279" i="1" s="1"/>
  <c r="O293" i="1" s="1"/>
  <c r="T208" i="1"/>
  <c r="T262" i="1" s="1"/>
  <c r="U279" i="1" s="1"/>
  <c r="E154" i="1"/>
  <c r="E208" i="1"/>
  <c r="E262" i="1" s="1"/>
  <c r="E279" i="1" s="1"/>
  <c r="E293" i="1" s="1"/>
  <c r="F154" i="1"/>
  <c r="F208" i="1"/>
  <c r="F262" i="1" s="1"/>
  <c r="F279" i="1" s="1"/>
  <c r="F293" i="1" s="1"/>
  <c r="C220" i="1"/>
  <c r="C274" i="1" s="1"/>
  <c r="C291" i="1" s="1"/>
  <c r="Q291" i="1" s="1"/>
  <c r="V152" i="1"/>
  <c r="N154" i="1"/>
  <c r="N208" i="1"/>
  <c r="N262" i="1" s="1"/>
  <c r="L279" i="1" s="1"/>
  <c r="L293" i="1" s="1"/>
  <c r="O154" i="1"/>
  <c r="O208" i="1"/>
  <c r="O262" i="1" s="1"/>
  <c r="T279" i="1" s="1"/>
  <c r="T293" i="1" s="1"/>
  <c r="S154" i="1"/>
  <c r="S208" i="1"/>
  <c r="S262" i="1" s="1"/>
  <c r="P279" i="1" s="1"/>
  <c r="P293" i="1" s="1"/>
  <c r="J154" i="1"/>
  <c r="J208" i="1"/>
  <c r="J262" i="1" s="1"/>
  <c r="S279" i="1" s="1"/>
  <c r="S293" i="1" s="1"/>
  <c r="D154" i="1"/>
  <c r="D208" i="1"/>
  <c r="D262" i="1" s="1"/>
  <c r="D279" i="1" s="1"/>
  <c r="D293" i="1" s="1"/>
  <c r="C209" i="1"/>
  <c r="C263" i="1" s="1"/>
  <c r="C280" i="1" s="1"/>
  <c r="Q280" i="1" s="1"/>
  <c r="X280" i="1" s="1"/>
  <c r="V141" i="1"/>
  <c r="W141" i="1" s="1"/>
  <c r="G154" i="1"/>
  <c r="G208" i="1"/>
  <c r="G262" i="1" s="1"/>
  <c r="G279" i="1" s="1"/>
  <c r="G293" i="1" s="1"/>
  <c r="M154" i="1"/>
  <c r="M208" i="1"/>
  <c r="M262" i="1" s="1"/>
  <c r="K279" i="1" s="1"/>
  <c r="K293" i="1" s="1"/>
  <c r="V145" i="1"/>
  <c r="C213" i="1"/>
  <c r="C267" i="1" s="1"/>
  <c r="C284" i="1" s="1"/>
  <c r="Q284" i="1" s="1"/>
  <c r="P154" i="1"/>
  <c r="P208" i="1"/>
  <c r="P262" i="1" s="1"/>
  <c r="M279" i="1" s="1"/>
  <c r="M293" i="1" s="1"/>
  <c r="H154" i="1"/>
  <c r="H208" i="1"/>
  <c r="H262" i="1" s="1"/>
  <c r="H279" i="1" s="1"/>
  <c r="H293" i="1" s="1"/>
  <c r="K154" i="1"/>
  <c r="K208" i="1"/>
  <c r="K262" i="1" s="1"/>
  <c r="I279" i="1" s="1"/>
  <c r="I293" i="1" s="1"/>
  <c r="C211" i="1"/>
  <c r="C265" i="1" s="1"/>
  <c r="C282" i="1" s="1"/>
  <c r="Q282" i="1" s="1"/>
  <c r="V143" i="1"/>
  <c r="W143" i="1" s="1"/>
  <c r="V153" i="1"/>
  <c r="W153" i="1" s="1"/>
  <c r="C221" i="1"/>
  <c r="C275" i="1" s="1"/>
  <c r="C292" i="1" s="1"/>
  <c r="Q292" i="1" s="1"/>
  <c r="Q154" i="1"/>
  <c r="Q208" i="1"/>
  <c r="Q262" i="1" s="1"/>
  <c r="N279" i="1" s="1"/>
  <c r="N293" i="1" s="1"/>
  <c r="D137" i="1"/>
  <c r="D136" i="1" s="1"/>
  <c r="C137" i="1"/>
  <c r="C136" i="1" s="1"/>
  <c r="B136" i="1"/>
  <c r="F137" i="1"/>
  <c r="F136" i="1" s="1"/>
  <c r="E137" i="1"/>
  <c r="E136" i="1" s="1"/>
  <c r="I119" i="1"/>
  <c r="U119" i="1" s="1"/>
  <c r="U133" i="1" s="1"/>
  <c r="G137" i="1"/>
  <c r="L49" i="1"/>
  <c r="D49" i="1"/>
  <c r="C49" i="1"/>
  <c r="C66" i="1"/>
  <c r="AJ82" i="1" s="1"/>
  <c r="T41" i="1"/>
  <c r="J30" i="1"/>
  <c r="S49" i="1"/>
  <c r="R49" i="1"/>
  <c r="Q49" i="1"/>
  <c r="P49" i="1"/>
  <c r="O49" i="1"/>
  <c r="N49" i="1"/>
  <c r="M49" i="1"/>
  <c r="K49" i="1"/>
  <c r="I49" i="1"/>
  <c r="H49" i="1"/>
  <c r="G49" i="1"/>
  <c r="E49" i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X292" i="1" l="1"/>
  <c r="P297" i="1" s="1"/>
  <c r="P295" i="1" s="1"/>
  <c r="X291" i="1"/>
  <c r="O297" i="1" s="1"/>
  <c r="O295" i="1" s="1"/>
  <c r="D294" i="1"/>
  <c r="D297" i="1"/>
  <c r="D295" i="1" s="1"/>
  <c r="X284" i="1"/>
  <c r="G294" i="1"/>
  <c r="G296" i="1" s="1"/>
  <c r="X282" i="1"/>
  <c r="X281" i="1"/>
  <c r="W144" i="1"/>
  <c r="W142" i="1"/>
  <c r="W145" i="1"/>
  <c r="V267" i="1"/>
  <c r="V213" i="1"/>
  <c r="V263" i="1"/>
  <c r="V209" i="1"/>
  <c r="F222" i="1"/>
  <c r="F276" i="1"/>
  <c r="V266" i="1"/>
  <c r="Y266" i="1" s="1"/>
  <c r="V212" i="1"/>
  <c r="V265" i="1"/>
  <c r="V211" i="1"/>
  <c r="O276" i="1"/>
  <c r="O222" i="1"/>
  <c r="K276" i="1"/>
  <c r="K222" i="1"/>
  <c r="M222" i="1"/>
  <c r="M276" i="1"/>
  <c r="D222" i="1"/>
  <c r="D276" i="1"/>
  <c r="E222" i="1"/>
  <c r="E276" i="1"/>
  <c r="L222" i="1"/>
  <c r="L276" i="1"/>
  <c r="N276" i="1"/>
  <c r="N222" i="1"/>
  <c r="Q222" i="1"/>
  <c r="Q276" i="1"/>
  <c r="H276" i="1"/>
  <c r="H222" i="1"/>
  <c r="J222" i="1"/>
  <c r="J276" i="1"/>
  <c r="G276" i="1"/>
  <c r="G222" i="1"/>
  <c r="W152" i="1"/>
  <c r="V264" i="1"/>
  <c r="V210" i="1"/>
  <c r="W210" i="1" s="1"/>
  <c r="I140" i="1"/>
  <c r="I154" i="1" s="1"/>
  <c r="I133" i="1"/>
  <c r="V275" i="1"/>
  <c r="V221" i="1"/>
  <c r="P276" i="1"/>
  <c r="P222" i="1"/>
  <c r="S276" i="1"/>
  <c r="S222" i="1"/>
  <c r="V274" i="1"/>
  <c r="V220" i="1"/>
  <c r="R222" i="1"/>
  <c r="R276" i="1"/>
  <c r="J40" i="1"/>
  <c r="J48" i="1"/>
  <c r="J39" i="1"/>
  <c r="J47" i="1"/>
  <c r="J38" i="1"/>
  <c r="J46" i="1"/>
  <c r="J37" i="1"/>
  <c r="J45" i="1"/>
  <c r="J36" i="1"/>
  <c r="J53" i="1" s="1"/>
  <c r="AQ69" i="1" s="1"/>
  <c r="J44" i="1"/>
  <c r="J35" i="1"/>
  <c r="J52" i="1" s="1"/>
  <c r="AQ68" i="1" s="1"/>
  <c r="J43" i="1"/>
  <c r="J42" i="1"/>
  <c r="V49" i="1"/>
  <c r="L136" i="1"/>
  <c r="U197" i="1" s="1"/>
  <c r="V27" i="1"/>
  <c r="H137" i="1"/>
  <c r="U146" i="1" s="1"/>
  <c r="U18" i="1"/>
  <c r="L137" i="1"/>
  <c r="I137" i="1"/>
  <c r="U147" i="1" s="1"/>
  <c r="T147" i="1" s="1"/>
  <c r="K137" i="1"/>
  <c r="U151" i="1" s="1"/>
  <c r="T151" i="1" s="1"/>
  <c r="U23" i="1"/>
  <c r="U26" i="1"/>
  <c r="AC26" i="1" s="1"/>
  <c r="U14" i="1"/>
  <c r="AC14" i="1" s="1"/>
  <c r="U15" i="1"/>
  <c r="AC15" i="1" s="1"/>
  <c r="U21" i="1"/>
  <c r="AC21" i="1" s="1"/>
  <c r="U16" i="1"/>
  <c r="AC16" i="1" s="1"/>
  <c r="U17" i="1"/>
  <c r="AC17" i="1" s="1"/>
  <c r="U25" i="1"/>
  <c r="AC25" i="1" s="1"/>
  <c r="U24" i="1"/>
  <c r="AC24" i="1" s="1"/>
  <c r="F49" i="1"/>
  <c r="U22" i="1"/>
  <c r="AC22" i="1" s="1"/>
  <c r="U20" i="1"/>
  <c r="AC20" i="1" s="1"/>
  <c r="T27" i="1"/>
  <c r="U19" i="1"/>
  <c r="AC19" i="1" s="1"/>
  <c r="O294" i="1" l="1"/>
  <c r="O296" i="1" s="1"/>
  <c r="Y267" i="1"/>
  <c r="P294" i="1"/>
  <c r="P296" i="1" s="1"/>
  <c r="H294" i="1"/>
  <c r="H297" i="1"/>
  <c r="H295" i="1" s="1"/>
  <c r="E294" i="1"/>
  <c r="E297" i="1"/>
  <c r="E295" i="1" s="1"/>
  <c r="F294" i="1"/>
  <c r="F297" i="1"/>
  <c r="F295" i="1" s="1"/>
  <c r="D296" i="1"/>
  <c r="W264" i="1"/>
  <c r="Y264" i="1"/>
  <c r="W265" i="1"/>
  <c r="Y265" i="1"/>
  <c r="W275" i="1"/>
  <c r="Y275" i="1"/>
  <c r="W274" i="1"/>
  <c r="Y274" i="1"/>
  <c r="I208" i="1"/>
  <c r="W263" i="1"/>
  <c r="Y263" i="1"/>
  <c r="W267" i="1"/>
  <c r="W266" i="1"/>
  <c r="W209" i="1"/>
  <c r="W221" i="1"/>
  <c r="W212" i="1"/>
  <c r="W220" i="1"/>
  <c r="T146" i="1"/>
  <c r="W211" i="1"/>
  <c r="W213" i="1"/>
  <c r="T36" i="1"/>
  <c r="D65" i="1" s="1"/>
  <c r="AK81" i="1" s="1"/>
  <c r="T35" i="1"/>
  <c r="V18" i="1"/>
  <c r="AC18" i="1"/>
  <c r="V23" i="1"/>
  <c r="AC23" i="1"/>
  <c r="D64" i="1"/>
  <c r="AK80" i="1" s="1"/>
  <c r="U214" i="1"/>
  <c r="U268" i="1" s="1"/>
  <c r="V285" i="1" s="1"/>
  <c r="T37" i="1"/>
  <c r="J54" i="1"/>
  <c r="AQ70" i="1" s="1"/>
  <c r="T47" i="1"/>
  <c r="J64" i="1"/>
  <c r="AQ80" i="1" s="1"/>
  <c r="T45" i="1"/>
  <c r="J62" i="1"/>
  <c r="AQ78" i="1" s="1"/>
  <c r="T48" i="1"/>
  <c r="J65" i="1"/>
  <c r="AQ81" i="1" s="1"/>
  <c r="T44" i="1"/>
  <c r="J61" i="1"/>
  <c r="AQ77" i="1" s="1"/>
  <c r="T42" i="1"/>
  <c r="J59" i="1"/>
  <c r="AQ75" i="1" s="1"/>
  <c r="T40" i="1"/>
  <c r="U40" i="1" s="1"/>
  <c r="J57" i="1"/>
  <c r="AQ73" i="1" s="1"/>
  <c r="T39" i="1"/>
  <c r="J56" i="1"/>
  <c r="AQ72" i="1" s="1"/>
  <c r="N137" i="1"/>
  <c r="T46" i="1"/>
  <c r="J63" i="1"/>
  <c r="AQ79" i="1" s="1"/>
  <c r="T43" i="1"/>
  <c r="J60" i="1"/>
  <c r="AQ76" i="1" s="1"/>
  <c r="T38" i="1"/>
  <c r="J55" i="1"/>
  <c r="AQ71" i="1" s="1"/>
  <c r="P137" i="1"/>
  <c r="M136" i="1"/>
  <c r="P136" i="1"/>
  <c r="V14" i="1"/>
  <c r="M137" i="1"/>
  <c r="N136" i="1"/>
  <c r="J137" i="1"/>
  <c r="U150" i="1" s="1"/>
  <c r="T150" i="1" s="1"/>
  <c r="V26" i="1"/>
  <c r="V17" i="1"/>
  <c r="V22" i="1"/>
  <c r="V16" i="1"/>
  <c r="V21" i="1"/>
  <c r="V25" i="1"/>
  <c r="V20" i="1"/>
  <c r="V24" i="1"/>
  <c r="V15" i="1"/>
  <c r="V19" i="1"/>
  <c r="J49" i="1"/>
  <c r="H50" i="1" s="1"/>
  <c r="F296" i="1" l="1"/>
  <c r="U36" i="1"/>
  <c r="AC36" i="1" s="1"/>
  <c r="D58" i="1"/>
  <c r="AK74" i="1" s="1"/>
  <c r="K52" i="1"/>
  <c r="AR68" i="1" s="1"/>
  <c r="E296" i="1"/>
  <c r="H296" i="1"/>
  <c r="O52" i="1"/>
  <c r="AV68" i="1" s="1"/>
  <c r="P52" i="1"/>
  <c r="AW68" i="1" s="1"/>
  <c r="D59" i="1"/>
  <c r="AK75" i="1" s="1"/>
  <c r="I222" i="1"/>
  <c r="I262" i="1"/>
  <c r="D56" i="1"/>
  <c r="AK72" i="1" s="1"/>
  <c r="D63" i="1"/>
  <c r="AK79" i="1" s="1"/>
  <c r="E52" i="1"/>
  <c r="AL68" i="1" s="1"/>
  <c r="H52" i="1"/>
  <c r="AO68" i="1" s="1"/>
  <c r="M52" i="1"/>
  <c r="AT68" i="1" s="1"/>
  <c r="D54" i="1"/>
  <c r="AK70" i="1" s="1"/>
  <c r="Q52" i="1"/>
  <c r="AX68" i="1" s="1"/>
  <c r="D53" i="1"/>
  <c r="AK69" i="1" s="1"/>
  <c r="D60" i="1"/>
  <c r="AK76" i="1" s="1"/>
  <c r="D62" i="1"/>
  <c r="AK78" i="1" s="1"/>
  <c r="F52" i="1"/>
  <c r="AM68" i="1" s="1"/>
  <c r="D61" i="1"/>
  <c r="AK77" i="1" s="1"/>
  <c r="D52" i="1"/>
  <c r="T154" i="1"/>
  <c r="U154" i="1"/>
  <c r="G52" i="1"/>
  <c r="AN68" i="1" s="1"/>
  <c r="L52" i="1"/>
  <c r="AS68" i="1" s="1"/>
  <c r="D57" i="1"/>
  <c r="AK73" i="1" s="1"/>
  <c r="R52" i="1"/>
  <c r="AY68" i="1" s="1"/>
  <c r="D55" i="1"/>
  <c r="AK71" i="1" s="1"/>
  <c r="L64" i="1"/>
  <c r="AS80" i="1" s="1"/>
  <c r="L56" i="1"/>
  <c r="AS72" i="1" s="1"/>
  <c r="L59" i="1"/>
  <c r="AS75" i="1" s="1"/>
  <c r="L62" i="1"/>
  <c r="AS78" i="1" s="1"/>
  <c r="L54" i="1"/>
  <c r="AS70" i="1" s="1"/>
  <c r="L65" i="1"/>
  <c r="L57" i="1"/>
  <c r="AS73" i="1" s="1"/>
  <c r="L60" i="1"/>
  <c r="AS76" i="1" s="1"/>
  <c r="L63" i="1"/>
  <c r="AS79" i="1" s="1"/>
  <c r="L55" i="1"/>
  <c r="L58" i="1"/>
  <c r="AS74" i="1" s="1"/>
  <c r="L61" i="1"/>
  <c r="AS77" i="1" s="1"/>
  <c r="L53" i="1"/>
  <c r="AS69" i="1" s="1"/>
  <c r="H58" i="1"/>
  <c r="AO74" i="1" s="1"/>
  <c r="H61" i="1"/>
  <c r="AO77" i="1" s="1"/>
  <c r="H53" i="1"/>
  <c r="AO69" i="1" s="1"/>
  <c r="H54" i="1"/>
  <c r="AO70" i="1" s="1"/>
  <c r="H64" i="1"/>
  <c r="AO80" i="1" s="1"/>
  <c r="H56" i="1"/>
  <c r="AO72" i="1" s="1"/>
  <c r="H66" i="1"/>
  <c r="AO82" i="1" s="1"/>
  <c r="H62" i="1"/>
  <c r="AO78" i="1" s="1"/>
  <c r="H59" i="1"/>
  <c r="AO75" i="1" s="1"/>
  <c r="H65" i="1"/>
  <c r="AO81" i="1" s="1"/>
  <c r="H57" i="1"/>
  <c r="AO73" i="1" s="1"/>
  <c r="H60" i="1"/>
  <c r="AO76" i="1" s="1"/>
  <c r="H55" i="1"/>
  <c r="H63" i="1"/>
  <c r="AO79" i="1" s="1"/>
  <c r="U45" i="1"/>
  <c r="AC45" i="1" s="1"/>
  <c r="O62" i="1"/>
  <c r="AV78" i="1" s="1"/>
  <c r="O54" i="1"/>
  <c r="O58" i="1"/>
  <c r="AV74" i="1" s="1"/>
  <c r="O65" i="1"/>
  <c r="AV81" i="1" s="1"/>
  <c r="O57" i="1"/>
  <c r="AV73" i="1" s="1"/>
  <c r="O60" i="1"/>
  <c r="O63" i="1"/>
  <c r="AV79" i="1" s="1"/>
  <c r="O55" i="1"/>
  <c r="AV71" i="1" s="1"/>
  <c r="O61" i="1"/>
  <c r="AV77" i="1" s="1"/>
  <c r="O53" i="1"/>
  <c r="AV69" i="1" s="1"/>
  <c r="O64" i="1"/>
  <c r="AV80" i="1" s="1"/>
  <c r="O56" i="1"/>
  <c r="AV72" i="1" s="1"/>
  <c r="O59" i="1"/>
  <c r="AV75" i="1" s="1"/>
  <c r="U201" i="1"/>
  <c r="U218" i="1" s="1"/>
  <c r="U272" i="1" s="1"/>
  <c r="V289" i="1" s="1"/>
  <c r="U46" i="1"/>
  <c r="AC46" i="1" s="1"/>
  <c r="P65" i="1"/>
  <c r="AW81" i="1" s="1"/>
  <c r="P57" i="1"/>
  <c r="AW73" i="1" s="1"/>
  <c r="P60" i="1"/>
  <c r="P61" i="1"/>
  <c r="AW77" i="1" s="1"/>
  <c r="P63" i="1"/>
  <c r="AW79" i="1" s="1"/>
  <c r="P55" i="1"/>
  <c r="AW71" i="1" s="1"/>
  <c r="P58" i="1"/>
  <c r="AW74" i="1" s="1"/>
  <c r="P53" i="1"/>
  <c r="AW69" i="1" s="1"/>
  <c r="P64" i="1"/>
  <c r="AW80" i="1" s="1"/>
  <c r="P56" i="1"/>
  <c r="AW72" i="1" s="1"/>
  <c r="P59" i="1"/>
  <c r="AW75" i="1" s="1"/>
  <c r="P54" i="1"/>
  <c r="AW70" i="1" s="1"/>
  <c r="P62" i="1"/>
  <c r="AW78" i="1" s="1"/>
  <c r="K61" i="1"/>
  <c r="AR77" i="1" s="1"/>
  <c r="K53" i="1"/>
  <c r="AR69" i="1" s="1"/>
  <c r="K64" i="1"/>
  <c r="AR80" i="1" s="1"/>
  <c r="K56" i="1"/>
  <c r="AR72" i="1" s="1"/>
  <c r="K65" i="1"/>
  <c r="AR81" i="1" s="1"/>
  <c r="K59" i="1"/>
  <c r="AR75" i="1" s="1"/>
  <c r="K57" i="1"/>
  <c r="AR73" i="1" s="1"/>
  <c r="K62" i="1"/>
  <c r="AR78" i="1" s="1"/>
  <c r="K54" i="1"/>
  <c r="AR70" i="1" s="1"/>
  <c r="K60" i="1"/>
  <c r="K63" i="1"/>
  <c r="AR79" i="1" s="1"/>
  <c r="K55" i="1"/>
  <c r="AR71" i="1" s="1"/>
  <c r="K58" i="1"/>
  <c r="AR74" i="1" s="1"/>
  <c r="U47" i="1"/>
  <c r="AC47" i="1" s="1"/>
  <c r="Q60" i="1"/>
  <c r="AX76" i="1" s="1"/>
  <c r="Q63" i="1"/>
  <c r="AX79" i="1" s="1"/>
  <c r="Q55" i="1"/>
  <c r="AX71" i="1" s="1"/>
  <c r="Q56" i="1"/>
  <c r="AX72" i="1" s="1"/>
  <c r="Q58" i="1"/>
  <c r="AX74" i="1" s="1"/>
  <c r="Q61" i="1"/>
  <c r="AX77" i="1" s="1"/>
  <c r="Q53" i="1"/>
  <c r="AX69" i="1" s="1"/>
  <c r="Q64" i="1"/>
  <c r="AX80" i="1" s="1"/>
  <c r="Q59" i="1"/>
  <c r="AX75" i="1" s="1"/>
  <c r="Q62" i="1"/>
  <c r="AX78" i="1" s="1"/>
  <c r="Q54" i="1"/>
  <c r="AX70" i="1" s="1"/>
  <c r="Q65" i="1"/>
  <c r="AX81" i="1" s="1"/>
  <c r="Q57" i="1"/>
  <c r="AX73" i="1" s="1"/>
  <c r="AC40" i="1"/>
  <c r="V40" i="1" s="1"/>
  <c r="U198" i="1"/>
  <c r="U215" i="1" s="1"/>
  <c r="U269" i="1" s="1"/>
  <c r="V286" i="1" s="1"/>
  <c r="M59" i="1"/>
  <c r="AT75" i="1" s="1"/>
  <c r="M63" i="1"/>
  <c r="AT79" i="1" s="1"/>
  <c r="M62" i="1"/>
  <c r="AT78" i="1" s="1"/>
  <c r="M54" i="1"/>
  <c r="AT70" i="1" s="1"/>
  <c r="M65" i="1"/>
  <c r="AT81" i="1" s="1"/>
  <c r="M57" i="1"/>
  <c r="AT73" i="1" s="1"/>
  <c r="M60" i="1"/>
  <c r="AT76" i="1" s="1"/>
  <c r="M55" i="1"/>
  <c r="AT71" i="1" s="1"/>
  <c r="M58" i="1"/>
  <c r="AT74" i="1" s="1"/>
  <c r="M61" i="1"/>
  <c r="AT77" i="1" s="1"/>
  <c r="M53" i="1"/>
  <c r="AT69" i="1" s="1"/>
  <c r="M56" i="1"/>
  <c r="AT72" i="1" s="1"/>
  <c r="M64" i="1"/>
  <c r="AT80" i="1" s="1"/>
  <c r="U37" i="1"/>
  <c r="AC37" i="1" s="1"/>
  <c r="E65" i="1"/>
  <c r="AL81" i="1" s="1"/>
  <c r="E57" i="1"/>
  <c r="AL73" i="1" s="1"/>
  <c r="E61" i="1"/>
  <c r="AL77" i="1" s="1"/>
  <c r="E53" i="1"/>
  <c r="AL69" i="1" s="1"/>
  <c r="E60" i="1"/>
  <c r="AL76" i="1" s="1"/>
  <c r="E63" i="1"/>
  <c r="AL79" i="1" s="1"/>
  <c r="E55" i="1"/>
  <c r="E58" i="1"/>
  <c r="AL74" i="1" s="1"/>
  <c r="E64" i="1"/>
  <c r="AL80" i="1" s="1"/>
  <c r="E56" i="1"/>
  <c r="AL72" i="1" s="1"/>
  <c r="E59" i="1"/>
  <c r="AL75" i="1" s="1"/>
  <c r="E54" i="1"/>
  <c r="AL70" i="1" s="1"/>
  <c r="E62" i="1"/>
  <c r="AL78" i="1" s="1"/>
  <c r="F60" i="1"/>
  <c r="AM76" i="1" s="1"/>
  <c r="F56" i="1"/>
  <c r="AM72" i="1" s="1"/>
  <c r="F63" i="1"/>
  <c r="AM79" i="1" s="1"/>
  <c r="F55" i="1"/>
  <c r="AM71" i="1" s="1"/>
  <c r="F58" i="1"/>
  <c r="AM74" i="1" s="1"/>
  <c r="F64" i="1"/>
  <c r="AM80" i="1" s="1"/>
  <c r="F61" i="1"/>
  <c r="AM77" i="1" s="1"/>
  <c r="F53" i="1"/>
  <c r="AM69" i="1" s="1"/>
  <c r="F59" i="1"/>
  <c r="AM75" i="1" s="1"/>
  <c r="F62" i="1"/>
  <c r="AM78" i="1" s="1"/>
  <c r="F54" i="1"/>
  <c r="AM70" i="1" s="1"/>
  <c r="F65" i="1"/>
  <c r="AM81" i="1" s="1"/>
  <c r="F57" i="1"/>
  <c r="AM73" i="1" s="1"/>
  <c r="G63" i="1"/>
  <c r="AN79" i="1" s="1"/>
  <c r="G55" i="1"/>
  <c r="AN71" i="1" s="1"/>
  <c r="G58" i="1"/>
  <c r="AN74" i="1" s="1"/>
  <c r="G59" i="1"/>
  <c r="AN75" i="1" s="1"/>
  <c r="G61" i="1"/>
  <c r="AN77" i="1" s="1"/>
  <c r="G53" i="1"/>
  <c r="AN69" i="1" s="1"/>
  <c r="G64" i="1"/>
  <c r="AN80" i="1" s="1"/>
  <c r="G56" i="1"/>
  <c r="AN72" i="1" s="1"/>
  <c r="G62" i="1"/>
  <c r="AN78" i="1" s="1"/>
  <c r="G54" i="1"/>
  <c r="AN70" i="1" s="1"/>
  <c r="G65" i="1"/>
  <c r="AN81" i="1" s="1"/>
  <c r="G57" i="1"/>
  <c r="AN73" i="1" s="1"/>
  <c r="G60" i="1"/>
  <c r="AN76" i="1" s="1"/>
  <c r="U48" i="1"/>
  <c r="AC48" i="1" s="1"/>
  <c r="R63" i="1"/>
  <c r="AY79" i="1" s="1"/>
  <c r="R55" i="1"/>
  <c r="AY71" i="1" s="1"/>
  <c r="R58" i="1"/>
  <c r="AY74" i="1" s="1"/>
  <c r="R61" i="1"/>
  <c r="AY77" i="1" s="1"/>
  <c r="R53" i="1"/>
  <c r="AY69" i="1" s="1"/>
  <c r="R59" i="1"/>
  <c r="AY75" i="1" s="1"/>
  <c r="R64" i="1"/>
  <c r="AY80" i="1" s="1"/>
  <c r="R56" i="1"/>
  <c r="AY72" i="1" s="1"/>
  <c r="R62" i="1"/>
  <c r="AY78" i="1" s="1"/>
  <c r="R54" i="1"/>
  <c r="AY70" i="1" s="1"/>
  <c r="R65" i="1"/>
  <c r="AY81" i="1" s="1"/>
  <c r="R57" i="1"/>
  <c r="AY73" i="1" s="1"/>
  <c r="R60" i="1"/>
  <c r="AY76" i="1" s="1"/>
  <c r="T49" i="1"/>
  <c r="U38" i="1"/>
  <c r="AS81" i="1"/>
  <c r="AS71" i="1"/>
  <c r="U43" i="1"/>
  <c r="AO71" i="1"/>
  <c r="AV70" i="1"/>
  <c r="AV76" i="1"/>
  <c r="V36" i="1"/>
  <c r="AW76" i="1"/>
  <c r="AR76" i="1"/>
  <c r="U44" i="1"/>
  <c r="AL71" i="1"/>
  <c r="U42" i="1"/>
  <c r="AC42" i="1" s="1"/>
  <c r="AK68" i="1"/>
  <c r="U39" i="1"/>
  <c r="O137" i="1"/>
  <c r="O136" i="1"/>
  <c r="U202" i="1" s="1"/>
  <c r="J66" i="1"/>
  <c r="AQ82" i="1" s="1"/>
  <c r="U41" i="1"/>
  <c r="I66" i="1"/>
  <c r="AP82" i="1" s="1"/>
  <c r="N66" i="1"/>
  <c r="AU82" i="1" s="1"/>
  <c r="S66" i="1"/>
  <c r="V48" i="1" l="1"/>
  <c r="R279" i="1"/>
  <c r="I276" i="1"/>
  <c r="V46" i="1"/>
  <c r="V37" i="1"/>
  <c r="V45" i="1"/>
  <c r="AC43" i="1"/>
  <c r="V43" i="1" s="1"/>
  <c r="V47" i="1"/>
  <c r="AC41" i="1"/>
  <c r="V41" i="1" s="1"/>
  <c r="AC39" i="1"/>
  <c r="V39" i="1" s="1"/>
  <c r="V38" i="1"/>
  <c r="AC38" i="1"/>
  <c r="AC44" i="1"/>
  <c r="V44" i="1" s="1"/>
  <c r="U219" i="1"/>
  <c r="V42" i="1"/>
  <c r="P66" i="1"/>
  <c r="AW82" i="1" s="1"/>
  <c r="O66" i="1"/>
  <c r="AV82" i="1" s="1"/>
  <c r="K66" i="1"/>
  <c r="AR82" i="1" s="1"/>
  <c r="E66" i="1"/>
  <c r="AL82" i="1" s="1"/>
  <c r="L66" i="1"/>
  <c r="AS82" i="1" s="1"/>
  <c r="R66" i="1"/>
  <c r="AZ82" i="1"/>
  <c r="V66" i="1"/>
  <c r="Q66" i="1"/>
  <c r="G66" i="1"/>
  <c r="AN82" i="1" s="1"/>
  <c r="U49" i="1"/>
  <c r="T55" i="1"/>
  <c r="T61" i="1"/>
  <c r="T57" i="1"/>
  <c r="M66" i="1"/>
  <c r="AT82" i="1" s="1"/>
  <c r="T53" i="1"/>
  <c r="F66" i="1"/>
  <c r="T54" i="1"/>
  <c r="T52" i="1"/>
  <c r="U222" i="1" l="1"/>
  <c r="U273" i="1"/>
  <c r="V290" i="1" s="1"/>
  <c r="V293" i="1" s="1"/>
  <c r="R293" i="1"/>
  <c r="W279" i="1"/>
  <c r="Q71" i="1"/>
  <c r="I71" i="1"/>
  <c r="P71" i="1"/>
  <c r="H71" i="1"/>
  <c r="O71" i="1"/>
  <c r="G71" i="1"/>
  <c r="E69" i="1"/>
  <c r="E71" i="1"/>
  <c r="N71" i="1"/>
  <c r="F71" i="1"/>
  <c r="M71" i="1"/>
  <c r="L71" i="1"/>
  <c r="D71" i="1"/>
  <c r="S71" i="1"/>
  <c r="K71" i="1"/>
  <c r="R71" i="1"/>
  <c r="J71" i="1"/>
  <c r="AX82" i="1"/>
  <c r="BA73" i="1"/>
  <c r="O74" i="1"/>
  <c r="N74" i="1"/>
  <c r="L74" i="1"/>
  <c r="Q74" i="1"/>
  <c r="I74" i="1"/>
  <c r="R74" i="1"/>
  <c r="E74" i="1"/>
  <c r="P74" i="1"/>
  <c r="D74" i="1"/>
  <c r="M74" i="1"/>
  <c r="K74" i="1"/>
  <c r="J74" i="1"/>
  <c r="H74" i="1"/>
  <c r="S74" i="1"/>
  <c r="G74" i="1"/>
  <c r="F74" i="1"/>
  <c r="H69" i="1"/>
  <c r="AY82" i="1"/>
  <c r="S78" i="1"/>
  <c r="K78" i="1"/>
  <c r="R78" i="1"/>
  <c r="J78" i="1"/>
  <c r="P78" i="1"/>
  <c r="H78" i="1"/>
  <c r="M78" i="1"/>
  <c r="E78" i="1"/>
  <c r="N78" i="1"/>
  <c r="F78" i="1"/>
  <c r="L78" i="1"/>
  <c r="I78" i="1"/>
  <c r="G78" i="1"/>
  <c r="D78" i="1"/>
  <c r="O78" i="1"/>
  <c r="Q78" i="1"/>
  <c r="BA71" i="1"/>
  <c r="P72" i="1"/>
  <c r="H72" i="1"/>
  <c r="O72" i="1"/>
  <c r="G72" i="1"/>
  <c r="F69" i="1"/>
  <c r="D72" i="1"/>
  <c r="N72" i="1"/>
  <c r="F72" i="1"/>
  <c r="L72" i="1"/>
  <c r="M72" i="1"/>
  <c r="E72" i="1"/>
  <c r="T72" i="1"/>
  <c r="S72" i="1"/>
  <c r="K72" i="1"/>
  <c r="R72" i="1"/>
  <c r="J72" i="1"/>
  <c r="Q72" i="1"/>
  <c r="I72" i="1"/>
  <c r="U276" i="1"/>
  <c r="BA69" i="1"/>
  <c r="BA68" i="1"/>
  <c r="U54" i="1"/>
  <c r="AC54" i="1" s="1"/>
  <c r="BA77" i="1"/>
  <c r="U57" i="1"/>
  <c r="BA70" i="1"/>
  <c r="U55" i="1"/>
  <c r="AC55" i="1" s="1"/>
  <c r="AM82" i="1"/>
  <c r="U61" i="1"/>
  <c r="T56" i="1"/>
  <c r="N73" i="1" l="1"/>
  <c r="F73" i="1"/>
  <c r="G69" i="1"/>
  <c r="J73" i="1"/>
  <c r="M73" i="1"/>
  <c r="E73" i="1"/>
  <c r="L73" i="1"/>
  <c r="D73" i="1"/>
  <c r="R73" i="1"/>
  <c r="S73" i="1"/>
  <c r="K73" i="1"/>
  <c r="Q73" i="1"/>
  <c r="I73" i="1"/>
  <c r="O73" i="1"/>
  <c r="P73" i="1"/>
  <c r="H73" i="1"/>
  <c r="G73" i="1"/>
  <c r="AC61" i="1"/>
  <c r="V61" i="1" s="1"/>
  <c r="AC57" i="1"/>
  <c r="V57" i="1" s="1"/>
  <c r="V54" i="1"/>
  <c r="T78" i="1"/>
  <c r="V55" i="1"/>
  <c r="BA72" i="1"/>
  <c r="T59" i="1"/>
  <c r="U56" i="1"/>
  <c r="AC56" i="1" s="1"/>
  <c r="T60" i="1"/>
  <c r="M76" i="1" l="1"/>
  <c r="E76" i="1"/>
  <c r="L76" i="1"/>
  <c r="D76" i="1"/>
  <c r="R76" i="1"/>
  <c r="J76" i="1"/>
  <c r="O76" i="1"/>
  <c r="G76" i="1"/>
  <c r="P76" i="1"/>
  <c r="N76" i="1"/>
  <c r="K76" i="1"/>
  <c r="I76" i="1"/>
  <c r="H76" i="1"/>
  <c r="F76" i="1"/>
  <c r="S76" i="1"/>
  <c r="Q76" i="1"/>
  <c r="L77" i="1"/>
  <c r="D77" i="1"/>
  <c r="S77" i="1"/>
  <c r="K77" i="1"/>
  <c r="Q77" i="1"/>
  <c r="I77" i="1"/>
  <c r="N77" i="1"/>
  <c r="F77" i="1"/>
  <c r="O77" i="1"/>
  <c r="M77" i="1"/>
  <c r="J77" i="1"/>
  <c r="G77" i="1"/>
  <c r="H77" i="1"/>
  <c r="E77" i="1"/>
  <c r="P77" i="1"/>
  <c r="R77" i="1"/>
  <c r="BA76" i="1"/>
  <c r="BA75" i="1"/>
  <c r="V56" i="1"/>
  <c r="T64" i="1"/>
  <c r="U60" i="1"/>
  <c r="AC60" i="1" s="1"/>
  <c r="T62" i="1"/>
  <c r="T65" i="1"/>
  <c r="U59" i="1"/>
  <c r="AC59" i="1" s="1"/>
  <c r="T63" i="1"/>
  <c r="D66" i="1"/>
  <c r="T58" i="1"/>
  <c r="R79" i="1" l="1"/>
  <c r="J79" i="1"/>
  <c r="Q79" i="1"/>
  <c r="I79" i="1"/>
  <c r="O79" i="1"/>
  <c r="G79" i="1"/>
  <c r="L79" i="1"/>
  <c r="D79" i="1"/>
  <c r="M79" i="1"/>
  <c r="K79" i="1"/>
  <c r="H79" i="1"/>
  <c r="F79" i="1"/>
  <c r="E79" i="1"/>
  <c r="S79" i="1"/>
  <c r="P79" i="1"/>
  <c r="N79" i="1"/>
  <c r="R81" i="1"/>
  <c r="N81" i="1"/>
  <c r="Q81" i="1"/>
  <c r="J81" i="1"/>
  <c r="L81" i="1"/>
  <c r="P81" i="1"/>
  <c r="K81" i="1"/>
  <c r="H81" i="1"/>
  <c r="I81" i="1"/>
  <c r="E81" i="1"/>
  <c r="O81" i="1"/>
  <c r="F81" i="1"/>
  <c r="G81" i="1"/>
  <c r="D81" i="1"/>
  <c r="M81" i="1"/>
  <c r="S81" i="1"/>
  <c r="E82" i="1"/>
  <c r="J82" i="1"/>
  <c r="S82" i="1"/>
  <c r="G82" i="1"/>
  <c r="K82" i="1"/>
  <c r="D82" i="1"/>
  <c r="C82" i="1"/>
  <c r="R82" i="1"/>
  <c r="Q82" i="1"/>
  <c r="L82" i="1"/>
  <c r="M82" i="1"/>
  <c r="N82" i="1"/>
  <c r="I82" i="1"/>
  <c r="O82" i="1"/>
  <c r="H82" i="1"/>
  <c r="F82" i="1"/>
  <c r="P82" i="1"/>
  <c r="N75" i="1"/>
  <c r="F75" i="1"/>
  <c r="M75" i="1"/>
  <c r="E75" i="1"/>
  <c r="S75" i="1"/>
  <c r="K75" i="1"/>
  <c r="P75" i="1"/>
  <c r="H75" i="1"/>
  <c r="Q75" i="1"/>
  <c r="O75" i="1"/>
  <c r="I75" i="1"/>
  <c r="L75" i="1"/>
  <c r="J75" i="1"/>
  <c r="G75" i="1"/>
  <c r="R75" i="1"/>
  <c r="D75" i="1"/>
  <c r="H70" i="1"/>
  <c r="S70" i="1"/>
  <c r="O70" i="1"/>
  <c r="K70" i="1"/>
  <c r="R70" i="1"/>
  <c r="G70" i="1"/>
  <c r="J70" i="1"/>
  <c r="F70" i="1"/>
  <c r="N70" i="1"/>
  <c r="M70" i="1"/>
  <c r="Q70" i="1"/>
  <c r="E70" i="1"/>
  <c r="P70" i="1"/>
  <c r="I70" i="1"/>
  <c r="L70" i="1"/>
  <c r="D69" i="1"/>
  <c r="D70" i="1"/>
  <c r="Q80" i="1"/>
  <c r="I80" i="1"/>
  <c r="P80" i="1"/>
  <c r="H80" i="1"/>
  <c r="N80" i="1"/>
  <c r="F80" i="1"/>
  <c r="S80" i="1"/>
  <c r="K80" i="1"/>
  <c r="L80" i="1"/>
  <c r="J80" i="1"/>
  <c r="G80" i="1"/>
  <c r="D80" i="1"/>
  <c r="E80" i="1"/>
  <c r="R80" i="1"/>
  <c r="M80" i="1"/>
  <c r="O80" i="1"/>
  <c r="BA81" i="1"/>
  <c r="U63" i="1"/>
  <c r="BA79" i="1"/>
  <c r="U62" i="1"/>
  <c r="BA78" i="1"/>
  <c r="U64" i="1"/>
  <c r="BA80" i="1"/>
  <c r="AK82" i="1"/>
  <c r="U58" i="1"/>
  <c r="BA74" i="1"/>
  <c r="V59" i="1"/>
  <c r="V60" i="1"/>
  <c r="U53" i="1"/>
  <c r="AC53" i="1" s="1"/>
  <c r="T76" i="1"/>
  <c r="T73" i="1"/>
  <c r="T77" i="1"/>
  <c r="U65" i="1"/>
  <c r="AC65" i="1" s="1"/>
  <c r="T66" i="1"/>
  <c r="BA82" i="1" s="1"/>
  <c r="AC62" i="1" l="1"/>
  <c r="V62" i="1" s="1"/>
  <c r="AC64" i="1"/>
  <c r="V64" i="1" s="1"/>
  <c r="V63" i="1"/>
  <c r="AC63" i="1"/>
  <c r="AC58" i="1"/>
  <c r="V58" i="1" s="1"/>
  <c r="U66" i="1"/>
  <c r="T75" i="1"/>
  <c r="T79" i="1"/>
  <c r="T81" i="1"/>
  <c r="T80" i="1"/>
  <c r="T69" i="1"/>
  <c r="V53" i="1"/>
  <c r="V65" i="1"/>
  <c r="T82" i="1"/>
  <c r="T74" i="1" l="1"/>
  <c r="V140" i="1" l="1"/>
  <c r="W140" i="1" s="1"/>
  <c r="C208" i="1"/>
  <c r="C262" i="1" s="1"/>
  <c r="T214" i="1"/>
  <c r="T268" i="1" s="1"/>
  <c r="U285" i="1" s="1"/>
  <c r="W285" i="1" l="1"/>
  <c r="C279" i="1"/>
  <c r="V262" i="1"/>
  <c r="V148" i="1"/>
  <c r="W148" i="1" s="1"/>
  <c r="T216" i="1"/>
  <c r="T270" i="1" s="1"/>
  <c r="U287" i="1" s="1"/>
  <c r="W287" i="1" s="1"/>
  <c r="X287" i="1" s="1"/>
  <c r="V147" i="1"/>
  <c r="W147" i="1" s="1"/>
  <c r="T215" i="1"/>
  <c r="V149" i="1"/>
  <c r="W149" i="1" s="1"/>
  <c r="T217" i="1"/>
  <c r="V208" i="1"/>
  <c r="C222" i="1"/>
  <c r="V151" i="1"/>
  <c r="W151" i="1" s="1"/>
  <c r="T219" i="1"/>
  <c r="T273" i="1" s="1"/>
  <c r="U290" i="1" s="1"/>
  <c r="W290" i="1" s="1"/>
  <c r="X290" i="1" s="1"/>
  <c r="V150" i="1"/>
  <c r="W150" i="1" s="1"/>
  <c r="T218" i="1"/>
  <c r="V268" i="1"/>
  <c r="V146" i="1"/>
  <c r="W146" i="1" s="1"/>
  <c r="V214" i="1"/>
  <c r="W214" i="1" s="1"/>
  <c r="N294" i="1" l="1"/>
  <c r="N297" i="1"/>
  <c r="N295" i="1" s="1"/>
  <c r="N296" i="1" s="1"/>
  <c r="K294" i="1"/>
  <c r="K297" i="1"/>
  <c r="K295" i="1" s="1"/>
  <c r="K296" i="1" s="1"/>
  <c r="T272" i="1"/>
  <c r="U289" i="1" s="1"/>
  <c r="W289" i="1" s="1"/>
  <c r="X289" i="1" s="1"/>
  <c r="T269" i="1"/>
  <c r="U286" i="1" s="1"/>
  <c r="V273" i="1"/>
  <c r="Y273" i="1" s="1"/>
  <c r="Q279" i="1"/>
  <c r="C293" i="1"/>
  <c r="V270" i="1"/>
  <c r="T271" i="1"/>
  <c r="U288" i="1" s="1"/>
  <c r="W288" i="1" s="1"/>
  <c r="X288" i="1" s="1"/>
  <c r="W268" i="1"/>
  <c r="X285" i="1"/>
  <c r="W208" i="1"/>
  <c r="V154" i="1"/>
  <c r="T222" i="1"/>
  <c r="C276" i="1"/>
  <c r="V216" i="1"/>
  <c r="W216" i="1" s="1"/>
  <c r="V215" i="1"/>
  <c r="W215" i="1" s="1"/>
  <c r="V219" i="1"/>
  <c r="W219" i="1" s="1"/>
  <c r="V218" i="1"/>
  <c r="W218" i="1" s="1"/>
  <c r="V217" i="1"/>
  <c r="W217" i="1" s="1"/>
  <c r="I294" i="1" l="1"/>
  <c r="I297" i="1"/>
  <c r="I295" i="1" s="1"/>
  <c r="L294" i="1"/>
  <c r="L297" i="1"/>
  <c r="L295" i="1" s="1"/>
  <c r="M294" i="1"/>
  <c r="M297" i="1"/>
  <c r="M295" i="1" s="1"/>
  <c r="T276" i="1"/>
  <c r="W273" i="1"/>
  <c r="Q293" i="1"/>
  <c r="X279" i="1"/>
  <c r="C297" i="1" s="1"/>
  <c r="Y268" i="1"/>
  <c r="W286" i="1"/>
  <c r="U293" i="1"/>
  <c r="V269" i="1"/>
  <c r="V271" i="1"/>
  <c r="W270" i="1"/>
  <c r="Y270" i="1"/>
  <c r="V272" i="1"/>
  <c r="W262" i="1"/>
  <c r="V222" i="1"/>
  <c r="H83" i="1"/>
  <c r="T70" i="1"/>
  <c r="S83" i="1"/>
  <c r="M83" i="1"/>
  <c r="J83" i="1"/>
  <c r="K83" i="1"/>
  <c r="P83" i="1"/>
  <c r="I83" i="1"/>
  <c r="R83" i="1"/>
  <c r="L83" i="1"/>
  <c r="O83" i="1"/>
  <c r="N83" i="1"/>
  <c r="Q83" i="1"/>
  <c r="G83" i="1"/>
  <c r="M296" i="1" l="1"/>
  <c r="L296" i="1"/>
  <c r="C295" i="1"/>
  <c r="I296" i="1"/>
  <c r="W271" i="1"/>
  <c r="Y271" i="1"/>
  <c r="W269" i="1"/>
  <c r="X286" i="1"/>
  <c r="W293" i="1"/>
  <c r="V276" i="1"/>
  <c r="W272" i="1"/>
  <c r="Y272" i="1"/>
  <c r="C294" i="1"/>
  <c r="Y262" i="1"/>
  <c r="U80" i="1"/>
  <c r="AC80" i="1" s="1"/>
  <c r="U75" i="1"/>
  <c r="AC75" i="1" s="1"/>
  <c r="V75" i="1" s="1"/>
  <c r="U74" i="1"/>
  <c r="AC74" i="1" s="1"/>
  <c r="V74" i="1" s="1"/>
  <c r="V83" i="1"/>
  <c r="U79" i="1"/>
  <c r="AC79" i="1" s="1"/>
  <c r="U81" i="1"/>
  <c r="AC81" i="1" s="1"/>
  <c r="U114" i="1"/>
  <c r="U98" i="1"/>
  <c r="U82" i="1"/>
  <c r="AC82" i="1" s="1"/>
  <c r="U77" i="1"/>
  <c r="AC77" i="1" s="1"/>
  <c r="U99" i="1"/>
  <c r="U115" i="1"/>
  <c r="U96" i="1"/>
  <c r="U112" i="1"/>
  <c r="U93" i="1"/>
  <c r="U109" i="1"/>
  <c r="U90" i="1"/>
  <c r="U106" i="1"/>
  <c r="U110" i="1"/>
  <c r="U94" i="1"/>
  <c r="U95" i="1"/>
  <c r="U111" i="1"/>
  <c r="D83" i="1"/>
  <c r="U73" i="1"/>
  <c r="AC73" i="1" s="1"/>
  <c r="U76" i="1"/>
  <c r="AC76" i="1" s="1"/>
  <c r="U78" i="1"/>
  <c r="AC78" i="1" s="1"/>
  <c r="C296" i="1" l="1"/>
  <c r="W276" i="1"/>
  <c r="J294" i="1"/>
  <c r="Q294" i="1" s="1"/>
  <c r="J297" i="1"/>
  <c r="X293" i="1"/>
  <c r="Y276" i="1" s="1"/>
  <c r="Y269" i="1"/>
  <c r="V80" i="1"/>
  <c r="V100" i="1"/>
  <c r="V82" i="1"/>
  <c r="V81" i="1"/>
  <c r="V79" i="1"/>
  <c r="V77" i="1"/>
  <c r="V73" i="1"/>
  <c r="U108" i="1"/>
  <c r="U92" i="1"/>
  <c r="U91" i="1"/>
  <c r="U107" i="1"/>
  <c r="V76" i="1"/>
  <c r="U113" i="1"/>
  <c r="U97" i="1"/>
  <c r="V78" i="1"/>
  <c r="U70" i="1"/>
  <c r="AC70" i="1" s="1"/>
  <c r="J295" i="1" l="1"/>
  <c r="Q297" i="1"/>
  <c r="U87" i="1"/>
  <c r="V70" i="1"/>
  <c r="J296" i="1" l="1"/>
  <c r="Q296" i="1" s="1"/>
  <c r="Q295" i="1"/>
  <c r="U103" i="1"/>
  <c r="F83" i="1"/>
  <c r="U72" i="1" l="1"/>
  <c r="AC72" i="1" s="1"/>
  <c r="V72" i="1" s="1"/>
  <c r="U105" i="1" l="1"/>
  <c r="U89" i="1"/>
  <c r="E83" i="1"/>
  <c r="T71" i="1"/>
  <c r="T83" i="1" s="1"/>
  <c r="U71" i="1" l="1"/>
  <c r="U83" i="1" l="1"/>
  <c r="AC71" i="1"/>
  <c r="V71" i="1" s="1"/>
  <c r="U88" i="1"/>
  <c r="U100" i="1" s="1"/>
  <c r="U104" i="1"/>
</calcChain>
</file>

<file path=xl/sharedStrings.xml><?xml version="1.0" encoding="utf-8"?>
<sst xmlns="http://schemas.openxmlformats.org/spreadsheetml/2006/main" count="762" uniqueCount="96">
  <si>
    <t>Saída-  Matriz de Parâmetros - Fluxos de Produto</t>
  </si>
  <si>
    <t>Produção</t>
  </si>
  <si>
    <t>ACVarejoRural</t>
  </si>
  <si>
    <t>AFIndustBenef</t>
  </si>
  <si>
    <t>AGIndustTransf</t>
  </si>
  <si>
    <t>AHAtacado</t>
  </si>
  <si>
    <t>AIVarejoUrbano</t>
  </si>
  <si>
    <t>AJConFinLocal</t>
  </si>
  <si>
    <t>BFIndustBenef</t>
  </si>
  <si>
    <t>BGIndustTransf</t>
  </si>
  <si>
    <t>BHAtacado</t>
  </si>
  <si>
    <t>BIVarejoUrbano</t>
  </si>
  <si>
    <t>BJConFinEstadual</t>
  </si>
  <si>
    <t>CFIndustBenef</t>
  </si>
  <si>
    <t>CGIndustTransf</t>
  </si>
  <si>
    <t>CHAtacado</t>
  </si>
  <si>
    <t>CIVarejoUrbano</t>
  </si>
  <si>
    <t>CJConFinNacional</t>
  </si>
  <si>
    <t>AAProdução</t>
  </si>
  <si>
    <t>Totali-Totalj</t>
  </si>
  <si>
    <t>Totali</t>
  </si>
  <si>
    <r>
      <t>Total</t>
    </r>
    <r>
      <rPr>
        <b/>
        <sz val="10"/>
        <color theme="1"/>
        <rFont val="Aptos Narrow"/>
        <family val="2"/>
        <scheme val="minor"/>
      </rPr>
      <t>j</t>
    </r>
  </si>
  <si>
    <r>
      <t>Total</t>
    </r>
    <r>
      <rPr>
        <b/>
        <sz val="10"/>
        <color theme="1"/>
        <rFont val="Aptos Narrow"/>
        <family val="2"/>
        <scheme val="minor"/>
      </rPr>
      <t>i</t>
    </r>
  </si>
  <si>
    <t>j</t>
  </si>
  <si>
    <t>i</t>
  </si>
  <si>
    <t>Taxa de crescimento do setor j/Taxa de crescimento do produto Alfa</t>
  </si>
  <si>
    <t>Fator(j)=</t>
  </si>
  <si>
    <t>Fator(8)=</t>
  </si>
  <si>
    <t>Totalj</t>
  </si>
  <si>
    <t>Quantidade</t>
  </si>
  <si>
    <t>Valor</t>
  </si>
  <si>
    <t>Preço</t>
  </si>
  <si>
    <t>Câmbio</t>
  </si>
  <si>
    <t>Local</t>
  </si>
  <si>
    <t>ExtraLocal</t>
  </si>
  <si>
    <t>Total</t>
  </si>
  <si>
    <t>ExportaçãoRestoDoMundo</t>
  </si>
  <si>
    <t>Açai - Matriz de Formação de Preço</t>
  </si>
  <si>
    <t>Saída-  Estatística - Fluxos de Produto</t>
  </si>
  <si>
    <t>Açai - Matriz Estatística de Preços Médios</t>
  </si>
  <si>
    <t>Comercializada</t>
  </si>
  <si>
    <t>Autoconsumida</t>
  </si>
  <si>
    <t>Excesso de venda--&gt;Distribuir pela coluna j</t>
  </si>
  <si>
    <t>Em equilíbrio</t>
  </si>
  <si>
    <t>Excesso de compra--&gt; Distribuir pela linha i</t>
  </si>
  <si>
    <t>Convergência por distribuição do excello de compra (por linha)</t>
  </si>
  <si>
    <t>Convergência por distribuição do excello de venda (por coluna)</t>
  </si>
  <si>
    <t>Açai - Matriz Estatística de Valor  com Exportação</t>
  </si>
  <si>
    <t>Varejo Rural</t>
  </si>
  <si>
    <t xml:space="preserve">Ind. Benef. </t>
  </si>
  <si>
    <t>Ind. Transf.</t>
  </si>
  <si>
    <t>Atacado</t>
  </si>
  <si>
    <t xml:space="preserve">Varejo Urb. </t>
  </si>
  <si>
    <t>Taxa de crescimento do emprego (RAIS) da indústria de polpa (15%)/Taxa de crescimento da produção de açaí fruta (10%)=</t>
  </si>
  <si>
    <t xml:space="preserve">Produz a matriz estatística preço </t>
  </si>
  <si>
    <t>Distribui o autoconsumo</t>
  </si>
  <si>
    <t>Encontra a distribuição do produto comercilizado regulada pela nova matriz</t>
  </si>
  <si>
    <t>Fonte:</t>
  </si>
  <si>
    <t>Abre  um loop por produto alfa (1...n)</t>
  </si>
  <si>
    <t>Convoca a Matriz original  de parâmetos dos fluxos materiais do produto (1...n)(1=Açaí)(encontra-se na biblioteca de matrizes de parâmetros)</t>
  </si>
  <si>
    <t>Convoca a matriz de formação de preço original (biblioteca)</t>
  </si>
  <si>
    <t>AJConFinLocal-Autoconsumo</t>
  </si>
  <si>
    <t>AJConFinLocal-ViaMercado</t>
  </si>
  <si>
    <t>Açai - Matriz Estatística de Preços Médios com autoconsumo (=preçoc do consumo final local) e exportação)</t>
  </si>
  <si>
    <t xml:space="preserve"> Fluxo estatístico de Produto com autoconsumo e Exportação</t>
  </si>
  <si>
    <t>Matriz de Parâmetros - Fluxos de Produto</t>
  </si>
  <si>
    <t>Encontra os fatores de velociadade relativa  do crescimento dos setores de produção e do  consumo final  em relação ao setor de AAProdução (no exercício, aqui, apenas o BFIndustBenef)</t>
  </si>
  <si>
    <t>Calibragem da matriz original: Passo 1:Multiplica a coluna (parâmetros de compras) do setor definido (BFIndustBenef) pelo fator encontrado</t>
  </si>
  <si>
    <t>Calibragem da matriz original: Passo 2; Primeira fase do loop: Se iTotal&gt;jTotal, quando i=j, então distribui a diferença por j  (iTotal/jTotal)*j</t>
  </si>
  <si>
    <t>Calibragem da matriz original: Terceiro passo: Segunda fase do loop: Se jTotal&gt;iTotal, quando j=i, então distribui a diferença por i  (jTotal/iTotal)*i</t>
  </si>
  <si>
    <t>Calibragem da matriz original: Normalização da matriz precedente em função do total da da linha produção: Nova (calibrada) matriz  de parâmetos dos fluxos materiais do produto (n)</t>
  </si>
  <si>
    <t>Completa a nova matriz de quantidade com autoconsumo e  exportações (Q)</t>
  </si>
  <si>
    <t>Produz a matriz estatística preço incluindo autoconsumo (=consumo final local) e de exportação (P)</t>
  </si>
  <si>
    <t>Exportação R</t>
  </si>
  <si>
    <t>Exportação em US</t>
  </si>
  <si>
    <t>Produz a matriz estatística de valor incluindo autoconsumo e  exportação (V=Q*P)</t>
  </si>
  <si>
    <t>Exncontra custos (C)</t>
  </si>
  <si>
    <t>Encontra investimento (K)</t>
  </si>
  <si>
    <t>Matriz de valor total (VBP=V+C+S+I)</t>
  </si>
  <si>
    <t>Custos (1...c)</t>
  </si>
  <si>
    <t>Investimentos (1...k)</t>
  </si>
  <si>
    <t>Organiza V como matriz de Leontief</t>
  </si>
  <si>
    <t>Valor Bruto da Produção</t>
  </si>
  <si>
    <t>Sub Total Produção Intermediária</t>
  </si>
  <si>
    <t>Sub Total Consumo Final=Produto</t>
  </si>
  <si>
    <t>Valor Adicionado</t>
  </si>
  <si>
    <t>FBK</t>
  </si>
  <si>
    <t>FormaçãoBrutaDeCapital</t>
  </si>
  <si>
    <t>Busca quantidade e preço estatisticos do produto (n) produzido pela estrutura (e) no território (t) ano escolhido (a)</t>
  </si>
  <si>
    <t>Salários</t>
  </si>
  <si>
    <t>Lucros</t>
  </si>
  <si>
    <t>Pessoal Ocupado</t>
  </si>
  <si>
    <t>Assalariados</t>
  </si>
  <si>
    <t>Produtividade Monetária do Trabalho (VBP/Ocupações</t>
  </si>
  <si>
    <t>Salário Médioa</t>
  </si>
  <si>
    <t>Encontrar Salários e Lucros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</si>
</sst>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.000000_-;\-* #,##0.000000_-;_-* &quot;-&quot;??_-;_-@_-"/>
    <numFmt numFmtId="165" formatCode="_-* #,##0.000000_-;\-* #,##0.000000_-;_-* &quot;-&quot;??????_-;_-@_-"/>
    <numFmt numFmtId="166" formatCode="0.00000"/>
    <numFmt numFmtId="167" formatCode="0.0"/>
    <numFmt numFmtId="168" formatCode="_-* #,##0_-;\-* #,##0_-;_-* &quot;-&quot;??_-;_-@_-"/>
    <numFmt numFmtId="169" formatCode="#,##0.00_ ;\-#,##0.00\ "/>
    <numFmt numFmtId="170" formatCode="_-* #,##0.0000_-;\-* #,##0.0000_-;_-* &quot;-&quot;??_-;_-@_-"/>
    <numFmt numFmtId="171" formatCode="0.000"/>
    <numFmt numFmtId="172" formatCode="_-* #,##0.000_-;\-* #,##0.000_-;_-* &quot;-&quot;??????_-;_-@_-"/>
    <numFmt numFmtId="173" formatCode="_-* #,##0.0_-;\-* #,##0.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2"/>
      <name val="Arial"/>
      <family val="2"/>
      <charset val="1"/>
    </font>
    <font>
      <b/>
      <sz val="9"/>
      <color indexed="10"/>
      <name val="Arial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2"/>
      <color rgb="FFFF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11"/>
      <color rgb="FF00B0F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164" fontId="5" fillId="0" borderId="0" xfId="1" applyNumberFormat="1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 wrapText="1"/>
    </xf>
    <xf numFmtId="164" fontId="6" fillId="0" borderId="0" xfId="1" applyNumberFormat="1" applyFont="1"/>
    <xf numFmtId="164" fontId="7" fillId="0" borderId="0" xfId="1" applyNumberFormat="1" applyFon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6" fontId="0" fillId="2" borderId="0" xfId="1" applyNumberFormat="1" applyFont="1" applyFill="1"/>
    <xf numFmtId="166" fontId="6" fillId="2" borderId="0" xfId="1" applyNumberFormat="1" applyFont="1" applyFill="1"/>
    <xf numFmtId="166" fontId="3" fillId="2" borderId="0" xfId="1" applyNumberFormat="1" applyFont="1" applyFill="1"/>
    <xf numFmtId="166" fontId="3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7" fontId="6" fillId="0" borderId="0" xfId="0" applyNumberFormat="1" applyFont="1"/>
    <xf numFmtId="167" fontId="3" fillId="0" borderId="0" xfId="0" applyNumberFormat="1" applyFont="1"/>
    <xf numFmtId="0" fontId="8" fillId="0" borderId="0" xfId="0" applyFont="1"/>
    <xf numFmtId="43" fontId="9" fillId="0" borderId="0" xfId="1" applyFont="1" applyFill="1" applyBorder="1" applyProtection="1"/>
    <xf numFmtId="43" fontId="0" fillId="0" borderId="0" xfId="1" applyFont="1"/>
    <xf numFmtId="168" fontId="0" fillId="0" borderId="0" xfId="1" applyNumberFormat="1" applyFont="1"/>
    <xf numFmtId="169" fontId="10" fillId="0" borderId="0" xfId="0" applyNumberFormat="1" applyFont="1" applyAlignment="1">
      <alignment vertical="center"/>
    </xf>
    <xf numFmtId="43" fontId="3" fillId="0" borderId="0" xfId="1" applyFont="1"/>
    <xf numFmtId="43" fontId="10" fillId="0" borderId="0" xfId="1" applyFont="1" applyAlignment="1">
      <alignment vertical="center"/>
    </xf>
    <xf numFmtId="43" fontId="0" fillId="0" borderId="0" xfId="0" applyNumberFormat="1"/>
    <xf numFmtId="168" fontId="0" fillId="2" borderId="0" xfId="1" applyNumberFormat="1" applyFont="1" applyFill="1"/>
    <xf numFmtId="168" fontId="6" fillId="2" borderId="0" xfId="1" applyNumberFormat="1" applyFont="1" applyFill="1"/>
    <xf numFmtId="168" fontId="0" fillId="3" borderId="0" xfId="1" applyNumberFormat="1" applyFont="1" applyFill="1"/>
    <xf numFmtId="168" fontId="0" fillId="3" borderId="1" xfId="1" applyNumberFormat="1" applyFont="1" applyFill="1" applyBorder="1"/>
    <xf numFmtId="168" fontId="0" fillId="3" borderId="2" xfId="1" applyNumberFormat="1" applyFont="1" applyFill="1" applyBorder="1"/>
    <xf numFmtId="168" fontId="0" fillId="3" borderId="4" xfId="1" applyNumberFormat="1" applyFont="1" applyFill="1" applyBorder="1"/>
    <xf numFmtId="168" fontId="0" fillId="3" borderId="0" xfId="1" applyNumberFormat="1" applyFont="1" applyFill="1" applyBorder="1"/>
    <xf numFmtId="2" fontId="0" fillId="0" borderId="0" xfId="1" applyNumberFormat="1" applyFont="1"/>
    <xf numFmtId="43" fontId="2" fillId="0" borderId="0" xfId="1" applyFont="1"/>
    <xf numFmtId="0" fontId="5" fillId="0" borderId="0" xfId="0" applyFont="1"/>
    <xf numFmtId="43" fontId="5" fillId="0" borderId="0" xfId="0" applyNumberFormat="1" applyFont="1"/>
    <xf numFmtId="168" fontId="2" fillId="0" borderId="0" xfId="1" applyNumberFormat="1" applyFont="1"/>
    <xf numFmtId="168" fontId="2" fillId="4" borderId="0" xfId="1" applyNumberFormat="1" applyFont="1" applyFill="1"/>
    <xf numFmtId="168" fontId="2" fillId="3" borderId="0" xfId="1" applyNumberFormat="1" applyFont="1" applyFill="1"/>
    <xf numFmtId="168" fontId="2" fillId="4" borderId="3" xfId="1" applyNumberFormat="1" applyFont="1" applyFill="1" applyBorder="1"/>
    <xf numFmtId="168" fontId="2" fillId="4" borderId="5" xfId="1" applyNumberFormat="1" applyFont="1" applyFill="1" applyBorder="1"/>
    <xf numFmtId="168" fontId="2" fillId="3" borderId="5" xfId="1" applyNumberFormat="1" applyFont="1" applyFill="1" applyBorder="1"/>
    <xf numFmtId="43" fontId="2" fillId="0" borderId="0" xfId="0" applyNumberFormat="1" applyFont="1"/>
    <xf numFmtId="165" fontId="2" fillId="0" borderId="0" xfId="0" applyNumberFormat="1" applyFont="1"/>
    <xf numFmtId="43" fontId="11" fillId="0" borderId="0" xfId="1" applyFont="1" applyAlignment="1">
      <alignment vertical="center"/>
    </xf>
    <xf numFmtId="0" fontId="12" fillId="0" borderId="0" xfId="0" applyFont="1"/>
    <xf numFmtId="0" fontId="13" fillId="0" borderId="0" xfId="0" applyFont="1"/>
    <xf numFmtId="43" fontId="5" fillId="0" borderId="0" xfId="1" applyFont="1"/>
    <xf numFmtId="168" fontId="5" fillId="0" borderId="0" xfId="0" applyNumberFormat="1" applyFont="1"/>
    <xf numFmtId="168" fontId="3" fillId="0" borderId="0" xfId="1" applyNumberFormat="1" applyFont="1"/>
    <xf numFmtId="168" fontId="0" fillId="4" borderId="0" xfId="1" applyNumberFormat="1" applyFont="1" applyFill="1"/>
    <xf numFmtId="170" fontId="0" fillId="0" borderId="0" xfId="1" applyNumberFormat="1" applyFont="1"/>
    <xf numFmtId="164" fontId="0" fillId="0" borderId="0" xfId="1" applyNumberFormat="1" applyFont="1" applyAlignment="1">
      <alignment horizontal="center" wrapText="1"/>
    </xf>
    <xf numFmtId="164" fontId="0" fillId="0" borderId="0" xfId="0" applyNumberFormat="1"/>
    <xf numFmtId="164" fontId="10" fillId="0" borderId="0" xfId="1" applyNumberFormat="1" applyFont="1" applyAlignment="1">
      <alignment vertical="center"/>
    </xf>
    <xf numFmtId="167" fontId="14" fillId="0" borderId="0" xfId="0" applyNumberFormat="1" applyFont="1"/>
    <xf numFmtId="0" fontId="14" fillId="0" borderId="0" xfId="0" applyFont="1"/>
    <xf numFmtId="164" fontId="15" fillId="0" borderId="0" xfId="1" applyNumberFormat="1" applyFont="1"/>
    <xf numFmtId="166" fontId="14" fillId="2" borderId="0" xfId="1" applyNumberFormat="1" applyFont="1" applyFill="1"/>
    <xf numFmtId="1" fontId="0" fillId="0" borderId="0" xfId="0" applyNumberFormat="1"/>
    <xf numFmtId="1" fontId="0" fillId="0" borderId="0" xfId="1" applyNumberFormat="1" applyFont="1"/>
    <xf numFmtId="1" fontId="0" fillId="2" borderId="0" xfId="1" applyNumberFormat="1" applyFont="1" applyFill="1"/>
    <xf numFmtId="171" fontId="0" fillId="2" borderId="0" xfId="1" applyNumberFormat="1" applyFont="1" applyFill="1"/>
    <xf numFmtId="171" fontId="6" fillId="2" borderId="0" xfId="1" applyNumberFormat="1" applyFont="1" applyFill="1"/>
    <xf numFmtId="171" fontId="3" fillId="0" borderId="0" xfId="1" applyNumberFormat="1" applyFont="1"/>
    <xf numFmtId="172" fontId="5" fillId="0" borderId="0" xfId="0" applyNumberFormat="1" applyFont="1"/>
    <xf numFmtId="168" fontId="5" fillId="0" borderId="0" xfId="1" applyNumberFormat="1" applyFont="1"/>
    <xf numFmtId="0" fontId="0" fillId="4" borderId="0" xfId="0" applyFill="1"/>
    <xf numFmtId="167" fontId="0" fillId="0" borderId="0" xfId="0" applyNumberFormat="1" applyAlignment="1">
      <alignment wrapText="1"/>
    </xf>
    <xf numFmtId="167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3" fontId="0" fillId="4" borderId="0" xfId="1" applyFont="1" applyFill="1"/>
    <xf numFmtId="43" fontId="0" fillId="2" borderId="0" xfId="1" applyFont="1" applyFill="1"/>
    <xf numFmtId="43" fontId="2" fillId="4" borderId="0" xfId="1" applyFont="1" applyFill="1"/>
    <xf numFmtId="43" fontId="5" fillId="4" borderId="0" xfId="1" applyFont="1" applyFill="1"/>
    <xf numFmtId="43" fontId="0" fillId="0" borderId="0" xfId="1" applyFont="1" applyAlignment="1">
      <alignment wrapText="1"/>
    </xf>
    <xf numFmtId="173" fontId="0" fillId="0" borderId="0" xfId="1" applyNumberFormat="1" applyFont="1"/>
    <xf numFmtId="168" fontId="1" fillId="0" borderId="0" xfId="1" applyNumberFormat="1" applyFont="1"/>
    <xf numFmtId="168" fontId="3" fillId="0" borderId="0" xfId="0" applyNumberFormat="1" applyFont="1"/>
    <xf numFmtId="168" fontId="0" fillId="0" borderId="0" xfId="0" applyNumberFormat="1"/>
    <xf numFmtId="173" fontId="0" fillId="0" borderId="0" xfId="0" applyNumberFormat="1"/>
    <xf numFmtId="168" fontId="3" fillId="0" borderId="6" xfId="1" applyNumberFormat="1" applyFont="1" applyBorder="1"/>
    <xf numFmtId="168" fontId="5" fillId="0" borderId="6" xfId="1" applyNumberFormat="1" applyFont="1" applyBorder="1"/>
    <xf numFmtId="168" fontId="3" fillId="5" borderId="6" xfId="1" applyNumberFormat="1" applyFont="1" applyFill="1" applyBorder="1"/>
    <xf numFmtId="168" fontId="0" fillId="5" borderId="6" xfId="0" applyNumberFormat="1" applyFill="1" applyBorder="1"/>
    <xf numFmtId="166" fontId="2" fillId="0" borderId="0" xfId="0" applyNumberFormat="1" applyFont="1"/>
    <xf numFmtId="168" fontId="3" fillId="0" borderId="6" xfId="1" applyNumberFormat="1" applyFont="1" applyBorder="1" applyAlignment="1">
      <alignment wrapText="1"/>
    </xf>
    <xf numFmtId="168" fontId="5" fillId="0" borderId="6" xfId="1" applyNumberFormat="1" applyFont="1" applyBorder="1" applyAlignment="1">
      <alignment wrapText="1"/>
    </xf>
    <xf numFmtId="168" fontId="3" fillId="5" borderId="6" xfId="1" applyNumberFormat="1" applyFont="1" applyFill="1" applyBorder="1" applyAlignment="1">
      <alignment wrapText="1"/>
    </xf>
    <xf numFmtId="168" fontId="1" fillId="5" borderId="6" xfId="1" applyNumberFormat="1" applyFont="1" applyFill="1" applyBorder="1"/>
    <xf numFmtId="167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8" fontId="0" fillId="0" borderId="0" xfId="1" applyNumberFormat="1" applyFont="1" applyFill="1" applyBorder="1"/>
    <xf numFmtId="43" fontId="0" fillId="0" borderId="0" xfId="1" applyFont="1" applyFill="1" applyBorder="1" applyProtection="1"/>
    <xf numFmtId="164" fontId="0" fillId="0" borderId="0" xfId="1" applyNumberFormat="1" applyFont="1" applyFill="1" applyBorder="1" applyProtection="1"/>
    <xf numFmtId="168" fontId="3" fillId="0" borderId="0" xfId="1" applyNumberFormat="1" applyFont="1" applyFill="1" applyBorder="1"/>
    <xf numFmtId="168" fontId="5" fillId="0" borderId="7" xfId="1" applyNumberFormat="1" applyFont="1" applyBorder="1"/>
    <xf numFmtId="168" fontId="5" fillId="5" borderId="8" xfId="0" applyNumberFormat="1" applyFont="1" applyFill="1" applyBorder="1"/>
    <xf numFmtId="168" fontId="3" fillId="0" borderId="9" xfId="1" applyNumberFormat="1" applyFont="1" applyBorder="1"/>
    <xf numFmtId="168" fontId="3" fillId="0" borderId="10" xfId="1" applyNumberFormat="1" applyFont="1" applyBorder="1"/>
    <xf numFmtId="168" fontId="3" fillId="0" borderId="11" xfId="1" applyNumberFormat="1" applyFont="1" applyBorder="1"/>
    <xf numFmtId="168" fontId="3" fillId="5" borderId="12" xfId="1" applyNumberFormat="1" applyFont="1" applyFill="1" applyBorder="1"/>
    <xf numFmtId="168" fontId="5" fillId="5" borderId="13" xfId="0" applyNumberFormat="1" applyFont="1" applyFill="1" applyBorder="1"/>
    <xf numFmtId="168" fontId="3" fillId="0" borderId="4" xfId="1" applyNumberFormat="1" applyFont="1" applyFill="1" applyBorder="1"/>
    <xf numFmtId="168" fontId="0" fillId="0" borderId="0" xfId="0" applyNumberFormat="1" applyBorder="1"/>
    <xf numFmtId="168" fontId="3" fillId="0" borderId="14" xfId="1" applyNumberFormat="1" applyFont="1" applyFill="1" applyBorder="1"/>
    <xf numFmtId="168" fontId="0" fillId="0" borderId="15" xfId="0" applyNumberFormat="1" applyBorder="1"/>
    <xf numFmtId="168" fontId="5" fillId="5" borderId="16" xfId="0" applyNumberFormat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hiquito\ContasAlfa_Nova\MatrizesEstaduais_Par&#225;AbrModelo.xlsx" TargetMode="External"/><Relationship Id="rId1" Type="http://schemas.openxmlformats.org/officeDocument/2006/relationships/externalLinkPath" Target="MatrizesEstaduais_Par&#225;AbrModel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rancisco%20de%20Assis\AppData\Roaming\Microsoft\Excel\MatrizesEstaduais_Par&#225;AbrModelo%20(version%201).xlsb" TargetMode="External"/><Relationship Id="rId1" Type="http://schemas.openxmlformats.org/officeDocument/2006/relationships/externalLinkPath" Target="file:///C:\Users\Francisco%20de%20Assis\AppData\Roaming\Microsoft\Excel\MatrizesEstaduais_Par&#225;AbrModelo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çaíFruto"/>
      <sheetName val="CacauAmêndoa"/>
      <sheetName val="CastanhaDoPará"/>
      <sheetName val="AçaíPalmito"/>
      <sheetName val="CupuaçúFruto"/>
      <sheetName val="Borracha"/>
      <sheetName val="Urucum"/>
      <sheetName val="Buriti"/>
      <sheetName val="Babaçu"/>
      <sheetName val="Copaíba"/>
      <sheetName val="Andiroba"/>
      <sheetName val="Pupunha"/>
      <sheetName val="MelDeAbelha"/>
      <sheetName val="MIP_Total"/>
      <sheetName val="PrdtvESalRurais"/>
      <sheetName val="PrdvESaláriosServAtacado"/>
      <sheetName val="PrdESaláriosVarejo"/>
      <sheetName val="PrdESalPorSetorIndst"/>
      <sheetName val="ProdAgrExtCampPatron"/>
      <sheetName val="Autoconsumo"/>
      <sheetName val="InvestimentoPlantio"/>
      <sheetName val="CustoIndustrial"/>
      <sheetName val="CustoRuralEstaddoTraj"/>
      <sheetName val="ProdTrabEstadoTraj"/>
      <sheetName val="PFNMQtdeValorÁrea"/>
      <sheetName val="MatrizesParâmetros"/>
      <sheetName val="Indexadores"/>
      <sheetName val="DespesasDosSalários"/>
      <sheetName val="CalibragemEstruturas"/>
    </sheetNames>
    <sheetDataSet>
      <sheetData sheetId="0">
        <row r="648"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</row>
        <row r="651"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</row>
        <row r="652"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</row>
        <row r="653">
          <cell r="E653">
            <v>50061.450889625587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</row>
        <row r="654"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33653.309746041901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</row>
        <row r="655"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38775.597401068393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46644.756866408636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5290.4941300156315</v>
          </cell>
          <cell r="S658">
            <v>0</v>
          </cell>
          <cell r="T658">
            <v>0</v>
          </cell>
          <cell r="U658">
            <v>0</v>
          </cell>
        </row>
        <row r="659"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6174.5793527264204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</row>
        <row r="661"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</row>
        <row r="662"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</row>
        <row r="663"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</row>
        <row r="664"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</row>
        <row r="665"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</row>
        <row r="666"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</row>
        <row r="667">
          <cell r="E667">
            <v>64712.164041011602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</row>
        <row r="668"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</row>
        <row r="669"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</row>
        <row r="670"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56946.704356090209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</row>
        <row r="671"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</row>
        <row r="672"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47887.001390348581</v>
          </cell>
          <cell r="S672">
            <v>0</v>
          </cell>
          <cell r="T672">
            <v>0</v>
          </cell>
          <cell r="U672">
            <v>0</v>
          </cell>
        </row>
        <row r="673"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55005.339434859859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</row>
        <row r="674"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</row>
        <row r="675"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</row>
        <row r="676"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</row>
        <row r="704"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</row>
        <row r="705"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</row>
        <row r="706"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</row>
        <row r="707"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</row>
        <row r="708"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963.64632735286466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</row>
        <row r="709">
          <cell r="E709">
            <v>6883.1880525204615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</row>
        <row r="710"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412.99128315122766</v>
          </cell>
          <cell r="N710">
            <v>757.15068577725071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</row>
        <row r="711"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481.82316367643233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</row>
        <row r="712"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825.98256630245533</v>
          </cell>
          <cell r="J712">
            <v>550.65504420163688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3303.9302652098213</v>
          </cell>
          <cell r="S714">
            <v>0</v>
          </cell>
          <cell r="T714">
            <v>0</v>
          </cell>
          <cell r="U714">
            <v>0</v>
          </cell>
        </row>
        <row r="715"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3854.5853094114586</v>
          </cell>
          <cell r="T715">
            <v>0</v>
          </cell>
          <cell r="U715">
            <v>0</v>
          </cell>
        </row>
        <row r="716"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4061.0809509870719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</row>
        <row r="717"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</row>
        <row r="718"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</row>
        <row r="722"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</row>
        <row r="723">
          <cell r="E723">
            <v>42914.203586016127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</row>
        <row r="724"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20598.817721287742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23173.66993644871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</row>
        <row r="727"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9011.9827530633866</v>
          </cell>
          <cell r="S728">
            <v>0</v>
          </cell>
          <cell r="T728">
            <v>0</v>
          </cell>
          <cell r="U728">
            <v>0</v>
          </cell>
        </row>
        <row r="729"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10299.408860643871</v>
          </cell>
          <cell r="T729">
            <v>0</v>
          </cell>
          <cell r="U729">
            <v>0</v>
          </cell>
        </row>
        <row r="730"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11586.834968224355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</row>
        <row r="858"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</row>
        <row r="860"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</row>
        <row r="864"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42365.378886072591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35586.918264300977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56487.17184809679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</row>
        <row r="868"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27113.842487086458</v>
          </cell>
          <cell r="S868">
            <v>0</v>
          </cell>
          <cell r="T868">
            <v>0</v>
          </cell>
          <cell r="U868">
            <v>0</v>
          </cell>
        </row>
        <row r="869"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31632.816234934206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</row>
        <row r="870"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</row>
        <row r="871"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</row>
        <row r="873"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</row>
        <row r="874"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</row>
        <row r="875"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</row>
        <row r="876"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E877">
            <v>0</v>
          </cell>
          <cell r="F877">
            <v>0</v>
          </cell>
          <cell r="G877">
            <v>49726.406662747591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</row>
        <row r="878"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</row>
        <row r="879"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29338.579931021079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2"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23868.675198118843</v>
          </cell>
          <cell r="S882">
            <v>0</v>
          </cell>
          <cell r="T882">
            <v>0</v>
          </cell>
          <cell r="U882">
            <v>0</v>
          </cell>
        </row>
        <row r="883"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27846.787731138655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</row>
        <row r="884"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</row>
        <row r="885"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</row>
        <row r="888"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</row>
        <row r="889"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</row>
        <row r="891"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</row>
        <row r="892"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461.05844780211976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</row>
        <row r="893"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387.28909615378058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</row>
        <row r="895"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614.74459706949301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295.07740659335661</v>
          </cell>
          <cell r="S896">
            <v>0</v>
          </cell>
          <cell r="T896">
            <v>0</v>
          </cell>
          <cell r="U896">
            <v>0</v>
          </cell>
        </row>
        <row r="897"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344.25697435891612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</row>
        <row r="898"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</row>
        <row r="900"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</row>
        <row r="914"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</row>
        <row r="915"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</row>
        <row r="917"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</row>
        <row r="923"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</row>
        <row r="927"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</row>
        <row r="929"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</row>
        <row r="930"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</row>
        <row r="932"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</row>
        <row r="933"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</row>
        <row r="934"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</row>
        <row r="936"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</row>
        <row r="937"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</row>
        <row r="938"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0"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</row>
        <row r="941"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</row>
        <row r="942"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</row>
        <row r="943"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</row>
        <row r="944"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</row>
        <row r="945"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</row>
        <row r="946"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</row>
        <row r="947"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</row>
        <row r="948"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</row>
        <row r="949"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</row>
        <row r="950"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</row>
        <row r="952"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4"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</row>
        <row r="955"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</row>
        <row r="957"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</row>
        <row r="961"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</row>
        <row r="964"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</row>
        <row r="966"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</row>
        <row r="967"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</row>
        <row r="973"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</row>
        <row r="974"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</row>
        <row r="976"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</row>
        <row r="981"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</row>
        <row r="982"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</row>
        <row r="983"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93"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</row>
        <row r="994"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</row>
        <row r="995"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</row>
        <row r="996"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</row>
        <row r="1000"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</row>
        <row r="1003"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</row>
        <row r="1004"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  <row r="1005"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</row>
        <row r="1006"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</row>
        <row r="1007"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çaíFruto"/>
      <sheetName val="CacauAmêndoa"/>
      <sheetName val="CastanhaDoPará"/>
      <sheetName val="AçaíPalmito"/>
      <sheetName val="CupuaçúFruto"/>
      <sheetName val="Borracha"/>
      <sheetName val="Urucum"/>
      <sheetName val="Buriti"/>
      <sheetName val="Babaçu"/>
      <sheetName val="Copaíba"/>
      <sheetName val="Andiroba"/>
      <sheetName val="Pupunha"/>
      <sheetName val="MelDeAbelha"/>
      <sheetName val="MIP_Total"/>
      <sheetName val="PrdtvESalRurais"/>
      <sheetName val="PrdvESaláriosServAtacado"/>
      <sheetName val="PrdESaláriosVarejo"/>
      <sheetName val="PrdESalPorSetorIndst"/>
      <sheetName val="ProdAgrExtCampPatron"/>
      <sheetName val="Autoconsumo"/>
      <sheetName val="InvestimentoPlantio"/>
      <sheetName val="CustoIndustrial"/>
      <sheetName val="CustoRuralEstaddoTraj"/>
      <sheetName val="ProdTrabEstadoTraj"/>
      <sheetName val="PFNMQtdeValorÁrea"/>
      <sheetName val="MatrizesParâmetros"/>
      <sheetName val="Indexadores"/>
      <sheetName val="DespesasDosSalários"/>
      <sheetName val="CalibragemEstrutur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5">
          <cell r="C5">
            <v>41.661916539067001</v>
          </cell>
        </row>
      </sheetData>
      <sheetData sheetId="16" refreshError="1"/>
      <sheetData sheetId="17">
        <row r="3">
          <cell r="C3">
            <v>425.12463971991895</v>
          </cell>
        </row>
        <row r="5">
          <cell r="C5">
            <v>514.15412354554587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06B3-E276-467D-A2AA-93CBF11BEB67}">
  <dimension ref="A4:BC301"/>
  <sheetViews>
    <sheetView tabSelected="1" topLeftCell="A252" zoomScale="96" zoomScaleNormal="96" workbookViewId="0">
      <pane ySplit="4290" topLeftCell="A278" activePane="bottomLeft"/>
      <selection activeCell="W265" sqref="W265"/>
      <selection pane="bottomLeft" activeCell="B290" sqref="B290"/>
    </sheetView>
  </sheetViews>
  <sheetFormatPr defaultRowHeight="15" x14ac:dyDescent="0.25"/>
  <cols>
    <col min="1" max="1" width="53" style="21" customWidth="1"/>
    <col min="2" max="2" width="19.85546875" customWidth="1"/>
    <col min="3" max="3" width="13.5703125" customWidth="1"/>
    <col min="4" max="4" width="18" customWidth="1"/>
    <col min="5" max="5" width="17" style="3" bestFit="1" customWidth="1"/>
    <col min="6" max="6" width="14.5703125" bestFit="1" customWidth="1"/>
    <col min="7" max="7" width="13.28515625" customWidth="1"/>
    <col min="8" max="8" width="15" customWidth="1"/>
    <col min="9" max="9" width="18.42578125" style="1" customWidth="1"/>
    <col min="10" max="10" width="15.140625" customWidth="1"/>
    <col min="11" max="11" width="15.5703125" customWidth="1"/>
    <col min="12" max="12" width="13.28515625" bestFit="1" customWidth="1"/>
    <col min="13" max="13" width="12.140625" bestFit="1" customWidth="1"/>
    <col min="14" max="14" width="15.28515625" style="2" customWidth="1"/>
    <col min="15" max="15" width="12.140625" bestFit="1" customWidth="1"/>
    <col min="16" max="17" width="13.28515625" bestFit="1" customWidth="1"/>
    <col min="18" max="18" width="15.140625" customWidth="1"/>
    <col min="19" max="19" width="14.42578125" style="1" customWidth="1"/>
    <col min="20" max="20" width="13.5703125" style="4" bestFit="1" customWidth="1"/>
    <col min="21" max="21" width="14.5703125" style="15" customWidth="1"/>
    <col min="22" max="22" width="19.85546875" customWidth="1"/>
    <col min="23" max="25" width="13.28515625" bestFit="1" customWidth="1"/>
    <col min="26" max="26" width="16.140625" customWidth="1"/>
    <col min="44" max="44" width="22.7109375" customWidth="1"/>
  </cols>
  <sheetData>
    <row r="4" spans="1:29" x14ac:dyDescent="0.25">
      <c r="A4" s="21" t="s">
        <v>58</v>
      </c>
    </row>
    <row r="5" spans="1:29" ht="45" x14ac:dyDescent="0.25">
      <c r="A5" s="98" t="s">
        <v>88</v>
      </c>
      <c r="D5" s="14"/>
      <c r="E5" s="61"/>
      <c r="F5" s="14"/>
      <c r="G5" s="14"/>
      <c r="H5" s="14"/>
      <c r="I5" s="51"/>
      <c r="J5" s="14"/>
      <c r="K5" s="14"/>
      <c r="L5" s="14"/>
      <c r="M5" s="14"/>
      <c r="N5" s="51"/>
      <c r="O5" s="14"/>
      <c r="P5" s="14"/>
      <c r="Q5" s="14"/>
      <c r="R5" s="14"/>
      <c r="S5" s="51"/>
    </row>
    <row r="6" spans="1:29" ht="15.75" x14ac:dyDescent="0.25">
      <c r="A6" s="25">
        <v>2020</v>
      </c>
      <c r="B6" t="s">
        <v>35</v>
      </c>
      <c r="C6" t="s">
        <v>40</v>
      </c>
      <c r="D6" t="s">
        <v>41</v>
      </c>
      <c r="F6" t="s">
        <v>57</v>
      </c>
      <c r="S6" s="51"/>
    </row>
    <row r="7" spans="1:29" x14ac:dyDescent="0.25">
      <c r="A7" s="21" t="s">
        <v>29</v>
      </c>
      <c r="B7" s="26">
        <v>697281.17704827932</v>
      </c>
      <c r="C7" s="27">
        <f>0.79*B7</f>
        <v>550852.12986814068</v>
      </c>
      <c r="D7" s="27">
        <f>B7-C7</f>
        <v>146429.04718013864</v>
      </c>
    </row>
    <row r="8" spans="1:29" x14ac:dyDescent="0.25">
      <c r="A8" s="21" t="s">
        <v>30</v>
      </c>
      <c r="B8" s="26">
        <v>1462875.1787929097</v>
      </c>
      <c r="C8" s="27">
        <f>B9*C7</f>
        <v>1155671.3912463989</v>
      </c>
      <c r="D8" s="27">
        <f>B9*D7</f>
        <v>307203.78754651104</v>
      </c>
    </row>
    <row r="9" spans="1:29" x14ac:dyDescent="0.25">
      <c r="A9" s="21" t="s">
        <v>31</v>
      </c>
      <c r="B9" s="26">
        <v>2.0979702693044606</v>
      </c>
      <c r="C9" s="26">
        <v>2.0979702693044606</v>
      </c>
      <c r="D9" s="26">
        <v>2.0979702693044606</v>
      </c>
    </row>
    <row r="11" spans="1:29" ht="45" x14ac:dyDescent="0.25">
      <c r="A11" s="76" t="s">
        <v>59</v>
      </c>
      <c r="B11" t="s">
        <v>23</v>
      </c>
      <c r="C11">
        <v>1</v>
      </c>
      <c r="D11">
        <f>C11+1</f>
        <v>2</v>
      </c>
      <c r="E11" s="3">
        <f t="shared" ref="E11:S11" si="0">D11+1</f>
        <v>3</v>
      </c>
      <c r="F11">
        <f t="shared" si="0"/>
        <v>4</v>
      </c>
      <c r="G11">
        <f t="shared" si="0"/>
        <v>5</v>
      </c>
      <c r="H11">
        <f t="shared" si="0"/>
        <v>6</v>
      </c>
      <c r="I11" s="1">
        <f t="shared" si="0"/>
        <v>7</v>
      </c>
      <c r="J11">
        <f t="shared" si="0"/>
        <v>8</v>
      </c>
      <c r="K11">
        <f t="shared" si="0"/>
        <v>9</v>
      </c>
      <c r="L11">
        <f t="shared" si="0"/>
        <v>10</v>
      </c>
      <c r="M11">
        <f t="shared" si="0"/>
        <v>11</v>
      </c>
      <c r="N11" s="1">
        <f t="shared" si="0"/>
        <v>12</v>
      </c>
      <c r="O11">
        <f t="shared" si="0"/>
        <v>13</v>
      </c>
      <c r="P11">
        <f t="shared" si="0"/>
        <v>14</v>
      </c>
      <c r="Q11">
        <f t="shared" si="0"/>
        <v>15</v>
      </c>
      <c r="R11">
        <f t="shared" si="0"/>
        <v>16</v>
      </c>
      <c r="S11" s="1">
        <f t="shared" si="0"/>
        <v>17</v>
      </c>
    </row>
    <row r="12" spans="1:29" ht="45" x14ac:dyDescent="0.25">
      <c r="A12" s="21" t="s">
        <v>24</v>
      </c>
      <c r="B12" s="7" t="s">
        <v>65</v>
      </c>
      <c r="C12" s="7" t="s">
        <v>1</v>
      </c>
      <c r="D12" s="7" t="s">
        <v>2</v>
      </c>
      <c r="E12" s="60" t="s">
        <v>3</v>
      </c>
      <c r="F12" s="7" t="s">
        <v>4</v>
      </c>
      <c r="G12" s="7" t="s">
        <v>5</v>
      </c>
      <c r="H12" s="7" t="s">
        <v>6</v>
      </c>
      <c r="I12" s="8" t="s">
        <v>7</v>
      </c>
      <c r="J12" s="11" t="s">
        <v>8</v>
      </c>
      <c r="K12" s="7" t="s">
        <v>9</v>
      </c>
      <c r="L12" s="7" t="s">
        <v>10</v>
      </c>
      <c r="M12" s="7" t="s">
        <v>11</v>
      </c>
      <c r="N12" s="9" t="s">
        <v>12</v>
      </c>
      <c r="O12" s="7" t="s">
        <v>13</v>
      </c>
      <c r="P12" s="7" t="s">
        <v>14</v>
      </c>
      <c r="Q12" s="7" t="s">
        <v>15</v>
      </c>
      <c r="R12" s="7" t="s">
        <v>16</v>
      </c>
      <c r="S12" s="8" t="s">
        <v>17</v>
      </c>
      <c r="T12" s="4" t="s">
        <v>22</v>
      </c>
      <c r="U12" s="16" t="s">
        <v>19</v>
      </c>
    </row>
    <row r="13" spans="1:29" x14ac:dyDescent="0.25">
      <c r="A13" s="21">
        <v>1</v>
      </c>
      <c r="B13" t="s">
        <v>18</v>
      </c>
      <c r="C13" s="3">
        <v>0</v>
      </c>
      <c r="D13" s="3">
        <v>0.64804238482444287</v>
      </c>
      <c r="E13" s="3">
        <v>0.2086374441465664</v>
      </c>
      <c r="F13" s="3">
        <v>6.8900087611314438E-5</v>
      </c>
      <c r="G13" s="3">
        <v>4.4158989387970027E-2</v>
      </c>
      <c r="H13" s="3">
        <v>8.0908246894616457E-3</v>
      </c>
      <c r="I13" s="2">
        <v>1.4668774711221483E-2</v>
      </c>
      <c r="J13" s="12">
        <v>4.8707799199881868E-3</v>
      </c>
      <c r="K13" s="3">
        <v>1.7463249793292432E-6</v>
      </c>
      <c r="L13" s="3">
        <v>5.8630011205961376E-2</v>
      </c>
      <c r="M13" s="3">
        <v>5.4886941562166826E-5</v>
      </c>
      <c r="N13" s="2">
        <v>2.0286213601376864E-6</v>
      </c>
      <c r="O13" s="3">
        <v>1.2684657908548558E-2</v>
      </c>
      <c r="P13" s="3">
        <v>0</v>
      </c>
      <c r="Q13" s="3">
        <v>8.8571230326610286E-5</v>
      </c>
      <c r="R13" s="3">
        <v>0</v>
      </c>
      <c r="S13" s="2">
        <v>0</v>
      </c>
      <c r="T13" s="5">
        <f>SUM(C13:S13)</f>
        <v>1</v>
      </c>
      <c r="U13" s="17"/>
    </row>
    <row r="14" spans="1:29" x14ac:dyDescent="0.25">
      <c r="A14" s="21">
        <v>2</v>
      </c>
      <c r="B14" t="s">
        <v>2</v>
      </c>
      <c r="C14" s="3">
        <v>0</v>
      </c>
      <c r="D14" s="3">
        <v>3.6004291571013492E-4</v>
      </c>
      <c r="E14" s="3">
        <v>0.21928535889350462</v>
      </c>
      <c r="F14" s="3">
        <v>3.4783775910899796E-5</v>
      </c>
      <c r="G14" s="3">
        <v>7.9989446772855063E-3</v>
      </c>
      <c r="H14" s="3">
        <v>1.0863293069059683E-3</v>
      </c>
      <c r="I14" s="2">
        <v>9.9827389118491167E-3</v>
      </c>
      <c r="J14" s="12">
        <v>0.33353061663460942</v>
      </c>
      <c r="K14" s="3">
        <v>0</v>
      </c>
      <c r="L14" s="3">
        <v>5.2224022037606989E-2</v>
      </c>
      <c r="M14" s="3">
        <v>0</v>
      </c>
      <c r="N14" s="2">
        <v>0</v>
      </c>
      <c r="O14" s="3">
        <v>4.0554592640389331E-3</v>
      </c>
      <c r="P14" s="3">
        <v>0</v>
      </c>
      <c r="Q14" s="3">
        <v>1.7774557152843332E-2</v>
      </c>
      <c r="R14" s="3">
        <v>2.3154676680867234E-3</v>
      </c>
      <c r="S14" s="2">
        <v>0</v>
      </c>
      <c r="T14" s="5">
        <f t="shared" ref="T14:T26" si="1">SUM(C14:S14)</f>
        <v>0.6486483212383517</v>
      </c>
      <c r="U14" s="17">
        <f>T14-D27</f>
        <v>0</v>
      </c>
      <c r="V14" t="str">
        <f>IF(U14=0,"Em equilíbrio",AC14)</f>
        <v>Em equilíbrio</v>
      </c>
      <c r="AC14" t="str">
        <f t="shared" ref="AC14:AC26" si="2">IF(U14&gt;0,"Excesso de venda--&gt;Distribuir pela coluna j","Excesso de compra--&gt; Distribuir pela linha i")</f>
        <v>Excesso de compra--&gt; Distribuir pela linha i</v>
      </c>
    </row>
    <row r="15" spans="1:29" x14ac:dyDescent="0.25">
      <c r="A15" s="21">
        <v>3</v>
      </c>
      <c r="B15" t="s">
        <v>3</v>
      </c>
      <c r="C15" s="3">
        <v>0</v>
      </c>
      <c r="D15" s="3">
        <v>0</v>
      </c>
      <c r="E15" s="3">
        <v>0</v>
      </c>
      <c r="F15" s="3">
        <v>1.3100909884769635E-4</v>
      </c>
      <c r="G15" s="3">
        <v>3.481952715293529E-5</v>
      </c>
      <c r="H15" s="3">
        <v>3.63171450690042E-4</v>
      </c>
      <c r="I15" s="2">
        <v>0.3869433923139739</v>
      </c>
      <c r="J15" s="12">
        <v>7.1437086450423589E-5</v>
      </c>
      <c r="K15" s="3">
        <v>4.0004768412237209E-4</v>
      </c>
      <c r="L15" s="3">
        <v>4.490253536224663E-4</v>
      </c>
      <c r="M15" s="3">
        <v>1.3721735390541707E-6</v>
      </c>
      <c r="N15" s="2">
        <v>5.2950202777395393E-5</v>
      </c>
      <c r="O15" s="3">
        <v>0</v>
      </c>
      <c r="P15" s="3">
        <v>5.1434702244304987E-4</v>
      </c>
      <c r="Q15" s="3">
        <v>0</v>
      </c>
      <c r="R15" s="3">
        <v>4.8035266100675572E-2</v>
      </c>
      <c r="S15" s="2">
        <v>0</v>
      </c>
      <c r="T15" s="5">
        <f t="shared" si="1"/>
        <v>0.4369968380142949</v>
      </c>
      <c r="U15" s="17">
        <f>T15-E27</f>
        <v>0</v>
      </c>
      <c r="V15" t="str">
        <f t="shared" ref="V15:V26" si="3">IF(U15=0,"Em equilíbrio",AC15)</f>
        <v>Em equilíbrio</v>
      </c>
      <c r="AC15" t="str">
        <f t="shared" si="2"/>
        <v>Excesso de compra--&gt; Distribuir pela linha i</v>
      </c>
    </row>
    <row r="16" spans="1:29" x14ac:dyDescent="0.25">
      <c r="A16" s="22">
        <v>4</v>
      </c>
      <c r="B16" t="s">
        <v>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2">
        <v>2.4272050689502688E-4</v>
      </c>
      <c r="J16" s="12">
        <v>0</v>
      </c>
      <c r="K16" s="3">
        <v>0</v>
      </c>
      <c r="L16" s="3">
        <v>0</v>
      </c>
      <c r="M16" s="3">
        <v>0</v>
      </c>
      <c r="N16" s="2">
        <v>0</v>
      </c>
      <c r="O16" s="3">
        <v>0</v>
      </c>
      <c r="P16" s="3">
        <v>0</v>
      </c>
      <c r="Q16" s="3">
        <v>0</v>
      </c>
      <c r="R16" s="3">
        <v>0</v>
      </c>
      <c r="S16" s="2">
        <v>0</v>
      </c>
      <c r="T16" s="5">
        <f t="shared" si="1"/>
        <v>2.4272050689502688E-4</v>
      </c>
      <c r="U16" s="17">
        <f>T16-F27</f>
        <v>0</v>
      </c>
      <c r="V16" t="str">
        <f t="shared" si="3"/>
        <v>Em equilíbrio</v>
      </c>
      <c r="AC16" t="str">
        <f t="shared" si="2"/>
        <v>Excesso de compra--&gt; Distribuir pela linha i</v>
      </c>
    </row>
    <row r="17" spans="1:29" x14ac:dyDescent="0.25">
      <c r="A17" s="21">
        <v>5</v>
      </c>
      <c r="B17" t="s">
        <v>5</v>
      </c>
      <c r="C17" s="3">
        <v>0</v>
      </c>
      <c r="D17" s="3">
        <v>2.4589349819850736E-4</v>
      </c>
      <c r="E17" s="3">
        <v>3.1143931198376815E-3</v>
      </c>
      <c r="F17" s="3">
        <v>0</v>
      </c>
      <c r="G17" s="3">
        <v>0</v>
      </c>
      <c r="H17" s="3">
        <v>0</v>
      </c>
      <c r="I17" s="2">
        <v>3.481952715293529E-5</v>
      </c>
      <c r="J17" s="12">
        <v>4.3300637430118985E-2</v>
      </c>
      <c r="K17" s="3">
        <v>5.0005960515296507E-3</v>
      </c>
      <c r="L17" s="3">
        <v>2.5052046737219802E-4</v>
      </c>
      <c r="M17" s="3">
        <v>2.4589349819850736E-4</v>
      </c>
      <c r="N17" s="2">
        <v>0</v>
      </c>
      <c r="O17" s="3">
        <v>0</v>
      </c>
      <c r="P17" s="3">
        <v>0</v>
      </c>
      <c r="Q17" s="3">
        <v>0</v>
      </c>
      <c r="R17" s="3">
        <v>0</v>
      </c>
      <c r="S17" s="2">
        <v>0</v>
      </c>
      <c r="T17" s="5">
        <f t="shared" si="1"/>
        <v>5.2192753592408471E-2</v>
      </c>
      <c r="U17" s="17">
        <f>T17-G27</f>
        <v>0</v>
      </c>
      <c r="V17" t="str">
        <f t="shared" si="3"/>
        <v>Em equilíbrio</v>
      </c>
      <c r="AC17" t="str">
        <f t="shared" si="2"/>
        <v>Excesso de compra--&gt; Distribuir pela linha i</v>
      </c>
    </row>
    <row r="18" spans="1:29" x14ac:dyDescent="0.25">
      <c r="A18" s="21">
        <v>6</v>
      </c>
      <c r="B18" t="s">
        <v>6</v>
      </c>
      <c r="C18" s="3">
        <v>0</v>
      </c>
      <c r="D18" s="3">
        <v>0</v>
      </c>
      <c r="E18" s="3">
        <v>5.9596418543862283E-3</v>
      </c>
      <c r="F18" s="3">
        <v>8.0275445251162708E-6</v>
      </c>
      <c r="G18" s="3">
        <v>0</v>
      </c>
      <c r="H18" s="3">
        <v>0</v>
      </c>
      <c r="I18" s="2">
        <v>1.1656113827725008E-3</v>
      </c>
      <c r="J18" s="12">
        <v>3.0378493073594803E-3</v>
      </c>
      <c r="K18" s="3">
        <v>0</v>
      </c>
      <c r="L18" s="3">
        <v>0</v>
      </c>
      <c r="M18" s="3">
        <v>0</v>
      </c>
      <c r="N18" s="2">
        <v>0</v>
      </c>
      <c r="O18" s="3">
        <v>0</v>
      </c>
      <c r="P18" s="3">
        <v>0</v>
      </c>
      <c r="Q18" s="3">
        <v>0</v>
      </c>
      <c r="R18" s="3">
        <v>0</v>
      </c>
      <c r="S18" s="2">
        <v>0</v>
      </c>
      <c r="T18" s="5">
        <f t="shared" si="1"/>
        <v>1.0171130089043325E-2</v>
      </c>
      <c r="U18" s="17">
        <f>T18-H27</f>
        <v>0</v>
      </c>
      <c r="V18" t="str">
        <f t="shared" si="3"/>
        <v>Em equilíbrio</v>
      </c>
      <c r="AC18" t="str">
        <f t="shared" si="2"/>
        <v>Excesso de compra--&gt; Distribuir pela linha i</v>
      </c>
    </row>
    <row r="19" spans="1:29" s="10" customFormat="1" x14ac:dyDescent="0.25">
      <c r="A19" s="23">
        <v>8</v>
      </c>
      <c r="B19" s="10" t="s">
        <v>8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6.308046419856709E-4</v>
      </c>
      <c r="I19" s="2">
        <v>0</v>
      </c>
      <c r="J19" s="12">
        <v>0</v>
      </c>
      <c r="K19" s="12">
        <v>0</v>
      </c>
      <c r="L19" s="12">
        <v>0</v>
      </c>
      <c r="M19" s="12">
        <v>1.2230029200312516E-2</v>
      </c>
      <c r="N19" s="2">
        <v>0.10928130388472482</v>
      </c>
      <c r="O19" s="12">
        <v>0</v>
      </c>
      <c r="P19" s="12">
        <v>0</v>
      </c>
      <c r="Q19" s="12">
        <v>0</v>
      </c>
      <c r="R19" s="12">
        <v>0.35912025905285722</v>
      </c>
      <c r="S19" s="2">
        <v>1.514820560697774E-2</v>
      </c>
      <c r="T19" s="13">
        <f t="shared" si="1"/>
        <v>0.49641060238685797</v>
      </c>
      <c r="U19" s="18">
        <f>T19-J27</f>
        <v>0</v>
      </c>
      <c r="V19" t="str">
        <f t="shared" si="3"/>
        <v>Em equilíbrio</v>
      </c>
      <c r="AC19" t="str">
        <f t="shared" si="2"/>
        <v>Excesso de compra--&gt; Distribuir pela linha i</v>
      </c>
    </row>
    <row r="20" spans="1:29" x14ac:dyDescent="0.25">
      <c r="A20" s="21">
        <v>9</v>
      </c>
      <c r="B20" t="s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2">
        <v>0</v>
      </c>
      <c r="J20" s="12">
        <v>0</v>
      </c>
      <c r="K20" s="3">
        <v>0</v>
      </c>
      <c r="L20" s="3">
        <v>0</v>
      </c>
      <c r="M20" s="3">
        <v>0</v>
      </c>
      <c r="N20" s="2">
        <v>1.7463249793292432E-6</v>
      </c>
      <c r="O20" s="3">
        <v>0</v>
      </c>
      <c r="P20" s="3">
        <v>0</v>
      </c>
      <c r="Q20" s="3">
        <v>0</v>
      </c>
      <c r="R20" s="3">
        <v>5.0005960515296507E-3</v>
      </c>
      <c r="S20" s="2">
        <v>4.0004768412237209E-4</v>
      </c>
      <c r="T20" s="5">
        <f t="shared" si="1"/>
        <v>5.4023900606313523E-3</v>
      </c>
      <c r="U20" s="17">
        <f>T20-K27</f>
        <v>0</v>
      </c>
      <c r="V20" t="str">
        <f t="shared" si="3"/>
        <v>Em equilíbrio</v>
      </c>
      <c r="AC20" t="str">
        <f t="shared" si="2"/>
        <v>Excesso de compra--&gt; Distribuir pela linha i</v>
      </c>
    </row>
    <row r="21" spans="1:29" x14ac:dyDescent="0.25">
      <c r="A21" s="21">
        <v>10</v>
      </c>
      <c r="B21" t="s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2">
        <v>2.5507749599221208E-4</v>
      </c>
      <c r="J21" s="12">
        <v>0.11129850156857082</v>
      </c>
      <c r="K21" s="3">
        <v>0</v>
      </c>
      <c r="L21" s="3">
        <v>0</v>
      </c>
      <c r="M21" s="3">
        <v>0</v>
      </c>
      <c r="N21" s="2">
        <v>0</v>
      </c>
      <c r="O21" s="3">
        <v>0</v>
      </c>
      <c r="P21" s="3">
        <v>0</v>
      </c>
      <c r="Q21" s="3">
        <v>0</v>
      </c>
      <c r="R21" s="3">
        <v>0</v>
      </c>
      <c r="S21" s="2">
        <v>0</v>
      </c>
      <c r="T21" s="5">
        <f t="shared" si="1"/>
        <v>0.11155357906456304</v>
      </c>
      <c r="U21" s="17">
        <f>T21-L27</f>
        <v>0</v>
      </c>
      <c r="V21" t="str">
        <f t="shared" si="3"/>
        <v>Em equilíbrio</v>
      </c>
      <c r="AC21" t="str">
        <f t="shared" si="2"/>
        <v>Excesso de compra--&gt; Distribuir pela linha i</v>
      </c>
    </row>
    <row r="22" spans="1:29" x14ac:dyDescent="0.25">
      <c r="A22" s="21">
        <v>11</v>
      </c>
      <c r="B22" t="s">
        <v>11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">
        <v>0</v>
      </c>
      <c r="J22" s="12">
        <v>3.0078043976067417E-4</v>
      </c>
      <c r="K22" s="3">
        <v>0</v>
      </c>
      <c r="L22" s="3">
        <v>0</v>
      </c>
      <c r="M22" s="3">
        <v>0</v>
      </c>
      <c r="N22" s="2">
        <v>1.2231401373851569E-2</v>
      </c>
      <c r="O22" s="3">
        <v>0</v>
      </c>
      <c r="P22" s="3">
        <v>0</v>
      </c>
      <c r="Q22" s="3">
        <v>0</v>
      </c>
      <c r="R22" s="3">
        <v>0</v>
      </c>
      <c r="S22" s="2">
        <v>0</v>
      </c>
      <c r="T22" s="5">
        <f t="shared" si="1"/>
        <v>1.2532181813612243E-2</v>
      </c>
      <c r="U22" s="17">
        <f>T22-M27</f>
        <v>0</v>
      </c>
      <c r="V22" t="str">
        <f t="shared" si="3"/>
        <v>Em equilíbrio</v>
      </c>
      <c r="AC22" t="str">
        <f t="shared" si="2"/>
        <v>Excesso de compra--&gt; Distribuir pela linha i</v>
      </c>
    </row>
    <row r="23" spans="1:29" x14ac:dyDescent="0.25">
      <c r="A23" s="21">
        <v>13</v>
      </c>
      <c r="B23" t="s">
        <v>13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">
        <v>0</v>
      </c>
      <c r="J23" s="12">
        <v>0</v>
      </c>
      <c r="K23" s="3">
        <v>0</v>
      </c>
      <c r="L23" s="3">
        <v>0</v>
      </c>
      <c r="M23" s="3">
        <v>0</v>
      </c>
      <c r="N23" s="2">
        <v>0</v>
      </c>
      <c r="O23" s="3">
        <v>0</v>
      </c>
      <c r="P23" s="3">
        <v>0</v>
      </c>
      <c r="Q23" s="3">
        <v>0</v>
      </c>
      <c r="R23" s="3">
        <v>0</v>
      </c>
      <c r="S23" s="2">
        <v>2.6427439679454941E-2</v>
      </c>
      <c r="T23" s="5">
        <f t="shared" si="1"/>
        <v>2.6427439679454941E-2</v>
      </c>
      <c r="U23" s="17">
        <f>T23-O27</f>
        <v>0</v>
      </c>
      <c r="V23" t="str">
        <f t="shared" si="3"/>
        <v>Em equilíbrio</v>
      </c>
      <c r="AC23" t="str">
        <f t="shared" si="2"/>
        <v>Excesso de compra--&gt; Distribuir pela linha i</v>
      </c>
    </row>
    <row r="24" spans="1:29" x14ac:dyDescent="0.25">
      <c r="A24" s="21">
        <v>14</v>
      </c>
      <c r="B24" t="s">
        <v>14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">
        <v>0</v>
      </c>
      <c r="J24" s="12">
        <v>0</v>
      </c>
      <c r="K24" s="3">
        <v>0</v>
      </c>
      <c r="L24" s="3">
        <v>0</v>
      </c>
      <c r="M24" s="3">
        <v>0</v>
      </c>
      <c r="N24" s="2">
        <v>0</v>
      </c>
      <c r="O24" s="3">
        <v>0</v>
      </c>
      <c r="P24" s="3">
        <v>0</v>
      </c>
      <c r="Q24" s="3">
        <v>0</v>
      </c>
      <c r="R24" s="3">
        <v>0</v>
      </c>
      <c r="S24" s="2">
        <v>5.1434702244304987E-4</v>
      </c>
      <c r="T24" s="5">
        <f t="shared" si="1"/>
        <v>5.1434702244304987E-4</v>
      </c>
      <c r="U24" s="17">
        <f>T24-P27</f>
        <v>0</v>
      </c>
      <c r="V24" t="str">
        <f t="shared" si="3"/>
        <v>Em equilíbrio</v>
      </c>
      <c r="AC24" t="str">
        <f t="shared" si="2"/>
        <v>Excesso de compra--&gt; Distribuir pela linha i</v>
      </c>
    </row>
    <row r="25" spans="1:29" x14ac:dyDescent="0.25">
      <c r="A25" s="21">
        <v>15</v>
      </c>
      <c r="B25" t="s">
        <v>15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">
        <v>0</v>
      </c>
      <c r="J25" s="12">
        <v>0</v>
      </c>
      <c r="K25" s="3">
        <v>0</v>
      </c>
      <c r="L25" s="3">
        <v>0</v>
      </c>
      <c r="M25" s="3">
        <v>0</v>
      </c>
      <c r="N25" s="2">
        <v>0</v>
      </c>
      <c r="O25" s="3">
        <v>9.6873225068674507E-3</v>
      </c>
      <c r="P25" s="3">
        <v>0</v>
      </c>
      <c r="Q25" s="3">
        <v>0</v>
      </c>
      <c r="R25" s="3">
        <v>8.1758058763024902E-3</v>
      </c>
      <c r="S25" s="2">
        <v>0</v>
      </c>
      <c r="T25" s="5">
        <f t="shared" si="1"/>
        <v>1.7863128383169939E-2</v>
      </c>
      <c r="U25" s="17">
        <f>T25-Q27</f>
        <v>0</v>
      </c>
      <c r="V25" t="str">
        <f t="shared" si="3"/>
        <v>Em equilíbrio</v>
      </c>
      <c r="AC25" t="str">
        <f t="shared" si="2"/>
        <v>Excesso de compra--&gt; Distribuir pela linha i</v>
      </c>
    </row>
    <row r="26" spans="1:29" x14ac:dyDescent="0.25">
      <c r="A26" s="21">
        <v>16</v>
      </c>
      <c r="B26" t="s">
        <v>16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">
        <v>0</v>
      </c>
      <c r="J26" s="12">
        <v>0</v>
      </c>
      <c r="K26" s="3">
        <v>0</v>
      </c>
      <c r="L26" s="3">
        <v>0</v>
      </c>
      <c r="M26" s="3">
        <v>0</v>
      </c>
      <c r="N26" s="2">
        <v>0</v>
      </c>
      <c r="O26" s="3">
        <v>0</v>
      </c>
      <c r="P26" s="3">
        <v>0</v>
      </c>
      <c r="Q26" s="3">
        <v>0</v>
      </c>
      <c r="R26" s="3">
        <v>0</v>
      </c>
      <c r="S26" s="2">
        <v>0.42264739474945168</v>
      </c>
      <c r="T26" s="5">
        <f t="shared" si="1"/>
        <v>0.42264739474945168</v>
      </c>
      <c r="U26" s="17">
        <f>T26-R27</f>
        <v>0</v>
      </c>
      <c r="V26" t="str">
        <f t="shared" si="3"/>
        <v>Em equilíbrio</v>
      </c>
      <c r="AC26" t="str">
        <f t="shared" si="2"/>
        <v>Excesso de compra--&gt; Distribuir pela linha i</v>
      </c>
    </row>
    <row r="27" spans="1:29" s="4" customFormat="1" x14ac:dyDescent="0.25">
      <c r="A27" s="24"/>
      <c r="B27" s="4" t="s">
        <v>21</v>
      </c>
      <c r="C27" s="5">
        <f>SUM(C13:C26)</f>
        <v>0</v>
      </c>
      <c r="D27" s="5">
        <f t="shared" ref="D27:T27" si="4">SUM(D13:D26)</f>
        <v>0.64864832123835148</v>
      </c>
      <c r="E27" s="5">
        <f t="shared" si="4"/>
        <v>0.43699683801429495</v>
      </c>
      <c r="F27" s="5">
        <f t="shared" si="4"/>
        <v>2.4272050689502686E-4</v>
      </c>
      <c r="G27" s="5">
        <f t="shared" si="4"/>
        <v>5.2192753592408471E-2</v>
      </c>
      <c r="H27" s="5">
        <f t="shared" si="4"/>
        <v>1.0171130089043327E-2</v>
      </c>
      <c r="I27" s="6">
        <f t="shared" si="4"/>
        <v>0.41329313484985719</v>
      </c>
      <c r="J27" s="13">
        <f t="shared" si="4"/>
        <v>0.49641060238685797</v>
      </c>
      <c r="K27" s="5">
        <f t="shared" si="4"/>
        <v>5.4023900606313523E-3</v>
      </c>
      <c r="L27" s="5">
        <f t="shared" si="4"/>
        <v>0.11155357906456304</v>
      </c>
      <c r="M27" s="5">
        <f t="shared" si="4"/>
        <v>1.2532181813612245E-2</v>
      </c>
      <c r="N27" s="6">
        <f t="shared" si="4"/>
        <v>0.12156943040769325</v>
      </c>
      <c r="O27" s="5">
        <f t="shared" si="4"/>
        <v>2.6427439679454941E-2</v>
      </c>
      <c r="P27" s="5">
        <f t="shared" si="4"/>
        <v>5.1434702244304987E-4</v>
      </c>
      <c r="Q27" s="5">
        <f t="shared" si="4"/>
        <v>1.7863128383169943E-2</v>
      </c>
      <c r="R27" s="5">
        <f t="shared" si="4"/>
        <v>0.42264739474945168</v>
      </c>
      <c r="S27" s="6">
        <f t="shared" si="4"/>
        <v>0.46513743474244978</v>
      </c>
      <c r="T27" s="5">
        <f t="shared" si="4"/>
        <v>3.241602826601178</v>
      </c>
      <c r="U27" s="19"/>
      <c r="V27" s="14">
        <f>S27+N27+I27</f>
        <v>1.0000000000000002</v>
      </c>
    </row>
    <row r="28" spans="1:29" x14ac:dyDescent="0.25">
      <c r="J28" s="10"/>
    </row>
    <row r="29" spans="1:29" ht="60" x14ac:dyDescent="0.25">
      <c r="A29" s="76" t="s">
        <v>66</v>
      </c>
      <c r="B29" t="s">
        <v>26</v>
      </c>
      <c r="C29" t="s">
        <v>25</v>
      </c>
    </row>
    <row r="30" spans="1:29" x14ac:dyDescent="0.25">
      <c r="B30" t="s">
        <v>27</v>
      </c>
      <c r="C30" t="s">
        <v>53</v>
      </c>
      <c r="J30" s="2">
        <f>0.15/0.1</f>
        <v>1.4999999999999998</v>
      </c>
    </row>
    <row r="31" spans="1:29" x14ac:dyDescent="0.25">
      <c r="J31" s="10"/>
    </row>
    <row r="32" spans="1:29" ht="45" x14ac:dyDescent="0.25">
      <c r="A32" s="76" t="s">
        <v>67</v>
      </c>
      <c r="J32" s="10"/>
    </row>
    <row r="33" spans="1:29" x14ac:dyDescent="0.25">
      <c r="B33" t="s">
        <v>23</v>
      </c>
      <c r="C33">
        <v>1</v>
      </c>
      <c r="D33">
        <f>C33+1</f>
        <v>2</v>
      </c>
      <c r="E33" s="3">
        <f t="shared" ref="E33:S33" si="5">D33+1</f>
        <v>3</v>
      </c>
      <c r="F33">
        <f t="shared" si="5"/>
        <v>4</v>
      </c>
      <c r="G33">
        <f t="shared" si="5"/>
        <v>5</v>
      </c>
      <c r="H33">
        <f t="shared" si="5"/>
        <v>6</v>
      </c>
      <c r="I33" s="1">
        <f t="shared" si="5"/>
        <v>7</v>
      </c>
      <c r="J33" s="10">
        <f t="shared" si="5"/>
        <v>8</v>
      </c>
      <c r="K33">
        <f t="shared" si="5"/>
        <v>9</v>
      </c>
      <c r="L33">
        <f t="shared" si="5"/>
        <v>10</v>
      </c>
      <c r="M33">
        <f t="shared" si="5"/>
        <v>11</v>
      </c>
      <c r="N33" s="1">
        <f t="shared" si="5"/>
        <v>12</v>
      </c>
      <c r="O33">
        <f t="shared" si="5"/>
        <v>13</v>
      </c>
      <c r="P33">
        <f t="shared" si="5"/>
        <v>14</v>
      </c>
      <c r="Q33">
        <f t="shared" si="5"/>
        <v>15</v>
      </c>
      <c r="R33">
        <f t="shared" si="5"/>
        <v>16</v>
      </c>
      <c r="S33" s="1">
        <f t="shared" si="5"/>
        <v>17</v>
      </c>
    </row>
    <row r="34" spans="1:29" ht="45" x14ac:dyDescent="0.25">
      <c r="A34" s="21" t="s">
        <v>24</v>
      </c>
      <c r="B34" s="7" t="s">
        <v>0</v>
      </c>
      <c r="C34" s="7" t="s">
        <v>1</v>
      </c>
      <c r="D34" s="7" t="s">
        <v>2</v>
      </c>
      <c r="E34" s="60" t="s">
        <v>3</v>
      </c>
      <c r="F34" s="7" t="s">
        <v>4</v>
      </c>
      <c r="G34" s="7" t="s">
        <v>5</v>
      </c>
      <c r="H34" s="7" t="s">
        <v>6</v>
      </c>
      <c r="I34" s="8" t="s">
        <v>7</v>
      </c>
      <c r="J34" s="11" t="s">
        <v>8</v>
      </c>
      <c r="K34" s="7" t="s">
        <v>9</v>
      </c>
      <c r="L34" s="7" t="s">
        <v>10</v>
      </c>
      <c r="M34" s="7" t="s">
        <v>11</v>
      </c>
      <c r="N34" s="9" t="s">
        <v>12</v>
      </c>
      <c r="O34" s="7" t="s">
        <v>13</v>
      </c>
      <c r="P34" s="7" t="s">
        <v>14</v>
      </c>
      <c r="Q34" s="7" t="s">
        <v>15</v>
      </c>
      <c r="R34" s="7" t="s">
        <v>16</v>
      </c>
      <c r="S34" s="8" t="s">
        <v>17</v>
      </c>
      <c r="T34" s="4" t="s">
        <v>22</v>
      </c>
      <c r="U34" s="16" t="s">
        <v>19</v>
      </c>
    </row>
    <row r="35" spans="1:29" x14ac:dyDescent="0.25">
      <c r="A35" s="21">
        <v>1</v>
      </c>
      <c r="B35" t="s">
        <v>18</v>
      </c>
      <c r="C35" s="3">
        <v>0</v>
      </c>
      <c r="D35" s="3">
        <v>0.64804238482444299</v>
      </c>
      <c r="E35" s="3">
        <v>0.2086374441465664</v>
      </c>
      <c r="F35" s="3">
        <v>6.8900087611314397E-5</v>
      </c>
      <c r="G35" s="3">
        <v>4.4158989387970027E-2</v>
      </c>
      <c r="H35" s="3">
        <v>8.0908246894616492E-3</v>
      </c>
      <c r="I35" s="2">
        <v>1.4668774711221483E-2</v>
      </c>
      <c r="J35" s="12">
        <f>J13*J30</f>
        <v>7.3061698799822793E-3</v>
      </c>
      <c r="K35" s="3">
        <v>1.7463249793292432E-6</v>
      </c>
      <c r="L35" s="3">
        <v>5.8630011205961376E-2</v>
      </c>
      <c r="M35" s="3">
        <v>5.4886941562166826E-5</v>
      </c>
      <c r="N35" s="2">
        <v>2.0286213601376864E-6</v>
      </c>
      <c r="O35" s="3">
        <v>1.2684657908548558E-2</v>
      </c>
      <c r="P35" s="3">
        <v>0</v>
      </c>
      <c r="Q35" s="3">
        <v>8.8571230326610286E-5</v>
      </c>
      <c r="R35" s="3">
        <v>0</v>
      </c>
      <c r="S35" s="2">
        <v>0</v>
      </c>
      <c r="T35" s="5">
        <f>SUM(C35:S35)</f>
        <v>1.0024353899599943</v>
      </c>
      <c r="U35" s="17"/>
    </row>
    <row r="36" spans="1:29" x14ac:dyDescent="0.25">
      <c r="A36" s="21">
        <v>2</v>
      </c>
      <c r="B36" t="s">
        <v>2</v>
      </c>
      <c r="C36" s="3">
        <v>0</v>
      </c>
      <c r="D36" s="3">
        <v>3.6004291571013492E-4</v>
      </c>
      <c r="E36" s="3">
        <v>0.21928535889350462</v>
      </c>
      <c r="F36" s="3">
        <v>3.4783775910899796E-5</v>
      </c>
      <c r="G36" s="3">
        <v>7.9989446772855063E-3</v>
      </c>
      <c r="H36" s="3">
        <v>1.0863293069059683E-3</v>
      </c>
      <c r="I36" s="2">
        <v>9.9827389118491167E-3</v>
      </c>
      <c r="J36" s="12">
        <f>J14*J30</f>
        <v>0.50029592495191411</v>
      </c>
      <c r="K36" s="3">
        <v>0</v>
      </c>
      <c r="L36" s="3">
        <v>5.2224022037606989E-2</v>
      </c>
      <c r="M36" s="3">
        <v>0</v>
      </c>
      <c r="N36" s="2">
        <v>0</v>
      </c>
      <c r="O36" s="3">
        <v>4.0554592640389331E-3</v>
      </c>
      <c r="P36" s="3">
        <v>0</v>
      </c>
      <c r="Q36" s="3">
        <v>1.7774557152843332E-2</v>
      </c>
      <c r="R36" s="3">
        <v>2.3154676680867234E-3</v>
      </c>
      <c r="S36" s="2">
        <v>0</v>
      </c>
      <c r="T36" s="5">
        <f t="shared" ref="T36:T48" si="6">SUM(C36:S36)</f>
        <v>0.81541362955565644</v>
      </c>
      <c r="U36" s="17">
        <f>T36-D49</f>
        <v>0.16676530831730485</v>
      </c>
      <c r="V36" t="str">
        <f>IF(U36=0,"Em equilíbrio",AC36)</f>
        <v>Excesso de venda--&gt;Distribuir pela coluna j</v>
      </c>
      <c r="AC36" t="str">
        <f t="shared" ref="AC36:AC48" si="7">IF(U36&gt;0,"Excesso de venda--&gt;Distribuir pela coluna j","Excesso de compra--&gt; Distribuir pela linha i")</f>
        <v>Excesso de venda--&gt;Distribuir pela coluna j</v>
      </c>
    </row>
    <row r="37" spans="1:29" x14ac:dyDescent="0.25">
      <c r="A37" s="21">
        <v>3</v>
      </c>
      <c r="B37" t="s">
        <v>3</v>
      </c>
      <c r="C37" s="3">
        <v>0</v>
      </c>
      <c r="D37" s="3">
        <v>0</v>
      </c>
      <c r="E37" s="3">
        <v>0</v>
      </c>
      <c r="F37" s="3">
        <v>1.3100909884769635E-4</v>
      </c>
      <c r="G37" s="3">
        <v>3.481952715293529E-5</v>
      </c>
      <c r="H37" s="3">
        <v>3.63171450690042E-4</v>
      </c>
      <c r="I37" s="2">
        <v>0.3869433923139739</v>
      </c>
      <c r="J37" s="12">
        <f>J15*J30</f>
        <v>1.0715562967563536E-4</v>
      </c>
      <c r="K37" s="3">
        <v>4.0004768412237209E-4</v>
      </c>
      <c r="L37" s="3">
        <v>4.490253536224663E-4</v>
      </c>
      <c r="M37" s="3">
        <v>1.3721735390541707E-6</v>
      </c>
      <c r="N37" s="2">
        <v>5.2950202777395393E-5</v>
      </c>
      <c r="O37" s="3">
        <v>0</v>
      </c>
      <c r="P37" s="3">
        <v>5.1434702244304987E-4</v>
      </c>
      <c r="Q37" s="3">
        <v>0</v>
      </c>
      <c r="R37" s="3">
        <v>4.8035266100675572E-2</v>
      </c>
      <c r="S37" s="2">
        <v>0</v>
      </c>
      <c r="T37" s="5">
        <f t="shared" si="6"/>
        <v>0.43703255655752016</v>
      </c>
      <c r="U37" s="17">
        <f>T37-E49</f>
        <v>3.5718543225204957E-5</v>
      </c>
      <c r="V37" t="str">
        <f t="shared" ref="V37:V48" si="8">IF(U37=0,"Em equilíbrio",AC37)</f>
        <v>Excesso de venda--&gt;Distribuir pela coluna j</v>
      </c>
      <c r="AC37" t="str">
        <f t="shared" si="7"/>
        <v>Excesso de venda--&gt;Distribuir pela coluna j</v>
      </c>
    </row>
    <row r="38" spans="1:29" x14ac:dyDescent="0.25">
      <c r="A38" s="21">
        <v>4</v>
      </c>
      <c r="B38" t="s">
        <v>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">
        <v>2.4272050689502688E-4</v>
      </c>
      <c r="J38" s="12">
        <f>J16*J30</f>
        <v>0</v>
      </c>
      <c r="K38" s="3">
        <v>0</v>
      </c>
      <c r="L38" s="3">
        <v>0</v>
      </c>
      <c r="M38" s="3">
        <v>0</v>
      </c>
      <c r="N38" s="2">
        <v>0</v>
      </c>
      <c r="O38" s="3">
        <v>0</v>
      </c>
      <c r="P38" s="3">
        <v>0</v>
      </c>
      <c r="Q38" s="3">
        <v>0</v>
      </c>
      <c r="R38" s="3">
        <v>0</v>
      </c>
      <c r="S38" s="2">
        <v>0</v>
      </c>
      <c r="T38" s="5">
        <f t="shared" si="6"/>
        <v>2.4272050689502688E-4</v>
      </c>
      <c r="U38" s="17">
        <f>T38-F49</f>
        <v>0</v>
      </c>
      <c r="V38" t="str">
        <f t="shared" si="8"/>
        <v>Em equilíbrio</v>
      </c>
      <c r="AC38" t="str">
        <f t="shared" si="7"/>
        <v>Excesso de compra--&gt; Distribuir pela linha i</v>
      </c>
    </row>
    <row r="39" spans="1:29" x14ac:dyDescent="0.25">
      <c r="A39" s="21">
        <v>5</v>
      </c>
      <c r="B39" t="s">
        <v>5</v>
      </c>
      <c r="C39" s="3">
        <v>0</v>
      </c>
      <c r="D39" s="3">
        <v>2.4589349819850736E-4</v>
      </c>
      <c r="E39" s="3">
        <v>3.1143931198376815E-3</v>
      </c>
      <c r="F39" s="3">
        <v>0</v>
      </c>
      <c r="G39" s="3">
        <v>0</v>
      </c>
      <c r="H39" s="3">
        <v>0</v>
      </c>
      <c r="I39" s="2">
        <v>3.481952715293529E-5</v>
      </c>
      <c r="J39" s="12">
        <f>J17*J30</f>
        <v>6.4950956145178471E-2</v>
      </c>
      <c r="K39" s="3">
        <v>5.0005960515296507E-3</v>
      </c>
      <c r="L39" s="3">
        <v>2.5052046737219802E-4</v>
      </c>
      <c r="M39" s="3">
        <v>2.4589349819850736E-4</v>
      </c>
      <c r="N39" s="2">
        <v>0</v>
      </c>
      <c r="O39" s="3">
        <v>0</v>
      </c>
      <c r="P39" s="3">
        <v>0</v>
      </c>
      <c r="Q39" s="3">
        <v>0</v>
      </c>
      <c r="R39" s="3">
        <v>0</v>
      </c>
      <c r="S39" s="2">
        <v>0</v>
      </c>
      <c r="T39" s="5">
        <f t="shared" si="6"/>
        <v>7.384307230746795E-2</v>
      </c>
      <c r="U39" s="17">
        <f>T39-G49</f>
        <v>2.1650318715059479E-2</v>
      </c>
      <c r="V39" t="str">
        <f t="shared" si="8"/>
        <v>Excesso de venda--&gt;Distribuir pela coluna j</v>
      </c>
      <c r="AC39" t="str">
        <f t="shared" si="7"/>
        <v>Excesso de venda--&gt;Distribuir pela coluna j</v>
      </c>
    </row>
    <row r="40" spans="1:29" x14ac:dyDescent="0.25">
      <c r="A40" s="21">
        <v>6</v>
      </c>
      <c r="B40" t="s">
        <v>6</v>
      </c>
      <c r="C40" s="3">
        <v>0</v>
      </c>
      <c r="D40" s="3">
        <v>0</v>
      </c>
      <c r="E40" s="3">
        <v>5.9596418543862283E-3</v>
      </c>
      <c r="F40" s="3">
        <v>8.0275445251162708E-6</v>
      </c>
      <c r="G40" s="3">
        <v>0</v>
      </c>
      <c r="H40" s="3">
        <v>0</v>
      </c>
      <c r="I40" s="2">
        <v>1.1656113827725008E-3</v>
      </c>
      <c r="J40" s="12">
        <f>J18*J30</f>
        <v>4.5567739610392196E-3</v>
      </c>
      <c r="K40" s="3">
        <v>0</v>
      </c>
      <c r="L40" s="3">
        <v>0</v>
      </c>
      <c r="M40" s="3">
        <v>0</v>
      </c>
      <c r="N40" s="2">
        <v>0</v>
      </c>
      <c r="O40" s="3">
        <v>0</v>
      </c>
      <c r="P40" s="3">
        <v>0</v>
      </c>
      <c r="Q40" s="3">
        <v>0</v>
      </c>
      <c r="R40" s="3">
        <v>0</v>
      </c>
      <c r="S40" s="2">
        <v>0</v>
      </c>
      <c r="T40" s="5">
        <f t="shared" si="6"/>
        <v>1.1690054742723065E-2</v>
      </c>
      <c r="U40" s="17">
        <f>T40-H49</f>
        <v>1.518924653679735E-3</v>
      </c>
      <c r="V40" t="str">
        <f t="shared" si="8"/>
        <v>Excesso de venda--&gt;Distribuir pela coluna j</v>
      </c>
      <c r="AC40" t="str">
        <f t="shared" si="7"/>
        <v>Excesso de venda--&gt;Distribuir pela coluna j</v>
      </c>
    </row>
    <row r="41" spans="1:29" s="10" customFormat="1" x14ac:dyDescent="0.25">
      <c r="A41" s="23">
        <v>8</v>
      </c>
      <c r="B41" s="10" t="s">
        <v>8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6.308046419856709E-4</v>
      </c>
      <c r="I41" s="2">
        <v>0</v>
      </c>
      <c r="J41" s="12">
        <v>0</v>
      </c>
      <c r="K41" s="12">
        <v>0</v>
      </c>
      <c r="L41" s="12">
        <v>0</v>
      </c>
      <c r="M41" s="12">
        <v>1.2230029200312516E-2</v>
      </c>
      <c r="N41" s="2">
        <v>0.10928130388472482</v>
      </c>
      <c r="O41" s="12">
        <v>0</v>
      </c>
      <c r="P41" s="12">
        <v>0</v>
      </c>
      <c r="Q41" s="12">
        <v>0</v>
      </c>
      <c r="R41" s="12">
        <v>0.35912025905285722</v>
      </c>
      <c r="S41" s="2">
        <v>1.514820560697774E-2</v>
      </c>
      <c r="T41" s="13">
        <f t="shared" si="6"/>
        <v>0.49641060238685797</v>
      </c>
      <c r="U41" s="18">
        <f>T41-J49</f>
        <v>-0.24820530119342898</v>
      </c>
      <c r="V41" t="str">
        <f t="shared" si="8"/>
        <v>Excesso de compra--&gt; Distribuir pela linha i</v>
      </c>
      <c r="AC41" t="str">
        <f t="shared" si="7"/>
        <v>Excesso de compra--&gt; Distribuir pela linha i</v>
      </c>
    </row>
    <row r="42" spans="1:29" x14ac:dyDescent="0.25">
      <c r="A42" s="21">
        <v>9</v>
      </c>
      <c r="B42" t="s">
        <v>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2">
        <v>0</v>
      </c>
      <c r="J42" s="12">
        <f>J20*J30</f>
        <v>0</v>
      </c>
      <c r="K42" s="3">
        <v>0</v>
      </c>
      <c r="L42" s="3">
        <v>0</v>
      </c>
      <c r="M42" s="3">
        <v>0</v>
      </c>
      <c r="N42" s="2">
        <v>1.7463249793292432E-6</v>
      </c>
      <c r="O42" s="3">
        <v>0</v>
      </c>
      <c r="P42" s="3">
        <v>0</v>
      </c>
      <c r="Q42" s="3">
        <v>0</v>
      </c>
      <c r="R42" s="3">
        <v>5.0005960515296507E-3</v>
      </c>
      <c r="S42" s="2">
        <v>4.0004768412237209E-4</v>
      </c>
      <c r="T42" s="5">
        <f t="shared" si="6"/>
        <v>5.4023900606313523E-3</v>
      </c>
      <c r="U42" s="17">
        <f>T42-K49</f>
        <v>0</v>
      </c>
      <c r="V42" t="str">
        <f t="shared" si="8"/>
        <v>Em equilíbrio</v>
      </c>
      <c r="AC42" t="str">
        <f t="shared" si="7"/>
        <v>Excesso de compra--&gt; Distribuir pela linha i</v>
      </c>
    </row>
    <row r="43" spans="1:29" x14ac:dyDescent="0.25">
      <c r="A43" s="21">
        <v>10</v>
      </c>
      <c r="B43" t="s">
        <v>10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2">
        <v>2.5507749599221208E-4</v>
      </c>
      <c r="J43" s="12">
        <f>J21*J30</f>
        <v>0.16694775235285622</v>
      </c>
      <c r="K43" s="3">
        <v>0</v>
      </c>
      <c r="L43" s="3">
        <v>0</v>
      </c>
      <c r="M43" s="3">
        <v>0</v>
      </c>
      <c r="N43" s="2">
        <v>0</v>
      </c>
      <c r="O43" s="3">
        <v>0</v>
      </c>
      <c r="P43" s="3">
        <v>0</v>
      </c>
      <c r="Q43" s="3">
        <v>0</v>
      </c>
      <c r="R43" s="3">
        <v>0</v>
      </c>
      <c r="S43" s="2">
        <v>0</v>
      </c>
      <c r="T43" s="5">
        <f t="shared" si="6"/>
        <v>0.16720282984884843</v>
      </c>
      <c r="U43" s="17">
        <f>T43-L49</f>
        <v>5.5649250784285398E-2</v>
      </c>
      <c r="V43" t="str">
        <f t="shared" si="8"/>
        <v>Excesso de venda--&gt;Distribuir pela coluna j</v>
      </c>
      <c r="AC43" t="str">
        <f t="shared" si="7"/>
        <v>Excesso de venda--&gt;Distribuir pela coluna j</v>
      </c>
    </row>
    <row r="44" spans="1:29" x14ac:dyDescent="0.25">
      <c r="A44" s="21">
        <v>11</v>
      </c>
      <c r="B44" t="s">
        <v>11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2">
        <v>0</v>
      </c>
      <c r="J44" s="12">
        <f>J22*J30</f>
        <v>4.5117065964101117E-4</v>
      </c>
      <c r="K44" s="3">
        <v>0</v>
      </c>
      <c r="L44" s="3">
        <v>0</v>
      </c>
      <c r="M44" s="3">
        <v>0</v>
      </c>
      <c r="N44" s="2">
        <v>1.2231401373851569E-2</v>
      </c>
      <c r="O44" s="3">
        <v>0</v>
      </c>
      <c r="P44" s="3">
        <v>0</v>
      </c>
      <c r="Q44" s="3">
        <v>0</v>
      </c>
      <c r="R44" s="3">
        <v>0</v>
      </c>
      <c r="S44" s="2">
        <v>0</v>
      </c>
      <c r="T44" s="5">
        <f t="shared" si="6"/>
        <v>1.268257203349258E-2</v>
      </c>
      <c r="U44" s="17">
        <f>T44-M49</f>
        <v>1.5039021988033467E-4</v>
      </c>
      <c r="V44" t="str">
        <f t="shared" si="8"/>
        <v>Excesso de venda--&gt;Distribuir pela coluna j</v>
      </c>
      <c r="AC44" t="str">
        <f t="shared" si="7"/>
        <v>Excesso de venda--&gt;Distribuir pela coluna j</v>
      </c>
    </row>
    <row r="45" spans="1:29" x14ac:dyDescent="0.25">
      <c r="A45" s="21">
        <v>13</v>
      </c>
      <c r="B45" t="s">
        <v>13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2">
        <v>0</v>
      </c>
      <c r="J45" s="12">
        <f>J23*J30</f>
        <v>0</v>
      </c>
      <c r="K45" s="3">
        <v>0</v>
      </c>
      <c r="L45" s="3">
        <v>0</v>
      </c>
      <c r="M45" s="3">
        <v>0</v>
      </c>
      <c r="N45" s="2">
        <v>0</v>
      </c>
      <c r="O45" s="3">
        <v>0</v>
      </c>
      <c r="P45" s="3">
        <v>0</v>
      </c>
      <c r="Q45" s="3">
        <v>0</v>
      </c>
      <c r="R45" s="3">
        <v>0</v>
      </c>
      <c r="S45" s="2">
        <v>2.6427439679454941E-2</v>
      </c>
      <c r="T45" s="5">
        <f t="shared" si="6"/>
        <v>2.6427439679454941E-2</v>
      </c>
      <c r="U45" s="17">
        <f>T45-O49</f>
        <v>0</v>
      </c>
      <c r="V45" t="str">
        <f t="shared" si="8"/>
        <v>Em equilíbrio</v>
      </c>
      <c r="AC45" t="str">
        <f t="shared" si="7"/>
        <v>Excesso de compra--&gt; Distribuir pela linha i</v>
      </c>
    </row>
    <row r="46" spans="1:29" x14ac:dyDescent="0.25">
      <c r="A46" s="21">
        <v>14</v>
      </c>
      <c r="B46" t="s">
        <v>14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2">
        <v>0</v>
      </c>
      <c r="J46" s="12">
        <f>J24*J30</f>
        <v>0</v>
      </c>
      <c r="K46" s="3">
        <v>0</v>
      </c>
      <c r="L46" s="3">
        <v>0</v>
      </c>
      <c r="M46" s="3">
        <v>0</v>
      </c>
      <c r="N46" s="2">
        <v>0</v>
      </c>
      <c r="O46" s="3">
        <v>0</v>
      </c>
      <c r="P46" s="3">
        <v>0</v>
      </c>
      <c r="Q46" s="3">
        <v>0</v>
      </c>
      <c r="R46" s="3">
        <v>0</v>
      </c>
      <c r="S46" s="2">
        <v>5.1434702244304987E-4</v>
      </c>
      <c r="T46" s="5">
        <f t="shared" si="6"/>
        <v>5.1434702244304987E-4</v>
      </c>
      <c r="U46" s="17">
        <f>T46-P49</f>
        <v>0</v>
      </c>
      <c r="V46" t="str">
        <f t="shared" si="8"/>
        <v>Em equilíbrio</v>
      </c>
      <c r="AC46" t="str">
        <f t="shared" si="7"/>
        <v>Excesso de compra--&gt; Distribuir pela linha i</v>
      </c>
    </row>
    <row r="47" spans="1:29" x14ac:dyDescent="0.25">
      <c r="A47" s="21">
        <v>15</v>
      </c>
      <c r="B47" t="s">
        <v>15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2">
        <v>0</v>
      </c>
      <c r="J47" s="12">
        <f>J25*J30</f>
        <v>0</v>
      </c>
      <c r="K47" s="3">
        <v>0</v>
      </c>
      <c r="L47" s="3">
        <v>0</v>
      </c>
      <c r="M47" s="3">
        <v>0</v>
      </c>
      <c r="N47" s="2">
        <v>0</v>
      </c>
      <c r="O47" s="3">
        <v>9.6873225068674507E-3</v>
      </c>
      <c r="P47" s="3">
        <v>0</v>
      </c>
      <c r="Q47" s="3">
        <v>0</v>
      </c>
      <c r="R47" s="3">
        <v>8.1758058763024902E-3</v>
      </c>
      <c r="S47" s="2">
        <v>0</v>
      </c>
      <c r="T47" s="5">
        <f t="shared" si="6"/>
        <v>1.7863128383169939E-2</v>
      </c>
      <c r="U47" s="17">
        <f>T47-Q49</f>
        <v>0</v>
      </c>
      <c r="V47" t="str">
        <f t="shared" si="8"/>
        <v>Em equilíbrio</v>
      </c>
      <c r="AC47" t="str">
        <f t="shared" si="7"/>
        <v>Excesso de compra--&gt; Distribuir pela linha i</v>
      </c>
    </row>
    <row r="48" spans="1:29" x14ac:dyDescent="0.25">
      <c r="A48" s="21">
        <v>16</v>
      </c>
      <c r="B48" t="s">
        <v>16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2">
        <v>0</v>
      </c>
      <c r="J48" s="12">
        <f>J26*J30</f>
        <v>0</v>
      </c>
      <c r="K48" s="3">
        <v>0</v>
      </c>
      <c r="L48" s="3">
        <v>0</v>
      </c>
      <c r="M48" s="3">
        <v>0</v>
      </c>
      <c r="N48" s="2">
        <v>0</v>
      </c>
      <c r="O48" s="3">
        <v>0</v>
      </c>
      <c r="P48" s="3">
        <v>0</v>
      </c>
      <c r="Q48" s="3">
        <v>0</v>
      </c>
      <c r="R48" s="3">
        <v>0</v>
      </c>
      <c r="S48" s="2">
        <v>0.42264739474945168</v>
      </c>
      <c r="T48" s="5">
        <f t="shared" si="6"/>
        <v>0.42264739474945168</v>
      </c>
      <c r="U48" s="17">
        <f>T48-R49</f>
        <v>0</v>
      </c>
      <c r="V48" t="str">
        <f t="shared" si="8"/>
        <v>Em equilíbrio</v>
      </c>
      <c r="AC48" t="str">
        <f t="shared" si="7"/>
        <v>Excesso de compra--&gt; Distribuir pela linha i</v>
      </c>
    </row>
    <row r="49" spans="1:55" x14ac:dyDescent="0.25">
      <c r="A49" s="24"/>
      <c r="B49" s="4" t="s">
        <v>21</v>
      </c>
      <c r="C49" s="5">
        <f>SUM(C35:C48)</f>
        <v>0</v>
      </c>
      <c r="D49" s="5">
        <f t="shared" ref="D49" si="9">SUM(D35:D48)</f>
        <v>0.64864832123835159</v>
      </c>
      <c r="E49" s="5">
        <f t="shared" ref="E49" si="10">SUM(E35:E48)</f>
        <v>0.43699683801429495</v>
      </c>
      <c r="F49" s="5">
        <f t="shared" ref="F49" si="11">SUM(F35:F48)</f>
        <v>2.427205068950268E-4</v>
      </c>
      <c r="G49" s="5">
        <f t="shared" ref="G49" si="12">SUM(G35:G48)</f>
        <v>5.2192753592408471E-2</v>
      </c>
      <c r="H49" s="5">
        <f t="shared" ref="H49" si="13">SUM(H35:H48)</f>
        <v>1.017113008904333E-2</v>
      </c>
      <c r="I49" s="6">
        <f t="shared" ref="I49" si="14">SUM(I35:I48)</f>
        <v>0.41329313484985719</v>
      </c>
      <c r="J49" s="13">
        <f t="shared" ref="J49" si="15">SUM(J35:J48)</f>
        <v>0.74461590358028695</v>
      </c>
      <c r="K49" s="5">
        <f t="shared" ref="K49" si="16">SUM(K35:K48)</f>
        <v>5.4023900606313523E-3</v>
      </c>
      <c r="L49" s="5">
        <f t="shared" ref="L49" si="17">SUM(L35:L48)</f>
        <v>0.11155357906456304</v>
      </c>
      <c r="M49" s="5">
        <f t="shared" ref="M49" si="18">SUM(M35:M48)</f>
        <v>1.2532181813612245E-2</v>
      </c>
      <c r="N49" s="6">
        <f t="shared" ref="N49" si="19">SUM(N35:N48)</f>
        <v>0.12156943040769325</v>
      </c>
      <c r="O49" s="5">
        <f t="shared" ref="O49" si="20">SUM(O35:O48)</f>
        <v>2.6427439679454941E-2</v>
      </c>
      <c r="P49" s="5">
        <f t="shared" ref="P49" si="21">SUM(P35:P48)</f>
        <v>5.1434702244304987E-4</v>
      </c>
      <c r="Q49" s="5">
        <f t="shared" ref="Q49" si="22">SUM(Q35:Q48)</f>
        <v>1.7863128383169943E-2</v>
      </c>
      <c r="R49" s="5">
        <f t="shared" ref="R49" si="23">SUM(R35:R48)</f>
        <v>0.42264739474945168</v>
      </c>
      <c r="S49" s="6">
        <f t="shared" ref="S49" si="24">SUM(S35:S48)</f>
        <v>0.46513743474244978</v>
      </c>
      <c r="T49" s="5">
        <f t="shared" ref="T49" si="25">SUM(T35:T48)</f>
        <v>3.4898081277946074</v>
      </c>
      <c r="U49" s="20">
        <f>SUM(U36:U48)</f>
        <v>-2.435389959993985E-3</v>
      </c>
      <c r="V49" s="73">
        <f>S49+N49+I49</f>
        <v>1.0000000000000002</v>
      </c>
      <c r="W49" s="4"/>
      <c r="X49" s="4"/>
      <c r="Y49" s="4"/>
      <c r="Z49" s="4"/>
      <c r="AA49" s="4"/>
      <c r="AB49" s="4"/>
      <c r="AC49" s="4"/>
    </row>
    <row r="50" spans="1:55" ht="60" x14ac:dyDescent="0.25">
      <c r="A50" s="77" t="s">
        <v>68</v>
      </c>
      <c r="B50" s="78" t="s">
        <v>46</v>
      </c>
      <c r="H50" s="3">
        <f>(J49/T41)*H41</f>
        <v>9.462069629785064E-4</v>
      </c>
      <c r="J50" s="10"/>
    </row>
    <row r="51" spans="1:55" x14ac:dyDescent="0.25">
      <c r="A51" s="21" t="s">
        <v>24</v>
      </c>
      <c r="B51" t="s">
        <v>0</v>
      </c>
      <c r="C51" t="s">
        <v>1</v>
      </c>
      <c r="D51" t="s">
        <v>2</v>
      </c>
      <c r="E51" s="3" t="s">
        <v>3</v>
      </c>
      <c r="F51" t="s">
        <v>4</v>
      </c>
      <c r="G51" t="s">
        <v>5</v>
      </c>
      <c r="H51" t="s">
        <v>6</v>
      </c>
      <c r="I51" s="1" t="s">
        <v>7</v>
      </c>
      <c r="J51" s="10" t="s">
        <v>8</v>
      </c>
      <c r="K51" t="s">
        <v>9</v>
      </c>
      <c r="L51" t="s">
        <v>10</v>
      </c>
      <c r="M51" t="s">
        <v>11</v>
      </c>
      <c r="N51" s="2" t="s">
        <v>12</v>
      </c>
      <c r="O51" t="s">
        <v>13</v>
      </c>
      <c r="P51" t="s">
        <v>14</v>
      </c>
      <c r="Q51" t="s">
        <v>15</v>
      </c>
      <c r="R51" t="s">
        <v>16</v>
      </c>
      <c r="S51" s="1" t="s">
        <v>17</v>
      </c>
      <c r="T51" s="4" t="s">
        <v>20</v>
      </c>
      <c r="U51" s="16" t="s">
        <v>19</v>
      </c>
      <c r="AH51" t="s">
        <v>24</v>
      </c>
      <c r="AI51" t="s">
        <v>0</v>
      </c>
      <c r="AJ51" t="s">
        <v>1</v>
      </c>
      <c r="AK51" t="s">
        <v>2</v>
      </c>
      <c r="AL51" t="s">
        <v>3</v>
      </c>
      <c r="AM51" t="s">
        <v>4</v>
      </c>
      <c r="AN51" t="s">
        <v>5</v>
      </c>
      <c r="AO51" t="s">
        <v>6</v>
      </c>
      <c r="AP51" t="s">
        <v>7</v>
      </c>
      <c r="AQ51" t="s">
        <v>8</v>
      </c>
      <c r="AR51" t="s">
        <v>9</v>
      </c>
      <c r="AS51" t="s">
        <v>10</v>
      </c>
      <c r="AT51" t="s">
        <v>11</v>
      </c>
      <c r="AU51" t="s">
        <v>12</v>
      </c>
      <c r="AV51" t="s">
        <v>13</v>
      </c>
      <c r="AW51" t="s">
        <v>14</v>
      </c>
      <c r="AX51" t="s">
        <v>15</v>
      </c>
      <c r="AY51" t="s">
        <v>16</v>
      </c>
      <c r="AZ51" t="s">
        <v>17</v>
      </c>
      <c r="BA51" t="s">
        <v>20</v>
      </c>
      <c r="BB51" t="s">
        <v>19</v>
      </c>
    </row>
    <row r="52" spans="1:55" x14ac:dyDescent="0.25">
      <c r="A52" s="21">
        <v>1</v>
      </c>
      <c r="B52" t="s">
        <v>18</v>
      </c>
      <c r="C52">
        <v>0</v>
      </c>
      <c r="D52" s="14">
        <f>IF((T36&gt;D49),((T36/D49)*D35))</f>
        <v>0.81465190892158179</v>
      </c>
      <c r="E52" s="14">
        <f>IF((T36&gt;D49),((T36/D49)*E35))</f>
        <v>0.26227743142536097</v>
      </c>
      <c r="F52" s="14">
        <f>IF((T36&gt;D49),((T36/D49)*F35))</f>
        <v>8.6614069097698315E-5</v>
      </c>
      <c r="G52" s="14">
        <f>IF((T36&gt;D49),((T36/D49)*G35))</f>
        <v>5.5512117483956236E-2</v>
      </c>
      <c r="H52" s="14">
        <f>IF((T36&gt;D49),((T36/D49)*H35))</f>
        <v>1.0170948586650514E-2</v>
      </c>
      <c r="I52" s="51">
        <f>I35</f>
        <v>1.4668774711221483E-2</v>
      </c>
      <c r="J52" s="14">
        <f>J35</f>
        <v>7.3061698799822793E-3</v>
      </c>
      <c r="K52" s="14">
        <f>IF((T36&gt;D49),((T36/D49)*K35))</f>
        <v>2.1952992756691526E-6</v>
      </c>
      <c r="L52" s="14">
        <f>IF((T36&gt;D49),((T36/D49)*L35))</f>
        <v>7.3703590486553366E-2</v>
      </c>
      <c r="M52" s="14">
        <f>IF((T36&gt;D49),((T36/D49)*M35))</f>
        <v>6.899819018874765E-5</v>
      </c>
      <c r="N52" s="51">
        <f>N35</f>
        <v>2.0286213601376864E-6</v>
      </c>
      <c r="O52" s="14">
        <f>IF((T36&gt;D49),((T36/D49)*O35))</f>
        <v>1.5945840922142348E-2</v>
      </c>
      <c r="P52" s="14">
        <f>IF((T36&gt;D49),((T36/D49)*P35))</f>
        <v>0</v>
      </c>
      <c r="Q52" s="14">
        <f>IF((T36&gt;D49),((T36/D49)*Q35))</f>
        <v>1.1134259664304696E-4</v>
      </c>
      <c r="R52" s="14">
        <f>IF((T36&gt;D49),((T36/D49)*R35))</f>
        <v>0</v>
      </c>
      <c r="S52" s="51">
        <f>S35</f>
        <v>0</v>
      </c>
      <c r="T52" s="5">
        <f>SUM(C52:S52)</f>
        <v>1.2545079611940144</v>
      </c>
      <c r="U52" s="17"/>
      <c r="AH52">
        <v>1</v>
      </c>
      <c r="AI52" t="s">
        <v>18</v>
      </c>
      <c r="AJ52">
        <v>0</v>
      </c>
      <c r="AK52">
        <v>0.81465190892158179</v>
      </c>
      <c r="AL52">
        <v>0.20865449741770908</v>
      </c>
      <c r="AM52">
        <v>6.8900087611314424E-5</v>
      </c>
      <c r="AN52">
        <v>6.2476785031607814E-2</v>
      </c>
      <c r="AO52">
        <v>9.2990830621141104E-3</v>
      </c>
      <c r="AP52">
        <v>1.4668774711221483E-2</v>
      </c>
      <c r="AQ52">
        <v>7.3061698799822801E-3</v>
      </c>
      <c r="AR52">
        <v>1.7463249793292432E-6</v>
      </c>
      <c r="AS52">
        <v>8.7877985358343069E-2</v>
      </c>
      <c r="AT52">
        <v>5.5545602546571595E-5</v>
      </c>
      <c r="AU52">
        <v>2.0286213601376864E-6</v>
      </c>
      <c r="AV52">
        <v>1.2684657908548558E-2</v>
      </c>
      <c r="AW52">
        <v>0</v>
      </c>
      <c r="AX52">
        <v>8.8571230326610272E-5</v>
      </c>
      <c r="AY52">
        <v>0</v>
      </c>
      <c r="AZ52">
        <v>0</v>
      </c>
      <c r="BA52">
        <v>1.2178366541579326</v>
      </c>
    </row>
    <row r="53" spans="1:55" x14ac:dyDescent="0.25">
      <c r="A53" s="21">
        <v>2</v>
      </c>
      <c r="B53" t="s">
        <v>2</v>
      </c>
      <c r="C53">
        <v>0</v>
      </c>
      <c r="D53" s="14">
        <f>IF((T36&gt;D49),((T36/D49)*D36),D36)</f>
        <v>4.5260874202913786E-4</v>
      </c>
      <c r="E53" s="61">
        <f>IF((T37&gt;E49),((T37/E49)*E36),E36)</f>
        <v>0.21930328248674133</v>
      </c>
      <c r="F53" s="14">
        <f>IF((T38&gt;F49),((T38/F49)*F36),F36)</f>
        <v>3.4783775910899796E-5</v>
      </c>
      <c r="G53" s="14">
        <f>IF((T39&gt;G49),((T39/G49)*G36),)</f>
        <v>1.1317024098804073E-2</v>
      </c>
      <c r="H53" s="14">
        <f>IF((T40&gt;H49),((T40/H49)*H36),H36)</f>
        <v>1.2485583170384594E-3</v>
      </c>
      <c r="I53" s="51">
        <f t="shared" ref="I53:J53" si="26">I36</f>
        <v>9.9827389118491167E-3</v>
      </c>
      <c r="J53" s="14">
        <f t="shared" si="26"/>
        <v>0.50029592495191411</v>
      </c>
      <c r="K53" s="14">
        <f>IF((T42&gt;K49),((T42/K49)*K36),K36)</f>
        <v>0</v>
      </c>
      <c r="L53" s="14">
        <f>IF((T43&gt;L49),((T43/L49)*L36),)</f>
        <v>7.8276325546872458E-2</v>
      </c>
      <c r="M53" s="14">
        <f>IF((T44&gt;M49),((T44/M49)*M36),M36)</f>
        <v>0</v>
      </c>
      <c r="N53" s="51">
        <f t="shared" ref="N53:N65" si="27">N36</f>
        <v>0</v>
      </c>
      <c r="O53" s="14">
        <f>IF((T45&gt;O49),((T45/O49)*O36),O36)</f>
        <v>4.0554592640389331E-3</v>
      </c>
      <c r="P53" s="14">
        <f>IF((T46&gt;P49),((T46/P49)*P36),P36)</f>
        <v>0</v>
      </c>
      <c r="Q53" s="14">
        <f>IF((T47&gt;Q49),((T47/Q49)*Q36),Q36)</f>
        <v>1.7774557152843332E-2</v>
      </c>
      <c r="R53" s="14">
        <f>IF((T48&gt;R49),((T48/R49)*R36),R36)</f>
        <v>2.3154676680867234E-3</v>
      </c>
      <c r="S53" s="51">
        <f t="shared" ref="S53:S65" si="28">S36</f>
        <v>0</v>
      </c>
      <c r="T53" s="5">
        <f t="shared" ref="T53:T65" si="29">SUM(C53:S53)</f>
        <v>0.84505673091612865</v>
      </c>
      <c r="U53" s="17">
        <f>T53-D66</f>
        <v>2.9643101360472102E-2</v>
      </c>
      <c r="V53" t="str">
        <f>IF(U53=0,"Em equilíbrio",AC53)</f>
        <v>Excesso de venda--&gt;Distribuir pela coluna j</v>
      </c>
      <c r="AC53" t="str">
        <f t="shared" ref="AC53:AC65" si="30">IF(U53&gt;0,"Excesso de venda--&gt;Distribuir pela coluna j","Excesso de compra--&gt; Distribuir pela linha i")</f>
        <v>Excesso de venda--&gt;Distribuir pela coluna j</v>
      </c>
      <c r="AH53">
        <v>2</v>
      </c>
      <c r="AI53" t="s">
        <v>2</v>
      </c>
      <c r="AJ53">
        <v>0</v>
      </c>
      <c r="AK53">
        <v>4.5260874202913786E-4</v>
      </c>
      <c r="AL53">
        <v>0.21930328248674133</v>
      </c>
      <c r="AM53">
        <v>3.478377591089981E-5</v>
      </c>
      <c r="AN53">
        <v>1.1317024098804073E-2</v>
      </c>
      <c r="AO53">
        <v>1.2485583170384598E-3</v>
      </c>
      <c r="AP53">
        <v>9.9827389118491167E-3</v>
      </c>
      <c r="AQ53">
        <v>0.50029592495191411</v>
      </c>
      <c r="AR53">
        <v>0</v>
      </c>
      <c r="AS53">
        <v>7.8276325546872458E-2</v>
      </c>
      <c r="AT53">
        <v>0</v>
      </c>
      <c r="AU53">
        <v>0</v>
      </c>
      <c r="AV53">
        <v>4.0554592640389331E-3</v>
      </c>
      <c r="AW53">
        <v>0</v>
      </c>
      <c r="AX53">
        <v>1.7774557152843328E-2</v>
      </c>
      <c r="AY53">
        <v>2.3154676680867234E-3</v>
      </c>
      <c r="AZ53">
        <v>0</v>
      </c>
      <c r="BA53">
        <v>0.84505673091612865</v>
      </c>
      <c r="BB53">
        <v>2.9643101360472102E-2</v>
      </c>
      <c r="BC53" t="s">
        <v>42</v>
      </c>
    </row>
    <row r="54" spans="1:55" x14ac:dyDescent="0.25">
      <c r="A54" s="21">
        <v>3</v>
      </c>
      <c r="B54" t="s">
        <v>3</v>
      </c>
      <c r="C54">
        <v>0</v>
      </c>
      <c r="D54" s="14">
        <f>IF((T36&gt;D49),((T36/D49)*D37),D37)</f>
        <v>0</v>
      </c>
      <c r="E54" s="61">
        <f>IF((T37&gt;E49),((T37/E49)*E37),E37)</f>
        <v>0</v>
      </c>
      <c r="F54" s="14">
        <f>IF((T38&gt;F49),((T38/F49)*F37),F37)</f>
        <v>1.3100909884769635E-4</v>
      </c>
      <c r="G54" s="14">
        <f>IF((T39&gt;G49),((T39/G49)*G37),)</f>
        <v>4.9263177056058358E-5</v>
      </c>
      <c r="H54" s="14">
        <f>IF((T40&gt;H49),((T40/H49)*H37),H37)</f>
        <v>4.1740633561791963E-4</v>
      </c>
      <c r="I54" s="51">
        <f t="shared" ref="I54:J54" si="31">I37</f>
        <v>0.3869433923139739</v>
      </c>
      <c r="J54" s="14">
        <f t="shared" si="31"/>
        <v>1.0715562967563536E-4</v>
      </c>
      <c r="K54" s="14">
        <f>IF((T42&gt;K49),((T42/K49)*K37),K37)</f>
        <v>4.0004768412237209E-4</v>
      </c>
      <c r="L54" s="14">
        <f>IF((T43&gt;L49),((T43/L49)*L37),)</f>
        <v>6.7302466159426151E-4</v>
      </c>
      <c r="M54" s="14">
        <f>IF((T44&gt;M49),((T44/M49)*M37),M37)</f>
        <v>1.3886400636642901E-6</v>
      </c>
      <c r="N54" s="51">
        <f t="shared" si="27"/>
        <v>5.2950202777395393E-5</v>
      </c>
      <c r="O54" s="14">
        <f>IF((T45&gt;O49),((T45/O49)*O37),O37)</f>
        <v>0</v>
      </c>
      <c r="P54" s="14">
        <f>IF((T46&gt;P49),((T46/P49)*P37),P37)</f>
        <v>5.1434702244304987E-4</v>
      </c>
      <c r="Q54" s="14">
        <f>IF((T47&gt;Q49),((T47/Q49)*Q37),Q37)</f>
        <v>0</v>
      </c>
      <c r="R54" s="14">
        <f>IF((T48&gt;R49),((T48/R49)*R37),(E49/T37)*R37)</f>
        <v>4.8031340192404418E-2</v>
      </c>
      <c r="S54" s="51">
        <f t="shared" si="28"/>
        <v>0</v>
      </c>
      <c r="T54" s="5">
        <f t="shared" si="29"/>
        <v>0.43732132495857634</v>
      </c>
      <c r="U54" s="17">
        <f>T54-E66</f>
        <v>-5.3334165606595707E-2</v>
      </c>
      <c r="V54" t="str">
        <f t="shared" ref="V54:V65" si="32">IF(U54=0,"Em equilíbrio",AC54)</f>
        <v>Excesso de compra--&gt; Distribuir pela linha i</v>
      </c>
      <c r="AC54" t="str">
        <f t="shared" si="30"/>
        <v>Excesso de compra--&gt; Distribuir pela linha i</v>
      </c>
      <c r="AH54">
        <v>3</v>
      </c>
      <c r="AI54" t="s">
        <v>3</v>
      </c>
      <c r="AJ54">
        <v>0</v>
      </c>
      <c r="AK54">
        <v>0</v>
      </c>
      <c r="AL54">
        <v>0</v>
      </c>
      <c r="AM54">
        <v>1.310090988476964E-4</v>
      </c>
      <c r="AN54">
        <v>4.9263177056058358E-5</v>
      </c>
      <c r="AO54">
        <v>4.1740633561791979E-4</v>
      </c>
      <c r="AP54">
        <v>0.3869433923139739</v>
      </c>
      <c r="AQ54">
        <v>1.0715562967563536E-4</v>
      </c>
      <c r="AR54">
        <v>4.0004768412237209E-4</v>
      </c>
      <c r="AS54">
        <v>6.7302466159426151E-4</v>
      </c>
      <c r="AT54">
        <v>1.3886400636642901E-6</v>
      </c>
      <c r="AU54">
        <v>5.2950202777395393E-5</v>
      </c>
      <c r="AV54">
        <v>0</v>
      </c>
      <c r="AW54">
        <v>5.1434702244304987E-4</v>
      </c>
      <c r="AX54">
        <v>0</v>
      </c>
      <c r="AY54">
        <v>4.8035266100675572E-2</v>
      </c>
      <c r="AZ54">
        <v>0</v>
      </c>
      <c r="BA54">
        <v>0.43732525086684748</v>
      </c>
      <c r="BB54">
        <v>2.9269430932737928E-4</v>
      </c>
      <c r="BC54" t="s">
        <v>42</v>
      </c>
    </row>
    <row r="55" spans="1:55" x14ac:dyDescent="0.25">
      <c r="A55" s="21">
        <v>4</v>
      </c>
      <c r="B55" t="s">
        <v>4</v>
      </c>
      <c r="C55">
        <v>0</v>
      </c>
      <c r="D55" s="14">
        <f>IF((T36&gt;D49),((T36/D49)*D38),D38)</f>
        <v>0</v>
      </c>
      <c r="E55" s="61">
        <f>IF((T37&gt;E49),((T37/E49)*E38),E38)</f>
        <v>0</v>
      </c>
      <c r="F55" s="14">
        <f>IF((T38&gt;F49),((T38/F49)*F38),F38)</f>
        <v>0</v>
      </c>
      <c r="G55" s="14">
        <f>IF((T39&gt;G49),((T39/G49)*G38),)</f>
        <v>0</v>
      </c>
      <c r="H55" s="14">
        <f>IF((T40&gt;H49),((T40/H49)*H38),H38)</f>
        <v>0</v>
      </c>
      <c r="I55" s="51">
        <f t="shared" ref="I55:J55" si="33">I38</f>
        <v>2.4272050689502688E-4</v>
      </c>
      <c r="J55" s="14">
        <f t="shared" si="33"/>
        <v>0</v>
      </c>
      <c r="K55" s="14">
        <f>IF((T42&gt;K49),((T42/K49)*K38),K38)</f>
        <v>0</v>
      </c>
      <c r="L55" s="14">
        <f>IF((T43&gt;L49),((T43/L49)*L38),)</f>
        <v>0</v>
      </c>
      <c r="M55" s="14">
        <f>IF((T44&gt;M49),((T44/M49)*M38),M38)</f>
        <v>0</v>
      </c>
      <c r="N55" s="51">
        <f t="shared" si="27"/>
        <v>0</v>
      </c>
      <c r="O55" s="14">
        <f>IF((T45&gt;O49),((T45/O49)*O38),O38)</f>
        <v>0</v>
      </c>
      <c r="P55" s="14">
        <f>IF((T46&gt;P49),((T46/P49)*P38),P38)</f>
        <v>0</v>
      </c>
      <c r="Q55" s="14">
        <f>IF((T47&gt;Q49),((T47/Q49)*Q38),Q38)</f>
        <v>0</v>
      </c>
      <c r="R55" s="14">
        <f>IF((T48&gt;R49),((T48/R49)*R38),(F49/T38)*R38)</f>
        <v>0</v>
      </c>
      <c r="S55" s="51">
        <f t="shared" si="28"/>
        <v>0</v>
      </c>
      <c r="T55" s="5">
        <f t="shared" si="29"/>
        <v>2.4272050689502688E-4</v>
      </c>
      <c r="U55" s="17">
        <f>T55-F66</f>
        <v>-1.7713981486383877E-5</v>
      </c>
      <c r="V55" t="str">
        <f t="shared" si="32"/>
        <v>Excesso de compra--&gt; Distribuir pela linha i</v>
      </c>
      <c r="AC55" t="str">
        <f t="shared" si="30"/>
        <v>Excesso de compra--&gt; Distribuir pela linha i</v>
      </c>
      <c r="AH55">
        <v>4</v>
      </c>
      <c r="AI55" t="s">
        <v>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2.4272050689502688E-4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2.4272050689502688E-4</v>
      </c>
      <c r="BB55">
        <v>0</v>
      </c>
      <c r="BC55" t="s">
        <v>43</v>
      </c>
    </row>
    <row r="56" spans="1:55" x14ac:dyDescent="0.25">
      <c r="A56" s="21">
        <v>5</v>
      </c>
      <c r="B56" t="s">
        <v>5</v>
      </c>
      <c r="C56">
        <v>0</v>
      </c>
      <c r="D56" s="14">
        <f>IF((T36&gt;D49),((T36/D49)*D39),D39)</f>
        <v>3.0911189204558946E-4</v>
      </c>
      <c r="E56" s="61">
        <f>IF((T37&gt;E49),((T37/E49)*E39),E39)</f>
        <v>3.1146476790829538E-3</v>
      </c>
      <c r="F56" s="14">
        <f>IF((T38&gt;F49),((T38/F49)*F39),F39)</f>
        <v>0</v>
      </c>
      <c r="G56" s="14">
        <f>IF((T39&gt;G49),((T39/G49)*G39),)</f>
        <v>0</v>
      </c>
      <c r="H56" s="14">
        <f>IF((T40&gt;H49),((T40/H49)*H39),H39)</f>
        <v>0</v>
      </c>
      <c r="I56" s="51">
        <f t="shared" ref="I56:J56" si="34">I39</f>
        <v>3.481952715293529E-5</v>
      </c>
      <c r="J56" s="14">
        <f t="shared" si="34"/>
        <v>6.4950956145178471E-2</v>
      </c>
      <c r="K56" s="14">
        <f>IF((T42&gt;K49),((T42/K49)*K39),K39)</f>
        <v>5.0005960515296507E-3</v>
      </c>
      <c r="L56" s="14">
        <f>IF((T43&gt;L49),((T43/L49)*L39),)</f>
        <v>3.7549428203862968E-4</v>
      </c>
      <c r="M56" s="14">
        <f>IF((T44&gt;M49),((T44/M49)*M39),M39)</f>
        <v>2.4884429940864075E-4</v>
      </c>
      <c r="N56" s="51">
        <f t="shared" si="27"/>
        <v>0</v>
      </c>
      <c r="O56" s="14">
        <f>IF((T45&gt;O49),((T45/O49)*O39),O39)</f>
        <v>0</v>
      </c>
      <c r="P56" s="14">
        <f>IF((T46&gt;P49),((T46/P49)*P39),P39)</f>
        <v>0</v>
      </c>
      <c r="Q56" s="14">
        <f>IF((T47&gt;Q49),((T47/Q49)*Q39),Q39)</f>
        <v>0</v>
      </c>
      <c r="R56" s="14">
        <f>IF((T48&gt;R49),((T48/R49)*R39),(G49/T39)*R39)</f>
        <v>0</v>
      </c>
      <c r="S56" s="51">
        <f t="shared" si="28"/>
        <v>0</v>
      </c>
      <c r="T56" s="5">
        <f t="shared" si="29"/>
        <v>7.4034469876436873E-2</v>
      </c>
      <c r="U56" s="17">
        <f>T56-G66</f>
        <v>7.156065116620508E-3</v>
      </c>
      <c r="V56" t="str">
        <f t="shared" si="32"/>
        <v>Excesso de venda--&gt;Distribuir pela coluna j</v>
      </c>
      <c r="AC56" t="str">
        <f t="shared" si="30"/>
        <v>Excesso de venda--&gt;Distribuir pela coluna j</v>
      </c>
      <c r="AH56">
        <v>5</v>
      </c>
      <c r="AI56" t="s">
        <v>5</v>
      </c>
      <c r="AJ56">
        <v>0</v>
      </c>
      <c r="AK56">
        <v>3.0911189204558946E-4</v>
      </c>
      <c r="AL56">
        <v>3.1146476790829538E-3</v>
      </c>
      <c r="AM56">
        <v>0</v>
      </c>
      <c r="AN56">
        <v>0</v>
      </c>
      <c r="AO56">
        <v>0</v>
      </c>
      <c r="AP56">
        <v>3.481952715293529E-5</v>
      </c>
      <c r="AQ56">
        <v>6.4950956145178471E-2</v>
      </c>
      <c r="AR56">
        <v>5.0005960515296507E-3</v>
      </c>
      <c r="AS56">
        <v>3.7549428203862968E-4</v>
      </c>
      <c r="AT56">
        <v>2.4884429940864075E-4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7.4034469876436873E-2</v>
      </c>
      <c r="BB56">
        <v>1.9139756896892346E-4</v>
      </c>
      <c r="BC56" t="s">
        <v>42</v>
      </c>
    </row>
    <row r="57" spans="1:55" x14ac:dyDescent="0.25">
      <c r="A57" s="21">
        <v>6</v>
      </c>
      <c r="B57" t="s">
        <v>6</v>
      </c>
      <c r="C57">
        <v>0</v>
      </c>
      <c r="D57" s="14">
        <f>IF((T36&gt;D49),((T36/D49)*D40),D40)</f>
        <v>0</v>
      </c>
      <c r="E57" s="61">
        <f>IF((T37&gt;E49),((T37/E49)*E40),E40)</f>
        <v>5.960128973986796E-3</v>
      </c>
      <c r="F57" s="14">
        <f>IF((T38&gt;F49),((T38/F49)*F40),F40)</f>
        <v>8.0275445251162708E-6</v>
      </c>
      <c r="G57" s="14">
        <f>IF((T39&gt;G49),((T39/G49)*G40),)</f>
        <v>0</v>
      </c>
      <c r="H57" s="14">
        <f>IF((T40&gt;H49),((T40/H49)*H40),H40)</f>
        <v>0</v>
      </c>
      <c r="I57" s="51">
        <f t="shared" ref="I57:J57" si="35">I40</f>
        <v>1.1656113827725008E-3</v>
      </c>
      <c r="J57" s="14">
        <f t="shared" si="35"/>
        <v>4.5567739610392196E-3</v>
      </c>
      <c r="K57" s="14">
        <f>IF((T42&gt;K49),((T42/K49)*K40),K40)</f>
        <v>0</v>
      </c>
      <c r="L57" s="14">
        <f>IF((T43&gt;L49),((T43/L49)*L40),)</f>
        <v>0</v>
      </c>
      <c r="M57" s="14">
        <f>IF((T44&gt;M49),((T44/M49)*M40),M40)</f>
        <v>0</v>
      </c>
      <c r="N57" s="51">
        <f t="shared" si="27"/>
        <v>0</v>
      </c>
      <c r="O57" s="14">
        <f>IF((T45&gt;O49),((T45/O49)*O40),O40)</f>
        <v>0</v>
      </c>
      <c r="P57" s="14">
        <f>IF((T46&gt;P49),((T46/P49)*P40),P40)</f>
        <v>0</v>
      </c>
      <c r="Q57" s="14">
        <f>IF((T47&gt;Q49),((T47/Q49)*Q40),Q40)</f>
        <v>0</v>
      </c>
      <c r="R57" s="14">
        <f>IF((T48&gt;R49),((T48/R49)*R40),(H49/T40)*R40)</f>
        <v>0</v>
      </c>
      <c r="S57" s="51">
        <f t="shared" si="28"/>
        <v>0</v>
      </c>
      <c r="T57" s="5">
        <f t="shared" si="29"/>
        <v>1.1690541862323633E-2</v>
      </c>
      <c r="U57" s="17">
        <f>T57-H66</f>
        <v>4.8711960056770087E-7</v>
      </c>
      <c r="V57" t="str">
        <f t="shared" si="32"/>
        <v>Excesso de venda--&gt;Distribuir pela coluna j</v>
      </c>
      <c r="AC57" t="str">
        <f t="shared" si="30"/>
        <v>Excesso de venda--&gt;Distribuir pela coluna j</v>
      </c>
      <c r="AH57">
        <v>6</v>
      </c>
      <c r="AI57" t="s">
        <v>6</v>
      </c>
      <c r="AJ57">
        <v>0</v>
      </c>
      <c r="AK57">
        <v>0</v>
      </c>
      <c r="AL57">
        <v>5.960128973986796E-3</v>
      </c>
      <c r="AM57">
        <v>8.0275445251162742E-6</v>
      </c>
      <c r="AN57">
        <v>0</v>
      </c>
      <c r="AO57">
        <v>0</v>
      </c>
      <c r="AP57">
        <v>1.1656113827725008E-3</v>
      </c>
      <c r="AQ57">
        <v>4.5567739610392196E-3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1.1690541862323633E-2</v>
      </c>
      <c r="BB57">
        <v>-2.2071281542536229E-4</v>
      </c>
      <c r="BC57" t="s">
        <v>44</v>
      </c>
    </row>
    <row r="58" spans="1:55" s="64" customFormat="1" x14ac:dyDescent="0.25">
      <c r="A58" s="63">
        <v>8</v>
      </c>
      <c r="B58" s="64" t="s">
        <v>8</v>
      </c>
      <c r="C58" s="64">
        <v>0</v>
      </c>
      <c r="D58" s="14">
        <f>IF((T36&gt;D49),((T36/D49)*D41),D41)</f>
        <v>0</v>
      </c>
      <c r="E58" s="61">
        <f>IF((T37&gt;E49),((T37/E49)*E41),E41)</f>
        <v>0</v>
      </c>
      <c r="F58" s="14">
        <f>IF((T38&gt;F49),((T38/F49)*F41),F41)</f>
        <v>0</v>
      </c>
      <c r="G58" s="14">
        <f>IF((T39&gt;G49),((T39/G49)*G41),)</f>
        <v>0</v>
      </c>
      <c r="H58" s="14">
        <f>IF((T40&gt;H49),((T40/H49)*H41),H41)</f>
        <v>7.2500702795257532E-4</v>
      </c>
      <c r="I58" s="51">
        <f t="shared" ref="I58:J58" si="36">I41</f>
        <v>0</v>
      </c>
      <c r="J58" s="14">
        <f t="shared" si="36"/>
        <v>0</v>
      </c>
      <c r="K58" s="14">
        <f>IF((T42&gt;K49),((T42/K49)*K41),K41)</f>
        <v>0</v>
      </c>
      <c r="L58" s="14">
        <f>IF((T43&gt;L49),((T43/L49)*L41),)</f>
        <v>0</v>
      </c>
      <c r="M58" s="14">
        <f>IF((T44&gt;M49),((T44/M49)*M41),M41)</f>
        <v>1.2376793491473704E-2</v>
      </c>
      <c r="N58" s="51">
        <f t="shared" si="27"/>
        <v>0.10928130388472482</v>
      </c>
      <c r="O58" s="14">
        <f>IF((T45&gt;O49),((T45/O49)*O41),O41)</f>
        <v>0</v>
      </c>
      <c r="P58" s="14">
        <f>IF((T46&gt;P49),((T46/P49)*P41),P41)</f>
        <v>0</v>
      </c>
      <c r="Q58" s="14">
        <f>IF((T47&gt;Q49),((T47/Q49)*Q41),Q41)</f>
        <v>0</v>
      </c>
      <c r="R58" s="14">
        <f>IF((T48&gt;R49),((T48/R49)*R41),(J49/T41)*R41)</f>
        <v>0.5386803885792858</v>
      </c>
      <c r="S58" s="51">
        <f t="shared" si="28"/>
        <v>1.514820560697774E-2</v>
      </c>
      <c r="T58" s="65">
        <f t="shared" si="29"/>
        <v>0.67621169859041463</v>
      </c>
      <c r="U58" s="66">
        <f>T58-J66</f>
        <v>-6.8404204989872319E-2</v>
      </c>
      <c r="V58" s="64" t="str">
        <f t="shared" si="32"/>
        <v>Excesso de compra--&gt; Distribuir pela linha i</v>
      </c>
      <c r="AC58" s="64" t="str">
        <f t="shared" si="30"/>
        <v>Excesso de compra--&gt; Distribuir pela linha i</v>
      </c>
      <c r="AH58" s="64">
        <v>8</v>
      </c>
      <c r="AI58" s="64" t="s">
        <v>8</v>
      </c>
      <c r="AJ58" s="64">
        <v>0</v>
      </c>
      <c r="AK58" s="64">
        <v>0</v>
      </c>
      <c r="AL58" s="64">
        <v>0</v>
      </c>
      <c r="AM58" s="64">
        <v>0</v>
      </c>
      <c r="AN58" s="64">
        <v>0</v>
      </c>
      <c r="AO58" s="64">
        <v>9.462069629785064E-4</v>
      </c>
      <c r="AP58" s="64">
        <v>0</v>
      </c>
      <c r="AQ58" s="64">
        <v>0</v>
      </c>
      <c r="AR58" s="64">
        <v>0</v>
      </c>
      <c r="AS58" s="64">
        <v>0</v>
      </c>
      <c r="AT58" s="64">
        <v>1.8345043800468773E-2</v>
      </c>
      <c r="AU58" s="64">
        <v>0.16392195582708724</v>
      </c>
      <c r="AV58" s="64">
        <v>0</v>
      </c>
      <c r="AW58" s="64">
        <v>0</v>
      </c>
      <c r="AX58" s="64">
        <v>0</v>
      </c>
      <c r="AY58" s="64">
        <v>0.5386803885792858</v>
      </c>
      <c r="AZ58" s="64">
        <v>2.2722308410466609E-2</v>
      </c>
      <c r="BA58" s="64">
        <v>0.74461590358028695</v>
      </c>
      <c r="BB58" s="64">
        <v>0</v>
      </c>
      <c r="BC58" s="64" t="s">
        <v>43</v>
      </c>
    </row>
    <row r="59" spans="1:55" x14ac:dyDescent="0.25">
      <c r="A59" s="21">
        <v>9</v>
      </c>
      <c r="B59" t="s">
        <v>9</v>
      </c>
      <c r="C59">
        <v>0</v>
      </c>
      <c r="D59" s="14">
        <f>IF((T36&gt;D49),((T36/D49)*D42),D42)</f>
        <v>0</v>
      </c>
      <c r="E59" s="61">
        <f>IF((T37&gt;E49),((T37/E49)*E42),E42)</f>
        <v>0</v>
      </c>
      <c r="F59" s="14">
        <f>IF((T38&gt;F49),((T38/F49)*F42),F42)</f>
        <v>0</v>
      </c>
      <c r="G59" s="14">
        <f>IF((T39&gt;G49),((T39/G49)*G42),)</f>
        <v>0</v>
      </c>
      <c r="H59" s="14">
        <f>IF((T40&gt;H49),((T40/H49)*H42),H42)</f>
        <v>0</v>
      </c>
      <c r="I59" s="51">
        <f t="shared" ref="I59:J59" si="37">I42</f>
        <v>0</v>
      </c>
      <c r="J59" s="14">
        <f t="shared" si="37"/>
        <v>0</v>
      </c>
      <c r="K59" s="14">
        <f>IF((T42&gt;K49),((T42/K49)*K42),K42)</f>
        <v>0</v>
      </c>
      <c r="L59" s="14">
        <f>IF((T43&gt;L49),((T43/L49)*L42),)</f>
        <v>0</v>
      </c>
      <c r="M59" s="14">
        <f>IF((T44&gt;M49),((T44/M49)*M42),M42)</f>
        <v>0</v>
      </c>
      <c r="N59" s="51">
        <f t="shared" si="27"/>
        <v>1.7463249793292432E-6</v>
      </c>
      <c r="O59" s="14">
        <f>IF((T45&gt;O49),((T45/O49)*O42),O42)</f>
        <v>0</v>
      </c>
      <c r="P59" s="14">
        <f>IF((T46&gt;P49),((T46/P49)*P42),P42)</f>
        <v>0</v>
      </c>
      <c r="Q59" s="14">
        <f>IF((T47&gt;Q49),((T47/Q49)*Q42),Q42)</f>
        <v>0</v>
      </c>
      <c r="R59" s="14">
        <f>IF((T48&gt;R49),((T48/R49)*R42),(K49/T42)*R42)</f>
        <v>5.0005960515296507E-3</v>
      </c>
      <c r="S59" s="51">
        <f t="shared" si="28"/>
        <v>4.0004768412237209E-4</v>
      </c>
      <c r="T59" s="5">
        <f t="shared" si="29"/>
        <v>5.4023900606313523E-3</v>
      </c>
      <c r="U59" s="17">
        <f>T59-K66</f>
        <v>-4.4897429633990182E-7</v>
      </c>
      <c r="V59" t="str">
        <f t="shared" si="32"/>
        <v>Excesso de compra--&gt; Distribuir pela linha i</v>
      </c>
      <c r="AC59" t="str">
        <f t="shared" si="30"/>
        <v>Excesso de compra--&gt; Distribuir pela linha i</v>
      </c>
      <c r="AH59">
        <v>9</v>
      </c>
      <c r="AI59" t="s">
        <v>9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1.7463249793292432E-6</v>
      </c>
      <c r="AV59">
        <v>0</v>
      </c>
      <c r="AW59">
        <v>0</v>
      </c>
      <c r="AX59">
        <v>0</v>
      </c>
      <c r="AY59">
        <v>5.0005960515296507E-3</v>
      </c>
      <c r="AZ59">
        <v>4.0004768412237209E-4</v>
      </c>
      <c r="BA59">
        <v>5.4023900606313523E-3</v>
      </c>
      <c r="BB59">
        <v>0</v>
      </c>
      <c r="BC59" t="s">
        <v>43</v>
      </c>
    </row>
    <row r="60" spans="1:55" x14ac:dyDescent="0.25">
      <c r="A60" s="21">
        <v>10</v>
      </c>
      <c r="B60" t="s">
        <v>10</v>
      </c>
      <c r="C60">
        <v>0</v>
      </c>
      <c r="D60" s="14">
        <f>IF((T36&gt;D49),((T36/D49)*D43),D43)</f>
        <v>0</v>
      </c>
      <c r="E60" s="61">
        <f>IF((T37&gt;E49),((T37/E49)*E43),E43)</f>
        <v>0</v>
      </c>
      <c r="F60" s="14">
        <f>IF((T38&gt;F49),((T38/F49)*F43),F43)</f>
        <v>0</v>
      </c>
      <c r="G60" s="14">
        <f>IF((T39&gt;G49),((T39/G49)*G43),)</f>
        <v>0</v>
      </c>
      <c r="H60" s="14">
        <f>IF((T40&gt;H49),((T40/H49)*H43),H43)</f>
        <v>0</v>
      </c>
      <c r="I60" s="51">
        <f t="shared" ref="I60:J60" si="38">I43</f>
        <v>2.5507749599221208E-4</v>
      </c>
      <c r="J60" s="14">
        <f t="shared" si="38"/>
        <v>0.16694775235285622</v>
      </c>
      <c r="K60" s="14">
        <f>IF((T42&gt;K49),((T42/K49)*K43),K43)</f>
        <v>0</v>
      </c>
      <c r="L60" s="14">
        <f>IF((T43&gt;L49),((T43/L49)*L43),)</f>
        <v>0</v>
      </c>
      <c r="M60" s="14">
        <f>IF((T44&gt;M49),((T44/M49)*M43),M43)</f>
        <v>0</v>
      </c>
      <c r="N60" s="51">
        <f t="shared" si="27"/>
        <v>0</v>
      </c>
      <c r="O60" s="14">
        <f>IF((T45&gt;O49),((T45/O49)*O43),O43)</f>
        <v>0</v>
      </c>
      <c r="P60" s="14">
        <f>IF((T46&gt;P49),((T46/P49)*P43),P43)</f>
        <v>0</v>
      </c>
      <c r="Q60" s="14">
        <f>IF((T47&gt;Q49),((T47/Q49)*Q43),Q43)</f>
        <v>0</v>
      </c>
      <c r="R60" s="14">
        <f>IF((T48&gt;R49),((T48/R49)*R43),(L49/T43)*R43)</f>
        <v>0</v>
      </c>
      <c r="S60" s="51">
        <f t="shared" si="28"/>
        <v>0</v>
      </c>
      <c r="T60" s="5">
        <f t="shared" si="29"/>
        <v>0.16720282984884843</v>
      </c>
      <c r="U60" s="17">
        <f>T60-L66</f>
        <v>1.4174394871789731E-2</v>
      </c>
      <c r="V60" t="str">
        <f t="shared" si="32"/>
        <v>Excesso de venda--&gt;Distribuir pela coluna j</v>
      </c>
      <c r="AC60" t="str">
        <f t="shared" si="30"/>
        <v>Excesso de venda--&gt;Distribuir pela coluna j</v>
      </c>
      <c r="AH60">
        <v>10</v>
      </c>
      <c r="AI60" t="s">
        <v>10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2.5507749599221208E-4</v>
      </c>
      <c r="AQ60">
        <v>0.16694775235285622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0.16720282984884843</v>
      </c>
      <c r="BB60">
        <v>0</v>
      </c>
      <c r="BC60" t="s">
        <v>43</v>
      </c>
    </row>
    <row r="61" spans="1:55" x14ac:dyDescent="0.25">
      <c r="A61" s="21">
        <v>11</v>
      </c>
      <c r="B61" t="s">
        <v>11</v>
      </c>
      <c r="C61">
        <v>0</v>
      </c>
      <c r="D61" s="14">
        <f>IF((T36&gt;D49),((T36/D49)*D44),D44)</f>
        <v>0</v>
      </c>
      <c r="E61" s="61">
        <f>IF((T37&gt;E49),((T37/E49)*E44),E44)</f>
        <v>0</v>
      </c>
      <c r="F61" s="14">
        <f>IF((T38&gt;F49),((T38/F49)*F44),F44)</f>
        <v>0</v>
      </c>
      <c r="G61" s="14">
        <f>IF((T39&gt;G49),((T39/G49)*G44),)</f>
        <v>0</v>
      </c>
      <c r="H61" s="14">
        <f>IF((T40&gt;H49),((T40/H49)*H44),H44)</f>
        <v>0</v>
      </c>
      <c r="I61" s="51">
        <f t="shared" ref="I61:J61" si="39">I44</f>
        <v>0</v>
      </c>
      <c r="J61" s="14">
        <f t="shared" si="39"/>
        <v>4.5117065964101117E-4</v>
      </c>
      <c r="K61" s="14">
        <f>IF((T42&gt;K49),((T42/K49)*K44),K44)</f>
        <v>0</v>
      </c>
      <c r="L61" s="14">
        <f>IF((T43&gt;L49),((T43/L49)*L44),)</f>
        <v>0</v>
      </c>
      <c r="M61" s="14">
        <f>IF((T44&gt;M49),((T44/M49)*M44),M44)</f>
        <v>0</v>
      </c>
      <c r="N61" s="51">
        <f t="shared" si="27"/>
        <v>1.2231401373851569E-2</v>
      </c>
      <c r="O61" s="14">
        <f>IF((T45&gt;O49),((T45/O49)*O44),O44)</f>
        <v>0</v>
      </c>
      <c r="P61" s="14">
        <f>IF((T46&gt;P49),((T46/P49)*P44),P44)</f>
        <v>0</v>
      </c>
      <c r="Q61" s="14">
        <f>IF((T47&gt;Q49),((T47/Q49)*Q44),Q44)</f>
        <v>0</v>
      </c>
      <c r="R61" s="14">
        <f>IF((T48&gt;R49),((T48/R49)*R44),(M49/T44)*R44)</f>
        <v>0</v>
      </c>
      <c r="S61" s="51">
        <f t="shared" si="28"/>
        <v>0</v>
      </c>
      <c r="T61" s="5">
        <f t="shared" si="29"/>
        <v>1.268257203349258E-2</v>
      </c>
      <c r="U61" s="17">
        <f>T61-M66</f>
        <v>-1.3452587642176841E-5</v>
      </c>
      <c r="V61" t="str">
        <f t="shared" si="32"/>
        <v>Excesso de compra--&gt; Distribuir pela linha i</v>
      </c>
      <c r="AC61" t="str">
        <f t="shared" si="30"/>
        <v>Excesso de compra--&gt; Distribuir pela linha i</v>
      </c>
      <c r="AH61">
        <v>11</v>
      </c>
      <c r="AI61" t="s">
        <v>11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4.5117065964101117E-4</v>
      </c>
      <c r="AR61">
        <v>0</v>
      </c>
      <c r="AS61">
        <v>0</v>
      </c>
      <c r="AT61">
        <v>0</v>
      </c>
      <c r="AU61">
        <v>1.2231401373851569E-2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1.268257203349258E-2</v>
      </c>
      <c r="BB61">
        <v>-5.9682503089950704E-3</v>
      </c>
      <c r="BC61" t="s">
        <v>44</v>
      </c>
    </row>
    <row r="62" spans="1:55" x14ac:dyDescent="0.25">
      <c r="A62" s="21">
        <v>13</v>
      </c>
      <c r="B62" t="s">
        <v>13</v>
      </c>
      <c r="C62">
        <v>0</v>
      </c>
      <c r="D62" s="14">
        <f>IF((T36&gt;D49),((T36/D49)*D45),D45)</f>
        <v>0</v>
      </c>
      <c r="E62" s="61">
        <f>IF((T37&gt;E49),((T37/E49)*E45),E45)</f>
        <v>0</v>
      </c>
      <c r="F62" s="14">
        <f>IF((T38&gt;F49),((T38/F49)*F45),F45)</f>
        <v>0</v>
      </c>
      <c r="G62" s="14">
        <f>IF((T39&gt;G49),((T39/G49)*G45),)</f>
        <v>0</v>
      </c>
      <c r="H62" s="14">
        <f>IF((T40&gt;H49),((T40/H49)*H45),H45)</f>
        <v>0</v>
      </c>
      <c r="I62" s="51">
        <f t="shared" ref="I62:J62" si="40">I45</f>
        <v>0</v>
      </c>
      <c r="J62" s="14">
        <f t="shared" si="40"/>
        <v>0</v>
      </c>
      <c r="K62" s="14">
        <f>IF((T42&gt;K49),((T42/K49)*K45),K45)</f>
        <v>0</v>
      </c>
      <c r="L62" s="14">
        <f>IF((T43&gt;L49),((T43/L49)*L45),)</f>
        <v>0</v>
      </c>
      <c r="M62" s="14">
        <f>IF((T44&gt;M49),((T44/M49)*M45),M45)</f>
        <v>0</v>
      </c>
      <c r="N62" s="51">
        <f t="shared" si="27"/>
        <v>0</v>
      </c>
      <c r="O62" s="14">
        <f>IF((T45&gt;O49),((T45/O49)*O45),O45)</f>
        <v>0</v>
      </c>
      <c r="P62" s="14">
        <f>IF((T46&gt;P49),((T46/P49)*P45),P45)</f>
        <v>0</v>
      </c>
      <c r="Q62" s="14">
        <f>IF((T47&gt;Q49),((T47/Q49)*Q45),Q45)</f>
        <v>0</v>
      </c>
      <c r="R62" s="14">
        <f>IF((T48&gt;R49),((T48/R49)*R45),(O49/T45)*R45)</f>
        <v>0</v>
      </c>
      <c r="S62" s="51">
        <f t="shared" si="28"/>
        <v>2.6427439679454941E-2</v>
      </c>
      <c r="T62" s="5">
        <f t="shared" si="29"/>
        <v>2.6427439679454941E-2</v>
      </c>
      <c r="U62" s="17">
        <f>T62-O66</f>
        <v>-3.2611830135937936E-3</v>
      </c>
      <c r="V62" t="str">
        <f t="shared" si="32"/>
        <v>Excesso de compra--&gt; Distribuir pela linha i</v>
      </c>
      <c r="AC62" t="str">
        <f t="shared" si="30"/>
        <v>Excesso de compra--&gt; Distribuir pela linha i</v>
      </c>
      <c r="AH62">
        <v>13</v>
      </c>
      <c r="AI62" t="s">
        <v>13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2.6427439679454941E-2</v>
      </c>
      <c r="BA62">
        <v>2.6427439679454941E-2</v>
      </c>
      <c r="BB62">
        <v>0</v>
      </c>
      <c r="BC62" t="s">
        <v>43</v>
      </c>
    </row>
    <row r="63" spans="1:55" x14ac:dyDescent="0.25">
      <c r="A63" s="21">
        <v>14</v>
      </c>
      <c r="B63" t="s">
        <v>14</v>
      </c>
      <c r="C63">
        <v>0</v>
      </c>
      <c r="D63" s="14">
        <f>IF((T36&gt;D49),((T36/D49)*D46),D46)</f>
        <v>0</v>
      </c>
      <c r="E63" s="61">
        <f>IF((T37&gt;E49),((T37/E49)*E46),E46)</f>
        <v>0</v>
      </c>
      <c r="F63" s="14">
        <f>IF((T38&gt;F49),((T38/F49)*F46),F46)</f>
        <v>0</v>
      </c>
      <c r="G63" s="14">
        <f>IF((T39&gt;G49),((T39/G49)*G46),)</f>
        <v>0</v>
      </c>
      <c r="H63" s="14">
        <f>IF((T40&gt;H49),((T40/H49)*H46),H46)</f>
        <v>0</v>
      </c>
      <c r="I63" s="51">
        <f t="shared" ref="I63:J63" si="41">I46</f>
        <v>0</v>
      </c>
      <c r="J63" s="14">
        <f t="shared" si="41"/>
        <v>0</v>
      </c>
      <c r="K63" s="14">
        <f>IF((T42&gt;K49),((T42/K49)*K46),K46)</f>
        <v>0</v>
      </c>
      <c r="L63" s="14">
        <f>IF((T43&gt;L49),((T43/L49)*L46),)</f>
        <v>0</v>
      </c>
      <c r="M63" s="14">
        <f>IF((T44&gt;M49),((T44/M49)*M46),M46)</f>
        <v>0</v>
      </c>
      <c r="N63" s="51">
        <f t="shared" si="27"/>
        <v>0</v>
      </c>
      <c r="O63" s="14">
        <f>IF((T45&gt;O49),((T45/O49)*O46),O46)</f>
        <v>0</v>
      </c>
      <c r="P63" s="14">
        <f>IF((T46&gt;P49),((T46/P49)*P46),P46)</f>
        <v>0</v>
      </c>
      <c r="Q63" s="14">
        <f>IF((T47&gt;Q49),((T47/Q49)*Q46),Q46)</f>
        <v>0</v>
      </c>
      <c r="R63" s="14">
        <f>IF((T48&gt;R49),((T48/R49)*R46),(P49/T46)*R46)</f>
        <v>0</v>
      </c>
      <c r="S63" s="51">
        <f t="shared" si="28"/>
        <v>5.1434702244304987E-4</v>
      </c>
      <c r="T63" s="5">
        <f t="shared" si="29"/>
        <v>5.1434702244304987E-4</v>
      </c>
      <c r="U63" s="17">
        <f>T63-P66</f>
        <v>0</v>
      </c>
      <c r="V63" t="str">
        <f t="shared" si="32"/>
        <v>Em equilíbrio</v>
      </c>
      <c r="AC63" t="str">
        <f t="shared" si="30"/>
        <v>Excesso de compra--&gt; Distribuir pela linha i</v>
      </c>
      <c r="AH63">
        <v>14</v>
      </c>
      <c r="AI63" t="s">
        <v>14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5.1434702244304987E-4</v>
      </c>
      <c r="BA63">
        <v>5.1434702244304987E-4</v>
      </c>
      <c r="BB63">
        <v>0</v>
      </c>
      <c r="BC63" t="s">
        <v>43</v>
      </c>
    </row>
    <row r="64" spans="1:55" x14ac:dyDescent="0.25">
      <c r="A64" s="21">
        <v>15</v>
      </c>
      <c r="B64" t="s">
        <v>15</v>
      </c>
      <c r="C64">
        <v>0</v>
      </c>
      <c r="D64" s="14">
        <f>IF((T36&gt;D49),((T36/D49)*D47),D47)</f>
        <v>0</v>
      </c>
      <c r="E64" s="61">
        <f>IF((T37&gt;E49),((T37/E49)*E47),E47)</f>
        <v>0</v>
      </c>
      <c r="F64" s="14">
        <f>IF((T38&gt;F49),((T38/F49)*F47),F47)</f>
        <v>0</v>
      </c>
      <c r="G64" s="14">
        <f>IF((T39&gt;G49),((T39/G49)*G47),)</f>
        <v>0</v>
      </c>
      <c r="H64" s="14">
        <f>IF((T40&gt;H49),((T40/H49)*H47),H47)</f>
        <v>0</v>
      </c>
      <c r="I64" s="51">
        <f t="shared" ref="I64:J64" si="42">I47</f>
        <v>0</v>
      </c>
      <c r="J64" s="14">
        <f t="shared" si="42"/>
        <v>0</v>
      </c>
      <c r="K64" s="14">
        <f>IF((T42&gt;K49),((T42/K49)*K47),K47)</f>
        <v>0</v>
      </c>
      <c r="L64" s="14">
        <f>IF((T43&gt;L49),((T43/L49)*L47),)</f>
        <v>0</v>
      </c>
      <c r="M64" s="14">
        <f>IF((T44&gt;M49),((T44/M49)*M47),M47)</f>
        <v>0</v>
      </c>
      <c r="N64" s="51">
        <f t="shared" si="27"/>
        <v>0</v>
      </c>
      <c r="O64" s="14">
        <f>IF((T45&gt;O49),((T45/O49)*O47),O47)</f>
        <v>9.6873225068674507E-3</v>
      </c>
      <c r="P64" s="14">
        <f>IF((T46&gt;P49),((T46/P49)*P47),P47)</f>
        <v>0</v>
      </c>
      <c r="Q64" s="14">
        <f>IF((T47&gt;Q49),((T47/Q49)*Q47),Q47)</f>
        <v>0</v>
      </c>
      <c r="R64" s="14">
        <f>IF((T48&gt;R49),((T48/R49)*R47),(Q49/T47)*R47)</f>
        <v>8.1758058763024919E-3</v>
      </c>
      <c r="S64" s="51">
        <f t="shared" si="28"/>
        <v>0</v>
      </c>
      <c r="T64" s="5">
        <f t="shared" si="29"/>
        <v>1.7863128383169943E-2</v>
      </c>
      <c r="U64" s="17">
        <f>T64-Q66</f>
        <v>-2.2771366316436809E-5</v>
      </c>
      <c r="V64" t="str">
        <f t="shared" si="32"/>
        <v>Excesso de compra--&gt; Distribuir pela linha i</v>
      </c>
      <c r="AC64" t="str">
        <f t="shared" si="30"/>
        <v>Excesso de compra--&gt; Distribuir pela linha i</v>
      </c>
      <c r="AH64">
        <v>15</v>
      </c>
      <c r="AI64" t="s">
        <v>15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9.6873225068674507E-3</v>
      </c>
      <c r="AW64">
        <v>0</v>
      </c>
      <c r="AX64">
        <v>0</v>
      </c>
      <c r="AY64">
        <v>8.1758058763024902E-3</v>
      </c>
      <c r="AZ64">
        <v>0</v>
      </c>
      <c r="BA64">
        <v>1.7863128383169939E-2</v>
      </c>
      <c r="BB64">
        <v>0</v>
      </c>
      <c r="BC64" t="s">
        <v>43</v>
      </c>
    </row>
    <row r="65" spans="1:55" x14ac:dyDescent="0.25">
      <c r="A65" s="21">
        <v>16</v>
      </c>
      <c r="B65" t="s">
        <v>16</v>
      </c>
      <c r="C65">
        <v>0</v>
      </c>
      <c r="D65" s="14">
        <f>IF((T36&gt;D49),((T36/D49)*D48),D48)</f>
        <v>0</v>
      </c>
      <c r="E65" s="61">
        <f>IF((T37&gt;E49),((T37/E49)*E48),E48)</f>
        <v>0</v>
      </c>
      <c r="F65" s="14">
        <f>IF((T38&gt;F49),((T38/F49)*F48),F48)</f>
        <v>0</v>
      </c>
      <c r="G65" s="14">
        <f>IF((T39&gt;G49),((T39/G49)*G48),)</f>
        <v>0</v>
      </c>
      <c r="H65" s="14">
        <f>IF((T40&gt;H49),((T40/H49)*H48),H48)</f>
        <v>0</v>
      </c>
      <c r="I65" s="51">
        <f t="shared" ref="I65:J65" si="43">I48</f>
        <v>0</v>
      </c>
      <c r="J65" s="14">
        <f t="shared" si="43"/>
        <v>0</v>
      </c>
      <c r="K65" s="14">
        <f>IF((T42&gt;K49),((T42/K49)*K48),K48)</f>
        <v>0</v>
      </c>
      <c r="L65" s="14">
        <f>IF((T43&gt;L49),((T43/L49)*L48),)</f>
        <v>0</v>
      </c>
      <c r="M65" s="14">
        <f>IF((T44&gt;M49),((T44/M49)*M48),M48)</f>
        <v>0</v>
      </c>
      <c r="N65" s="51">
        <f t="shared" si="27"/>
        <v>0</v>
      </c>
      <c r="O65" s="14">
        <f>IF((T45&gt;O49),((T45/O49)*O48),O48)</f>
        <v>0</v>
      </c>
      <c r="P65" s="14">
        <f>IF((T46&gt;P49),((T46/P49)*P48),P48)</f>
        <v>0</v>
      </c>
      <c r="Q65" s="14">
        <f>IF((T47&gt;Q49),((T47/Q49)*Q48),Q48)</f>
        <v>0</v>
      </c>
      <c r="R65" s="14">
        <f>IF((T48&gt;R49),((T48/R49)*R48),(R49/T48)*R48)</f>
        <v>0</v>
      </c>
      <c r="S65" s="51">
        <f t="shared" si="28"/>
        <v>0.42264739474945168</v>
      </c>
      <c r="T65" s="5">
        <f t="shared" si="29"/>
        <v>0.42264739474945168</v>
      </c>
      <c r="U65" s="17">
        <f>T65-R66</f>
        <v>-0.17955620361815749</v>
      </c>
      <c r="V65" t="str">
        <f t="shared" si="32"/>
        <v>Excesso de compra--&gt; Distribuir pela linha i</v>
      </c>
      <c r="AC65" t="str">
        <f t="shared" si="30"/>
        <v>Excesso de compra--&gt; Distribuir pela linha i</v>
      </c>
      <c r="AH65">
        <v>16</v>
      </c>
      <c r="AI65" t="s">
        <v>16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0.42264739474945168</v>
      </c>
      <c r="BA65">
        <v>0.42264739474945168</v>
      </c>
      <c r="BB65">
        <v>-0.17956012952642864</v>
      </c>
      <c r="BC65" t="s">
        <v>44</v>
      </c>
    </row>
    <row r="66" spans="1:55" x14ac:dyDescent="0.25">
      <c r="B66" t="s">
        <v>28</v>
      </c>
      <c r="C66" s="5">
        <f>SUM(C52:C65)</f>
        <v>0</v>
      </c>
      <c r="D66" s="5">
        <f t="shared" ref="D66" si="44">SUM(D52:D65)</f>
        <v>0.81541362955565655</v>
      </c>
      <c r="E66" s="5">
        <f t="shared" ref="E66" si="45">SUM(E52:E65)</f>
        <v>0.49065549056517205</v>
      </c>
      <c r="F66" s="5">
        <f t="shared" ref="F66" si="46">SUM(F52:F65)</f>
        <v>2.6043448838141076E-4</v>
      </c>
      <c r="G66" s="5">
        <f t="shared" ref="G66" si="47">SUM(G52:G65)</f>
        <v>6.6878404759816365E-2</v>
      </c>
      <c r="H66" s="14">
        <f>IF((T40&gt;H49),((T40/H49)*H49),(H49/T40)*H49)</f>
        <v>1.1690054742723065E-2</v>
      </c>
      <c r="I66" s="6">
        <f t="shared" ref="I66" si="48">SUM(I52:I65)</f>
        <v>0.41329313484985719</v>
      </c>
      <c r="J66" s="13">
        <f t="shared" ref="J66" si="49">SUM(J52:J65)</f>
        <v>0.74461590358028695</v>
      </c>
      <c r="K66" s="5">
        <f t="shared" ref="K66" si="50">SUM(K52:K65)</f>
        <v>5.4028390349276922E-3</v>
      </c>
      <c r="L66" s="5">
        <f t="shared" ref="L66" si="51">SUM(L52:L65)</f>
        <v>0.1530284349770587</v>
      </c>
      <c r="M66" s="5">
        <f t="shared" ref="M66" si="52">SUM(M52:M65)</f>
        <v>1.2696024621134757E-2</v>
      </c>
      <c r="N66" s="6">
        <f t="shared" ref="N66" si="53">SUM(N52:N65)</f>
        <v>0.12156943040769325</v>
      </c>
      <c r="O66" s="5">
        <f t="shared" ref="O66" si="54">SUM(O52:O65)</f>
        <v>2.9688622693048734E-2</v>
      </c>
      <c r="P66" s="5">
        <f t="shared" ref="P66" si="55">SUM(P52:P65)</f>
        <v>5.1434702244304987E-4</v>
      </c>
      <c r="Q66" s="5">
        <f t="shared" ref="Q66" si="56">SUM(Q52:Q65)</f>
        <v>1.7885899749486379E-2</v>
      </c>
      <c r="R66" s="5">
        <f t="shared" ref="R66" si="57">SUM(R52:R65)</f>
        <v>0.60220359836760917</v>
      </c>
      <c r="S66" s="6">
        <f t="shared" ref="S66" si="58">SUM(S52:S65)</f>
        <v>0.46513743474244978</v>
      </c>
      <c r="T66" s="5">
        <f t="shared" ref="T66" si="59">SUM(T52:T65)</f>
        <v>3.9518055496822821</v>
      </c>
      <c r="U66" s="20">
        <f>SUM(U53:U65)</f>
        <v>-0.25363609566947776</v>
      </c>
      <c r="V66" s="73">
        <f>S66+N66+I66</f>
        <v>1.0000000000000002</v>
      </c>
      <c r="AI66" t="s">
        <v>28</v>
      </c>
      <c r="AJ66">
        <v>0</v>
      </c>
      <c r="AK66">
        <v>0.81541362955565655</v>
      </c>
      <c r="AL66">
        <v>0.4370325565575201</v>
      </c>
      <c r="AM66">
        <v>2.4272050689502691E-4</v>
      </c>
      <c r="AN66">
        <v>7.384307230746795E-2</v>
      </c>
      <c r="AO66">
        <v>1.1911254677748995E-2</v>
      </c>
      <c r="AP66">
        <v>0.41329313484985719</v>
      </c>
      <c r="AQ66">
        <v>0.74461590358028695</v>
      </c>
      <c r="AR66">
        <v>5.4023900606313523E-3</v>
      </c>
      <c r="AS66">
        <v>0.16720282984884843</v>
      </c>
      <c r="AT66">
        <v>1.865082234248765E-2</v>
      </c>
      <c r="AU66">
        <v>0.17621008235005564</v>
      </c>
      <c r="AV66">
        <v>2.6427439679454941E-2</v>
      </c>
      <c r="AW66">
        <v>5.1434702244304987E-4</v>
      </c>
      <c r="AX66">
        <v>1.7863128383169939E-2</v>
      </c>
      <c r="AY66">
        <v>0.60220752427588031</v>
      </c>
      <c r="AZ66">
        <v>0.47271153754593864</v>
      </c>
      <c r="BA66">
        <v>3.9835423735443443</v>
      </c>
    </row>
    <row r="67" spans="1:55" ht="60" x14ac:dyDescent="0.25">
      <c r="A67" s="77" t="s">
        <v>69</v>
      </c>
      <c r="B67" s="78" t="s">
        <v>45</v>
      </c>
      <c r="D67" s="14"/>
      <c r="AI67" t="s">
        <v>0</v>
      </c>
      <c r="AJ67" t="s">
        <v>1</v>
      </c>
      <c r="AK67" t="s">
        <v>2</v>
      </c>
      <c r="AL67" t="s">
        <v>3</v>
      </c>
      <c r="AM67" t="s">
        <v>4</v>
      </c>
      <c r="AN67" t="s">
        <v>5</v>
      </c>
      <c r="AO67" t="s">
        <v>6</v>
      </c>
      <c r="AP67" t="s">
        <v>7</v>
      </c>
      <c r="AQ67" t="s">
        <v>8</v>
      </c>
      <c r="AR67" t="s">
        <v>9</v>
      </c>
      <c r="AS67" t="s">
        <v>10</v>
      </c>
      <c r="AT67" t="s">
        <v>11</v>
      </c>
      <c r="AU67" t="s">
        <v>12</v>
      </c>
      <c r="AV67" t="s">
        <v>13</v>
      </c>
      <c r="AW67" t="s">
        <v>14</v>
      </c>
      <c r="AX67" t="s">
        <v>15</v>
      </c>
      <c r="AY67" t="s">
        <v>16</v>
      </c>
      <c r="AZ67" t="s">
        <v>17</v>
      </c>
      <c r="BA67" t="s">
        <v>20</v>
      </c>
      <c r="BB67" t="s">
        <v>19</v>
      </c>
    </row>
    <row r="68" spans="1:55" x14ac:dyDescent="0.25">
      <c r="A68" s="21" t="s">
        <v>24</v>
      </c>
      <c r="B68" t="s">
        <v>0</v>
      </c>
      <c r="C68" t="s">
        <v>1</v>
      </c>
      <c r="D68" t="s">
        <v>2</v>
      </c>
      <c r="E68" s="3" t="s">
        <v>3</v>
      </c>
      <c r="F68" t="s">
        <v>4</v>
      </c>
      <c r="G68" t="s">
        <v>5</v>
      </c>
      <c r="H68" t="s">
        <v>6</v>
      </c>
      <c r="I68" s="1" t="s">
        <v>7</v>
      </c>
      <c r="J68" s="10" t="s">
        <v>8</v>
      </c>
      <c r="K68" t="s">
        <v>9</v>
      </c>
      <c r="L68" t="s">
        <v>10</v>
      </c>
      <c r="M68" t="s">
        <v>11</v>
      </c>
      <c r="N68" s="2" t="s">
        <v>12</v>
      </c>
      <c r="O68" t="s">
        <v>13</v>
      </c>
      <c r="P68" t="s">
        <v>14</v>
      </c>
      <c r="Q68" t="s">
        <v>15</v>
      </c>
      <c r="R68" t="s">
        <v>16</v>
      </c>
      <c r="S68" s="1" t="s">
        <v>17</v>
      </c>
      <c r="T68" s="4" t="s">
        <v>20</v>
      </c>
      <c r="U68" s="16" t="s">
        <v>19</v>
      </c>
      <c r="AI68" t="s">
        <v>18</v>
      </c>
      <c r="AJ68" s="59">
        <f>AJ52-C52</f>
        <v>0</v>
      </c>
      <c r="AK68" s="59">
        <f t="shared" ref="AK68:BA68" si="60">AK52-D52</f>
        <v>0</v>
      </c>
      <c r="AL68" s="59">
        <f t="shared" si="60"/>
        <v>-5.362293400765189E-2</v>
      </c>
      <c r="AM68" s="59">
        <f t="shared" si="60"/>
        <v>-1.7713981486383891E-5</v>
      </c>
      <c r="AN68" s="59">
        <f t="shared" si="60"/>
        <v>6.9646675476515776E-3</v>
      </c>
      <c r="AO68" s="59">
        <f t="shared" si="60"/>
        <v>-8.7186552453640334E-4</v>
      </c>
      <c r="AP68" s="59">
        <f t="shared" si="60"/>
        <v>0</v>
      </c>
      <c r="AQ68" s="59">
        <f t="shared" si="60"/>
        <v>0</v>
      </c>
      <c r="AR68" s="59">
        <f t="shared" si="60"/>
        <v>-4.4897429633990945E-7</v>
      </c>
      <c r="AS68" s="59">
        <f t="shared" si="60"/>
        <v>1.4174394871789703E-2</v>
      </c>
      <c r="AT68" s="59">
        <f t="shared" si="60"/>
        <v>-1.3452587642176055E-5</v>
      </c>
      <c r="AU68" s="59">
        <f t="shared" si="60"/>
        <v>0</v>
      </c>
      <c r="AV68" s="59">
        <f t="shared" si="60"/>
        <v>-3.2611830135937901E-3</v>
      </c>
      <c r="AW68" s="59">
        <f t="shared" si="60"/>
        <v>0</v>
      </c>
      <c r="AX68" s="59">
        <f t="shared" si="60"/>
        <v>-2.2771366316436687E-5</v>
      </c>
      <c r="AY68" s="59">
        <f t="shared" si="60"/>
        <v>0</v>
      </c>
      <c r="AZ68" s="59">
        <f t="shared" si="60"/>
        <v>0</v>
      </c>
      <c r="BA68" s="59">
        <f t="shared" si="60"/>
        <v>-3.6671307036081791E-2</v>
      </c>
    </row>
    <row r="69" spans="1:55" x14ac:dyDescent="0.25">
      <c r="A69" s="21">
        <v>1</v>
      </c>
      <c r="B69" t="s">
        <v>18</v>
      </c>
      <c r="C69">
        <v>0</v>
      </c>
      <c r="D69" s="14">
        <f>IF((T52&lt;D66),(D66/T52)*D52,D52)</f>
        <v>0.81465190892158179</v>
      </c>
      <c r="E69" s="3">
        <f>(T54/E66)*E52</f>
        <v>0.23376792071673735</v>
      </c>
      <c r="F69" s="14">
        <f>(T55/F66)*F52</f>
        <v>8.0722837003237679E-5</v>
      </c>
      <c r="G69" s="14">
        <f>(T56/G66)*G52</f>
        <v>6.1451976978262886E-2</v>
      </c>
      <c r="H69" s="14">
        <f>(T57/H66)*H52</f>
        <v>1.0171372405744776E-2</v>
      </c>
      <c r="I69" s="1">
        <v>1.4668774711221483E-2</v>
      </c>
      <c r="J69" s="10">
        <v>7.3061698799822793E-3</v>
      </c>
      <c r="K69" s="14">
        <v>1.7463249793292432E-6</v>
      </c>
      <c r="L69" s="14">
        <v>8.7877985358343069E-2</v>
      </c>
      <c r="M69" s="14">
        <v>5.5545602546571595E-5</v>
      </c>
      <c r="N69" s="2">
        <v>2.0286213601376864E-6</v>
      </c>
      <c r="O69" s="14">
        <v>1.2684657908548558E-2</v>
      </c>
      <c r="P69" s="14">
        <v>0</v>
      </c>
      <c r="Q69" s="14">
        <v>8.8571230326610272E-5</v>
      </c>
      <c r="R69" s="14">
        <v>0</v>
      </c>
      <c r="S69" s="1">
        <v>0</v>
      </c>
      <c r="T69" s="5">
        <f>SUM(C69:S69)</f>
        <v>1.2428093814966383</v>
      </c>
      <c r="U69" s="17"/>
      <c r="AI69" t="s">
        <v>2</v>
      </c>
      <c r="AJ69" s="59">
        <f t="shared" ref="AJ69:BA69" si="61">AJ53-C53</f>
        <v>0</v>
      </c>
      <c r="AK69" s="59">
        <f t="shared" si="61"/>
        <v>0</v>
      </c>
      <c r="AL69" s="59">
        <f t="shared" si="61"/>
        <v>0</v>
      </c>
      <c r="AM69" s="59">
        <f t="shared" si="61"/>
        <v>0</v>
      </c>
      <c r="AN69" s="59">
        <f t="shared" si="61"/>
        <v>0</v>
      </c>
      <c r="AO69" s="59">
        <f t="shared" si="61"/>
        <v>0</v>
      </c>
      <c r="AP69" s="59">
        <f t="shared" si="61"/>
        <v>0</v>
      </c>
      <c r="AQ69" s="59">
        <f t="shared" si="61"/>
        <v>0</v>
      </c>
      <c r="AR69" s="59">
        <f t="shared" si="61"/>
        <v>0</v>
      </c>
      <c r="AS69" s="59">
        <f t="shared" si="61"/>
        <v>0</v>
      </c>
      <c r="AT69" s="59">
        <f t="shared" si="61"/>
        <v>0</v>
      </c>
      <c r="AU69" s="59">
        <f t="shared" si="61"/>
        <v>0</v>
      </c>
      <c r="AV69" s="59">
        <f t="shared" si="61"/>
        <v>0</v>
      </c>
      <c r="AW69" s="59">
        <f t="shared" si="61"/>
        <v>0</v>
      </c>
      <c r="AX69" s="59">
        <f t="shared" si="61"/>
        <v>0</v>
      </c>
      <c r="AY69" s="59">
        <f t="shared" si="61"/>
        <v>0</v>
      </c>
      <c r="AZ69" s="59">
        <f t="shared" si="61"/>
        <v>0</v>
      </c>
      <c r="BA69" s="59">
        <f t="shared" si="61"/>
        <v>0</v>
      </c>
    </row>
    <row r="70" spans="1:55" x14ac:dyDescent="0.25">
      <c r="A70" s="21">
        <v>2</v>
      </c>
      <c r="B70" t="s">
        <v>2</v>
      </c>
      <c r="C70">
        <v>0</v>
      </c>
      <c r="D70" s="14">
        <f>IF((T53&lt;D66),(D66/T53)*D53,D53)</f>
        <v>4.5260874202913786E-4</v>
      </c>
      <c r="E70" s="14">
        <f>IF(T53&lt;D66,(D66/T53)*E53,E53)</f>
        <v>0.21930328248674133</v>
      </c>
      <c r="F70" s="14">
        <f>IF(T53&lt;D66,(D66/T53)*F53,F53)</f>
        <v>3.4783775910899796E-5</v>
      </c>
      <c r="G70" s="14">
        <f>IF(T53&lt;D66,(D66/T53)*G53,G53)</f>
        <v>1.1317024098804073E-2</v>
      </c>
      <c r="H70" s="14">
        <f>IF(T53&lt;D66,(D66/T53)*H53,H53)</f>
        <v>1.2485583170384594E-3</v>
      </c>
      <c r="I70" s="51">
        <f>IF(T53&lt;D66,(D66/T53)*I53,I53)</f>
        <v>9.9827389118491167E-3</v>
      </c>
      <c r="J70" s="14">
        <f>IF(T53&lt;D66,(D66/T53)*J53,J53)</f>
        <v>0.50029592495191411</v>
      </c>
      <c r="K70" s="14">
        <f>IF(T53&lt;D66,(D66/T53)*K53,K53)</f>
        <v>0</v>
      </c>
      <c r="L70" s="14">
        <f>IF(T53&lt;D66,(D66/T53)*L53,L53)</f>
        <v>7.8276325546872458E-2</v>
      </c>
      <c r="M70" s="14">
        <f>IF(T53&lt;D66,(D66/T53)*M53,M53)</f>
        <v>0</v>
      </c>
      <c r="N70" s="51">
        <f>IF(T53&lt;D66,(D66/T53)*N53,N53)</f>
        <v>0</v>
      </c>
      <c r="O70" s="14">
        <f>IF(T53&lt;D66,(D66/T53)*O53,O53)</f>
        <v>4.0554592640389331E-3</v>
      </c>
      <c r="P70" s="14">
        <f>IF(T53&lt;D66,(D66/T53)*P53,P53)</f>
        <v>0</v>
      </c>
      <c r="Q70" s="14">
        <f>IF(T53&lt;D66,(D66/T53)*Q53,Q53)</f>
        <v>1.7774557152843332E-2</v>
      </c>
      <c r="R70" s="14">
        <f>IF(T53&lt;D66,(D66/T53)*R53,R53)</f>
        <v>2.3154676680867234E-3</v>
      </c>
      <c r="S70" s="51">
        <f>IF(T53&lt;D66,(D66/T53)*S53,S53)</f>
        <v>0</v>
      </c>
      <c r="T70" s="5">
        <f t="shared" ref="T70:T82" si="62">SUM(C70:S70)</f>
        <v>0.84505673091612865</v>
      </c>
      <c r="U70" s="17">
        <f>T70-D83</f>
        <v>2.9643101360472102E-2</v>
      </c>
      <c r="V70" t="str">
        <f>IF(U70=0,"Em equilíbrio",AC70)</f>
        <v>Excesso de venda--&gt;Distribuir pela coluna j</v>
      </c>
      <c r="AC70" t="str">
        <f t="shared" ref="AC70:AC82" si="63">IF(U70&gt;0,"Excesso de venda--&gt;Distribuir pela coluna j","Excesso de compra--&gt; Distribuir pela linha i")</f>
        <v>Excesso de venda--&gt;Distribuir pela coluna j</v>
      </c>
      <c r="AI70" t="s">
        <v>3</v>
      </c>
      <c r="AJ70" s="59">
        <f t="shared" ref="AJ70:BA70" si="64">AJ54-C54</f>
        <v>0</v>
      </c>
      <c r="AK70" s="59">
        <f t="shared" si="64"/>
        <v>0</v>
      </c>
      <c r="AL70" s="59">
        <f t="shared" si="64"/>
        <v>0</v>
      </c>
      <c r="AM70" s="59">
        <f t="shared" si="64"/>
        <v>0</v>
      </c>
      <c r="AN70" s="59">
        <f t="shared" si="64"/>
        <v>0</v>
      </c>
      <c r="AO70" s="59">
        <f t="shared" si="64"/>
        <v>0</v>
      </c>
      <c r="AP70" s="59">
        <f t="shared" si="64"/>
        <v>0</v>
      </c>
      <c r="AQ70" s="59">
        <f t="shared" si="64"/>
        <v>0</v>
      </c>
      <c r="AR70" s="59">
        <f t="shared" si="64"/>
        <v>0</v>
      </c>
      <c r="AS70" s="59">
        <f t="shared" si="64"/>
        <v>0</v>
      </c>
      <c r="AT70" s="59">
        <f t="shared" si="64"/>
        <v>0</v>
      </c>
      <c r="AU70" s="59">
        <f t="shared" si="64"/>
        <v>0</v>
      </c>
      <c r="AV70" s="59">
        <f t="shared" si="64"/>
        <v>0</v>
      </c>
      <c r="AW70" s="59">
        <f t="shared" si="64"/>
        <v>0</v>
      </c>
      <c r="AX70" s="59">
        <f t="shared" si="64"/>
        <v>0</v>
      </c>
      <c r="AY70" s="59">
        <f t="shared" si="64"/>
        <v>3.9259082711545767E-6</v>
      </c>
      <c r="AZ70" s="59">
        <f t="shared" si="64"/>
        <v>0</v>
      </c>
      <c r="BA70" s="59">
        <f t="shared" si="64"/>
        <v>3.925908271140699E-6</v>
      </c>
    </row>
    <row r="71" spans="1:55" x14ac:dyDescent="0.25">
      <c r="A71" s="21">
        <v>3</v>
      </c>
      <c r="B71" t="s">
        <v>3</v>
      </c>
      <c r="C71">
        <v>0</v>
      </c>
      <c r="D71" s="14">
        <f>IF((T54&lt;E66),(E66/T54)*D54,D54)</f>
        <v>0</v>
      </c>
      <c r="E71" s="14">
        <f>IF((T54&lt;E66),(E66/T54)*E54,E54)</f>
        <v>0</v>
      </c>
      <c r="F71" s="14">
        <f>IF((T54&lt;E66),(E66/T54)*F54,F54)</f>
        <v>1.4698650624848055E-4</v>
      </c>
      <c r="G71" s="14">
        <f>IF((T54&lt;E66),(E66/T54)*G54,G54)</f>
        <v>5.5271140293761749E-5</v>
      </c>
      <c r="H71" s="14">
        <f>IF((T54&lt;E66),(E66/T54)*H54,H54)</f>
        <v>4.6831173939898861E-4</v>
      </c>
      <c r="I71" s="51">
        <f>IF((T54&lt;E66),(E66/T54)*I54,I54)</f>
        <v>0.43413364302494989</v>
      </c>
      <c r="J71" s="14">
        <f>IF((T54&lt;E66),(E66/T54)*J54,J54)</f>
        <v>1.2022395214845491E-4</v>
      </c>
      <c r="K71" s="14">
        <f>IF((T54&lt;E66),(E66/T54)*K54,K54)</f>
        <v>4.4883608802089839E-4</v>
      </c>
      <c r="L71" s="14">
        <f>IF((T54&lt;E66),(E66/T54)*L54,L54)</f>
        <v>7.5510437440541112E-4</v>
      </c>
      <c r="M71" s="14">
        <f>IF((T54&lt;E66),(E66/T54)*M54,M54)</f>
        <v>1.5579937057041339E-6</v>
      </c>
      <c r="N71" s="51">
        <f>IF((T54&lt;E66),(E66/T54)*N54,N54)</f>
        <v>5.9407822661584507E-5</v>
      </c>
      <c r="O71" s="14">
        <f>IF((T54&lt;E66),(E66/T54)*O54,O54)</f>
        <v>0</v>
      </c>
      <c r="P71" s="14">
        <f>IF((T54&lt;E66),(E66/T54)*P54,P54)</f>
        <v>5.7707497031258366E-4</v>
      </c>
      <c r="Q71" s="14">
        <f>IF((T54&lt;E66),(E66/T54)*Q54,Q54)</f>
        <v>0</v>
      </c>
      <c r="R71" s="14">
        <f>IF((T54&lt;E66),(E66/T54)*R54,R54)</f>
        <v>5.3889072953026335E-2</v>
      </c>
      <c r="S71" s="51">
        <f>IF((T54&lt;E66),(E66/T54)*S54,S54)</f>
        <v>0</v>
      </c>
      <c r="T71" s="5">
        <f t="shared" si="62"/>
        <v>0.49065549056517199</v>
      </c>
      <c r="U71" s="17">
        <f>T71-E83</f>
        <v>2.8509510708623564E-2</v>
      </c>
      <c r="V71" t="str">
        <f t="shared" ref="V71:V82" si="65">IF(U71=0,"Em equilíbrio",AC71)</f>
        <v>Excesso de venda--&gt;Distribuir pela coluna j</v>
      </c>
      <c r="AC71" t="str">
        <f t="shared" si="63"/>
        <v>Excesso de venda--&gt;Distribuir pela coluna j</v>
      </c>
      <c r="AI71" t="s">
        <v>4</v>
      </c>
      <c r="AJ71" s="59">
        <f t="shared" ref="AJ71:BA71" si="66">AJ55-C55</f>
        <v>0</v>
      </c>
      <c r="AK71" s="59">
        <f t="shared" si="66"/>
        <v>0</v>
      </c>
      <c r="AL71" s="59">
        <f t="shared" si="66"/>
        <v>0</v>
      </c>
      <c r="AM71" s="59">
        <f t="shared" si="66"/>
        <v>0</v>
      </c>
      <c r="AN71" s="59">
        <f t="shared" si="66"/>
        <v>0</v>
      </c>
      <c r="AO71" s="59">
        <f t="shared" si="66"/>
        <v>0</v>
      </c>
      <c r="AP71" s="59">
        <f t="shared" si="66"/>
        <v>0</v>
      </c>
      <c r="AQ71" s="59">
        <f t="shared" si="66"/>
        <v>0</v>
      </c>
      <c r="AR71" s="59">
        <f t="shared" si="66"/>
        <v>0</v>
      </c>
      <c r="AS71" s="59">
        <f t="shared" si="66"/>
        <v>0</v>
      </c>
      <c r="AT71" s="59">
        <f t="shared" si="66"/>
        <v>0</v>
      </c>
      <c r="AU71" s="59">
        <f t="shared" si="66"/>
        <v>0</v>
      </c>
      <c r="AV71" s="59">
        <f t="shared" si="66"/>
        <v>0</v>
      </c>
      <c r="AW71" s="59">
        <f t="shared" si="66"/>
        <v>0</v>
      </c>
      <c r="AX71" s="59">
        <f t="shared" si="66"/>
        <v>0</v>
      </c>
      <c r="AY71" s="59">
        <f t="shared" si="66"/>
        <v>0</v>
      </c>
      <c r="AZ71" s="59">
        <f t="shared" si="66"/>
        <v>0</v>
      </c>
      <c r="BA71" s="59">
        <f t="shared" si="66"/>
        <v>0</v>
      </c>
    </row>
    <row r="72" spans="1:55" s="67" customFormat="1" x14ac:dyDescent="0.25">
      <c r="A72" s="67">
        <v>4</v>
      </c>
      <c r="B72" s="67" t="s">
        <v>4</v>
      </c>
      <c r="C72" s="67">
        <v>0</v>
      </c>
      <c r="D72" s="14">
        <f>IF(T55&lt;F66,(F66/T55)*D55,D55)</f>
        <v>0</v>
      </c>
      <c r="E72" s="14">
        <f>IF(T55&lt;F66,(F66/T55)*E55,E55)</f>
        <v>0</v>
      </c>
      <c r="F72" s="14">
        <f>IF(T55&lt;F66,(F66/T55)*F55,F55)</f>
        <v>0</v>
      </c>
      <c r="G72" s="14">
        <f>IF(T55&lt;F66,(F66/T55)*G55,G55)</f>
        <v>0</v>
      </c>
      <c r="H72" s="14">
        <f>IF(T55&lt;F66,(F66/T55)*H55,H55)</f>
        <v>0</v>
      </c>
      <c r="I72" s="51">
        <f>IF(T55&lt;F66,(F66/T55)*I55,I55)</f>
        <v>2.6043448838141076E-4</v>
      </c>
      <c r="J72" s="14">
        <f>IF(T55&lt;F66,(F66/T55)*J55,J55)</f>
        <v>0</v>
      </c>
      <c r="K72" s="14">
        <f>IF(T55&lt;F66,(F66/T55)*K55,K55)</f>
        <v>0</v>
      </c>
      <c r="L72" s="14">
        <f>IF(T55&lt;F66,(F66/T55)*L55,L55)</f>
        <v>0</v>
      </c>
      <c r="M72" s="14">
        <f>IF(T55&lt;F66,(F66/T55)*M55,M55)</f>
        <v>0</v>
      </c>
      <c r="N72" s="51">
        <f>IF(T55&lt;F66,(F66/T55)*N55,N55)</f>
        <v>0</v>
      </c>
      <c r="O72" s="14">
        <f>IF(T55&lt;F66,(F66/T55)*O55,O55)</f>
        <v>0</v>
      </c>
      <c r="P72" s="14">
        <f>IF(T55&lt;F66,(F66/T55)*P55,P55)</f>
        <v>0</v>
      </c>
      <c r="Q72" s="14">
        <f>IF(T55&lt;F66,(F66/T55)*Q55,Q55)</f>
        <v>0</v>
      </c>
      <c r="R72" s="14">
        <f>IF(T55&lt;F66,(F66/T55)*R55,R55)</f>
        <v>0</v>
      </c>
      <c r="S72" s="51">
        <f>IF(T55&lt;F66,(F66/T55)*S55,S55)</f>
        <v>0</v>
      </c>
      <c r="T72" s="14">
        <f>IF(T55&lt;F66,(F66/T55)*T55,T55)</f>
        <v>2.6043448838141076E-4</v>
      </c>
      <c r="U72" s="69">
        <f>T72-F83</f>
        <v>-1.0086175306323519E-5</v>
      </c>
      <c r="V72" s="67" t="str">
        <f>IF(U72=0,"Em equilíbrio",AC72)</f>
        <v>Excesso de compra--&gt; Distribuir pela linha i</v>
      </c>
      <c r="AC72" s="67" t="str">
        <f t="shared" si="63"/>
        <v>Excesso de compra--&gt; Distribuir pela linha i</v>
      </c>
      <c r="AI72" s="67" t="s">
        <v>5</v>
      </c>
      <c r="AJ72" s="68">
        <f t="shared" ref="AJ72:BA72" si="67">AJ56-C56</f>
        <v>0</v>
      </c>
      <c r="AK72" s="68">
        <f t="shared" si="67"/>
        <v>0</v>
      </c>
      <c r="AL72" s="68">
        <f t="shared" si="67"/>
        <v>0</v>
      </c>
      <c r="AM72" s="68">
        <f t="shared" si="67"/>
        <v>0</v>
      </c>
      <c r="AN72" s="68">
        <f t="shared" si="67"/>
        <v>0</v>
      </c>
      <c r="AO72" s="68">
        <f t="shared" si="67"/>
        <v>0</v>
      </c>
      <c r="AP72" s="68">
        <f t="shared" si="67"/>
        <v>0</v>
      </c>
      <c r="AQ72" s="68">
        <f t="shared" si="67"/>
        <v>0</v>
      </c>
      <c r="AR72" s="68">
        <f t="shared" si="67"/>
        <v>0</v>
      </c>
      <c r="AS72" s="68">
        <f t="shared" si="67"/>
        <v>0</v>
      </c>
      <c r="AT72" s="68">
        <f t="shared" si="67"/>
        <v>0</v>
      </c>
      <c r="AU72" s="68">
        <f t="shared" si="67"/>
        <v>0</v>
      </c>
      <c r="AV72" s="68">
        <f t="shared" si="67"/>
        <v>0</v>
      </c>
      <c r="AW72" s="68">
        <f t="shared" si="67"/>
        <v>0</v>
      </c>
      <c r="AX72" s="68">
        <f t="shared" si="67"/>
        <v>0</v>
      </c>
      <c r="AY72" s="68">
        <f t="shared" si="67"/>
        <v>0</v>
      </c>
      <c r="AZ72" s="68">
        <f t="shared" si="67"/>
        <v>0</v>
      </c>
      <c r="BA72" s="68">
        <f t="shared" si="67"/>
        <v>0</v>
      </c>
    </row>
    <row r="73" spans="1:55" x14ac:dyDescent="0.25">
      <c r="A73" s="21">
        <v>5</v>
      </c>
      <c r="B73" t="s">
        <v>5</v>
      </c>
      <c r="C73">
        <v>0</v>
      </c>
      <c r="D73" s="14">
        <f>IF((T56&lt;G66),(G66/T56)*D56,D56)</f>
        <v>3.0911189204558946E-4</v>
      </c>
      <c r="E73" s="14">
        <f>IF((T56&lt;G66),(G66/T56)*E56,E56)</f>
        <v>3.1146476790829538E-3</v>
      </c>
      <c r="F73" s="14">
        <f>IF((T56&lt;G66),(G66/T56)*F56,F56)</f>
        <v>0</v>
      </c>
      <c r="G73" s="14">
        <f>IF((T56&lt;G66),(G66/T56)*G56,G56)</f>
        <v>0</v>
      </c>
      <c r="H73" s="14">
        <f>IF((T56&lt;G66),(G66/T56)*H56,H56)</f>
        <v>0</v>
      </c>
      <c r="I73" s="51">
        <f>IF((T56&lt;G66),(G66/T56)*I56,I56)</f>
        <v>3.481952715293529E-5</v>
      </c>
      <c r="J73" s="14">
        <f>IF((T56&lt;G66),(G66/T56)*J56,J56)</f>
        <v>6.4950956145178471E-2</v>
      </c>
      <c r="K73" s="14">
        <f>IF((T56&lt;G66),(G66/T56)*K56,K56)</f>
        <v>5.0005960515296507E-3</v>
      </c>
      <c r="L73" s="14">
        <f>IF((T56&lt;G66),(G66/T56)*L56,L56)</f>
        <v>3.7549428203862968E-4</v>
      </c>
      <c r="M73" s="14">
        <f>IF((T56&lt;G66),(G66/T56)*M56,M56)</f>
        <v>2.4884429940864075E-4</v>
      </c>
      <c r="N73" s="51">
        <f>IF((T56&lt;G66),(G66/T56)*N56,N56)</f>
        <v>0</v>
      </c>
      <c r="O73" s="14">
        <f>IF((T56&lt;G66),(G66/T56)*O56,O56)</f>
        <v>0</v>
      </c>
      <c r="P73" s="14">
        <f>IF((T56&lt;G66),(G66/T56)*P56,P56)</f>
        <v>0</v>
      </c>
      <c r="Q73" s="14">
        <f>IF((T56&lt;G66),(G66/T56)*Q56,Q56)</f>
        <v>0</v>
      </c>
      <c r="R73" s="14">
        <f>IF((T56&lt;G66),(G66/T56)*R56,R56)</f>
        <v>0</v>
      </c>
      <c r="S73" s="51">
        <f>IF((T56&lt;G66),(G66/T56)*S56,S56)</f>
        <v>0</v>
      </c>
      <c r="T73" s="5">
        <f t="shared" si="62"/>
        <v>7.4034469876436873E-2</v>
      </c>
      <c r="U73" s="17">
        <f>T73-G83</f>
        <v>1.210197659076151E-3</v>
      </c>
      <c r="V73" t="str">
        <f t="shared" si="65"/>
        <v>Excesso de venda--&gt;Distribuir pela coluna j</v>
      </c>
      <c r="AC73" t="str">
        <f t="shared" si="63"/>
        <v>Excesso de venda--&gt;Distribuir pela coluna j</v>
      </c>
      <c r="AI73" t="s">
        <v>6</v>
      </c>
      <c r="AJ73" s="59">
        <f t="shared" ref="AJ73:BA73" si="68">AJ57-C57</f>
        <v>0</v>
      </c>
      <c r="AK73" s="59">
        <f t="shared" si="68"/>
        <v>0</v>
      </c>
      <c r="AL73" s="59">
        <f t="shared" si="68"/>
        <v>0</v>
      </c>
      <c r="AM73" s="59">
        <f t="shared" si="68"/>
        <v>0</v>
      </c>
      <c r="AN73" s="59">
        <f t="shared" si="68"/>
        <v>0</v>
      </c>
      <c r="AO73" s="59">
        <f t="shared" si="68"/>
        <v>0</v>
      </c>
      <c r="AP73" s="59">
        <f t="shared" si="68"/>
        <v>0</v>
      </c>
      <c r="AQ73" s="59">
        <f t="shared" si="68"/>
        <v>0</v>
      </c>
      <c r="AR73" s="59">
        <f t="shared" si="68"/>
        <v>0</v>
      </c>
      <c r="AS73" s="59">
        <f t="shared" si="68"/>
        <v>0</v>
      </c>
      <c r="AT73" s="59">
        <f t="shared" si="68"/>
        <v>0</v>
      </c>
      <c r="AU73" s="59">
        <f t="shared" si="68"/>
        <v>0</v>
      </c>
      <c r="AV73" s="59">
        <f t="shared" si="68"/>
        <v>0</v>
      </c>
      <c r="AW73" s="59">
        <f t="shared" si="68"/>
        <v>0</v>
      </c>
      <c r="AX73" s="59">
        <f t="shared" si="68"/>
        <v>0</v>
      </c>
      <c r="AY73" s="59">
        <f t="shared" si="68"/>
        <v>0</v>
      </c>
      <c r="AZ73" s="59">
        <f t="shared" si="68"/>
        <v>0</v>
      </c>
      <c r="BA73" s="59">
        <f t="shared" si="68"/>
        <v>0</v>
      </c>
    </row>
    <row r="74" spans="1:55" x14ac:dyDescent="0.25">
      <c r="A74" s="21">
        <v>6</v>
      </c>
      <c r="B74" t="s">
        <v>6</v>
      </c>
      <c r="C74">
        <v>0</v>
      </c>
      <c r="D74" s="14">
        <f>IF((T57&lt;H66),(H66/T57)*D57,D57)</f>
        <v>0</v>
      </c>
      <c r="E74" s="14">
        <f>IF((T57&lt;H66),(H66/T57)*E57,E57)</f>
        <v>5.960128973986796E-3</v>
      </c>
      <c r="F74" s="14">
        <f>IF((T57&lt;H66),(H66/T57)*F57,F57)</f>
        <v>8.0275445251162708E-6</v>
      </c>
      <c r="G74" s="14">
        <f>IF((T57&lt;H66),(H66/T57)*G57,G57)</f>
        <v>0</v>
      </c>
      <c r="H74" s="14">
        <f>IF((T57&lt;H66),(H66/T57)*H57,H57)</f>
        <v>0</v>
      </c>
      <c r="I74" s="51">
        <f>IF((T57&lt;H66),(H66/T57)*I57,I57)</f>
        <v>1.1656113827725008E-3</v>
      </c>
      <c r="J74" s="14">
        <f>IF((T57&lt;H66),(H66/T57)*J57,J57)</f>
        <v>4.5567739610392196E-3</v>
      </c>
      <c r="K74" s="14">
        <f>IF((T57&lt;H66),(H66/T57)*K57,K57)</f>
        <v>0</v>
      </c>
      <c r="L74" s="14">
        <f>IF((T57&lt;H66),(H66/T57)*L57,L57)</f>
        <v>0</v>
      </c>
      <c r="M74" s="14">
        <f>IF((T57&lt;H66),(H66/T57)*M57,M57)</f>
        <v>0</v>
      </c>
      <c r="N74" s="51">
        <f>IF((T57&lt;H66),(H66/T57)*N57,N57)</f>
        <v>0</v>
      </c>
      <c r="O74" s="14">
        <f>IF((T57&lt;H66),(H66/T57)*O57,O57)</f>
        <v>0</v>
      </c>
      <c r="P74" s="14">
        <f>IF((T57&lt;H66),(H66/T57)*P57,P57)</f>
        <v>0</v>
      </c>
      <c r="Q74" s="14">
        <f>IF((T57&lt;H66),(H66/T57)*Q57,Q57)</f>
        <v>0</v>
      </c>
      <c r="R74" s="14">
        <f>IF((T57&lt;H66),(H66/T57)*R57,R57)</f>
        <v>0</v>
      </c>
      <c r="S74" s="51">
        <f>IF((T57&lt;H66),(H66/T57)*S57,S57)</f>
        <v>0</v>
      </c>
      <c r="T74" s="5">
        <f t="shared" si="62"/>
        <v>1.1690541862323633E-2</v>
      </c>
      <c r="U74" s="17">
        <f>T74-H83</f>
        <v>-9.9604786942861581E-4</v>
      </c>
      <c r="V74" t="str">
        <f t="shared" si="65"/>
        <v>Excesso de compra--&gt; Distribuir pela linha i</v>
      </c>
      <c r="AC74" t="str">
        <f t="shared" si="63"/>
        <v>Excesso de compra--&gt; Distribuir pela linha i</v>
      </c>
      <c r="AI74" s="64" t="s">
        <v>8</v>
      </c>
      <c r="AJ74" s="59">
        <f t="shared" ref="AJ74:BA74" si="69">AJ58-C58</f>
        <v>0</v>
      </c>
      <c r="AK74" s="59">
        <f t="shared" si="69"/>
        <v>0</v>
      </c>
      <c r="AL74" s="59">
        <f t="shared" si="69"/>
        <v>0</v>
      </c>
      <c r="AM74" s="59">
        <f t="shared" si="69"/>
        <v>0</v>
      </c>
      <c r="AN74" s="59">
        <f t="shared" si="69"/>
        <v>0</v>
      </c>
      <c r="AO74" s="59">
        <f>AO58-H58</f>
        <v>2.2119993502593108E-4</v>
      </c>
      <c r="AP74" s="59">
        <f t="shared" si="69"/>
        <v>0</v>
      </c>
      <c r="AQ74" s="59">
        <f t="shared" si="69"/>
        <v>0</v>
      </c>
      <c r="AR74" s="59">
        <f t="shared" si="69"/>
        <v>0</v>
      </c>
      <c r="AS74" s="59">
        <f t="shared" si="69"/>
        <v>0</v>
      </c>
      <c r="AT74" s="59">
        <f t="shared" si="69"/>
        <v>5.9682503089950687E-3</v>
      </c>
      <c r="AU74" s="59">
        <f t="shared" si="69"/>
        <v>5.4640651942362423E-2</v>
      </c>
      <c r="AV74" s="59">
        <f t="shared" si="69"/>
        <v>0</v>
      </c>
      <c r="AW74" s="59">
        <f t="shared" si="69"/>
        <v>0</v>
      </c>
      <c r="AX74" s="59">
        <f t="shared" si="69"/>
        <v>0</v>
      </c>
      <c r="AY74" s="59">
        <f t="shared" si="69"/>
        <v>0</v>
      </c>
      <c r="AZ74" s="59">
        <f t="shared" si="69"/>
        <v>7.5741028034888684E-3</v>
      </c>
      <c r="BA74" s="59">
        <f t="shared" si="69"/>
        <v>6.8404204989872319E-2</v>
      </c>
    </row>
    <row r="75" spans="1:55" x14ac:dyDescent="0.25">
      <c r="A75" s="23">
        <v>8</v>
      </c>
      <c r="B75" s="10" t="s">
        <v>8</v>
      </c>
      <c r="C75" s="10">
        <v>0</v>
      </c>
      <c r="D75" s="14">
        <f>IF((T58&lt;J66),(J66/T58)*D58,D58)</f>
        <v>0</v>
      </c>
      <c r="E75" s="14">
        <f>IF((T58&lt;J66),(J66/T58)*E58,E58)</f>
        <v>0</v>
      </c>
      <c r="F75" s="14">
        <f>IF((T58&lt;J66),(J66/T58)*F58,F58)</f>
        <v>0</v>
      </c>
      <c r="G75" s="14">
        <f>IF((T58&lt;J66),(J66/T58)*G58,G58)</f>
        <v>0</v>
      </c>
      <c r="H75" s="14">
        <f>IF((T58&lt;J66),(J66/T58)*H58,H58)</f>
        <v>7.9834726957002356E-4</v>
      </c>
      <c r="I75" s="51">
        <f>IF((T58&lt;J66),(J66/T58)*I58,I58)</f>
        <v>0</v>
      </c>
      <c r="J75" s="14">
        <f>IF((T58&lt;J66),(J66/T58)*J58,J58)</f>
        <v>0</v>
      </c>
      <c r="K75" s="14">
        <f>IF((T58&lt;J66),(J66/T58)*K58,K58)</f>
        <v>0</v>
      </c>
      <c r="L75" s="14">
        <f>IF((T58&lt;J66),(J66/T58)*L58,L58)</f>
        <v>0</v>
      </c>
      <c r="M75" s="14">
        <f>IF((T58&lt;J66),(J66/T58)*M58,M58)</f>
        <v>1.3628804837732432E-2</v>
      </c>
      <c r="N75" s="51">
        <f>IF((T58&lt;J66),(J66/T58)*N58,N58)</f>
        <v>0.12033597911154174</v>
      </c>
      <c r="O75" s="14">
        <f>IF((T58&lt;J66),(J66/T58)*O58,O58)</f>
        <v>0</v>
      </c>
      <c r="P75" s="14">
        <f>IF((T58&lt;J66),(J66/T58)*P58,P58)</f>
        <v>0</v>
      </c>
      <c r="Q75" s="14">
        <f>IF((T58&lt;J66),(J66/T58)*Q58,Q58)</f>
        <v>0</v>
      </c>
      <c r="R75" s="14">
        <f>IF((T58&lt;J66),(J66/T58)*R58,R58)</f>
        <v>0.59317220497526424</v>
      </c>
      <c r="S75" s="51">
        <f>IF((T58&lt;J66),(J66/T58)*S58,S58)</f>
        <v>1.6680567386178593E-2</v>
      </c>
      <c r="T75" s="13">
        <f t="shared" si="62"/>
        <v>0.74461590358028706</v>
      </c>
      <c r="U75" s="18">
        <f>T75-J83</f>
        <v>-1.3546885718751511E-5</v>
      </c>
      <c r="V75" t="str">
        <f t="shared" si="65"/>
        <v>Excesso de compra--&gt; Distribuir pela linha i</v>
      </c>
      <c r="W75" s="10"/>
      <c r="X75" s="10"/>
      <c r="Y75" s="10"/>
      <c r="Z75" s="10"/>
      <c r="AA75" s="10"/>
      <c r="AB75" s="10"/>
      <c r="AC75" t="str">
        <f t="shared" si="63"/>
        <v>Excesso de compra--&gt; Distribuir pela linha i</v>
      </c>
      <c r="AI75" t="s">
        <v>9</v>
      </c>
      <c r="AJ75" s="59">
        <f t="shared" ref="AJ75:BA75" si="70">AJ59-C59</f>
        <v>0</v>
      </c>
      <c r="AK75" s="59">
        <f t="shared" si="70"/>
        <v>0</v>
      </c>
      <c r="AL75" s="59">
        <f t="shared" si="70"/>
        <v>0</v>
      </c>
      <c r="AM75" s="59">
        <f t="shared" si="70"/>
        <v>0</v>
      </c>
      <c r="AN75" s="59">
        <f t="shared" si="70"/>
        <v>0</v>
      </c>
      <c r="AO75" s="59">
        <f t="shared" si="70"/>
        <v>0</v>
      </c>
      <c r="AP75" s="59">
        <f t="shared" si="70"/>
        <v>0</v>
      </c>
      <c r="AQ75" s="59">
        <f t="shared" si="70"/>
        <v>0</v>
      </c>
      <c r="AR75" s="59">
        <f t="shared" si="70"/>
        <v>0</v>
      </c>
      <c r="AS75" s="59">
        <f t="shared" si="70"/>
        <v>0</v>
      </c>
      <c r="AT75" s="59">
        <f t="shared" si="70"/>
        <v>0</v>
      </c>
      <c r="AU75" s="59">
        <f t="shared" si="70"/>
        <v>0</v>
      </c>
      <c r="AV75" s="59">
        <f t="shared" si="70"/>
        <v>0</v>
      </c>
      <c r="AW75" s="59">
        <f t="shared" si="70"/>
        <v>0</v>
      </c>
      <c r="AX75" s="59">
        <f t="shared" si="70"/>
        <v>0</v>
      </c>
      <c r="AY75" s="59">
        <f t="shared" si="70"/>
        <v>0</v>
      </c>
      <c r="AZ75" s="59">
        <f t="shared" si="70"/>
        <v>0</v>
      </c>
      <c r="BA75" s="59">
        <f t="shared" si="70"/>
        <v>0</v>
      </c>
    </row>
    <row r="76" spans="1:55" x14ac:dyDescent="0.25">
      <c r="A76" s="21">
        <v>9</v>
      </c>
      <c r="B76" t="s">
        <v>9</v>
      </c>
      <c r="C76">
        <v>0</v>
      </c>
      <c r="D76" s="14">
        <f>IF((T59&lt;K66),(K66/T59)*D59,D59)</f>
        <v>0</v>
      </c>
      <c r="E76" s="14">
        <f>IF((T59&lt;K66),(K66/T59)*E59,E59)</f>
        <v>0</v>
      </c>
      <c r="F76" s="14">
        <f>IF((T59&lt;K66),(K66/T59)*F59,F59)</f>
        <v>0</v>
      </c>
      <c r="G76" s="14">
        <f>IF((T59&lt;K66),(K66/T59)*G59,G59)</f>
        <v>0</v>
      </c>
      <c r="H76" s="14">
        <f>IF((T59&lt;K66),(K66/T59)*H59,H59)</f>
        <v>0</v>
      </c>
      <c r="I76" s="51">
        <f>IF((T59&lt;K66),(K66/T59)*I59,I59)</f>
        <v>0</v>
      </c>
      <c r="J76" s="14">
        <f>IF((T59&lt;K66),(K66/T59)*J59,J59)</f>
        <v>0</v>
      </c>
      <c r="K76" s="14">
        <f>IF((T59&lt;K66),(K66/T59)*K59,K59)</f>
        <v>0</v>
      </c>
      <c r="L76" s="14">
        <f>IF((T59&lt;K66),(K66/T59)*L59,L59)</f>
        <v>0</v>
      </c>
      <c r="M76" s="14">
        <f>IF((T59&lt;K66),(K66/T59)*M59,M59)</f>
        <v>0</v>
      </c>
      <c r="N76" s="51">
        <f>IF((T59&lt;K66),(K66/T59)*N59,N59)</f>
        <v>1.7464701104693453E-6</v>
      </c>
      <c r="O76" s="14">
        <f>IF((T59&lt;K66),(K66/T59)*O59,O59)</f>
        <v>0</v>
      </c>
      <c r="P76" s="14">
        <f>IF((T59&lt;K66),(K66/T59)*P59,P59)</f>
        <v>0</v>
      </c>
      <c r="Q76" s="14">
        <f>IF((T59&lt;K66),(K66/T59)*Q59,Q59)</f>
        <v>0</v>
      </c>
      <c r="R76" s="14">
        <f>IF((T59&lt;K66),(K66/T59)*R59,R59)</f>
        <v>5.0010116340900215E-3</v>
      </c>
      <c r="S76" s="51">
        <f>IF((T59&lt;K66),(K66/T59)*S59,S59)</f>
        <v>4.0008093072720172E-4</v>
      </c>
      <c r="T76" s="5">
        <f t="shared" si="62"/>
        <v>5.4028390349276922E-3</v>
      </c>
      <c r="U76" s="17">
        <f>T76-K83</f>
        <v>-4.8339429602185964E-5</v>
      </c>
      <c r="V76" t="str">
        <f t="shared" si="65"/>
        <v>Excesso de compra--&gt; Distribuir pela linha i</v>
      </c>
      <c r="AC76" t="str">
        <f t="shared" si="63"/>
        <v>Excesso de compra--&gt; Distribuir pela linha i</v>
      </c>
      <c r="AI76" t="s">
        <v>10</v>
      </c>
      <c r="AJ76" s="59">
        <f t="shared" ref="AJ76:BA76" si="71">AJ60-C60</f>
        <v>0</v>
      </c>
      <c r="AK76" s="59">
        <f t="shared" si="71"/>
        <v>0</v>
      </c>
      <c r="AL76" s="59">
        <f t="shared" si="71"/>
        <v>0</v>
      </c>
      <c r="AM76" s="59">
        <f t="shared" si="71"/>
        <v>0</v>
      </c>
      <c r="AN76" s="59">
        <f t="shared" si="71"/>
        <v>0</v>
      </c>
      <c r="AO76" s="59">
        <f t="shared" si="71"/>
        <v>0</v>
      </c>
      <c r="AP76" s="59">
        <f t="shared" si="71"/>
        <v>0</v>
      </c>
      <c r="AQ76" s="59">
        <f t="shared" si="71"/>
        <v>0</v>
      </c>
      <c r="AR76" s="59">
        <f t="shared" si="71"/>
        <v>0</v>
      </c>
      <c r="AS76" s="59">
        <f t="shared" si="71"/>
        <v>0</v>
      </c>
      <c r="AT76" s="59">
        <f t="shared" si="71"/>
        <v>0</v>
      </c>
      <c r="AU76" s="59">
        <f t="shared" si="71"/>
        <v>0</v>
      </c>
      <c r="AV76" s="59">
        <f t="shared" si="71"/>
        <v>0</v>
      </c>
      <c r="AW76" s="59">
        <f t="shared" si="71"/>
        <v>0</v>
      </c>
      <c r="AX76" s="59">
        <f t="shared" si="71"/>
        <v>0</v>
      </c>
      <c r="AY76" s="59">
        <f t="shared" si="71"/>
        <v>0</v>
      </c>
      <c r="AZ76" s="59">
        <f t="shared" si="71"/>
        <v>0</v>
      </c>
      <c r="BA76" s="59">
        <f t="shared" si="71"/>
        <v>0</v>
      </c>
    </row>
    <row r="77" spans="1:55" x14ac:dyDescent="0.25">
      <c r="A77" s="21">
        <v>10</v>
      </c>
      <c r="B77" t="s">
        <v>10</v>
      </c>
      <c r="C77">
        <v>0</v>
      </c>
      <c r="D77" s="14">
        <f>IF((T60&lt;L66),(L66/T60)*D60,D60)</f>
        <v>0</v>
      </c>
      <c r="E77" s="14">
        <f>IF((T60&lt;L66),(L66/T60)*E60,E60)</f>
        <v>0</v>
      </c>
      <c r="F77" s="14">
        <f>IF((T60&lt;L66),(L66/T60)*F60,F60)</f>
        <v>0</v>
      </c>
      <c r="G77" s="14">
        <f>IF((T60&lt;L66),(L66/T60)*G60,G60)</f>
        <v>0</v>
      </c>
      <c r="H77" s="14">
        <f>IF((T60&lt;L66),(L66/T60)*H60,H60)</f>
        <v>0</v>
      </c>
      <c r="I77" s="51">
        <f>IF((T60&lt;L66),(L66/T60)*I60,I60)</f>
        <v>2.5507749599221208E-4</v>
      </c>
      <c r="J77" s="14">
        <f>IF((T60&lt;L66),(L66/T60)*J60,J60)</f>
        <v>0.16694775235285622</v>
      </c>
      <c r="K77" s="14">
        <f>IF((T60&lt;L66),(L66/T60)*K60,K60)</f>
        <v>0</v>
      </c>
      <c r="L77" s="14">
        <f>IF((T60&lt;L66),(L66/T60)*L60,L60)</f>
        <v>0</v>
      </c>
      <c r="M77" s="14">
        <f>IF((T60&lt;L66),(L66/T60)*M60,M60)</f>
        <v>0</v>
      </c>
      <c r="N77" s="51">
        <f>IF((T60&lt;L66),(L66/T60)*N60,N60)</f>
        <v>0</v>
      </c>
      <c r="O77" s="14">
        <f>IF((T60&lt;L66),(L66/T60)*O60,O60)</f>
        <v>0</v>
      </c>
      <c r="P77" s="14">
        <f>IF((T60&lt;L66),(L66/T60)*P60,P60)</f>
        <v>0</v>
      </c>
      <c r="Q77" s="14">
        <f>IF((T60&lt;L66),(L66/T60)*Q60,Q60)</f>
        <v>0</v>
      </c>
      <c r="R77" s="14">
        <f>IF((T60&lt;L66),(L66/T60)*R60,R60)</f>
        <v>0</v>
      </c>
      <c r="S77" s="51">
        <f>IF((T60&lt;L66),(L66/T60)*S60,S60)</f>
        <v>0</v>
      </c>
      <c r="T77" s="5">
        <f t="shared" si="62"/>
        <v>0.16720282984884843</v>
      </c>
      <c r="U77" s="17">
        <f>T77-L83</f>
        <v>-8.2079712811128358E-5</v>
      </c>
      <c r="V77" t="str">
        <f t="shared" si="65"/>
        <v>Excesso de compra--&gt; Distribuir pela linha i</v>
      </c>
      <c r="AC77" t="str">
        <f t="shared" si="63"/>
        <v>Excesso de compra--&gt; Distribuir pela linha i</v>
      </c>
      <c r="AI77" t="s">
        <v>11</v>
      </c>
      <c r="AJ77" s="59">
        <f t="shared" ref="AJ77:BA77" si="72">AJ61-C61</f>
        <v>0</v>
      </c>
      <c r="AK77" s="59">
        <f t="shared" si="72"/>
        <v>0</v>
      </c>
      <c r="AL77" s="59">
        <f t="shared" si="72"/>
        <v>0</v>
      </c>
      <c r="AM77" s="59">
        <f t="shared" si="72"/>
        <v>0</v>
      </c>
      <c r="AN77" s="59">
        <f t="shared" si="72"/>
        <v>0</v>
      </c>
      <c r="AO77" s="59">
        <f t="shared" si="72"/>
        <v>0</v>
      </c>
      <c r="AP77" s="59">
        <f t="shared" si="72"/>
        <v>0</v>
      </c>
      <c r="AQ77" s="59">
        <f t="shared" si="72"/>
        <v>0</v>
      </c>
      <c r="AR77" s="59">
        <f t="shared" si="72"/>
        <v>0</v>
      </c>
      <c r="AS77" s="59">
        <f t="shared" si="72"/>
        <v>0</v>
      </c>
      <c r="AT77" s="59">
        <f t="shared" si="72"/>
        <v>0</v>
      </c>
      <c r="AU77" s="59">
        <f t="shared" si="72"/>
        <v>0</v>
      </c>
      <c r="AV77" s="59">
        <f t="shared" si="72"/>
        <v>0</v>
      </c>
      <c r="AW77" s="59">
        <f t="shared" si="72"/>
        <v>0</v>
      </c>
      <c r="AX77" s="59">
        <f t="shared" si="72"/>
        <v>0</v>
      </c>
      <c r="AY77" s="59">
        <f t="shared" si="72"/>
        <v>0</v>
      </c>
      <c r="AZ77" s="59">
        <f t="shared" si="72"/>
        <v>0</v>
      </c>
      <c r="BA77" s="59">
        <f t="shared" si="72"/>
        <v>0</v>
      </c>
    </row>
    <row r="78" spans="1:55" x14ac:dyDescent="0.25">
      <c r="A78" s="21">
        <v>11</v>
      </c>
      <c r="B78" t="s">
        <v>11</v>
      </c>
      <c r="C78">
        <v>0</v>
      </c>
      <c r="D78" s="14">
        <f>IF((T61&lt;M66),(M66/T61)*D61,D61)</f>
        <v>0</v>
      </c>
      <c r="E78" s="14">
        <f>IF((T61&lt;M66),(M66/T61)*E61,E61)</f>
        <v>0</v>
      </c>
      <c r="F78" s="14">
        <f>IF((T61&lt;M66),(M66/T61)*F61,F61)</f>
        <v>0</v>
      </c>
      <c r="G78" s="14">
        <f>IF((T61&lt;M66),(M66/T61)*G61,G61)</f>
        <v>0</v>
      </c>
      <c r="H78" s="14">
        <f>IF((T61&lt;M66),(M66/T61)*H61,H61)</f>
        <v>0</v>
      </c>
      <c r="I78" s="51">
        <f>IF((T61&lt;M66),(M66/T61)*I61,I61)</f>
        <v>0</v>
      </c>
      <c r="J78" s="14">
        <f>IF((T61&lt;M66),(M66/T61)*J61,J61)</f>
        <v>4.5164922288704442E-4</v>
      </c>
      <c r="K78" s="14">
        <f>IF((T61&lt;M66),(M66/T61)*K61,K61)</f>
        <v>0</v>
      </c>
      <c r="L78" s="14">
        <f>IF((T61&lt;M66),(M66/T61)*L61,L61)</f>
        <v>0</v>
      </c>
      <c r="M78" s="14">
        <f>IF((T61&lt;M66),(M66/T61)*M61,M61)</f>
        <v>0</v>
      </c>
      <c r="N78" s="51">
        <f>IF((T61&lt;M66),(M66/T61)*N61,N61)</f>
        <v>1.2244375398247711E-2</v>
      </c>
      <c r="O78" s="14">
        <f>IF((T61&lt;M66),(M66/T61)*O61,O61)</f>
        <v>0</v>
      </c>
      <c r="P78" s="14">
        <f>IF((T61&lt;M66),(M66/T61)*P61,P61)</f>
        <v>0</v>
      </c>
      <c r="Q78" s="14">
        <f>IF((T61&lt;M66),(M66/T61)*Q61,Q61)</f>
        <v>0</v>
      </c>
      <c r="R78" s="14">
        <f>IF((T61&lt;M66),(M66/T61)*R61,R61)</f>
        <v>0</v>
      </c>
      <c r="S78" s="51">
        <f>IF((T61&lt;M66),(M66/T61)*S61,S61)</f>
        <v>0</v>
      </c>
      <c r="T78" s="5">
        <f t="shared" si="62"/>
        <v>1.2696024621134755E-2</v>
      </c>
      <c r="U78" s="17">
        <f>T78-M83</f>
        <v>-1.2387281122585928E-3</v>
      </c>
      <c r="V78" t="str">
        <f t="shared" si="65"/>
        <v>Excesso de compra--&gt; Distribuir pela linha i</v>
      </c>
      <c r="AC78" t="str">
        <f t="shared" si="63"/>
        <v>Excesso de compra--&gt; Distribuir pela linha i</v>
      </c>
      <c r="AI78" t="s">
        <v>13</v>
      </c>
      <c r="AJ78" s="59">
        <f t="shared" ref="AJ78:BA78" si="73">AJ62-C62</f>
        <v>0</v>
      </c>
      <c r="AK78" s="59">
        <f t="shared" si="73"/>
        <v>0</v>
      </c>
      <c r="AL78" s="59">
        <f t="shared" si="73"/>
        <v>0</v>
      </c>
      <c r="AM78" s="59">
        <f t="shared" si="73"/>
        <v>0</v>
      </c>
      <c r="AN78" s="59">
        <f t="shared" si="73"/>
        <v>0</v>
      </c>
      <c r="AO78" s="59">
        <f t="shared" si="73"/>
        <v>0</v>
      </c>
      <c r="AP78" s="59">
        <f t="shared" si="73"/>
        <v>0</v>
      </c>
      <c r="AQ78" s="59">
        <f t="shared" si="73"/>
        <v>0</v>
      </c>
      <c r="AR78" s="59">
        <f t="shared" si="73"/>
        <v>0</v>
      </c>
      <c r="AS78" s="59">
        <f t="shared" si="73"/>
        <v>0</v>
      </c>
      <c r="AT78" s="59">
        <f t="shared" si="73"/>
        <v>0</v>
      </c>
      <c r="AU78" s="59">
        <f t="shared" si="73"/>
        <v>0</v>
      </c>
      <c r="AV78" s="59">
        <f t="shared" si="73"/>
        <v>0</v>
      </c>
      <c r="AW78" s="59">
        <f t="shared" si="73"/>
        <v>0</v>
      </c>
      <c r="AX78" s="59">
        <f t="shared" si="73"/>
        <v>0</v>
      </c>
      <c r="AY78" s="59">
        <f t="shared" si="73"/>
        <v>0</v>
      </c>
      <c r="AZ78" s="59">
        <f t="shared" si="73"/>
        <v>0</v>
      </c>
      <c r="BA78" s="59">
        <f t="shared" si="73"/>
        <v>0</v>
      </c>
    </row>
    <row r="79" spans="1:55" x14ac:dyDescent="0.25">
      <c r="A79" s="21">
        <v>13</v>
      </c>
      <c r="B79" t="s">
        <v>13</v>
      </c>
      <c r="C79">
        <v>0</v>
      </c>
      <c r="D79" s="14">
        <f>IF((T62&lt;O66),(O66/T62)*D62,D62)</f>
        <v>0</v>
      </c>
      <c r="E79" s="14">
        <f>IF((T62&lt;O66),(O66/T62)*E62,E62)</f>
        <v>0</v>
      </c>
      <c r="F79" s="14">
        <f>IF((T62&lt;O66),(O66/T62)*F62,F62)</f>
        <v>0</v>
      </c>
      <c r="G79" s="14">
        <f>IF((T62&lt;O66),(O66/T62)*G62,G62)</f>
        <v>0</v>
      </c>
      <c r="H79" s="14">
        <f>IF((T62&lt;O66),(O66/T62)*H62,H62)</f>
        <v>0</v>
      </c>
      <c r="I79" s="51">
        <f>IF((T62&lt;O66),(O66/T62)*I62,I62)</f>
        <v>0</v>
      </c>
      <c r="J79" s="14">
        <f>IF((T62&lt;O66),(O66/T62)*J62,J62)</f>
        <v>0</v>
      </c>
      <c r="K79" s="14">
        <f>IF((T62&lt;O66),(O66/T62)*K62,K62)</f>
        <v>0</v>
      </c>
      <c r="L79" s="14">
        <f>IF((T62&lt;O66),(O66/T62)*L62,L62)</f>
        <v>0</v>
      </c>
      <c r="M79" s="14">
        <f>IF((T62&lt;O66),(O66/T62)*M62,M62)</f>
        <v>0</v>
      </c>
      <c r="N79" s="51">
        <f>IF((T62&lt;O66),(O66/T62)*N62,N62)</f>
        <v>0</v>
      </c>
      <c r="O79" s="14">
        <f>IF((T62&lt;O66),(O66/T62)*O62,O62)</f>
        <v>0</v>
      </c>
      <c r="P79" s="14">
        <f>IF((T62&lt;O66),(O66/T62)*P62,P62)</f>
        <v>0</v>
      </c>
      <c r="Q79" s="14">
        <f>IF((T62&lt;O66),(O66/T62)*Q62,Q62)</f>
        <v>0</v>
      </c>
      <c r="R79" s="14">
        <f>IF((T62&lt;O66),(O66/T62)*R62,R62)</f>
        <v>0</v>
      </c>
      <c r="S79" s="51">
        <f>IF((T62&lt;O66),(O66/T62)*S62,S62)</f>
        <v>2.9688622693048734E-2</v>
      </c>
      <c r="T79" s="5">
        <f t="shared" si="62"/>
        <v>2.9688622693048734E-2</v>
      </c>
      <c r="U79" s="17">
        <f>T79-O83</f>
        <v>3.2488339129940792E-3</v>
      </c>
      <c r="V79" t="str">
        <f t="shared" si="65"/>
        <v>Excesso de venda--&gt;Distribuir pela coluna j</v>
      </c>
      <c r="AC79" t="str">
        <f t="shared" si="63"/>
        <v>Excesso de venda--&gt;Distribuir pela coluna j</v>
      </c>
      <c r="AI79" t="s">
        <v>14</v>
      </c>
      <c r="AJ79" s="59">
        <f t="shared" ref="AJ79:BA79" si="74">AJ63-C63</f>
        <v>0</v>
      </c>
      <c r="AK79" s="59">
        <f t="shared" si="74"/>
        <v>0</v>
      </c>
      <c r="AL79" s="59">
        <f t="shared" si="74"/>
        <v>0</v>
      </c>
      <c r="AM79" s="59">
        <f t="shared" si="74"/>
        <v>0</v>
      </c>
      <c r="AN79" s="59">
        <f t="shared" si="74"/>
        <v>0</v>
      </c>
      <c r="AO79" s="59">
        <f t="shared" si="74"/>
        <v>0</v>
      </c>
      <c r="AP79" s="59">
        <f t="shared" si="74"/>
        <v>0</v>
      </c>
      <c r="AQ79" s="59">
        <f t="shared" si="74"/>
        <v>0</v>
      </c>
      <c r="AR79" s="59">
        <f t="shared" si="74"/>
        <v>0</v>
      </c>
      <c r="AS79" s="59">
        <f t="shared" si="74"/>
        <v>0</v>
      </c>
      <c r="AT79" s="59">
        <f t="shared" si="74"/>
        <v>0</v>
      </c>
      <c r="AU79" s="59">
        <f t="shared" si="74"/>
        <v>0</v>
      </c>
      <c r="AV79" s="59">
        <f t="shared" si="74"/>
        <v>0</v>
      </c>
      <c r="AW79" s="59">
        <f t="shared" si="74"/>
        <v>0</v>
      </c>
      <c r="AX79" s="59">
        <f t="shared" si="74"/>
        <v>0</v>
      </c>
      <c r="AY79" s="59">
        <f t="shared" si="74"/>
        <v>0</v>
      </c>
      <c r="AZ79" s="59">
        <f t="shared" si="74"/>
        <v>0</v>
      </c>
      <c r="BA79" s="59">
        <f t="shared" si="74"/>
        <v>0</v>
      </c>
    </row>
    <row r="80" spans="1:55" x14ac:dyDescent="0.25">
      <c r="A80" s="21">
        <v>14</v>
      </c>
      <c r="B80" t="s">
        <v>14</v>
      </c>
      <c r="C80">
        <v>0</v>
      </c>
      <c r="D80" s="14">
        <f>IF((T63&lt;P66),(P66/T63)*D63,D63)</f>
        <v>0</v>
      </c>
      <c r="E80" s="14">
        <f>IF((T63&lt;P66),(P66/T63)*E63,E63)</f>
        <v>0</v>
      </c>
      <c r="F80" s="14">
        <f>IF((T63&lt;P66),(P66/T63)*F63,F63)</f>
        <v>0</v>
      </c>
      <c r="G80" s="14">
        <f>IF((T63&lt;P66),(P66/T63)*G63,G63)</f>
        <v>0</v>
      </c>
      <c r="H80" s="14">
        <f>IF((T63&lt;P66),(P66/T63)*H63,H63)</f>
        <v>0</v>
      </c>
      <c r="I80" s="51">
        <f>IF((T63&lt;P66),(P66/T63)*I63,I63)</f>
        <v>0</v>
      </c>
      <c r="J80" s="14">
        <f>IF((T63&lt;P66),(P66/T63)*J63,J63)</f>
        <v>0</v>
      </c>
      <c r="K80" s="14">
        <f>IF((T63&lt;P66),(P66/T63)*K63,K63)</f>
        <v>0</v>
      </c>
      <c r="L80" s="14">
        <f>IF((T63&lt;P66),(P66/T63)*L63,L63)</f>
        <v>0</v>
      </c>
      <c r="M80" s="14">
        <f>IF((T63&lt;P66),(P66/T63)*M63,M63)</f>
        <v>0</v>
      </c>
      <c r="N80" s="51">
        <f>IF((T63&lt;P66),(P66/T63)*N63,N63)</f>
        <v>0</v>
      </c>
      <c r="O80" s="14">
        <f>IF((T63&lt;P66),(P66/T63)*O63,O63)</f>
        <v>0</v>
      </c>
      <c r="P80" s="14">
        <f>IF((T63&lt;P66),(P66/T63)*P63,P63)</f>
        <v>0</v>
      </c>
      <c r="Q80" s="14">
        <f>IF((T63&lt;P66),(P66/T63)*Q63,Q63)</f>
        <v>0</v>
      </c>
      <c r="R80" s="14">
        <f>IF((T63&lt;P66),(P66/T63)*R63,R63)</f>
        <v>0</v>
      </c>
      <c r="S80" s="51">
        <f>IF((T63&lt;P66),(P66/T63)*S63,S63)</f>
        <v>5.1434702244304987E-4</v>
      </c>
      <c r="T80" s="5">
        <f t="shared" si="62"/>
        <v>5.1434702244304987E-4</v>
      </c>
      <c r="U80" s="17">
        <f>T80-P83</f>
        <v>-6.2727947869533783E-5</v>
      </c>
      <c r="V80" t="str">
        <f t="shared" si="65"/>
        <v>Excesso de compra--&gt; Distribuir pela linha i</v>
      </c>
      <c r="AC80" t="str">
        <f t="shared" si="63"/>
        <v>Excesso de compra--&gt; Distribuir pela linha i</v>
      </c>
      <c r="AI80" t="s">
        <v>15</v>
      </c>
      <c r="AJ80" s="59">
        <f t="shared" ref="AJ80:BA80" si="75">AJ64-C64</f>
        <v>0</v>
      </c>
      <c r="AK80" s="59">
        <f t="shared" si="75"/>
        <v>0</v>
      </c>
      <c r="AL80" s="59">
        <f t="shared" si="75"/>
        <v>0</v>
      </c>
      <c r="AM80" s="59">
        <f t="shared" si="75"/>
        <v>0</v>
      </c>
      <c r="AN80" s="59">
        <f t="shared" si="75"/>
        <v>0</v>
      </c>
      <c r="AO80" s="59">
        <f t="shared" si="75"/>
        <v>0</v>
      </c>
      <c r="AP80" s="59">
        <f t="shared" si="75"/>
        <v>0</v>
      </c>
      <c r="AQ80" s="59">
        <f t="shared" si="75"/>
        <v>0</v>
      </c>
      <c r="AR80" s="59">
        <f t="shared" si="75"/>
        <v>0</v>
      </c>
      <c r="AS80" s="59">
        <f t="shared" si="75"/>
        <v>0</v>
      </c>
      <c r="AT80" s="59">
        <f t="shared" si="75"/>
        <v>0</v>
      </c>
      <c r="AU80" s="59">
        <f t="shared" si="75"/>
        <v>0</v>
      </c>
      <c r="AV80" s="59">
        <f t="shared" si="75"/>
        <v>0</v>
      </c>
      <c r="AW80" s="59">
        <f t="shared" si="75"/>
        <v>0</v>
      </c>
      <c r="AX80" s="59">
        <f t="shared" si="75"/>
        <v>0</v>
      </c>
      <c r="AY80" s="59">
        <f t="shared" si="75"/>
        <v>0</v>
      </c>
      <c r="AZ80" s="59">
        <f t="shared" si="75"/>
        <v>0</v>
      </c>
      <c r="BA80" s="59">
        <f t="shared" si="75"/>
        <v>0</v>
      </c>
    </row>
    <row r="81" spans="1:53" x14ac:dyDescent="0.25">
      <c r="A81" s="21">
        <v>15</v>
      </c>
      <c r="B81" t="s">
        <v>15</v>
      </c>
      <c r="C81">
        <v>0</v>
      </c>
      <c r="D81" s="14">
        <f>IF((T583&lt;Q66),(Q66/T64)*D64,D64)</f>
        <v>0</v>
      </c>
      <c r="E81" s="14">
        <f>IF((T583&lt;Q66),(Q66/T64)*E64,E64)</f>
        <v>0</v>
      </c>
      <c r="F81" s="14">
        <f>IF((T583&lt;Q66),(Q66/T64)*F64,F64)</f>
        <v>0</v>
      </c>
      <c r="G81" s="14">
        <f>IF((T583&lt;Q66),(Q66/T64)*G64,G64)</f>
        <v>0</v>
      </c>
      <c r="H81" s="14">
        <f>IF((T583&lt;Q66),(Q66/T64)*H64,H64)</f>
        <v>0</v>
      </c>
      <c r="I81" s="51">
        <f>IF((T583&lt;Q66),(Q66/T64)*I64,I64)</f>
        <v>0</v>
      </c>
      <c r="J81" s="14">
        <f>IF((T583&lt;Q66),(Q66/T64)*J64,J64)</f>
        <v>0</v>
      </c>
      <c r="K81" s="14">
        <f>IF((T583&lt;Q66),(Q66/T64)*K64,K64)</f>
        <v>0</v>
      </c>
      <c r="L81" s="14">
        <f>IF((T583&lt;Q66),(Q66/T64)*L64,L64)</f>
        <v>0</v>
      </c>
      <c r="M81" s="14">
        <f>IF((T583&lt;Q66),(Q66/T64)*M64,M64)</f>
        <v>0</v>
      </c>
      <c r="N81" s="51">
        <f>IF((T583&lt;Q66),(Q66/T64)*N64,N64)</f>
        <v>0</v>
      </c>
      <c r="O81" s="14">
        <f>IF((T583&lt;Q66),(Q66/T64)*O64,O64)</f>
        <v>9.6996716074671634E-3</v>
      </c>
      <c r="P81" s="14">
        <f>IF((T583&lt;Q66),(Q66/T64)*P64,P64)</f>
        <v>0</v>
      </c>
      <c r="Q81" s="14">
        <f>IF((T583&lt;Q66),(Q66/T64)*Q64,Q64)</f>
        <v>0</v>
      </c>
      <c r="R81" s="14">
        <f>IF((T583&lt;Q66),(Q66/T64)*R64,R64)</f>
        <v>8.1862281420192161E-3</v>
      </c>
      <c r="S81" s="51">
        <f>IF((T583&lt;Q66),(Q66/T64)*S64,S64)</f>
        <v>0</v>
      </c>
      <c r="T81" s="5">
        <f t="shared" si="62"/>
        <v>1.7885899749486379E-2</v>
      </c>
      <c r="U81" s="17">
        <f>T81-Q83</f>
        <v>2.2771366316436809E-5</v>
      </c>
      <c r="V81" t="str">
        <f t="shared" si="65"/>
        <v>Excesso de venda--&gt;Distribuir pela coluna j</v>
      </c>
      <c r="AC81" t="str">
        <f t="shared" si="63"/>
        <v>Excesso de venda--&gt;Distribuir pela coluna j</v>
      </c>
      <c r="AI81" t="s">
        <v>16</v>
      </c>
      <c r="AJ81" s="59">
        <f t="shared" ref="AJ81:BA81" si="76">AJ65-C65</f>
        <v>0</v>
      </c>
      <c r="AK81" s="59">
        <f t="shared" si="76"/>
        <v>0</v>
      </c>
      <c r="AL81" s="59">
        <f t="shared" si="76"/>
        <v>0</v>
      </c>
      <c r="AM81" s="59">
        <f t="shared" si="76"/>
        <v>0</v>
      </c>
      <c r="AN81" s="59">
        <f t="shared" si="76"/>
        <v>0</v>
      </c>
      <c r="AO81" s="59">
        <f t="shared" si="76"/>
        <v>0</v>
      </c>
      <c r="AP81" s="59">
        <f t="shared" si="76"/>
        <v>0</v>
      </c>
      <c r="AQ81" s="59">
        <f t="shared" si="76"/>
        <v>0</v>
      </c>
      <c r="AR81" s="59">
        <f t="shared" si="76"/>
        <v>0</v>
      </c>
      <c r="AS81" s="59">
        <f t="shared" si="76"/>
        <v>0</v>
      </c>
      <c r="AT81" s="59">
        <f t="shared" si="76"/>
        <v>0</v>
      </c>
      <c r="AU81" s="59">
        <f t="shared" si="76"/>
        <v>0</v>
      </c>
      <c r="AV81" s="59">
        <f t="shared" si="76"/>
        <v>0</v>
      </c>
      <c r="AW81" s="59">
        <f t="shared" si="76"/>
        <v>0</v>
      </c>
      <c r="AX81" s="59">
        <f t="shared" si="76"/>
        <v>0</v>
      </c>
      <c r="AY81" s="59">
        <f t="shared" si="76"/>
        <v>0</v>
      </c>
      <c r="AZ81" s="59">
        <f t="shared" si="76"/>
        <v>0</v>
      </c>
      <c r="BA81" s="59">
        <f t="shared" si="76"/>
        <v>0</v>
      </c>
    </row>
    <row r="82" spans="1:53" x14ac:dyDescent="0.25">
      <c r="A82" s="21">
        <v>16</v>
      </c>
      <c r="B82" t="s">
        <v>16</v>
      </c>
      <c r="C82" s="14">
        <f>IF((T584&lt;R66),(R66/T65)*C65,C65)</f>
        <v>0</v>
      </c>
      <c r="D82" s="14">
        <f>IF((T584&lt;R66),(R66/T65)*D65,D65)</f>
        <v>0</v>
      </c>
      <c r="E82" s="14">
        <f>IF((T584&lt;R66),(R66/T65)*E65,E65)</f>
        <v>0</v>
      </c>
      <c r="F82" s="14">
        <f>IF((T584&lt;R66),(R66/T65)*F65,F65)</f>
        <v>0</v>
      </c>
      <c r="G82" s="14">
        <f>IF((T584&lt;R66),(R66/T65)*G65,G65)</f>
        <v>0</v>
      </c>
      <c r="H82" s="14">
        <f>IF((T584&lt;R66),(R66/T65)*H65,H65)</f>
        <v>0</v>
      </c>
      <c r="I82" s="51">
        <f>IF((T584&lt;R66),(R66/T65)*I65,I65)</f>
        <v>0</v>
      </c>
      <c r="J82" s="14">
        <f>IF((T584&lt;R66),(R66/T65)*J65,J65)</f>
        <v>0</v>
      </c>
      <c r="K82" s="14">
        <f>IF((T584&lt;R66),(R66/T65)*K65,K65)</f>
        <v>0</v>
      </c>
      <c r="L82" s="14">
        <f>IF((T584&lt;R66),(R66/T65)*L65,L65)</f>
        <v>0</v>
      </c>
      <c r="M82" s="14">
        <f>IF((T584&lt;R66),(R66/T65)*M65,M65)</f>
        <v>0</v>
      </c>
      <c r="N82" s="51">
        <f>IF((T584&lt;R66),(R66/T65)*N65,N65)</f>
        <v>0</v>
      </c>
      <c r="O82" s="14">
        <f>IF((T584&lt;R66),(R66/T65)*O65,O65)</f>
        <v>0</v>
      </c>
      <c r="P82" s="14">
        <f>IF((T584&lt;R66),(R66/T65)*P65,P65)</f>
        <v>0</v>
      </c>
      <c r="Q82" s="14">
        <f>IF((T584&lt;R66),(R66/T65)*Q65,Q65)</f>
        <v>0</v>
      </c>
      <c r="R82" s="14">
        <f>IF((T584&lt;R66),(R66/T65)*R65,R65)</f>
        <v>0</v>
      </c>
      <c r="S82" s="51">
        <f>IF((T584&lt;R66),(R66/T65)*S65,S65)</f>
        <v>0.60220359836760917</v>
      </c>
      <c r="T82" s="5">
        <f t="shared" si="62"/>
        <v>0.60220359836760917</v>
      </c>
      <c r="U82" s="17">
        <f>T82-R83</f>
        <v>-6.0360387004877336E-2</v>
      </c>
      <c r="V82" t="str">
        <f t="shared" si="65"/>
        <v>Excesso de compra--&gt; Distribuir pela linha i</v>
      </c>
      <c r="AC82" t="str">
        <f t="shared" si="63"/>
        <v>Excesso de compra--&gt; Distribuir pela linha i</v>
      </c>
      <c r="AI82" t="s">
        <v>28</v>
      </c>
      <c r="AJ82" s="59">
        <f t="shared" ref="AJ82:BA82" si="77">AJ66-C66</f>
        <v>0</v>
      </c>
      <c r="AK82" s="59">
        <f t="shared" si="77"/>
        <v>0</v>
      </c>
      <c r="AL82" s="59">
        <f t="shared" si="77"/>
        <v>-5.3622934007651946E-2</v>
      </c>
      <c r="AM82" s="59">
        <f t="shared" si="77"/>
        <v>-1.771398148638385E-5</v>
      </c>
      <c r="AN82" s="59">
        <f t="shared" si="77"/>
        <v>6.9646675476515846E-3</v>
      </c>
      <c r="AO82" s="59">
        <f t="shared" si="77"/>
        <v>2.2119993502592999E-4</v>
      </c>
      <c r="AP82" s="59">
        <f t="shared" si="77"/>
        <v>0</v>
      </c>
      <c r="AQ82" s="59">
        <f t="shared" si="77"/>
        <v>0</v>
      </c>
      <c r="AR82" s="59">
        <f t="shared" si="77"/>
        <v>-4.4897429633990182E-7</v>
      </c>
      <c r="AS82" s="59">
        <f t="shared" si="77"/>
        <v>1.4174394871789731E-2</v>
      </c>
      <c r="AT82" s="59">
        <f t="shared" si="77"/>
        <v>5.9547977213528936E-3</v>
      </c>
      <c r="AU82" s="59">
        <f t="shared" si="77"/>
        <v>5.4640651942362395E-2</v>
      </c>
      <c r="AV82" s="59">
        <f t="shared" si="77"/>
        <v>-3.2611830135937936E-3</v>
      </c>
      <c r="AW82" s="59">
        <f t="shared" si="77"/>
        <v>0</v>
      </c>
      <c r="AX82" s="59">
        <f t="shared" si="77"/>
        <v>-2.2771366316440278E-5</v>
      </c>
      <c r="AY82" s="59">
        <f t="shared" si="77"/>
        <v>3.925908271140699E-6</v>
      </c>
      <c r="AZ82" s="59">
        <f t="shared" si="77"/>
        <v>7.574102803488858E-3</v>
      </c>
      <c r="BA82" s="59">
        <f t="shared" si="77"/>
        <v>3.1736823862062113E-2</v>
      </c>
    </row>
    <row r="83" spans="1:53" x14ac:dyDescent="0.25">
      <c r="B83" t="s">
        <v>28</v>
      </c>
      <c r="C83" s="5">
        <v>0</v>
      </c>
      <c r="D83" s="5">
        <f t="shared" ref="D83:T83" si="78">SUM(D69:D82)</f>
        <v>0.81541362955565655</v>
      </c>
      <c r="E83" s="5">
        <f t="shared" si="78"/>
        <v>0.46214597985654843</v>
      </c>
      <c r="F83" s="5">
        <f t="shared" si="78"/>
        <v>2.7052066368773428E-4</v>
      </c>
      <c r="G83" s="5">
        <f t="shared" si="78"/>
        <v>7.2824272217360722E-2</v>
      </c>
      <c r="H83" s="5">
        <f t="shared" si="78"/>
        <v>1.2686589731752249E-2</v>
      </c>
      <c r="I83" s="6">
        <f t="shared" si="78"/>
        <v>0.4605010995423196</v>
      </c>
      <c r="J83" s="13">
        <f t="shared" si="78"/>
        <v>0.74462945046600582</v>
      </c>
      <c r="K83" s="5">
        <f t="shared" si="78"/>
        <v>5.4511784645298782E-3</v>
      </c>
      <c r="L83" s="5">
        <f t="shared" si="78"/>
        <v>0.16728490956165956</v>
      </c>
      <c r="M83" s="5">
        <f t="shared" si="78"/>
        <v>1.3934752733393348E-2</v>
      </c>
      <c r="N83" s="6">
        <f t="shared" si="78"/>
        <v>0.13264353742392165</v>
      </c>
      <c r="O83" s="5">
        <f t="shared" si="78"/>
        <v>2.6439788780054655E-2</v>
      </c>
      <c r="P83" s="5">
        <f t="shared" si="78"/>
        <v>5.7707497031258366E-4</v>
      </c>
      <c r="Q83" s="5">
        <f t="shared" si="78"/>
        <v>1.7863128383169943E-2</v>
      </c>
      <c r="R83" s="5">
        <f t="shared" si="78"/>
        <v>0.66256398537248651</v>
      </c>
      <c r="S83" s="6">
        <f t="shared" si="78"/>
        <v>0.64948721640000673</v>
      </c>
      <c r="T83" s="5">
        <f t="shared" si="78"/>
        <v>4.2447171141228663</v>
      </c>
      <c r="U83" s="20">
        <f>SUM(U70:U82)</f>
        <v>-1.7752813039013937E-4</v>
      </c>
      <c r="V83" s="73">
        <f>S83+N83+I83</f>
        <v>1.2426318533662479</v>
      </c>
    </row>
    <row r="85" spans="1:53" ht="60" x14ac:dyDescent="0.25">
      <c r="A85" s="76" t="s">
        <v>70</v>
      </c>
      <c r="B85" t="s">
        <v>0</v>
      </c>
      <c r="C85" t="s">
        <v>1</v>
      </c>
      <c r="D85" t="s">
        <v>2</v>
      </c>
      <c r="E85" s="3" t="s">
        <v>3</v>
      </c>
      <c r="F85" t="s">
        <v>4</v>
      </c>
      <c r="G85" t="s">
        <v>5</v>
      </c>
      <c r="H85" t="s">
        <v>6</v>
      </c>
      <c r="I85" s="1" t="s">
        <v>7</v>
      </c>
      <c r="J85" t="s">
        <v>8</v>
      </c>
      <c r="K85" t="s">
        <v>9</v>
      </c>
      <c r="L85" t="s">
        <v>10</v>
      </c>
      <c r="M85" t="s">
        <v>11</v>
      </c>
      <c r="N85" s="2" t="s">
        <v>12</v>
      </c>
      <c r="O85" t="s">
        <v>13</v>
      </c>
      <c r="P85" t="s">
        <v>14</v>
      </c>
      <c r="Q85" t="s">
        <v>15</v>
      </c>
      <c r="R85" t="s">
        <v>16</v>
      </c>
      <c r="S85" s="1" t="s">
        <v>17</v>
      </c>
      <c r="T85" s="4" t="s">
        <v>20</v>
      </c>
    </row>
    <row r="86" spans="1:53" x14ac:dyDescent="0.25">
      <c r="A86" s="21">
        <v>1</v>
      </c>
      <c r="B86" t="s">
        <v>18</v>
      </c>
      <c r="C86" s="14">
        <v>0</v>
      </c>
      <c r="D86" s="14">
        <v>0.67671797333012884</v>
      </c>
      <c r="E86" s="3">
        <v>0.16732171151050049</v>
      </c>
      <c r="F86" s="14">
        <v>5.5214602743615297E-5</v>
      </c>
      <c r="G86" s="14">
        <v>5.015064528658552E-2</v>
      </c>
      <c r="H86" s="14">
        <v>7.4523355484379938E-3</v>
      </c>
      <c r="I86" s="51">
        <v>1.1755145697125109E-2</v>
      </c>
      <c r="J86" s="14">
        <v>5.8549601529729262E-3</v>
      </c>
      <c r="K86" s="14">
        <v>1.399455985293728E-6</v>
      </c>
      <c r="L86" s="14">
        <v>7.0422959094661147E-2</v>
      </c>
      <c r="M86" s="14">
        <v>2.9921137443250392E-5</v>
      </c>
      <c r="N86" s="51">
        <v>1.6256804076809549E-6</v>
      </c>
      <c r="O86" s="14">
        <v>1.0165129996789099E-2</v>
      </c>
      <c r="P86" s="14">
        <v>0</v>
      </c>
      <c r="Q86" s="14">
        <v>7.0978506218821714E-5</v>
      </c>
      <c r="R86" s="14">
        <v>0</v>
      </c>
      <c r="S86" s="51">
        <v>0</v>
      </c>
      <c r="T86" s="5">
        <v>1</v>
      </c>
      <c r="U86" s="70"/>
    </row>
    <row r="87" spans="1:53" x14ac:dyDescent="0.25">
      <c r="A87" s="21">
        <v>2</v>
      </c>
      <c r="B87" t="s">
        <v>2</v>
      </c>
      <c r="C87" s="14">
        <v>0</v>
      </c>
      <c r="D87" s="14">
        <v>3.7597465526462121E-4</v>
      </c>
      <c r="E87" s="3">
        <v>0.1758610574882252</v>
      </c>
      <c r="F87" s="14">
        <v>2.787474494485087E-5</v>
      </c>
      <c r="G87" s="14">
        <v>9.0842712375761633E-3</v>
      </c>
      <c r="H87" s="14">
        <v>1.0006013999673061E-3</v>
      </c>
      <c r="I87" s="51">
        <v>7.9998876985530234E-3</v>
      </c>
      <c r="J87" s="14">
        <v>0.40092315856407229</v>
      </c>
      <c r="K87" s="14">
        <v>0</v>
      </c>
      <c r="L87" s="14">
        <v>6.2728457526529197E-2</v>
      </c>
      <c r="M87" s="14">
        <v>0</v>
      </c>
      <c r="N87" s="51">
        <v>0</v>
      </c>
      <c r="O87" s="14">
        <v>3.2499316034259001E-3</v>
      </c>
      <c r="P87" s="14">
        <v>0</v>
      </c>
      <c r="Q87" s="14">
        <v>1.424403286211157E-2</v>
      </c>
      <c r="R87" s="14">
        <v>1.855551014395214E-3</v>
      </c>
      <c r="S87" s="51">
        <v>0</v>
      </c>
      <c r="T87" s="5">
        <v>0.67735079879506532</v>
      </c>
      <c r="U87" s="70">
        <f>T87-D100</f>
        <v>7.663308609906494E-8</v>
      </c>
    </row>
    <row r="88" spans="1:53" x14ac:dyDescent="0.25">
      <c r="A88" s="21">
        <v>3</v>
      </c>
      <c r="B88" t="s">
        <v>3</v>
      </c>
      <c r="C88" s="14">
        <v>0</v>
      </c>
      <c r="D88" s="14">
        <v>0</v>
      </c>
      <c r="E88" s="3">
        <v>0</v>
      </c>
      <c r="F88" s="14">
        <v>1.050319911688468E-4</v>
      </c>
      <c r="G88" s="14">
        <v>3.9560906150722763E-5</v>
      </c>
      <c r="H88" s="14">
        <v>3.3465496502633042E-4</v>
      </c>
      <c r="I88" s="51">
        <v>0.31021841476531681</v>
      </c>
      <c r="J88" s="14">
        <v>8.5908301398727527E-5</v>
      </c>
      <c r="K88" s="14">
        <v>3.207243252219159E-4</v>
      </c>
      <c r="L88" s="14">
        <v>5.3957412832191074E-4</v>
      </c>
      <c r="M88" s="14">
        <v>7.4834880501604387E-7</v>
      </c>
      <c r="N88" s="51">
        <v>4.2450984545504702E-5</v>
      </c>
      <c r="O88" s="14">
        <v>0</v>
      </c>
      <c r="P88" s="14">
        <v>4.123598467138922E-4</v>
      </c>
      <c r="Q88" s="14">
        <v>0</v>
      </c>
      <c r="R88" s="14">
        <v>3.8510604906493433E-2</v>
      </c>
      <c r="S88" s="51">
        <v>0</v>
      </c>
      <c r="T88" s="5">
        <v>0.35061003346916308</v>
      </c>
      <c r="U88" s="70">
        <f>T88-E100</f>
        <v>0</v>
      </c>
    </row>
    <row r="89" spans="1:53" x14ac:dyDescent="0.25">
      <c r="A89" s="21">
        <v>4</v>
      </c>
      <c r="B89" t="s">
        <v>4</v>
      </c>
      <c r="C89" s="14">
        <v>0</v>
      </c>
      <c r="D89" s="14">
        <v>0</v>
      </c>
      <c r="E89" s="3">
        <v>0</v>
      </c>
      <c r="F89" s="14">
        <v>0</v>
      </c>
      <c r="G89" s="14">
        <v>0</v>
      </c>
      <c r="H89" s="14">
        <v>0</v>
      </c>
      <c r="I89" s="51">
        <v>1.945094241612706E-4</v>
      </c>
      <c r="J89" s="14">
        <v>0</v>
      </c>
      <c r="K89" s="14">
        <v>0</v>
      </c>
      <c r="L89" s="14">
        <v>0</v>
      </c>
      <c r="M89" s="14">
        <v>0</v>
      </c>
      <c r="N89" s="51">
        <v>0</v>
      </c>
      <c r="O89" s="14">
        <v>0</v>
      </c>
      <c r="P89" s="14">
        <v>0</v>
      </c>
      <c r="Q89" s="14">
        <v>0</v>
      </c>
      <c r="R89" s="14">
        <v>0</v>
      </c>
      <c r="S89" s="51">
        <v>0</v>
      </c>
      <c r="T89" s="5">
        <v>1.945094241612706E-4</v>
      </c>
      <c r="U89" s="70">
        <f>T89-F100</f>
        <v>-2.4703329679979223E-7</v>
      </c>
    </row>
    <row r="90" spans="1:53" x14ac:dyDescent="0.25">
      <c r="A90" s="21">
        <v>5</v>
      </c>
      <c r="B90" t="s">
        <v>5</v>
      </c>
      <c r="C90" s="14">
        <v>0</v>
      </c>
      <c r="D90" s="14">
        <v>2.5677417658573028E-4</v>
      </c>
      <c r="E90" s="3">
        <v>2.4976609029091438E-3</v>
      </c>
      <c r="F90" s="14">
        <v>0</v>
      </c>
      <c r="G90" s="14">
        <v>0</v>
      </c>
      <c r="H90" s="14">
        <v>0</v>
      </c>
      <c r="I90" s="51">
        <v>2.7903394990083271E-5</v>
      </c>
      <c r="J90" s="14">
        <v>5.2049879262927042E-2</v>
      </c>
      <c r="K90" s="14">
        <v>4.0073377848820072E-3</v>
      </c>
      <c r="L90" s="14">
        <v>3.0091061323784721E-4</v>
      </c>
      <c r="M90" s="14">
        <v>1.3404669574576159E-4</v>
      </c>
      <c r="N90" s="51">
        <v>0</v>
      </c>
      <c r="O90" s="14">
        <v>0</v>
      </c>
      <c r="P90" s="14">
        <v>0</v>
      </c>
      <c r="Q90" s="14">
        <v>0</v>
      </c>
      <c r="R90" s="14">
        <v>0</v>
      </c>
      <c r="S90" s="51">
        <v>0</v>
      </c>
      <c r="T90" s="5">
        <v>5.9274512831277618E-2</v>
      </c>
      <c r="U90" s="70">
        <f>T90-G100</f>
        <v>3.5400965214815727E-8</v>
      </c>
    </row>
    <row r="91" spans="1:53" x14ac:dyDescent="0.25">
      <c r="A91" s="21">
        <v>6</v>
      </c>
      <c r="B91" t="s">
        <v>6</v>
      </c>
      <c r="C91" s="14">
        <v>0</v>
      </c>
      <c r="D91" s="14">
        <v>0</v>
      </c>
      <c r="E91" s="3">
        <v>4.9296035675280986E-3</v>
      </c>
      <c r="F91" s="14">
        <v>6.6351186007574007E-6</v>
      </c>
      <c r="G91" s="14">
        <v>0</v>
      </c>
      <c r="H91" s="14">
        <v>0</v>
      </c>
      <c r="I91" s="51">
        <v>9.6342907135433804E-4</v>
      </c>
      <c r="J91" s="14">
        <v>3.766374085343411E-3</v>
      </c>
      <c r="K91" s="14">
        <v>0</v>
      </c>
      <c r="L91" s="14">
        <v>0</v>
      </c>
      <c r="M91" s="14">
        <v>0</v>
      </c>
      <c r="N91" s="51">
        <v>0</v>
      </c>
      <c r="O91" s="14">
        <v>0</v>
      </c>
      <c r="P91" s="14">
        <v>0</v>
      </c>
      <c r="Q91" s="14">
        <v>0</v>
      </c>
      <c r="R91" s="14">
        <v>0</v>
      </c>
      <c r="S91" s="51">
        <v>0</v>
      </c>
      <c r="T91" s="5">
        <v>9.6660418428266056E-3</v>
      </c>
      <c r="U91" s="70">
        <f>T91-H100</f>
        <v>-1.1966423095477463E-8</v>
      </c>
    </row>
    <row r="92" spans="1:53" x14ac:dyDescent="0.25">
      <c r="A92" s="21">
        <v>8</v>
      </c>
      <c r="B92" t="s">
        <v>8</v>
      </c>
      <c r="C92" s="14">
        <v>0</v>
      </c>
      <c r="D92" s="14">
        <v>0</v>
      </c>
      <c r="E92" s="3">
        <v>0</v>
      </c>
      <c r="F92" s="14">
        <v>0</v>
      </c>
      <c r="G92" s="14">
        <v>0</v>
      </c>
      <c r="H92" s="14">
        <v>8.7846189581807107E-4</v>
      </c>
      <c r="I92" s="51">
        <v>0</v>
      </c>
      <c r="J92" s="14">
        <v>0</v>
      </c>
      <c r="K92" s="14">
        <v>0</v>
      </c>
      <c r="L92" s="14">
        <v>0</v>
      </c>
      <c r="M92" s="14">
        <v>1.0080103680558001E-2</v>
      </c>
      <c r="N92" s="51">
        <v>0.13240624931480291</v>
      </c>
      <c r="O92" s="14">
        <v>0</v>
      </c>
      <c r="P92" s="14">
        <v>0</v>
      </c>
      <c r="Q92" s="14">
        <v>0</v>
      </c>
      <c r="R92" s="14">
        <v>0.43511346281434271</v>
      </c>
      <c r="S92" s="51">
        <v>1.8353707514188411E-2</v>
      </c>
      <c r="T92" s="13">
        <v>0.59683198521970993</v>
      </c>
      <c r="U92" s="71">
        <f>T92-J100</f>
        <v>0</v>
      </c>
    </row>
    <row r="93" spans="1:53" x14ac:dyDescent="0.25">
      <c r="A93" s="21">
        <v>9</v>
      </c>
      <c r="B93" t="s">
        <v>9</v>
      </c>
      <c r="C93" s="14">
        <v>0</v>
      </c>
      <c r="D93" s="14">
        <v>0</v>
      </c>
      <c r="E93" s="3">
        <v>0</v>
      </c>
      <c r="F93" s="14">
        <v>0</v>
      </c>
      <c r="G93" s="14">
        <v>0</v>
      </c>
      <c r="H93" s="14">
        <v>0</v>
      </c>
      <c r="I93" s="51">
        <v>0</v>
      </c>
      <c r="J93" s="14">
        <v>0</v>
      </c>
      <c r="K93" s="14">
        <v>0</v>
      </c>
      <c r="L93" s="14">
        <v>0</v>
      </c>
      <c r="M93" s="14">
        <v>0</v>
      </c>
      <c r="N93" s="51">
        <v>1.399455985293728E-6</v>
      </c>
      <c r="O93" s="14">
        <v>0</v>
      </c>
      <c r="P93" s="14">
        <v>0</v>
      </c>
      <c r="Q93" s="14">
        <v>0</v>
      </c>
      <c r="R93" s="14">
        <v>4.0073377848820072E-3</v>
      </c>
      <c r="S93" s="51">
        <v>3.2058702279056062E-4</v>
      </c>
      <c r="T93" s="5">
        <v>4.329324263657861E-3</v>
      </c>
      <c r="U93" s="70">
        <f>T93-K100</f>
        <v>-1.3730243135588044E-7</v>
      </c>
    </row>
    <row r="94" spans="1:53" x14ac:dyDescent="0.25">
      <c r="A94" s="21">
        <v>10</v>
      </c>
      <c r="B94" t="s">
        <v>10</v>
      </c>
      <c r="C94" s="14">
        <v>0</v>
      </c>
      <c r="D94" s="14">
        <v>0</v>
      </c>
      <c r="E94" s="3">
        <v>0</v>
      </c>
      <c r="F94" s="14">
        <v>0</v>
      </c>
      <c r="G94" s="14">
        <v>0</v>
      </c>
      <c r="H94" s="14">
        <v>0</v>
      </c>
      <c r="I94" s="51">
        <v>2.044119695391115E-4</v>
      </c>
      <c r="J94" s="14">
        <v>0.13378725840094169</v>
      </c>
      <c r="K94" s="14">
        <v>0</v>
      </c>
      <c r="L94" s="14">
        <v>0</v>
      </c>
      <c r="M94" s="14">
        <v>0</v>
      </c>
      <c r="N94" s="51">
        <v>0</v>
      </c>
      <c r="O94" s="14">
        <v>0</v>
      </c>
      <c r="P94" s="14">
        <v>0</v>
      </c>
      <c r="Q94" s="14">
        <v>0</v>
      </c>
      <c r="R94" s="14">
        <v>0</v>
      </c>
      <c r="S94" s="51">
        <v>0</v>
      </c>
      <c r="T94" s="5">
        <v>0.13399167037048079</v>
      </c>
      <c r="U94" s="70">
        <f>T94-L100</f>
        <v>-2.3099226931222461E-7</v>
      </c>
    </row>
    <row r="95" spans="1:53" x14ac:dyDescent="0.25">
      <c r="A95" s="21">
        <v>11</v>
      </c>
      <c r="B95" t="s">
        <v>11</v>
      </c>
      <c r="C95" s="14">
        <v>0</v>
      </c>
      <c r="D95" s="14">
        <v>0</v>
      </c>
      <c r="E95" s="3">
        <v>0</v>
      </c>
      <c r="F95" s="14">
        <v>0</v>
      </c>
      <c r="G95" s="14">
        <v>0</v>
      </c>
      <c r="H95" s="14">
        <v>0</v>
      </c>
      <c r="I95" s="51">
        <v>0</v>
      </c>
      <c r="J95" s="14">
        <v>3.644464520538839E-4</v>
      </c>
      <c r="K95" s="14">
        <v>0</v>
      </c>
      <c r="L95" s="14">
        <v>0</v>
      </c>
      <c r="M95" s="14">
        <v>0</v>
      </c>
      <c r="N95" s="51">
        <v>9.8802764299746951E-3</v>
      </c>
      <c r="O95" s="14">
        <v>0</v>
      </c>
      <c r="P95" s="14">
        <v>0</v>
      </c>
      <c r="Q95" s="14">
        <v>0</v>
      </c>
      <c r="R95" s="14">
        <v>0</v>
      </c>
      <c r="S95" s="51">
        <v>0</v>
      </c>
      <c r="T95" s="5">
        <v>1.024472288202858E-2</v>
      </c>
      <c r="U95" s="70">
        <f>T95-M100</f>
        <v>-9.6980523439996191E-8</v>
      </c>
    </row>
    <row r="96" spans="1:53" x14ac:dyDescent="0.25">
      <c r="A96" s="21">
        <v>13</v>
      </c>
      <c r="B96" t="s">
        <v>13</v>
      </c>
      <c r="C96" s="14">
        <v>0</v>
      </c>
      <c r="D96" s="14">
        <v>0</v>
      </c>
      <c r="E96" s="3">
        <v>0</v>
      </c>
      <c r="F96" s="14">
        <v>0</v>
      </c>
      <c r="G96" s="14">
        <v>0</v>
      </c>
      <c r="H96" s="14">
        <v>0</v>
      </c>
      <c r="I96" s="51">
        <v>0</v>
      </c>
      <c r="J96" s="14">
        <v>0</v>
      </c>
      <c r="K96" s="14">
        <v>0</v>
      </c>
      <c r="L96" s="14">
        <v>0</v>
      </c>
      <c r="M96" s="14">
        <v>0</v>
      </c>
      <c r="N96" s="51">
        <v>0</v>
      </c>
      <c r="O96" s="14">
        <v>0</v>
      </c>
      <c r="P96" s="14">
        <v>0</v>
      </c>
      <c r="Q96" s="14">
        <v>0</v>
      </c>
      <c r="R96" s="14">
        <v>0</v>
      </c>
      <c r="S96" s="51">
        <v>2.1178210856038729E-2</v>
      </c>
      <c r="T96" s="5">
        <v>2.1178210856038729E-2</v>
      </c>
      <c r="U96" s="70">
        <f>T96-O100</f>
        <v>-6.9388939039072284E-17</v>
      </c>
    </row>
    <row r="97" spans="1:23" x14ac:dyDescent="0.25">
      <c r="A97" s="21">
        <v>14</v>
      </c>
      <c r="B97" t="s">
        <v>14</v>
      </c>
      <c r="C97" s="14">
        <v>0</v>
      </c>
      <c r="D97" s="14">
        <v>0</v>
      </c>
      <c r="E97" s="3">
        <v>0</v>
      </c>
      <c r="F97" s="14">
        <v>0</v>
      </c>
      <c r="G97" s="14">
        <v>0</v>
      </c>
      <c r="H97" s="14">
        <v>0</v>
      </c>
      <c r="I97" s="51">
        <v>0</v>
      </c>
      <c r="J97" s="14">
        <v>0</v>
      </c>
      <c r="K97" s="14">
        <v>0</v>
      </c>
      <c r="L97" s="14">
        <v>0</v>
      </c>
      <c r="M97" s="14">
        <v>0</v>
      </c>
      <c r="N97" s="51">
        <v>0</v>
      </c>
      <c r="O97" s="14">
        <v>0</v>
      </c>
      <c r="P97" s="14">
        <v>0</v>
      </c>
      <c r="Q97" s="14">
        <v>0</v>
      </c>
      <c r="R97" s="14">
        <v>0</v>
      </c>
      <c r="S97" s="51">
        <v>4.1218331501643519E-4</v>
      </c>
      <c r="T97" s="5">
        <v>4.1218331501643519E-4</v>
      </c>
      <c r="U97" s="70">
        <f>T97-P100</f>
        <v>-1.7653169745701072E-7</v>
      </c>
    </row>
    <row r="98" spans="1:23" x14ac:dyDescent="0.25">
      <c r="A98" s="21">
        <v>15</v>
      </c>
      <c r="B98" t="s">
        <v>15</v>
      </c>
      <c r="C98" s="14">
        <v>0</v>
      </c>
      <c r="D98" s="14">
        <v>0</v>
      </c>
      <c r="E98" s="3">
        <v>0</v>
      </c>
      <c r="F98" s="14">
        <v>0</v>
      </c>
      <c r="G98" s="14">
        <v>0</v>
      </c>
      <c r="H98" s="14">
        <v>0</v>
      </c>
      <c r="I98" s="51">
        <v>0</v>
      </c>
      <c r="J98" s="14">
        <v>0</v>
      </c>
      <c r="K98" s="14">
        <v>0</v>
      </c>
      <c r="L98" s="14">
        <v>0</v>
      </c>
      <c r="M98" s="14">
        <v>0</v>
      </c>
      <c r="N98" s="51">
        <v>0</v>
      </c>
      <c r="O98" s="14">
        <v>7.7631492558237966E-3</v>
      </c>
      <c r="P98" s="14">
        <v>0</v>
      </c>
      <c r="Q98" s="14">
        <v>0</v>
      </c>
      <c r="R98" s="14">
        <v>6.5518621125066207E-3</v>
      </c>
      <c r="S98" s="51">
        <v>0</v>
      </c>
      <c r="T98" s="5">
        <v>1.4315011368330421E-2</v>
      </c>
      <c r="U98" s="70">
        <f>T98-Q100</f>
        <v>3.1225022567582528E-17</v>
      </c>
    </row>
    <row r="99" spans="1:23" x14ac:dyDescent="0.25">
      <c r="A99" s="21">
        <v>16</v>
      </c>
      <c r="B99" t="s">
        <v>16</v>
      </c>
      <c r="C99" s="14">
        <v>0</v>
      </c>
      <c r="D99" s="14">
        <v>0</v>
      </c>
      <c r="E99" s="3">
        <v>0</v>
      </c>
      <c r="F99" s="14">
        <v>0</v>
      </c>
      <c r="G99" s="14">
        <v>0</v>
      </c>
      <c r="H99" s="14">
        <v>0</v>
      </c>
      <c r="I99" s="51">
        <v>0</v>
      </c>
      <c r="J99" s="14">
        <v>0</v>
      </c>
      <c r="K99" s="14">
        <v>0</v>
      </c>
      <c r="L99" s="14">
        <v>0</v>
      </c>
      <c r="M99" s="14">
        <v>0</v>
      </c>
      <c r="N99" s="51">
        <v>0</v>
      </c>
      <c r="O99" s="14">
        <v>0</v>
      </c>
      <c r="P99" s="14">
        <v>0</v>
      </c>
      <c r="Q99" s="14">
        <v>0</v>
      </c>
      <c r="R99" s="14">
        <v>0</v>
      </c>
      <c r="S99" s="51">
        <v>0.48603881863261988</v>
      </c>
      <c r="T99" s="5">
        <v>0.48603881863261988</v>
      </c>
      <c r="U99" s="70">
        <f>T99-R100</f>
        <v>0</v>
      </c>
    </row>
    <row r="100" spans="1:23" x14ac:dyDescent="0.25">
      <c r="B100" t="s">
        <v>28</v>
      </c>
      <c r="C100">
        <v>0</v>
      </c>
      <c r="D100" s="14">
        <v>0.67735072216197922</v>
      </c>
      <c r="E100" s="61">
        <v>0.35061003346916297</v>
      </c>
      <c r="F100" s="14">
        <v>1.947564574580704E-4</v>
      </c>
      <c r="G100" s="14">
        <v>5.9274477430312403E-2</v>
      </c>
      <c r="H100" s="14">
        <v>9.6660538092497011E-3</v>
      </c>
      <c r="I100" s="51">
        <v>0.33136370202103971</v>
      </c>
      <c r="J100" s="14">
        <v>0.59683198521970993</v>
      </c>
      <c r="K100" s="14">
        <v>4.3294615660892169E-3</v>
      </c>
      <c r="L100" s="14">
        <v>0.1339919013627501</v>
      </c>
      <c r="M100" s="14">
        <v>1.024481986255202E-2</v>
      </c>
      <c r="N100" s="51">
        <v>0.14233200186571601</v>
      </c>
      <c r="O100" s="14">
        <v>2.1178210856038798E-2</v>
      </c>
      <c r="P100" s="14">
        <v>4.123598467138922E-4</v>
      </c>
      <c r="Q100" s="14">
        <v>1.431501136833039E-2</v>
      </c>
      <c r="R100" s="14">
        <v>0.48603881863261988</v>
      </c>
      <c r="S100" s="51">
        <v>0.52630350734065412</v>
      </c>
      <c r="T100" s="5">
        <v>3.3644378232703769</v>
      </c>
      <c r="U100" s="72">
        <f>SUM(U87:U99)</f>
        <v>-7.887725901846649E-7</v>
      </c>
      <c r="V100" s="73">
        <f>S100+N100+I100</f>
        <v>0.99999921122740987</v>
      </c>
      <c r="W100" s="14"/>
    </row>
    <row r="101" spans="1:23" ht="30" x14ac:dyDescent="0.25">
      <c r="A101" s="76" t="s">
        <v>56</v>
      </c>
      <c r="B101" t="s">
        <v>38</v>
      </c>
      <c r="C101" t="s">
        <v>1</v>
      </c>
      <c r="D101" t="s">
        <v>2</v>
      </c>
      <c r="E101" s="3" t="s">
        <v>3</v>
      </c>
      <c r="F101" t="s">
        <v>4</v>
      </c>
      <c r="G101" t="s">
        <v>5</v>
      </c>
      <c r="H101" t="s">
        <v>6</v>
      </c>
      <c r="I101" s="1" t="s">
        <v>7</v>
      </c>
      <c r="J101" t="s">
        <v>8</v>
      </c>
      <c r="K101" t="s">
        <v>9</v>
      </c>
      <c r="L101" t="s">
        <v>10</v>
      </c>
      <c r="M101" t="s">
        <v>11</v>
      </c>
      <c r="N101" s="2" t="s">
        <v>12</v>
      </c>
      <c r="O101" t="s">
        <v>13</v>
      </c>
      <c r="P101" t="s">
        <v>14</v>
      </c>
      <c r="Q101" t="s">
        <v>15</v>
      </c>
      <c r="R101" t="s">
        <v>16</v>
      </c>
      <c r="S101" s="1" t="s">
        <v>17</v>
      </c>
      <c r="T101" s="42" t="s">
        <v>20</v>
      </c>
    </row>
    <row r="102" spans="1:23" x14ac:dyDescent="0.25">
      <c r="A102" s="21">
        <v>1</v>
      </c>
      <c r="B102" t="s">
        <v>18</v>
      </c>
      <c r="C102" s="28">
        <f>C86*$C$7</f>
        <v>0</v>
      </c>
      <c r="D102" s="28">
        <f t="shared" ref="D102:T102" si="79">D86*$C$7</f>
        <v>372771.53692895308</v>
      </c>
      <c r="E102" s="28">
        <f t="shared" si="79"/>
        <v>92169.521158741787</v>
      </c>
      <c r="F102" s="28">
        <f t="shared" si="79"/>
        <v>30.415081521143769</v>
      </c>
      <c r="G102" s="28">
        <f t="shared" si="79"/>
        <v>27625.589770377264</v>
      </c>
      <c r="H102" s="28">
        <f t="shared" si="79"/>
        <v>4105.1349093491272</v>
      </c>
      <c r="I102" s="28">
        <f t="shared" si="79"/>
        <v>6475.3470441716754</v>
      </c>
      <c r="J102" s="28">
        <f t="shared" si="79"/>
        <v>3225.2172705582311</v>
      </c>
      <c r="K102" s="28">
        <f t="shared" si="79"/>
        <v>0.77089331015576745</v>
      </c>
      <c r="L102" s="28">
        <f t="shared" si="79"/>
        <v>38792.637008911042</v>
      </c>
      <c r="M102" s="28">
        <f t="shared" si="79"/>
        <v>16.482122288691851</v>
      </c>
      <c r="N102" s="28">
        <f t="shared" si="79"/>
        <v>0.89550951505596121</v>
      </c>
      <c r="O102" s="28">
        <f t="shared" si="79"/>
        <v>5599.4835091178011</v>
      </c>
      <c r="P102" s="28">
        <f t="shared" si="79"/>
        <v>0</v>
      </c>
      <c r="Q102" s="28">
        <f t="shared" si="79"/>
        <v>39.098661325497012</v>
      </c>
      <c r="R102" s="28">
        <f t="shared" si="79"/>
        <v>0</v>
      </c>
      <c r="S102" s="28">
        <f t="shared" si="79"/>
        <v>0</v>
      </c>
      <c r="T102" s="28">
        <f t="shared" si="79"/>
        <v>550852.12986814068</v>
      </c>
      <c r="U102" s="17"/>
    </row>
    <row r="103" spans="1:23" x14ac:dyDescent="0.25">
      <c r="A103" s="21">
        <v>2</v>
      </c>
      <c r="B103" t="s">
        <v>2</v>
      </c>
      <c r="C103" s="28">
        <f t="shared" ref="C103:T103" si="80">C87*$C$7</f>
        <v>0</v>
      </c>
      <c r="D103" s="28">
        <f t="shared" si="80"/>
        <v>207.10643962895654</v>
      </c>
      <c r="E103" s="28">
        <f t="shared" si="80"/>
        <v>96873.43807825238</v>
      </c>
      <c r="F103" s="28">
        <f t="shared" si="80"/>
        <v>15.354862622402289</v>
      </c>
      <c r="G103" s="28">
        <f t="shared" si="80"/>
        <v>5004.0901595187197</v>
      </c>
      <c r="H103" s="28">
        <f t="shared" si="80"/>
        <v>551.18341232103387</v>
      </c>
      <c r="I103" s="28">
        <f t="shared" si="80"/>
        <v>4406.7551774538715</v>
      </c>
      <c r="J103" s="28">
        <f t="shared" si="80"/>
        <v>220849.37580848151</v>
      </c>
      <c r="K103" s="28">
        <f t="shared" si="80"/>
        <v>0</v>
      </c>
      <c r="L103" s="28">
        <f t="shared" si="80"/>
        <v>34554.104431831809</v>
      </c>
      <c r="M103" s="28">
        <f t="shared" si="80"/>
        <v>0</v>
      </c>
      <c r="N103" s="28">
        <f t="shared" si="80"/>
        <v>0</v>
      </c>
      <c r="O103" s="28">
        <f t="shared" si="80"/>
        <v>1790.2317456729386</v>
      </c>
      <c r="P103" s="28">
        <f t="shared" si="80"/>
        <v>0</v>
      </c>
      <c r="Q103" s="28">
        <f t="shared" si="80"/>
        <v>7846.3558400059464</v>
      </c>
      <c r="R103" s="28">
        <f t="shared" si="80"/>
        <v>1022.1342283585926</v>
      </c>
      <c r="S103" s="28">
        <f t="shared" si="80"/>
        <v>0</v>
      </c>
      <c r="T103" s="28">
        <f t="shared" si="80"/>
        <v>373120.13018414815</v>
      </c>
      <c r="U103" s="33">
        <f>T103-D116</f>
        <v>4.2213498672936112E-2</v>
      </c>
    </row>
    <row r="104" spans="1:23" x14ac:dyDescent="0.25">
      <c r="A104" s="21">
        <v>3</v>
      </c>
      <c r="B104" t="s">
        <v>3</v>
      </c>
      <c r="C104" s="28">
        <f t="shared" ref="C104:T104" si="81">C88*$C$7</f>
        <v>0</v>
      </c>
      <c r="D104" s="28">
        <f t="shared" si="81"/>
        <v>0</v>
      </c>
      <c r="E104" s="28">
        <f t="shared" si="81"/>
        <v>0</v>
      </c>
      <c r="F104" s="28">
        <f t="shared" si="81"/>
        <v>57.857096039651005</v>
      </c>
      <c r="G104" s="28">
        <f t="shared" si="81"/>
        <v>21.792209412639259</v>
      </c>
      <c r="H104" s="28">
        <f t="shared" si="81"/>
        <v>184.34540025570223</v>
      </c>
      <c r="I104" s="28">
        <f t="shared" si="81"/>
        <v>170884.47449779301</v>
      </c>
      <c r="J104" s="28">
        <f t="shared" si="81"/>
        <v>47.32277079884323</v>
      </c>
      <c r="K104" s="28">
        <f t="shared" si="81"/>
        <v>176.67167764901461</v>
      </c>
      <c r="L104" s="28">
        <f t="shared" si="81"/>
        <v>297.22555780786996</v>
      </c>
      <c r="M104" s="28">
        <f t="shared" si="81"/>
        <v>0.41222953312736571</v>
      </c>
      <c r="N104" s="28">
        <f t="shared" si="81"/>
        <v>23.38421525189079</v>
      </c>
      <c r="O104" s="28">
        <f t="shared" si="81"/>
        <v>0</v>
      </c>
      <c r="P104" s="28">
        <f t="shared" si="81"/>
        <v>227.14929983444753</v>
      </c>
      <c r="Q104" s="28">
        <f t="shared" si="81"/>
        <v>0</v>
      </c>
      <c r="R104" s="28">
        <f t="shared" si="81"/>
        <v>21213.648735252376</v>
      </c>
      <c r="S104" s="28">
        <f t="shared" si="81"/>
        <v>0</v>
      </c>
      <c r="T104" s="28">
        <f t="shared" si="81"/>
        <v>193134.28368962856</v>
      </c>
      <c r="U104" s="33">
        <f>T104-E116</f>
        <v>0</v>
      </c>
    </row>
    <row r="105" spans="1:23" x14ac:dyDescent="0.25">
      <c r="A105" s="21">
        <v>4</v>
      </c>
      <c r="B105" t="s">
        <v>4</v>
      </c>
      <c r="C105" s="28">
        <f t="shared" ref="C105:T105" si="82">C89*$C$7</f>
        <v>0</v>
      </c>
      <c r="D105" s="28">
        <f t="shared" si="82"/>
        <v>0</v>
      </c>
      <c r="E105" s="28">
        <f t="shared" si="82"/>
        <v>0</v>
      </c>
      <c r="F105" s="28">
        <f t="shared" si="82"/>
        <v>0</v>
      </c>
      <c r="G105" s="28">
        <f t="shared" si="82"/>
        <v>0</v>
      </c>
      <c r="H105" s="28">
        <f t="shared" si="82"/>
        <v>0</v>
      </c>
      <c r="I105" s="28">
        <f t="shared" si="82"/>
        <v>107.14593057866149</v>
      </c>
      <c r="J105" s="28">
        <f t="shared" si="82"/>
        <v>0</v>
      </c>
      <c r="K105" s="28">
        <f t="shared" si="82"/>
        <v>0</v>
      </c>
      <c r="L105" s="28">
        <f t="shared" si="82"/>
        <v>0</v>
      </c>
      <c r="M105" s="28">
        <f t="shared" si="82"/>
        <v>0</v>
      </c>
      <c r="N105" s="28">
        <f t="shared" si="82"/>
        <v>0</v>
      </c>
      <c r="O105" s="28">
        <f t="shared" si="82"/>
        <v>0</v>
      </c>
      <c r="P105" s="28">
        <f t="shared" si="82"/>
        <v>0</v>
      </c>
      <c r="Q105" s="28">
        <f t="shared" si="82"/>
        <v>0</v>
      </c>
      <c r="R105" s="28">
        <f t="shared" si="82"/>
        <v>0</v>
      </c>
      <c r="S105" s="28">
        <f t="shared" si="82"/>
        <v>0</v>
      </c>
      <c r="T105" s="28">
        <f t="shared" si="82"/>
        <v>107.14593057866149</v>
      </c>
      <c r="U105" s="33">
        <f>T105-F116</f>
        <v>-0.13607881769051744</v>
      </c>
    </row>
    <row r="106" spans="1:23" x14ac:dyDescent="0.25">
      <c r="A106" s="21">
        <v>5</v>
      </c>
      <c r="B106" t="s">
        <v>5</v>
      </c>
      <c r="C106" s="28">
        <f t="shared" ref="C106:T106" si="83">C90*$C$7</f>
        <v>0</v>
      </c>
      <c r="D106" s="28">
        <f t="shared" si="83"/>
        <v>141.44460206738759</v>
      </c>
      <c r="E106" s="28">
        <f t="shared" si="83"/>
        <v>1375.8418280558851</v>
      </c>
      <c r="F106" s="28">
        <f t="shared" si="83"/>
        <v>0</v>
      </c>
      <c r="G106" s="28">
        <f t="shared" si="83"/>
        <v>0</v>
      </c>
      <c r="H106" s="28">
        <f t="shared" si="83"/>
        <v>0</v>
      </c>
      <c r="I106" s="28">
        <f t="shared" si="83"/>
        <v>15.370644560839375</v>
      </c>
      <c r="J106" s="28">
        <f t="shared" si="83"/>
        <v>28671.786851362929</v>
      </c>
      <c r="K106" s="28">
        <f t="shared" si="83"/>
        <v>2207.4505539033307</v>
      </c>
      <c r="L106" s="28">
        <f t="shared" si="83"/>
        <v>165.75725220199647</v>
      </c>
      <c r="M106" s="28">
        <f t="shared" si="83"/>
        <v>73.839907853339398</v>
      </c>
      <c r="N106" s="28">
        <f t="shared" si="83"/>
        <v>0</v>
      </c>
      <c r="O106" s="28">
        <f t="shared" si="83"/>
        <v>0</v>
      </c>
      <c r="P106" s="28">
        <f t="shared" si="83"/>
        <v>0</v>
      </c>
      <c r="Q106" s="28">
        <f t="shared" si="83"/>
        <v>0</v>
      </c>
      <c r="R106" s="28">
        <f t="shared" si="83"/>
        <v>0</v>
      </c>
      <c r="S106" s="28">
        <f t="shared" si="83"/>
        <v>0</v>
      </c>
      <c r="T106" s="28">
        <f t="shared" si="83"/>
        <v>32651.491640005708</v>
      </c>
      <c r="U106" s="33">
        <f>T106-G116</f>
        <v>1.9500697086186847E-2</v>
      </c>
    </row>
    <row r="107" spans="1:23" x14ac:dyDescent="0.25">
      <c r="A107" s="21">
        <v>6</v>
      </c>
      <c r="B107" t="s">
        <v>6</v>
      </c>
      <c r="C107" s="28">
        <f t="shared" ref="C107:T107" si="84">C91*$C$7</f>
        <v>0</v>
      </c>
      <c r="D107" s="28">
        <f t="shared" si="84"/>
        <v>0</v>
      </c>
      <c r="E107" s="28">
        <f t="shared" si="84"/>
        <v>2715.4826245784379</v>
      </c>
      <c r="F107" s="28">
        <f t="shared" si="84"/>
        <v>3.6549692131549314</v>
      </c>
      <c r="G107" s="28">
        <f t="shared" si="84"/>
        <v>0</v>
      </c>
      <c r="H107" s="28">
        <f t="shared" si="84"/>
        <v>0</v>
      </c>
      <c r="I107" s="28">
        <f t="shared" si="84"/>
        <v>530.70695593242203</v>
      </c>
      <c r="J107" s="28">
        <f t="shared" si="84"/>
        <v>2074.7151867915882</v>
      </c>
      <c r="K107" s="28">
        <f t="shared" si="84"/>
        <v>0</v>
      </c>
      <c r="L107" s="28">
        <f t="shared" si="84"/>
        <v>0</v>
      </c>
      <c r="M107" s="28">
        <f t="shared" si="84"/>
        <v>0</v>
      </c>
      <c r="N107" s="28">
        <f t="shared" si="84"/>
        <v>0</v>
      </c>
      <c r="O107" s="28">
        <f t="shared" si="84"/>
        <v>0</v>
      </c>
      <c r="P107" s="28">
        <f t="shared" si="84"/>
        <v>0</v>
      </c>
      <c r="Q107" s="28">
        <f t="shared" si="84"/>
        <v>0</v>
      </c>
      <c r="R107" s="28">
        <f t="shared" si="84"/>
        <v>0</v>
      </c>
      <c r="S107" s="28">
        <f t="shared" si="84"/>
        <v>0</v>
      </c>
      <c r="T107" s="28">
        <f t="shared" si="84"/>
        <v>5324.5597365156036</v>
      </c>
      <c r="U107" s="33">
        <f>T107-H116</f>
        <v>-6.5917296487896238E-3</v>
      </c>
    </row>
    <row r="108" spans="1:23" x14ac:dyDescent="0.25">
      <c r="A108" s="21">
        <v>8</v>
      </c>
      <c r="B108" t="s">
        <v>8</v>
      </c>
      <c r="C108" s="28">
        <f t="shared" ref="C108:T108" si="85">C92*$C$7</f>
        <v>0</v>
      </c>
      <c r="D108" s="28">
        <f t="shared" si="85"/>
        <v>0</v>
      </c>
      <c r="E108" s="28">
        <f t="shared" si="85"/>
        <v>0</v>
      </c>
      <c r="F108" s="28">
        <f t="shared" si="85"/>
        <v>0</v>
      </c>
      <c r="G108" s="28">
        <f t="shared" si="85"/>
        <v>0</v>
      </c>
      <c r="H108" s="28">
        <f t="shared" si="85"/>
        <v>483.90260631938912</v>
      </c>
      <c r="I108" s="28">
        <f t="shared" si="85"/>
        <v>0</v>
      </c>
      <c r="J108" s="28">
        <f t="shared" si="85"/>
        <v>0</v>
      </c>
      <c r="K108" s="28">
        <f t="shared" si="85"/>
        <v>0</v>
      </c>
      <c r="L108" s="28">
        <f t="shared" si="85"/>
        <v>0</v>
      </c>
      <c r="M108" s="28">
        <f t="shared" si="85"/>
        <v>5552.6465817270582</v>
      </c>
      <c r="N108" s="28">
        <f t="shared" si="85"/>
        <v>72936.264442911226</v>
      </c>
      <c r="O108" s="28">
        <f t="shared" si="85"/>
        <v>0</v>
      </c>
      <c r="P108" s="28">
        <f t="shared" si="85"/>
        <v>0</v>
      </c>
      <c r="Q108" s="28">
        <f t="shared" si="85"/>
        <v>0</v>
      </c>
      <c r="R108" s="28">
        <f t="shared" si="85"/>
        <v>239683.1777255827</v>
      </c>
      <c r="S108" s="28">
        <f t="shared" si="85"/>
        <v>10110.178875167583</v>
      </c>
      <c r="T108" s="28">
        <f t="shared" si="85"/>
        <v>328766.17023170786</v>
      </c>
      <c r="U108" s="34">
        <f>T108-J116</f>
        <v>0</v>
      </c>
    </row>
    <row r="109" spans="1:23" x14ac:dyDescent="0.25">
      <c r="A109" s="21">
        <v>9</v>
      </c>
      <c r="B109" t="s">
        <v>9</v>
      </c>
      <c r="C109" s="28">
        <f t="shared" ref="C109:T109" si="86">C93*$C$7</f>
        <v>0</v>
      </c>
      <c r="D109" s="28">
        <f t="shared" si="86"/>
        <v>0</v>
      </c>
      <c r="E109" s="28">
        <f t="shared" si="86"/>
        <v>0</v>
      </c>
      <c r="F109" s="28">
        <f t="shared" si="86"/>
        <v>0</v>
      </c>
      <c r="G109" s="28">
        <f t="shared" si="86"/>
        <v>0</v>
      </c>
      <c r="H109" s="28">
        <f t="shared" si="86"/>
        <v>0</v>
      </c>
      <c r="I109" s="28">
        <f t="shared" si="86"/>
        <v>0</v>
      </c>
      <c r="J109" s="28">
        <f t="shared" si="86"/>
        <v>0</v>
      </c>
      <c r="K109" s="28">
        <f t="shared" si="86"/>
        <v>0</v>
      </c>
      <c r="L109" s="28">
        <f t="shared" si="86"/>
        <v>0</v>
      </c>
      <c r="M109" s="28">
        <f t="shared" si="86"/>
        <v>0</v>
      </c>
      <c r="N109" s="28">
        <f t="shared" si="86"/>
        <v>0.77089331015576745</v>
      </c>
      <c r="O109" s="28">
        <f t="shared" si="86"/>
        <v>0</v>
      </c>
      <c r="P109" s="28">
        <f t="shared" si="86"/>
        <v>0</v>
      </c>
      <c r="Q109" s="28">
        <f t="shared" si="86"/>
        <v>0</v>
      </c>
      <c r="R109" s="28">
        <f t="shared" si="86"/>
        <v>2207.4505539033307</v>
      </c>
      <c r="S109" s="28">
        <f t="shared" si="86"/>
        <v>176.59604431226646</v>
      </c>
      <c r="T109" s="28">
        <f t="shared" si="86"/>
        <v>2384.8174915257528</v>
      </c>
      <c r="U109" s="33">
        <f>T109-K116</f>
        <v>-7.5633336748069269E-2</v>
      </c>
    </row>
    <row r="110" spans="1:23" x14ac:dyDescent="0.25">
      <c r="A110" s="21">
        <v>10</v>
      </c>
      <c r="B110" t="s">
        <v>10</v>
      </c>
      <c r="C110" s="28">
        <f t="shared" ref="C110:T110" si="87">C94*$C$7</f>
        <v>0</v>
      </c>
      <c r="D110" s="28">
        <f t="shared" si="87"/>
        <v>0</v>
      </c>
      <c r="E110" s="28">
        <f t="shared" si="87"/>
        <v>0</v>
      </c>
      <c r="F110" s="28">
        <f t="shared" si="87"/>
        <v>0</v>
      </c>
      <c r="G110" s="28">
        <f t="shared" si="87"/>
        <v>0</v>
      </c>
      <c r="H110" s="28">
        <f t="shared" si="87"/>
        <v>0</v>
      </c>
      <c r="I110" s="28">
        <f t="shared" si="87"/>
        <v>112.60076879116106</v>
      </c>
      <c r="J110" s="28">
        <f t="shared" si="87"/>
        <v>73696.99623937803</v>
      </c>
      <c r="K110" s="28">
        <f t="shared" si="87"/>
        <v>0</v>
      </c>
      <c r="L110" s="28">
        <f t="shared" si="87"/>
        <v>0</v>
      </c>
      <c r="M110" s="28">
        <f t="shared" si="87"/>
        <v>0</v>
      </c>
      <c r="N110" s="28">
        <f t="shared" si="87"/>
        <v>0</v>
      </c>
      <c r="O110" s="28">
        <f t="shared" si="87"/>
        <v>0</v>
      </c>
      <c r="P110" s="28">
        <f t="shared" si="87"/>
        <v>0</v>
      </c>
      <c r="Q110" s="28">
        <f t="shared" si="87"/>
        <v>0</v>
      </c>
      <c r="R110" s="28">
        <f t="shared" si="87"/>
        <v>0</v>
      </c>
      <c r="S110" s="28">
        <f t="shared" si="87"/>
        <v>0</v>
      </c>
      <c r="T110" s="28">
        <f t="shared" si="87"/>
        <v>73809.597008169178</v>
      </c>
      <c r="U110" s="33">
        <f>T110-L116</f>
        <v>-0.12724258353409823</v>
      </c>
    </row>
    <row r="111" spans="1:23" x14ac:dyDescent="0.25">
      <c r="A111" s="21">
        <v>11</v>
      </c>
      <c r="B111" t="s">
        <v>11</v>
      </c>
      <c r="C111" s="28">
        <f t="shared" ref="C111:T111" si="88">C95*$C$7</f>
        <v>0</v>
      </c>
      <c r="D111" s="28">
        <f t="shared" si="88"/>
        <v>0</v>
      </c>
      <c r="E111" s="28">
        <f t="shared" si="88"/>
        <v>0</v>
      </c>
      <c r="F111" s="28">
        <f t="shared" si="88"/>
        <v>0</v>
      </c>
      <c r="G111" s="28">
        <f t="shared" si="88"/>
        <v>0</v>
      </c>
      <c r="H111" s="28">
        <f t="shared" si="88"/>
        <v>0</v>
      </c>
      <c r="I111" s="28">
        <f t="shared" si="88"/>
        <v>0</v>
      </c>
      <c r="J111" s="28">
        <f t="shared" si="88"/>
        <v>200.75610433676917</v>
      </c>
      <c r="K111" s="28">
        <f t="shared" si="88"/>
        <v>0</v>
      </c>
      <c r="L111" s="28">
        <f t="shared" si="88"/>
        <v>0</v>
      </c>
      <c r="M111" s="28">
        <f t="shared" si="88"/>
        <v>0</v>
      </c>
      <c r="N111" s="28">
        <f t="shared" si="88"/>
        <v>5442.5713151375503</v>
      </c>
      <c r="O111" s="28">
        <f t="shared" si="88"/>
        <v>0</v>
      </c>
      <c r="P111" s="28">
        <f t="shared" si="88"/>
        <v>0</v>
      </c>
      <c r="Q111" s="28">
        <f t="shared" si="88"/>
        <v>0</v>
      </c>
      <c r="R111" s="28">
        <f t="shared" si="88"/>
        <v>0</v>
      </c>
      <c r="S111" s="28">
        <f t="shared" si="88"/>
        <v>0</v>
      </c>
      <c r="T111" s="28">
        <f t="shared" si="88"/>
        <v>5643.3274194743199</v>
      </c>
      <c r="U111" s="33">
        <f>T111-M116</f>
        <v>-5.3421927892486565E-2</v>
      </c>
    </row>
    <row r="112" spans="1:23" x14ac:dyDescent="0.25">
      <c r="A112" s="21">
        <v>13</v>
      </c>
      <c r="B112" t="s">
        <v>13</v>
      </c>
      <c r="C112" s="28">
        <f t="shared" ref="C112:T112" si="89">C96*$C$7</f>
        <v>0</v>
      </c>
      <c r="D112" s="28">
        <f t="shared" si="89"/>
        <v>0</v>
      </c>
      <c r="E112" s="28">
        <f t="shared" si="89"/>
        <v>0</v>
      </c>
      <c r="F112" s="28">
        <f t="shared" si="89"/>
        <v>0</v>
      </c>
      <c r="G112" s="28">
        <f t="shared" si="89"/>
        <v>0</v>
      </c>
      <c r="H112" s="28">
        <f t="shared" si="89"/>
        <v>0</v>
      </c>
      <c r="I112" s="28">
        <f t="shared" si="89"/>
        <v>0</v>
      </c>
      <c r="J112" s="28">
        <f t="shared" si="89"/>
        <v>0</v>
      </c>
      <c r="K112" s="28">
        <f t="shared" si="89"/>
        <v>0</v>
      </c>
      <c r="L112" s="28">
        <f t="shared" si="89"/>
        <v>0</v>
      </c>
      <c r="M112" s="28">
        <f t="shared" si="89"/>
        <v>0</v>
      </c>
      <c r="N112" s="28">
        <f t="shared" si="89"/>
        <v>0</v>
      </c>
      <c r="O112" s="28">
        <f t="shared" si="89"/>
        <v>0</v>
      </c>
      <c r="P112" s="28">
        <f t="shared" si="89"/>
        <v>0</v>
      </c>
      <c r="Q112" s="28">
        <f t="shared" si="89"/>
        <v>0</v>
      </c>
      <c r="R112" s="28">
        <f t="shared" si="89"/>
        <v>0</v>
      </c>
      <c r="S112" s="28">
        <f t="shared" si="89"/>
        <v>11666.062556845513</v>
      </c>
      <c r="T112" s="28">
        <f t="shared" si="89"/>
        <v>11666.062556845513</v>
      </c>
      <c r="U112" s="33">
        <f>T112-O116</f>
        <v>-3.8198777474462986E-11</v>
      </c>
    </row>
    <row r="113" spans="1:21" x14ac:dyDescent="0.25">
      <c r="A113" s="21">
        <v>14</v>
      </c>
      <c r="B113" t="s">
        <v>14</v>
      </c>
      <c r="C113" s="28">
        <f t="shared" ref="C113:T113" si="90">C97*$C$7</f>
        <v>0</v>
      </c>
      <c r="D113" s="28">
        <f t="shared" si="90"/>
        <v>0</v>
      </c>
      <c r="E113" s="28">
        <f t="shared" si="90"/>
        <v>0</v>
      </c>
      <c r="F113" s="28">
        <f t="shared" si="90"/>
        <v>0</v>
      </c>
      <c r="G113" s="28">
        <f t="shared" si="90"/>
        <v>0</v>
      </c>
      <c r="H113" s="28">
        <f t="shared" si="90"/>
        <v>0</v>
      </c>
      <c r="I113" s="28">
        <f t="shared" si="90"/>
        <v>0</v>
      </c>
      <c r="J113" s="28">
        <f t="shared" si="90"/>
        <v>0</v>
      </c>
      <c r="K113" s="28">
        <f t="shared" si="90"/>
        <v>0</v>
      </c>
      <c r="L113" s="28">
        <f t="shared" si="90"/>
        <v>0</v>
      </c>
      <c r="M113" s="28">
        <f t="shared" si="90"/>
        <v>0</v>
      </c>
      <c r="N113" s="28">
        <f t="shared" si="90"/>
        <v>0</v>
      </c>
      <c r="O113" s="28">
        <f t="shared" si="90"/>
        <v>0</v>
      </c>
      <c r="P113" s="28">
        <f t="shared" si="90"/>
        <v>0</v>
      </c>
      <c r="Q113" s="28">
        <f t="shared" si="90"/>
        <v>0</v>
      </c>
      <c r="R113" s="28">
        <f t="shared" si="90"/>
        <v>0</v>
      </c>
      <c r="S113" s="28">
        <f t="shared" si="90"/>
        <v>227.0520569729141</v>
      </c>
      <c r="T113" s="28">
        <f t="shared" si="90"/>
        <v>227.0520569729141</v>
      </c>
      <c r="U113" s="33">
        <f>T113-P116</f>
        <v>-9.7242861533430869E-2</v>
      </c>
    </row>
    <row r="114" spans="1:21" x14ac:dyDescent="0.25">
      <c r="A114" s="21">
        <v>15</v>
      </c>
      <c r="B114" t="s">
        <v>15</v>
      </c>
      <c r="C114" s="28">
        <f t="shared" ref="C114:T114" si="91">C98*$C$7</f>
        <v>0</v>
      </c>
      <c r="D114" s="28">
        <f t="shared" si="91"/>
        <v>0</v>
      </c>
      <c r="E114" s="28">
        <f t="shared" si="91"/>
        <v>0</v>
      </c>
      <c r="F114" s="28">
        <f t="shared" si="91"/>
        <v>0</v>
      </c>
      <c r="G114" s="28">
        <f t="shared" si="91"/>
        <v>0</v>
      </c>
      <c r="H114" s="28">
        <f t="shared" si="91"/>
        <v>0</v>
      </c>
      <c r="I114" s="28">
        <f t="shared" si="91"/>
        <v>0</v>
      </c>
      <c r="J114" s="28">
        <f t="shared" si="91"/>
        <v>0</v>
      </c>
      <c r="K114" s="28">
        <f t="shared" si="91"/>
        <v>0</v>
      </c>
      <c r="L114" s="28">
        <f t="shared" si="91"/>
        <v>0</v>
      </c>
      <c r="M114" s="28">
        <f t="shared" si="91"/>
        <v>0</v>
      </c>
      <c r="N114" s="28">
        <f t="shared" si="91"/>
        <v>0</v>
      </c>
      <c r="O114" s="28">
        <f t="shared" si="91"/>
        <v>4276.3473020548099</v>
      </c>
      <c r="P114" s="28">
        <f t="shared" si="91"/>
        <v>0</v>
      </c>
      <c r="Q114" s="28">
        <f t="shared" si="91"/>
        <v>0</v>
      </c>
      <c r="R114" s="28">
        <f t="shared" si="91"/>
        <v>3609.1071992766474</v>
      </c>
      <c r="S114" s="28">
        <f t="shared" si="91"/>
        <v>0</v>
      </c>
      <c r="T114" s="28">
        <f t="shared" si="91"/>
        <v>7885.4545013314591</v>
      </c>
      <c r="U114" s="33">
        <f>T114-Q116</f>
        <v>1.7280399333685637E-11</v>
      </c>
    </row>
    <row r="115" spans="1:21" x14ac:dyDescent="0.25">
      <c r="A115" s="21">
        <v>16</v>
      </c>
      <c r="B115" t="s">
        <v>16</v>
      </c>
      <c r="C115" s="28">
        <f t="shared" ref="C115:T115" si="92">C99*$C$7</f>
        <v>0</v>
      </c>
      <c r="D115" s="28">
        <f t="shared" si="92"/>
        <v>0</v>
      </c>
      <c r="E115" s="28">
        <f t="shared" si="92"/>
        <v>0</v>
      </c>
      <c r="F115" s="28">
        <f t="shared" si="92"/>
        <v>0</v>
      </c>
      <c r="G115" s="28">
        <f t="shared" si="92"/>
        <v>0</v>
      </c>
      <c r="H115" s="28">
        <f t="shared" si="92"/>
        <v>0</v>
      </c>
      <c r="I115" s="28">
        <f t="shared" si="92"/>
        <v>0</v>
      </c>
      <c r="J115" s="28">
        <f t="shared" si="92"/>
        <v>0</v>
      </c>
      <c r="K115" s="28">
        <f t="shared" si="92"/>
        <v>0</v>
      </c>
      <c r="L115" s="28">
        <f t="shared" si="92"/>
        <v>0</v>
      </c>
      <c r="M115" s="28">
        <f t="shared" si="92"/>
        <v>0</v>
      </c>
      <c r="N115" s="28">
        <f t="shared" si="92"/>
        <v>0</v>
      </c>
      <c r="O115" s="28">
        <f t="shared" si="92"/>
        <v>0</v>
      </c>
      <c r="P115" s="28">
        <f t="shared" si="92"/>
        <v>0</v>
      </c>
      <c r="Q115" s="28">
        <f t="shared" si="92"/>
        <v>0</v>
      </c>
      <c r="R115" s="28">
        <f t="shared" si="92"/>
        <v>0</v>
      </c>
      <c r="S115" s="28">
        <f t="shared" si="92"/>
        <v>267735.51844237361</v>
      </c>
      <c r="T115" s="28">
        <f t="shared" si="92"/>
        <v>267735.51844237361</v>
      </c>
      <c r="U115" s="33">
        <f>T115-R116</f>
        <v>0</v>
      </c>
    </row>
    <row r="116" spans="1:21" x14ac:dyDescent="0.25">
      <c r="B116" t="s">
        <v>28</v>
      </c>
      <c r="C116" s="28">
        <f t="shared" ref="C116:T116" si="93">C100*$C$7</f>
        <v>0</v>
      </c>
      <c r="D116" s="28">
        <f t="shared" si="93"/>
        <v>373120.08797064947</v>
      </c>
      <c r="E116" s="28">
        <f t="shared" si="93"/>
        <v>193134.2836896285</v>
      </c>
      <c r="F116" s="28">
        <f t="shared" si="93"/>
        <v>107.28200939635201</v>
      </c>
      <c r="G116" s="28">
        <f t="shared" si="93"/>
        <v>32651.472139308622</v>
      </c>
      <c r="H116" s="28">
        <f t="shared" si="93"/>
        <v>5324.5663282452524</v>
      </c>
      <c r="I116" s="28">
        <f t="shared" si="93"/>
        <v>182532.40101928162</v>
      </c>
      <c r="J116" s="28">
        <f t="shared" si="93"/>
        <v>328766.17023170786</v>
      </c>
      <c r="K116" s="28">
        <f t="shared" si="93"/>
        <v>2384.8931248625008</v>
      </c>
      <c r="L116" s="28">
        <f t="shared" si="93"/>
        <v>73809.724250752712</v>
      </c>
      <c r="M116" s="28">
        <f t="shared" si="93"/>
        <v>5643.3808414022124</v>
      </c>
      <c r="N116" s="28">
        <f t="shared" si="93"/>
        <v>78403.88637612584</v>
      </c>
      <c r="O116" s="28">
        <f t="shared" si="93"/>
        <v>11666.062556845551</v>
      </c>
      <c r="P116" s="28">
        <f t="shared" si="93"/>
        <v>227.14929983444753</v>
      </c>
      <c r="Q116" s="28">
        <f t="shared" si="93"/>
        <v>7885.4545013314419</v>
      </c>
      <c r="R116" s="28">
        <f t="shared" si="93"/>
        <v>267735.51844237361</v>
      </c>
      <c r="S116" s="28">
        <f t="shared" si="93"/>
        <v>289915.40797567193</v>
      </c>
      <c r="T116" s="28">
        <f t="shared" si="93"/>
        <v>1853307.7407574181</v>
      </c>
      <c r="U116" s="17"/>
    </row>
    <row r="118" spans="1:21" x14ac:dyDescent="0.25">
      <c r="A118" s="21" t="s">
        <v>55</v>
      </c>
      <c r="B118" t="s">
        <v>38</v>
      </c>
      <c r="C118" t="s">
        <v>1</v>
      </c>
      <c r="D118" t="s">
        <v>2</v>
      </c>
      <c r="E118" s="3" t="s">
        <v>3</v>
      </c>
      <c r="F118" t="s">
        <v>4</v>
      </c>
      <c r="G118" t="s">
        <v>5</v>
      </c>
      <c r="H118" t="s">
        <v>6</v>
      </c>
      <c r="I118" s="1" t="s">
        <v>7</v>
      </c>
      <c r="J118" t="s">
        <v>8</v>
      </c>
      <c r="K118" t="s">
        <v>9</v>
      </c>
      <c r="L118" t="s">
        <v>10</v>
      </c>
      <c r="M118" t="s">
        <v>11</v>
      </c>
      <c r="N118" s="2" t="s">
        <v>12</v>
      </c>
      <c r="O118" t="s">
        <v>13</v>
      </c>
      <c r="P118" t="s">
        <v>14</v>
      </c>
      <c r="Q118" t="s">
        <v>15</v>
      </c>
      <c r="R118" t="s">
        <v>16</v>
      </c>
      <c r="S118" s="1" t="s">
        <v>17</v>
      </c>
      <c r="T118" s="42" t="s">
        <v>20</v>
      </c>
    </row>
    <row r="119" spans="1:21" x14ac:dyDescent="0.25">
      <c r="A119" s="21">
        <v>1</v>
      </c>
      <c r="B119" t="s">
        <v>18</v>
      </c>
      <c r="C119" s="28"/>
      <c r="D119" s="28"/>
      <c r="E119" s="28"/>
      <c r="F119" s="28"/>
      <c r="G119" s="28"/>
      <c r="H119" s="28"/>
      <c r="I119" s="44">
        <f>D7</f>
        <v>146429.04718013864</v>
      </c>
      <c r="J119" s="28"/>
      <c r="K119" s="28"/>
      <c r="L119" s="28"/>
      <c r="M119" s="28"/>
      <c r="N119" s="44"/>
      <c r="O119" s="28"/>
      <c r="P119" s="28"/>
      <c r="Q119" s="28"/>
      <c r="R119" s="28"/>
      <c r="S119" s="44"/>
      <c r="T119" s="44"/>
      <c r="U119" s="33">
        <f>SUM(C119:T119)</f>
        <v>146429.04718013864</v>
      </c>
    </row>
    <row r="120" spans="1:21" x14ac:dyDescent="0.25">
      <c r="A120" s="21">
        <v>2</v>
      </c>
      <c r="B120" t="s">
        <v>2</v>
      </c>
      <c r="C120" s="28"/>
      <c r="D120" s="28"/>
      <c r="E120" s="28"/>
      <c r="F120" s="28"/>
      <c r="G120" s="28"/>
      <c r="H120" s="28"/>
      <c r="I120" s="44"/>
      <c r="J120" s="28"/>
      <c r="K120" s="28"/>
      <c r="L120" s="28"/>
      <c r="M120" s="28"/>
      <c r="N120" s="44"/>
      <c r="O120" s="28"/>
      <c r="P120" s="28"/>
      <c r="Q120" s="28"/>
      <c r="R120" s="28"/>
      <c r="S120" s="44"/>
      <c r="T120" s="44"/>
      <c r="U120" s="80">
        <f t="shared" ref="U120:U131" si="94">SUM(C120:T120)</f>
        <v>0</v>
      </c>
    </row>
    <row r="121" spans="1:21" x14ac:dyDescent="0.25">
      <c r="A121" s="21">
        <v>3</v>
      </c>
      <c r="B121" t="s">
        <v>3</v>
      </c>
      <c r="C121" s="28"/>
      <c r="D121" s="28"/>
      <c r="E121" s="28"/>
      <c r="F121" s="28"/>
      <c r="G121" s="28"/>
      <c r="H121" s="28"/>
      <c r="I121" s="44"/>
      <c r="J121" s="28"/>
      <c r="K121" s="28"/>
      <c r="L121" s="28"/>
      <c r="M121" s="28"/>
      <c r="N121" s="44"/>
      <c r="O121" s="28"/>
      <c r="P121" s="28"/>
      <c r="Q121" s="28"/>
      <c r="R121" s="28"/>
      <c r="S121" s="44"/>
      <c r="T121" s="44"/>
      <c r="U121" s="80">
        <f t="shared" si="94"/>
        <v>0</v>
      </c>
    </row>
    <row r="122" spans="1:21" x14ac:dyDescent="0.25">
      <c r="A122" s="21">
        <v>4</v>
      </c>
      <c r="B122" t="s">
        <v>4</v>
      </c>
      <c r="C122" s="28"/>
      <c r="D122" s="28"/>
      <c r="E122" s="28"/>
      <c r="F122" s="28"/>
      <c r="G122" s="28"/>
      <c r="H122" s="28"/>
      <c r="I122" s="44"/>
      <c r="J122" s="28"/>
      <c r="K122" s="28"/>
      <c r="L122" s="28"/>
      <c r="M122" s="28"/>
      <c r="N122" s="44"/>
      <c r="O122" s="28"/>
      <c r="P122" s="28"/>
      <c r="Q122" s="28"/>
      <c r="R122" s="28"/>
      <c r="S122" s="44"/>
      <c r="T122" s="44"/>
      <c r="U122" s="80">
        <f t="shared" si="94"/>
        <v>0</v>
      </c>
    </row>
    <row r="123" spans="1:21" x14ac:dyDescent="0.25">
      <c r="A123" s="21">
        <v>5</v>
      </c>
      <c r="B123" t="s">
        <v>5</v>
      </c>
      <c r="C123" s="28"/>
      <c r="D123" s="28"/>
      <c r="E123" s="28"/>
      <c r="F123" s="28"/>
      <c r="G123" s="28"/>
      <c r="H123" s="28"/>
      <c r="I123" s="44"/>
      <c r="J123" s="28"/>
      <c r="K123" s="28"/>
      <c r="L123" s="28"/>
      <c r="M123" s="28"/>
      <c r="N123" s="44"/>
      <c r="O123" s="28"/>
      <c r="P123" s="28"/>
      <c r="Q123" s="28"/>
      <c r="R123" s="28"/>
      <c r="S123" s="44"/>
      <c r="T123" s="44"/>
      <c r="U123" s="80">
        <f t="shared" si="94"/>
        <v>0</v>
      </c>
    </row>
    <row r="124" spans="1:21" x14ac:dyDescent="0.25">
      <c r="A124" s="21">
        <v>6</v>
      </c>
      <c r="B124" t="s">
        <v>6</v>
      </c>
      <c r="C124" s="28"/>
      <c r="D124" s="28"/>
      <c r="E124" s="28"/>
      <c r="F124" s="28"/>
      <c r="G124" s="28"/>
      <c r="H124" s="28"/>
      <c r="I124" s="44"/>
      <c r="J124" s="28"/>
      <c r="K124" s="28"/>
      <c r="L124" s="28"/>
      <c r="M124" s="28"/>
      <c r="N124" s="44"/>
      <c r="O124" s="28"/>
      <c r="P124" s="28"/>
      <c r="Q124" s="28"/>
      <c r="R124" s="28"/>
      <c r="S124" s="44"/>
      <c r="T124" s="44"/>
      <c r="U124" s="80">
        <f t="shared" si="94"/>
        <v>0</v>
      </c>
    </row>
    <row r="125" spans="1:21" x14ac:dyDescent="0.25">
      <c r="A125" s="21">
        <v>8</v>
      </c>
      <c r="B125" t="s">
        <v>8</v>
      </c>
      <c r="C125" s="28"/>
      <c r="D125" s="28"/>
      <c r="E125" s="28"/>
      <c r="F125" s="28"/>
      <c r="G125" s="28"/>
      <c r="H125" s="28"/>
      <c r="I125" s="44"/>
      <c r="J125" s="28"/>
      <c r="K125" s="28"/>
      <c r="L125" s="28"/>
      <c r="M125" s="28"/>
      <c r="N125" s="44"/>
      <c r="O125" s="35"/>
      <c r="P125" s="35"/>
      <c r="Q125" s="35"/>
      <c r="R125" s="35"/>
      <c r="S125" s="45"/>
      <c r="T125" s="44"/>
      <c r="U125" s="80">
        <f t="shared" si="94"/>
        <v>0</v>
      </c>
    </row>
    <row r="126" spans="1:21" x14ac:dyDescent="0.25">
      <c r="A126" s="21">
        <v>9</v>
      </c>
      <c r="B126" t="s">
        <v>9</v>
      </c>
      <c r="C126" s="28"/>
      <c r="D126" s="28"/>
      <c r="E126" s="28"/>
      <c r="F126" s="28"/>
      <c r="G126" s="28"/>
      <c r="H126" s="28"/>
      <c r="I126" s="44"/>
      <c r="J126" s="28"/>
      <c r="K126" s="28"/>
      <c r="L126" s="28"/>
      <c r="M126" s="28"/>
      <c r="N126" s="44"/>
      <c r="O126" s="35"/>
      <c r="P126" s="35"/>
      <c r="Q126" s="35"/>
      <c r="R126" s="35"/>
      <c r="S126" s="45"/>
      <c r="T126" s="44"/>
      <c r="U126" s="80">
        <f t="shared" si="94"/>
        <v>0</v>
      </c>
    </row>
    <row r="127" spans="1:21" x14ac:dyDescent="0.25">
      <c r="A127" s="21">
        <v>10</v>
      </c>
      <c r="B127" t="s">
        <v>10</v>
      </c>
      <c r="C127" s="28"/>
      <c r="D127" s="28"/>
      <c r="E127" s="28"/>
      <c r="F127" s="28"/>
      <c r="G127" s="28"/>
      <c r="H127" s="28"/>
      <c r="I127" s="44"/>
      <c r="J127" s="28"/>
      <c r="K127" s="28"/>
      <c r="L127" s="28"/>
      <c r="M127" s="28"/>
      <c r="N127" s="44"/>
      <c r="O127" s="35"/>
      <c r="P127" s="35"/>
      <c r="Q127" s="35"/>
      <c r="R127" s="35"/>
      <c r="S127" s="46"/>
      <c r="T127" s="44"/>
      <c r="U127" s="80">
        <f t="shared" si="94"/>
        <v>0</v>
      </c>
    </row>
    <row r="128" spans="1:21" ht="15.75" thickBot="1" x14ac:dyDescent="0.3">
      <c r="A128" s="21">
        <v>11</v>
      </c>
      <c r="B128" t="s">
        <v>11</v>
      </c>
      <c r="C128" s="28"/>
      <c r="D128" s="28"/>
      <c r="E128" s="28"/>
      <c r="F128" s="28"/>
      <c r="G128" s="28"/>
      <c r="H128" s="28"/>
      <c r="I128" s="44"/>
      <c r="J128" s="28"/>
      <c r="K128" s="28"/>
      <c r="L128" s="28"/>
      <c r="M128" s="28"/>
      <c r="N128" s="44"/>
      <c r="O128" s="35"/>
      <c r="P128" s="35"/>
      <c r="Q128" s="35"/>
      <c r="R128" s="35"/>
      <c r="S128" s="46"/>
      <c r="T128" s="44"/>
      <c r="U128" s="80">
        <f t="shared" si="94"/>
        <v>0</v>
      </c>
    </row>
    <row r="129" spans="1:23" x14ac:dyDescent="0.25">
      <c r="A129" s="21">
        <v>13</v>
      </c>
      <c r="B129" t="s">
        <v>13</v>
      </c>
      <c r="C129" s="28"/>
      <c r="D129" s="28"/>
      <c r="E129" s="28"/>
      <c r="F129" s="28"/>
      <c r="G129" s="28"/>
      <c r="H129" s="28"/>
      <c r="I129" s="44"/>
      <c r="J129" s="28"/>
      <c r="K129" s="28"/>
      <c r="L129" s="28"/>
      <c r="M129" s="28"/>
      <c r="N129" s="44"/>
      <c r="O129" s="36"/>
      <c r="P129" s="37"/>
      <c r="Q129" s="37"/>
      <c r="R129" s="37"/>
      <c r="S129" s="47"/>
      <c r="T129" s="44"/>
      <c r="U129" s="80">
        <f t="shared" si="94"/>
        <v>0</v>
      </c>
    </row>
    <row r="130" spans="1:23" x14ac:dyDescent="0.25">
      <c r="A130" s="21">
        <v>14</v>
      </c>
      <c r="B130" t="s">
        <v>14</v>
      </c>
      <c r="C130" s="28"/>
      <c r="D130" s="28"/>
      <c r="E130" s="28"/>
      <c r="F130" s="28"/>
      <c r="G130" s="28"/>
      <c r="H130" s="28"/>
      <c r="I130" s="44"/>
      <c r="J130" s="28"/>
      <c r="K130" s="28"/>
      <c r="L130" s="28"/>
      <c r="M130" s="28"/>
      <c r="N130" s="44"/>
      <c r="O130" s="38"/>
      <c r="P130" s="39"/>
      <c r="Q130" s="39"/>
      <c r="R130" s="39"/>
      <c r="S130" s="48"/>
      <c r="T130" s="44"/>
      <c r="U130" s="80">
        <f t="shared" si="94"/>
        <v>0</v>
      </c>
    </row>
    <row r="131" spans="1:23" x14ac:dyDescent="0.25">
      <c r="A131" s="21">
        <v>15</v>
      </c>
      <c r="B131" t="s">
        <v>15</v>
      </c>
      <c r="C131" s="28"/>
      <c r="D131" s="28"/>
      <c r="E131" s="28"/>
      <c r="F131" s="28"/>
      <c r="G131" s="28"/>
      <c r="H131" s="28"/>
      <c r="I131" s="44"/>
      <c r="J131" s="28"/>
      <c r="K131" s="28"/>
      <c r="L131" s="28"/>
      <c r="M131" s="28"/>
      <c r="N131" s="44"/>
      <c r="O131" s="38"/>
      <c r="P131" s="39"/>
      <c r="Q131" s="39"/>
      <c r="R131" s="39"/>
      <c r="S131" s="49"/>
      <c r="T131" s="44"/>
      <c r="U131" s="80">
        <f t="shared" si="94"/>
        <v>0</v>
      </c>
    </row>
    <row r="132" spans="1:23" x14ac:dyDescent="0.25">
      <c r="A132" s="21">
        <v>16</v>
      </c>
      <c r="B132" t="s">
        <v>16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</row>
    <row r="133" spans="1:23" x14ac:dyDescent="0.25">
      <c r="B133" t="s">
        <v>28</v>
      </c>
      <c r="C133" s="28">
        <f>SUM(C119:C132)</f>
        <v>0</v>
      </c>
      <c r="D133" s="28">
        <f t="shared" ref="D133:U133" si="95">SUM(D119:D132)</f>
        <v>0</v>
      </c>
      <c r="E133" s="28">
        <f t="shared" si="95"/>
        <v>0</v>
      </c>
      <c r="F133" s="28">
        <f t="shared" si="95"/>
        <v>0</v>
      </c>
      <c r="G133" s="28">
        <f t="shared" si="95"/>
        <v>0</v>
      </c>
      <c r="H133" s="28">
        <f t="shared" si="95"/>
        <v>0</v>
      </c>
      <c r="I133" s="28">
        <f t="shared" si="95"/>
        <v>146429.04718013864</v>
      </c>
      <c r="J133" s="28">
        <f t="shared" si="95"/>
        <v>0</v>
      </c>
      <c r="K133" s="28">
        <f t="shared" si="95"/>
        <v>0</v>
      </c>
      <c r="L133" s="28">
        <f t="shared" si="95"/>
        <v>0</v>
      </c>
      <c r="M133" s="28">
        <f t="shared" si="95"/>
        <v>0</v>
      </c>
      <c r="N133" s="28">
        <f t="shared" si="95"/>
        <v>0</v>
      </c>
      <c r="O133" s="28">
        <f t="shared" si="95"/>
        <v>0</v>
      </c>
      <c r="P133" s="28">
        <f t="shared" si="95"/>
        <v>0</v>
      </c>
      <c r="Q133" s="28">
        <f t="shared" si="95"/>
        <v>0</v>
      </c>
      <c r="R133" s="28">
        <f t="shared" si="95"/>
        <v>0</v>
      </c>
      <c r="S133" s="28">
        <f t="shared" si="95"/>
        <v>0</v>
      </c>
      <c r="T133" s="28">
        <f t="shared" si="95"/>
        <v>0</v>
      </c>
      <c r="U133" s="28">
        <f t="shared" si="95"/>
        <v>146429.04718013864</v>
      </c>
    </row>
    <row r="134" spans="1:23" ht="15.75" x14ac:dyDescent="0.25">
      <c r="B134" s="53" t="s">
        <v>30</v>
      </c>
      <c r="C134" t="s">
        <v>33</v>
      </c>
      <c r="D134" t="s">
        <v>33</v>
      </c>
      <c r="E134" s="61" t="s">
        <v>34</v>
      </c>
      <c r="F134" t="s">
        <v>34</v>
      </c>
      <c r="G134" s="54" t="s">
        <v>29</v>
      </c>
      <c r="H134" t="s">
        <v>33</v>
      </c>
      <c r="I134" s="1" t="s">
        <v>33</v>
      </c>
      <c r="J134" t="s">
        <v>34</v>
      </c>
      <c r="K134" t="s">
        <v>34</v>
      </c>
      <c r="L134" s="42" t="s">
        <v>31</v>
      </c>
      <c r="M134" t="s">
        <v>33</v>
      </c>
      <c r="N134" s="1" t="s">
        <v>33</v>
      </c>
      <c r="O134" t="s">
        <v>34</v>
      </c>
      <c r="P134" t="s">
        <v>34</v>
      </c>
      <c r="T134" s="42"/>
    </row>
    <row r="135" spans="1:23" x14ac:dyDescent="0.25">
      <c r="B135" s="27" t="s">
        <v>35</v>
      </c>
      <c r="C135" t="s">
        <v>8</v>
      </c>
      <c r="D135" t="s">
        <v>9</v>
      </c>
      <c r="E135" s="61" t="s">
        <v>13</v>
      </c>
      <c r="F135" t="s">
        <v>14</v>
      </c>
      <c r="G135" s="27" t="s">
        <v>35</v>
      </c>
      <c r="H135" t="s">
        <v>8</v>
      </c>
      <c r="I135" s="1" t="s">
        <v>9</v>
      </c>
      <c r="J135" t="s">
        <v>13</v>
      </c>
      <c r="K135" t="s">
        <v>14</v>
      </c>
      <c r="L135" s="27" t="s">
        <v>35</v>
      </c>
      <c r="M135" t="s">
        <v>8</v>
      </c>
      <c r="N135" s="1" t="s">
        <v>9</v>
      </c>
      <c r="O135" t="s">
        <v>13</v>
      </c>
      <c r="P135" t="s">
        <v>14</v>
      </c>
      <c r="T135" s="42"/>
    </row>
    <row r="136" spans="1:23" x14ac:dyDescent="0.25">
      <c r="A136" s="29" t="s">
        <v>73</v>
      </c>
      <c r="B136" s="31">
        <f>B137*B138</f>
        <v>123127.99740000001</v>
      </c>
      <c r="C136" s="31">
        <f>C137*B138</f>
        <v>97886.757933000001</v>
      </c>
      <c r="D136" s="31">
        <f>D137*B138</f>
        <v>615.63998700000002</v>
      </c>
      <c r="E136" s="62">
        <f>E137*B138</f>
        <v>24133.087490399997</v>
      </c>
      <c r="F136" s="31">
        <f>F137*B138</f>
        <v>492.51198959999999</v>
      </c>
      <c r="G136" s="31"/>
      <c r="H136" s="31"/>
      <c r="J136" s="31"/>
      <c r="L136" s="31">
        <f>B136/G137</f>
        <v>14.086800000000002</v>
      </c>
      <c r="M136" s="31">
        <f t="shared" ref="M136:P136" si="96">C136/H137</f>
        <v>14.0868</v>
      </c>
      <c r="N136" s="52">
        <f t="shared" si="96"/>
        <v>14.0868</v>
      </c>
      <c r="O136" s="31">
        <f t="shared" si="96"/>
        <v>14.0868</v>
      </c>
      <c r="P136" s="31">
        <f t="shared" si="96"/>
        <v>14.086799999999998</v>
      </c>
      <c r="T136" s="42"/>
    </row>
    <row r="137" spans="1:23" x14ac:dyDescent="0.25">
      <c r="A137" s="29" t="s">
        <v>74</v>
      </c>
      <c r="B137" s="31">
        <f>23862015/1000</f>
        <v>23862.014999999999</v>
      </c>
      <c r="C137" s="32">
        <f>0.795*B137</f>
        <v>18970.301925</v>
      </c>
      <c r="D137" s="32">
        <f>0.005*B137</f>
        <v>119.310075</v>
      </c>
      <c r="E137" s="61">
        <f>0.196*B137</f>
        <v>4676.9549399999996</v>
      </c>
      <c r="F137" s="32">
        <f>0.004*B137</f>
        <v>95.448059999999998</v>
      </c>
      <c r="G137" s="31">
        <f>B137/2.73</f>
        <v>8740.6648351648346</v>
      </c>
      <c r="H137" s="31">
        <f t="shared" ref="H137:K137" si="97">C137/2.73</f>
        <v>6948.8285439560441</v>
      </c>
      <c r="I137" s="52">
        <f t="shared" si="97"/>
        <v>43.703324175824179</v>
      </c>
      <c r="J137" s="31">
        <f t="shared" si="97"/>
        <v>1713.1703076923075</v>
      </c>
      <c r="K137" s="31">
        <f t="shared" si="97"/>
        <v>34.962659340659343</v>
      </c>
      <c r="L137" s="31">
        <f>B137/G137</f>
        <v>2.73</v>
      </c>
      <c r="M137" s="31">
        <f t="shared" ref="M137:P137" si="98">C137/H137</f>
        <v>2.73</v>
      </c>
      <c r="N137" s="52">
        <f t="shared" si="98"/>
        <v>2.73</v>
      </c>
      <c r="O137" s="31">
        <f t="shared" si="98"/>
        <v>2.73</v>
      </c>
      <c r="P137" s="31">
        <f t="shared" si="98"/>
        <v>2.73</v>
      </c>
      <c r="T137" s="42"/>
    </row>
    <row r="138" spans="1:23" x14ac:dyDescent="0.25">
      <c r="A138" s="29" t="s">
        <v>32</v>
      </c>
      <c r="B138" s="31">
        <v>5.16</v>
      </c>
      <c r="F138" s="32"/>
      <c r="G138" s="32"/>
      <c r="T138" s="42"/>
    </row>
    <row r="139" spans="1:23" ht="60" x14ac:dyDescent="0.25">
      <c r="A139" s="78" t="s">
        <v>71</v>
      </c>
      <c r="B139" s="78" t="s">
        <v>64</v>
      </c>
      <c r="C139" t="s">
        <v>1</v>
      </c>
      <c r="D139" t="s">
        <v>2</v>
      </c>
      <c r="E139" s="3" t="s">
        <v>3</v>
      </c>
      <c r="F139" t="s">
        <v>4</v>
      </c>
      <c r="G139" t="s">
        <v>5</v>
      </c>
      <c r="H139" t="s">
        <v>6</v>
      </c>
      <c r="I139" s="99" t="s">
        <v>61</v>
      </c>
      <c r="J139" s="99" t="s">
        <v>62</v>
      </c>
      <c r="K139" t="s">
        <v>8</v>
      </c>
      <c r="L139" t="s">
        <v>9</v>
      </c>
      <c r="M139" t="s">
        <v>10</v>
      </c>
      <c r="N139" t="s">
        <v>11</v>
      </c>
      <c r="O139" s="2" t="s">
        <v>12</v>
      </c>
      <c r="P139" t="s">
        <v>13</v>
      </c>
      <c r="Q139" t="s">
        <v>14</v>
      </c>
      <c r="R139" t="s">
        <v>15</v>
      </c>
      <c r="S139" t="s">
        <v>16</v>
      </c>
      <c r="T139" s="1" t="s">
        <v>17</v>
      </c>
      <c r="U139" s="42" t="s">
        <v>36</v>
      </c>
      <c r="V139" s="4" t="s">
        <v>20</v>
      </c>
    </row>
    <row r="140" spans="1:23" x14ac:dyDescent="0.25">
      <c r="A140" s="21">
        <v>1</v>
      </c>
      <c r="B140" t="s">
        <v>18</v>
      </c>
      <c r="C140" s="27">
        <f>C119+C102</f>
        <v>0</v>
      </c>
      <c r="D140" s="27">
        <f t="shared" ref="D140:H140" si="99">D119+D102</f>
        <v>372771.53692895308</v>
      </c>
      <c r="E140" s="27">
        <f t="shared" si="99"/>
        <v>92169.521158741787</v>
      </c>
      <c r="F140" s="27">
        <f t="shared" si="99"/>
        <v>30.415081521143769</v>
      </c>
      <c r="G140" s="27">
        <f t="shared" si="99"/>
        <v>27625.589770377264</v>
      </c>
      <c r="H140" s="27">
        <f t="shared" si="99"/>
        <v>4105.1349093491272</v>
      </c>
      <c r="I140" s="41">
        <f>I119</f>
        <v>146429.04718013864</v>
      </c>
      <c r="J140" s="41">
        <f>I102</f>
        <v>6475.3470441716754</v>
      </c>
      <c r="K140" s="27">
        <f>J102+J119</f>
        <v>3225.2172705582311</v>
      </c>
      <c r="L140" s="27">
        <f t="shared" ref="L140:N140" si="100">K102+K119</f>
        <v>0.77089331015576745</v>
      </c>
      <c r="M140" s="27">
        <f t="shared" si="100"/>
        <v>38792.637008911042</v>
      </c>
      <c r="N140" s="27">
        <f t="shared" si="100"/>
        <v>16.482122288691851</v>
      </c>
      <c r="O140" s="41">
        <f>N102+N119</f>
        <v>0.89550951505596121</v>
      </c>
      <c r="P140" s="27">
        <f>O102+O119</f>
        <v>5599.4835091178011</v>
      </c>
      <c r="Q140" s="27">
        <f t="shared" ref="Q140:T140" si="101">P102+P119</f>
        <v>0</v>
      </c>
      <c r="R140" s="27">
        <f t="shared" si="101"/>
        <v>39.098661325497012</v>
      </c>
      <c r="S140" s="27">
        <f t="shared" si="101"/>
        <v>0</v>
      </c>
      <c r="T140" s="27">
        <f t="shared" si="101"/>
        <v>0</v>
      </c>
      <c r="U140" s="55"/>
      <c r="V140" s="27">
        <f>SUM(C140:U140)</f>
        <v>697281.17704827932</v>
      </c>
      <c r="W140" s="84">
        <f>V140-C154</f>
        <v>697281.17704827932</v>
      </c>
    </row>
    <row r="141" spans="1:23" x14ac:dyDescent="0.25">
      <c r="A141" s="21">
        <v>2</v>
      </c>
      <c r="B141" t="s">
        <v>2</v>
      </c>
      <c r="C141" s="27">
        <f t="shared" ref="C141:H141" si="102">C120+C103</f>
        <v>0</v>
      </c>
      <c r="D141" s="27">
        <f t="shared" si="102"/>
        <v>207.10643962895654</v>
      </c>
      <c r="E141" s="27">
        <f t="shared" si="102"/>
        <v>96873.43807825238</v>
      </c>
      <c r="F141" s="27">
        <f t="shared" si="102"/>
        <v>15.354862622402289</v>
      </c>
      <c r="G141" s="27">
        <f t="shared" si="102"/>
        <v>5004.0901595187197</v>
      </c>
      <c r="H141" s="27">
        <f t="shared" si="102"/>
        <v>551.18341232103387</v>
      </c>
      <c r="I141" s="41">
        <f t="shared" ref="I141:I153" si="103">I120</f>
        <v>0</v>
      </c>
      <c r="J141" s="41">
        <f t="shared" ref="J141:J153" si="104">I103</f>
        <v>4406.7551774538715</v>
      </c>
      <c r="K141" s="27">
        <f t="shared" ref="K141:O141" si="105">J103+J120</f>
        <v>220849.37580848151</v>
      </c>
      <c r="L141" s="27">
        <f t="shared" si="105"/>
        <v>0</v>
      </c>
      <c r="M141" s="27">
        <f t="shared" si="105"/>
        <v>34554.104431831809</v>
      </c>
      <c r="N141" s="27">
        <f t="shared" si="105"/>
        <v>0</v>
      </c>
      <c r="O141" s="41">
        <f t="shared" si="105"/>
        <v>0</v>
      </c>
      <c r="P141" s="27">
        <f t="shared" ref="P141:T141" si="106">O103+O120</f>
        <v>1790.2317456729386</v>
      </c>
      <c r="Q141" s="27">
        <f t="shared" si="106"/>
        <v>0</v>
      </c>
      <c r="R141" s="27">
        <f t="shared" si="106"/>
        <v>7846.3558400059464</v>
      </c>
      <c r="S141" s="27">
        <f t="shared" si="106"/>
        <v>1022.1342283585926</v>
      </c>
      <c r="T141" s="27">
        <f t="shared" si="106"/>
        <v>0</v>
      </c>
      <c r="U141" s="55"/>
      <c r="V141" s="27">
        <f t="shared" ref="V141:V153" si="107">SUM(C141:U141)</f>
        <v>373120.13018414815</v>
      </c>
      <c r="W141" s="84">
        <f>V141-D154</f>
        <v>4.2213498731143773E-2</v>
      </c>
    </row>
    <row r="142" spans="1:23" x14ac:dyDescent="0.25">
      <c r="A142" s="21">
        <v>3</v>
      </c>
      <c r="B142" t="s">
        <v>3</v>
      </c>
      <c r="C142" s="27">
        <f t="shared" ref="C142:H142" si="108">C121+C104</f>
        <v>0</v>
      </c>
      <c r="D142" s="27">
        <f t="shared" si="108"/>
        <v>0</v>
      </c>
      <c r="E142" s="27">
        <f t="shared" si="108"/>
        <v>0</v>
      </c>
      <c r="F142" s="27">
        <f t="shared" si="108"/>
        <v>57.857096039651005</v>
      </c>
      <c r="G142" s="27">
        <f t="shared" si="108"/>
        <v>21.792209412639259</v>
      </c>
      <c r="H142" s="27">
        <f t="shared" si="108"/>
        <v>184.34540025570223</v>
      </c>
      <c r="I142" s="41">
        <f t="shared" si="103"/>
        <v>0</v>
      </c>
      <c r="J142" s="41">
        <f t="shared" si="104"/>
        <v>170884.47449779301</v>
      </c>
      <c r="K142" s="27">
        <f t="shared" ref="K142:O142" si="109">J104+J121</f>
        <v>47.32277079884323</v>
      </c>
      <c r="L142" s="27">
        <f t="shared" si="109"/>
        <v>176.67167764901461</v>
      </c>
      <c r="M142" s="27">
        <f t="shared" si="109"/>
        <v>297.22555780786996</v>
      </c>
      <c r="N142" s="27">
        <f t="shared" si="109"/>
        <v>0.41222953312736571</v>
      </c>
      <c r="O142" s="41">
        <f t="shared" si="109"/>
        <v>23.38421525189079</v>
      </c>
      <c r="P142" s="27">
        <f t="shared" ref="P142:T142" si="110">O104+O121</f>
        <v>0</v>
      </c>
      <c r="Q142" s="27">
        <f t="shared" si="110"/>
        <v>227.14929983444753</v>
      </c>
      <c r="R142" s="27">
        <f t="shared" si="110"/>
        <v>0</v>
      </c>
      <c r="S142" s="27">
        <f t="shared" si="110"/>
        <v>21213.648735252376</v>
      </c>
      <c r="T142" s="27">
        <f t="shared" si="110"/>
        <v>0</v>
      </c>
      <c r="U142" s="55"/>
      <c r="V142" s="27">
        <f t="shared" si="107"/>
        <v>193134.28368962859</v>
      </c>
      <c r="W142" s="84">
        <f>V142-E154</f>
        <v>0</v>
      </c>
    </row>
    <row r="143" spans="1:23" x14ac:dyDescent="0.25">
      <c r="A143" s="21">
        <v>4</v>
      </c>
      <c r="B143" t="s">
        <v>4</v>
      </c>
      <c r="C143" s="27">
        <f t="shared" ref="C143:H143" si="111">C122+C105</f>
        <v>0</v>
      </c>
      <c r="D143" s="27">
        <f t="shared" si="111"/>
        <v>0</v>
      </c>
      <c r="E143" s="27">
        <f t="shared" si="111"/>
        <v>0</v>
      </c>
      <c r="F143" s="27">
        <f t="shared" si="111"/>
        <v>0</v>
      </c>
      <c r="G143" s="27">
        <f t="shared" si="111"/>
        <v>0</v>
      </c>
      <c r="H143" s="27">
        <f t="shared" si="111"/>
        <v>0</v>
      </c>
      <c r="I143" s="41">
        <f t="shared" si="103"/>
        <v>0</v>
      </c>
      <c r="J143" s="41">
        <f t="shared" si="104"/>
        <v>107.14593057866149</v>
      </c>
      <c r="K143" s="27">
        <f t="shared" ref="K143:O143" si="112">J105+J122</f>
        <v>0</v>
      </c>
      <c r="L143" s="27">
        <f t="shared" si="112"/>
        <v>0</v>
      </c>
      <c r="M143" s="27">
        <f t="shared" si="112"/>
        <v>0</v>
      </c>
      <c r="N143" s="27">
        <f t="shared" si="112"/>
        <v>0</v>
      </c>
      <c r="O143" s="41">
        <f t="shared" si="112"/>
        <v>0</v>
      </c>
      <c r="P143" s="27">
        <f t="shared" ref="P143:T143" si="113">O105+O122</f>
        <v>0</v>
      </c>
      <c r="Q143" s="27">
        <f t="shared" si="113"/>
        <v>0</v>
      </c>
      <c r="R143" s="27">
        <f t="shared" si="113"/>
        <v>0</v>
      </c>
      <c r="S143" s="27">
        <f t="shared" si="113"/>
        <v>0</v>
      </c>
      <c r="T143" s="27">
        <f t="shared" si="113"/>
        <v>0</v>
      </c>
      <c r="U143" s="55"/>
      <c r="V143" s="27">
        <f t="shared" si="107"/>
        <v>107.14593057866149</v>
      </c>
      <c r="W143" s="84">
        <f>V143-F154</f>
        <v>-0.13607881769050323</v>
      </c>
    </row>
    <row r="144" spans="1:23" x14ac:dyDescent="0.25">
      <c r="A144" s="21">
        <v>5</v>
      </c>
      <c r="B144" t="s">
        <v>5</v>
      </c>
      <c r="C144" s="27">
        <f t="shared" ref="C144:H144" si="114">C123+C106</f>
        <v>0</v>
      </c>
      <c r="D144" s="27">
        <f t="shared" si="114"/>
        <v>141.44460206738759</v>
      </c>
      <c r="E144" s="27">
        <f t="shared" si="114"/>
        <v>1375.8418280558851</v>
      </c>
      <c r="F144" s="27">
        <f t="shared" si="114"/>
        <v>0</v>
      </c>
      <c r="G144" s="27">
        <f t="shared" si="114"/>
        <v>0</v>
      </c>
      <c r="H144" s="27">
        <f t="shared" si="114"/>
        <v>0</v>
      </c>
      <c r="I144" s="41">
        <f t="shared" si="103"/>
        <v>0</v>
      </c>
      <c r="J144" s="41">
        <f t="shared" si="104"/>
        <v>15.370644560839375</v>
      </c>
      <c r="K144" s="27">
        <f t="shared" ref="K144:O144" si="115">J106+J123</f>
        <v>28671.786851362929</v>
      </c>
      <c r="L144" s="27">
        <f t="shared" si="115"/>
        <v>2207.4505539033307</v>
      </c>
      <c r="M144" s="27">
        <f t="shared" si="115"/>
        <v>165.75725220199647</v>
      </c>
      <c r="N144" s="27">
        <f t="shared" si="115"/>
        <v>73.839907853339398</v>
      </c>
      <c r="O144" s="41">
        <f t="shared" si="115"/>
        <v>0</v>
      </c>
      <c r="P144" s="27">
        <f t="shared" ref="P144:T144" si="116">O106+O123</f>
        <v>0</v>
      </c>
      <c r="Q144" s="27">
        <f t="shared" si="116"/>
        <v>0</v>
      </c>
      <c r="R144" s="27">
        <f t="shared" si="116"/>
        <v>0</v>
      </c>
      <c r="S144" s="27">
        <f t="shared" si="116"/>
        <v>0</v>
      </c>
      <c r="T144" s="27">
        <f t="shared" si="116"/>
        <v>0</v>
      </c>
      <c r="U144" s="55"/>
      <c r="V144" s="27">
        <f t="shared" si="107"/>
        <v>32651.491640005712</v>
      </c>
      <c r="W144" s="84">
        <f>V144-G154</f>
        <v>1.9500697086186847E-2</v>
      </c>
    </row>
    <row r="145" spans="1:23" x14ac:dyDescent="0.25">
      <c r="A145" s="21">
        <v>6</v>
      </c>
      <c r="B145" t="s">
        <v>6</v>
      </c>
      <c r="C145" s="27">
        <f t="shared" ref="C145:H145" si="117">C124+C107</f>
        <v>0</v>
      </c>
      <c r="D145" s="27">
        <f t="shared" si="117"/>
        <v>0</v>
      </c>
      <c r="E145" s="27">
        <f t="shared" si="117"/>
        <v>2715.4826245784379</v>
      </c>
      <c r="F145" s="27">
        <f t="shared" si="117"/>
        <v>3.6549692131549314</v>
      </c>
      <c r="G145" s="27">
        <f t="shared" si="117"/>
        <v>0</v>
      </c>
      <c r="H145" s="27">
        <f t="shared" si="117"/>
        <v>0</v>
      </c>
      <c r="I145" s="41">
        <f t="shared" si="103"/>
        <v>0</v>
      </c>
      <c r="J145" s="41">
        <f t="shared" si="104"/>
        <v>530.70695593242203</v>
      </c>
      <c r="K145" s="27">
        <f t="shared" ref="K145:O145" si="118">J107+J124</f>
        <v>2074.7151867915882</v>
      </c>
      <c r="L145" s="27">
        <f t="shared" si="118"/>
        <v>0</v>
      </c>
      <c r="M145" s="27">
        <f t="shared" si="118"/>
        <v>0</v>
      </c>
      <c r="N145" s="27">
        <f t="shared" si="118"/>
        <v>0</v>
      </c>
      <c r="O145" s="41">
        <f t="shared" si="118"/>
        <v>0</v>
      </c>
      <c r="P145" s="27">
        <f t="shared" ref="P145:T145" si="119">O107+O124</f>
        <v>0</v>
      </c>
      <c r="Q145" s="27">
        <f t="shared" si="119"/>
        <v>0</v>
      </c>
      <c r="R145" s="27">
        <f t="shared" si="119"/>
        <v>0</v>
      </c>
      <c r="S145" s="27">
        <f t="shared" si="119"/>
        <v>0</v>
      </c>
      <c r="T145" s="27">
        <f t="shared" si="119"/>
        <v>0</v>
      </c>
      <c r="U145" s="55"/>
      <c r="V145" s="27">
        <f t="shared" si="107"/>
        <v>5324.5597365156027</v>
      </c>
      <c r="W145" s="84">
        <f>V145-H154</f>
        <v>-6.5917296487896238E-3</v>
      </c>
    </row>
    <row r="146" spans="1:23" x14ac:dyDescent="0.25">
      <c r="A146" s="21">
        <v>8</v>
      </c>
      <c r="B146" t="s">
        <v>8</v>
      </c>
      <c r="C146" s="27">
        <f t="shared" ref="C146:H146" si="120">C125+C108</f>
        <v>0</v>
      </c>
      <c r="D146" s="27">
        <f t="shared" si="120"/>
        <v>0</v>
      </c>
      <c r="E146" s="27">
        <f t="shared" si="120"/>
        <v>0</v>
      </c>
      <c r="F146" s="27">
        <f t="shared" si="120"/>
        <v>0</v>
      </c>
      <c r="G146" s="27">
        <f t="shared" si="120"/>
        <v>0</v>
      </c>
      <c r="H146" s="27">
        <f t="shared" si="120"/>
        <v>483.90260631938912</v>
      </c>
      <c r="I146" s="41">
        <f t="shared" si="103"/>
        <v>0</v>
      </c>
      <c r="J146" s="41">
        <f t="shared" si="104"/>
        <v>0</v>
      </c>
      <c r="K146" s="27">
        <f t="shared" ref="K146:O146" si="121">J108+J125</f>
        <v>0</v>
      </c>
      <c r="L146" s="27">
        <f t="shared" si="121"/>
        <v>0</v>
      </c>
      <c r="M146" s="27">
        <f t="shared" si="121"/>
        <v>0</v>
      </c>
      <c r="N146" s="27">
        <f t="shared" si="121"/>
        <v>5552.6465817270582</v>
      </c>
      <c r="O146" s="41">
        <f t="shared" si="121"/>
        <v>72936.264442911226</v>
      </c>
      <c r="P146" s="27">
        <f t="shared" ref="P146:S146" si="122">O108+O125</f>
        <v>0</v>
      </c>
      <c r="Q146" s="27">
        <f t="shared" si="122"/>
        <v>0</v>
      </c>
      <c r="R146" s="27">
        <f t="shared" si="122"/>
        <v>0</v>
      </c>
      <c r="S146" s="27">
        <f t="shared" si="122"/>
        <v>239683.1777255827</v>
      </c>
      <c r="T146" s="81">
        <f>S108-U146</f>
        <v>3161.350331211539</v>
      </c>
      <c r="U146" s="82">
        <f>H137</f>
        <v>6948.8285439560441</v>
      </c>
      <c r="V146" s="27">
        <f t="shared" si="107"/>
        <v>328766.17023170792</v>
      </c>
      <c r="W146" s="84">
        <f>V146-K154</f>
        <v>0</v>
      </c>
    </row>
    <row r="147" spans="1:23" x14ac:dyDescent="0.25">
      <c r="A147" s="21">
        <v>9</v>
      </c>
      <c r="B147" t="s">
        <v>9</v>
      </c>
      <c r="C147" s="27">
        <f t="shared" ref="C147:H147" si="123">C126+C109</f>
        <v>0</v>
      </c>
      <c r="D147" s="27">
        <f t="shared" si="123"/>
        <v>0</v>
      </c>
      <c r="E147" s="27">
        <f t="shared" si="123"/>
        <v>0</v>
      </c>
      <c r="F147" s="27">
        <f t="shared" si="123"/>
        <v>0</v>
      </c>
      <c r="G147" s="27">
        <f t="shared" si="123"/>
        <v>0</v>
      </c>
      <c r="H147" s="27">
        <f t="shared" si="123"/>
        <v>0</v>
      </c>
      <c r="I147" s="41">
        <f t="shared" si="103"/>
        <v>0</v>
      </c>
      <c r="J147" s="41">
        <f t="shared" si="104"/>
        <v>0</v>
      </c>
      <c r="K147" s="27">
        <f t="shared" ref="K147:O147" si="124">J109+J126</f>
        <v>0</v>
      </c>
      <c r="L147" s="27">
        <f t="shared" si="124"/>
        <v>0</v>
      </c>
      <c r="M147" s="27">
        <f t="shared" si="124"/>
        <v>0</v>
      </c>
      <c r="N147" s="27">
        <f t="shared" si="124"/>
        <v>0</v>
      </c>
      <c r="O147" s="41">
        <f t="shared" si="124"/>
        <v>0.77089331015576745</v>
      </c>
      <c r="P147" s="27">
        <f t="shared" ref="P147:S147" si="125">O109+O126</f>
        <v>0</v>
      </c>
      <c r="Q147" s="27">
        <f t="shared" si="125"/>
        <v>0</v>
      </c>
      <c r="R147" s="27">
        <f t="shared" si="125"/>
        <v>0</v>
      </c>
      <c r="S147" s="27">
        <f t="shared" si="125"/>
        <v>2207.4505539033307</v>
      </c>
      <c r="T147" s="81">
        <f>S109-U147</f>
        <v>132.89272013644228</v>
      </c>
      <c r="U147" s="82">
        <f>I137</f>
        <v>43.703324175824179</v>
      </c>
      <c r="V147" s="27">
        <f t="shared" si="107"/>
        <v>2384.8174915257528</v>
      </c>
      <c r="W147" s="84">
        <f>V147-L154</f>
        <v>-7.5633336748524016E-2</v>
      </c>
    </row>
    <row r="148" spans="1:23" x14ac:dyDescent="0.25">
      <c r="A148" s="21">
        <v>10</v>
      </c>
      <c r="B148" t="s">
        <v>10</v>
      </c>
      <c r="C148" s="27">
        <f t="shared" ref="C148:H148" si="126">C127+C110</f>
        <v>0</v>
      </c>
      <c r="D148" s="27">
        <f t="shared" si="126"/>
        <v>0</v>
      </c>
      <c r="E148" s="27">
        <f t="shared" si="126"/>
        <v>0</v>
      </c>
      <c r="F148" s="27">
        <f t="shared" si="126"/>
        <v>0</v>
      </c>
      <c r="G148" s="27">
        <f t="shared" si="126"/>
        <v>0</v>
      </c>
      <c r="H148" s="27">
        <f t="shared" si="126"/>
        <v>0</v>
      </c>
      <c r="I148" s="41">
        <f t="shared" si="103"/>
        <v>0</v>
      </c>
      <c r="J148" s="41">
        <f t="shared" si="104"/>
        <v>112.60076879116106</v>
      </c>
      <c r="K148" s="27">
        <f t="shared" ref="K148:O148" si="127">J110+J127</f>
        <v>73696.99623937803</v>
      </c>
      <c r="L148" s="27">
        <f t="shared" si="127"/>
        <v>0</v>
      </c>
      <c r="M148" s="27">
        <f t="shared" si="127"/>
        <v>0</v>
      </c>
      <c r="N148" s="27">
        <f t="shared" si="127"/>
        <v>0</v>
      </c>
      <c r="O148" s="41">
        <f t="shared" si="127"/>
        <v>0</v>
      </c>
      <c r="P148" s="27">
        <f t="shared" ref="P148:S148" si="128">O110+O127</f>
        <v>0</v>
      </c>
      <c r="Q148" s="27">
        <f t="shared" si="128"/>
        <v>0</v>
      </c>
      <c r="R148" s="27">
        <f t="shared" si="128"/>
        <v>0</v>
      </c>
      <c r="S148" s="27">
        <f t="shared" si="128"/>
        <v>0</v>
      </c>
      <c r="T148" s="81">
        <f t="shared" ref="T148:T151" si="129">S110-U148</f>
        <v>0</v>
      </c>
      <c r="U148" s="82"/>
      <c r="V148" s="27">
        <f t="shared" si="107"/>
        <v>73809.597008169192</v>
      </c>
      <c r="W148" s="84">
        <f>V148-M154</f>
        <v>-0.12724258353409823</v>
      </c>
    </row>
    <row r="149" spans="1:23" x14ac:dyDescent="0.25">
      <c r="A149" s="21">
        <v>11</v>
      </c>
      <c r="B149" t="s">
        <v>11</v>
      </c>
      <c r="C149" s="27">
        <f t="shared" ref="C149:H149" si="130">C128+C111</f>
        <v>0</v>
      </c>
      <c r="D149" s="27">
        <f t="shared" si="130"/>
        <v>0</v>
      </c>
      <c r="E149" s="27">
        <f t="shared" si="130"/>
        <v>0</v>
      </c>
      <c r="F149" s="27">
        <f t="shared" si="130"/>
        <v>0</v>
      </c>
      <c r="G149" s="27">
        <f t="shared" si="130"/>
        <v>0</v>
      </c>
      <c r="H149" s="27">
        <f t="shared" si="130"/>
        <v>0</v>
      </c>
      <c r="I149" s="41">
        <f t="shared" si="103"/>
        <v>0</v>
      </c>
      <c r="J149" s="41">
        <f t="shared" si="104"/>
        <v>0</v>
      </c>
      <c r="K149" s="27">
        <f t="shared" ref="K149:O149" si="131">J111+J128</f>
        <v>200.75610433676917</v>
      </c>
      <c r="L149" s="27">
        <f t="shared" si="131"/>
        <v>0</v>
      </c>
      <c r="M149" s="27">
        <f t="shared" si="131"/>
        <v>0</v>
      </c>
      <c r="N149" s="27">
        <f t="shared" si="131"/>
        <v>0</v>
      </c>
      <c r="O149" s="41">
        <f t="shared" si="131"/>
        <v>5442.5713151375503</v>
      </c>
      <c r="P149" s="27">
        <f t="shared" ref="P149:S149" si="132">O111+O128</f>
        <v>0</v>
      </c>
      <c r="Q149" s="27">
        <f t="shared" si="132"/>
        <v>0</v>
      </c>
      <c r="R149" s="27">
        <f t="shared" si="132"/>
        <v>0</v>
      </c>
      <c r="S149" s="27">
        <f t="shared" si="132"/>
        <v>0</v>
      </c>
      <c r="T149" s="81">
        <f t="shared" si="129"/>
        <v>0</v>
      </c>
      <c r="U149" s="82"/>
      <c r="V149" s="27">
        <f t="shared" si="107"/>
        <v>5643.3274194743199</v>
      </c>
      <c r="W149" s="84">
        <f>V149-N154</f>
        <v>-5.3421927897034038E-2</v>
      </c>
    </row>
    <row r="150" spans="1:23" x14ac:dyDescent="0.25">
      <c r="A150" s="21">
        <v>13</v>
      </c>
      <c r="B150" t="s">
        <v>13</v>
      </c>
      <c r="C150" s="27">
        <f t="shared" ref="C150:H150" si="133">C129+C112</f>
        <v>0</v>
      </c>
      <c r="D150" s="27">
        <f t="shared" si="133"/>
        <v>0</v>
      </c>
      <c r="E150" s="27">
        <f t="shared" si="133"/>
        <v>0</v>
      </c>
      <c r="F150" s="27">
        <f t="shared" si="133"/>
        <v>0</v>
      </c>
      <c r="G150" s="27">
        <f t="shared" si="133"/>
        <v>0</v>
      </c>
      <c r="H150" s="27">
        <f t="shared" si="133"/>
        <v>0</v>
      </c>
      <c r="I150" s="41">
        <f t="shared" si="103"/>
        <v>0</v>
      </c>
      <c r="J150" s="41">
        <f t="shared" si="104"/>
        <v>0</v>
      </c>
      <c r="K150" s="27">
        <f t="shared" ref="K150:O150" si="134">J112+J129</f>
        <v>0</v>
      </c>
      <c r="L150" s="27">
        <f t="shared" si="134"/>
        <v>0</v>
      </c>
      <c r="M150" s="27">
        <f t="shared" si="134"/>
        <v>0</v>
      </c>
      <c r="N150" s="27">
        <f t="shared" si="134"/>
        <v>0</v>
      </c>
      <c r="O150" s="41">
        <f t="shared" si="134"/>
        <v>0</v>
      </c>
      <c r="P150" s="27">
        <f t="shared" ref="P150:S150" si="135">O112+O129</f>
        <v>0</v>
      </c>
      <c r="Q150" s="27">
        <f t="shared" si="135"/>
        <v>0</v>
      </c>
      <c r="R150" s="27">
        <f t="shared" si="135"/>
        <v>0</v>
      </c>
      <c r="S150" s="27">
        <f t="shared" si="135"/>
        <v>0</v>
      </c>
      <c r="T150" s="81">
        <f t="shared" si="129"/>
        <v>9952.8922491532048</v>
      </c>
      <c r="U150" s="82">
        <f>J137</f>
        <v>1713.1703076923075</v>
      </c>
      <c r="V150" s="27">
        <f t="shared" si="107"/>
        <v>11666.062556845513</v>
      </c>
      <c r="W150" s="84">
        <f>V150-P154</f>
        <v>-3.8198777474462986E-11</v>
      </c>
    </row>
    <row r="151" spans="1:23" x14ac:dyDescent="0.25">
      <c r="A151" s="21">
        <v>14</v>
      </c>
      <c r="B151" t="s">
        <v>14</v>
      </c>
      <c r="C151" s="27">
        <f t="shared" ref="C151:H151" si="136">C130+C113</f>
        <v>0</v>
      </c>
      <c r="D151" s="27">
        <f t="shared" si="136"/>
        <v>0</v>
      </c>
      <c r="E151" s="27">
        <f t="shared" si="136"/>
        <v>0</v>
      </c>
      <c r="F151" s="27">
        <f t="shared" si="136"/>
        <v>0</v>
      </c>
      <c r="G151" s="27">
        <f t="shared" si="136"/>
        <v>0</v>
      </c>
      <c r="H151" s="27">
        <f t="shared" si="136"/>
        <v>0</v>
      </c>
      <c r="I151" s="41">
        <f t="shared" si="103"/>
        <v>0</v>
      </c>
      <c r="J151" s="41">
        <f t="shared" si="104"/>
        <v>0</v>
      </c>
      <c r="K151" s="27">
        <f t="shared" ref="K151:O151" si="137">J113+J130</f>
        <v>0</v>
      </c>
      <c r="L151" s="27">
        <f t="shared" si="137"/>
        <v>0</v>
      </c>
      <c r="M151" s="27">
        <f t="shared" si="137"/>
        <v>0</v>
      </c>
      <c r="N151" s="27">
        <f t="shared" si="137"/>
        <v>0</v>
      </c>
      <c r="O151" s="41">
        <f t="shared" si="137"/>
        <v>0</v>
      </c>
      <c r="P151" s="27">
        <f t="shared" ref="P151:S151" si="138">O113+O130</f>
        <v>0</v>
      </c>
      <c r="Q151" s="27">
        <f t="shared" si="138"/>
        <v>0</v>
      </c>
      <c r="R151" s="27">
        <f t="shared" si="138"/>
        <v>0</v>
      </c>
      <c r="S151" s="27">
        <f t="shared" si="138"/>
        <v>0</v>
      </c>
      <c r="T151" s="81">
        <f t="shared" si="129"/>
        <v>192.08939763225476</v>
      </c>
      <c r="U151" s="82">
        <f>K137</f>
        <v>34.962659340659343</v>
      </c>
      <c r="V151" s="27">
        <f t="shared" si="107"/>
        <v>227.0520569729141</v>
      </c>
      <c r="W151" s="84">
        <f>V151-Q154</f>
        <v>-9.7242861533430869E-2</v>
      </c>
    </row>
    <row r="152" spans="1:23" x14ac:dyDescent="0.25">
      <c r="A152" s="21">
        <v>15</v>
      </c>
      <c r="B152" t="s">
        <v>15</v>
      </c>
      <c r="C152" s="27">
        <f t="shared" ref="C152:H152" si="139">C131+C114</f>
        <v>0</v>
      </c>
      <c r="D152" s="27">
        <f t="shared" si="139"/>
        <v>0</v>
      </c>
      <c r="E152" s="27">
        <f t="shared" si="139"/>
        <v>0</v>
      </c>
      <c r="F152" s="27">
        <f t="shared" si="139"/>
        <v>0</v>
      </c>
      <c r="G152" s="27">
        <f t="shared" si="139"/>
        <v>0</v>
      </c>
      <c r="H152" s="27">
        <f t="shared" si="139"/>
        <v>0</v>
      </c>
      <c r="I152" s="41">
        <f t="shared" si="103"/>
        <v>0</v>
      </c>
      <c r="J152" s="41">
        <f t="shared" si="104"/>
        <v>0</v>
      </c>
      <c r="K152" s="27">
        <f t="shared" ref="K152:O152" si="140">J114+J131</f>
        <v>0</v>
      </c>
      <c r="L152" s="27">
        <f t="shared" si="140"/>
        <v>0</v>
      </c>
      <c r="M152" s="27">
        <f t="shared" si="140"/>
        <v>0</v>
      </c>
      <c r="N152" s="27">
        <f t="shared" si="140"/>
        <v>0</v>
      </c>
      <c r="O152" s="41">
        <f t="shared" si="140"/>
        <v>0</v>
      </c>
      <c r="P152" s="27">
        <f t="shared" ref="P152:S152" si="141">O114+O131</f>
        <v>4276.3473020548099</v>
      </c>
      <c r="Q152" s="27">
        <f t="shared" si="141"/>
        <v>0</v>
      </c>
      <c r="R152" s="27">
        <f t="shared" si="141"/>
        <v>0</v>
      </c>
      <c r="S152" s="27">
        <f t="shared" si="141"/>
        <v>3609.1071992766474</v>
      </c>
      <c r="T152" s="27">
        <f t="shared" ref="T152" si="142">S114+S131</f>
        <v>0</v>
      </c>
      <c r="U152" s="55"/>
      <c r="V152" s="27">
        <f t="shared" si="107"/>
        <v>7885.4545013314573</v>
      </c>
      <c r="W152" s="84">
        <f>V152-R154</f>
        <v>1.3642420526593924E-11</v>
      </c>
    </row>
    <row r="153" spans="1:23" x14ac:dyDescent="0.25">
      <c r="A153" s="21">
        <v>16</v>
      </c>
      <c r="B153" t="s">
        <v>16</v>
      </c>
      <c r="C153" s="27">
        <f t="shared" ref="C153:H153" si="143">C132+C115</f>
        <v>0</v>
      </c>
      <c r="D153" s="27">
        <f t="shared" si="143"/>
        <v>0</v>
      </c>
      <c r="E153" s="27">
        <f t="shared" si="143"/>
        <v>0</v>
      </c>
      <c r="F153" s="27">
        <f t="shared" si="143"/>
        <v>0</v>
      </c>
      <c r="G153" s="27">
        <f t="shared" si="143"/>
        <v>0</v>
      </c>
      <c r="H153" s="27">
        <f t="shared" si="143"/>
        <v>0</v>
      </c>
      <c r="I153" s="41">
        <f t="shared" si="103"/>
        <v>0</v>
      </c>
      <c r="J153" s="41">
        <f t="shared" si="104"/>
        <v>0</v>
      </c>
      <c r="K153" s="27">
        <f t="shared" ref="K153:O153" si="144">J115+J132</f>
        <v>0</v>
      </c>
      <c r="L153" s="27">
        <f t="shared" si="144"/>
        <v>0</v>
      </c>
      <c r="M153" s="27">
        <f t="shared" si="144"/>
        <v>0</v>
      </c>
      <c r="N153" s="27">
        <f t="shared" si="144"/>
        <v>0</v>
      </c>
      <c r="O153" s="41">
        <f t="shared" si="144"/>
        <v>0</v>
      </c>
      <c r="P153" s="27">
        <f t="shared" ref="P153:T153" si="145">O115+O132</f>
        <v>0</v>
      </c>
      <c r="Q153" s="27">
        <f t="shared" si="145"/>
        <v>0</v>
      </c>
      <c r="R153" s="27">
        <f t="shared" si="145"/>
        <v>0</v>
      </c>
      <c r="S153" s="27">
        <f t="shared" si="145"/>
        <v>0</v>
      </c>
      <c r="T153" s="27">
        <f t="shared" si="145"/>
        <v>267735.51844237361</v>
      </c>
      <c r="U153" s="55"/>
      <c r="V153" s="27">
        <f t="shared" si="107"/>
        <v>267735.51844237361</v>
      </c>
      <c r="W153" s="84">
        <f>V153-S154</f>
        <v>0</v>
      </c>
    </row>
    <row r="154" spans="1:23" x14ac:dyDescent="0.25">
      <c r="B154" t="s">
        <v>28</v>
      </c>
      <c r="C154" s="27">
        <f>SUM(C140:C153)</f>
        <v>0</v>
      </c>
      <c r="D154" s="27">
        <f t="shared" ref="D154:U154" si="146">SUM(D140:D153)</f>
        <v>373120.08797064942</v>
      </c>
      <c r="E154" s="27">
        <f t="shared" si="146"/>
        <v>193134.28368962847</v>
      </c>
      <c r="F154" s="27">
        <f t="shared" si="146"/>
        <v>107.282009396352</v>
      </c>
      <c r="G154" s="27">
        <f t="shared" si="146"/>
        <v>32651.472139308626</v>
      </c>
      <c r="H154" s="27">
        <f t="shared" si="146"/>
        <v>5324.5663282452515</v>
      </c>
      <c r="I154" s="41">
        <f t="shared" si="146"/>
        <v>146429.04718013864</v>
      </c>
      <c r="J154" s="27">
        <f t="shared" si="146"/>
        <v>182532.40101928165</v>
      </c>
      <c r="K154" s="27">
        <f>SUM(K140:K153)</f>
        <v>328766.17023170792</v>
      </c>
      <c r="L154" s="27">
        <f t="shared" si="146"/>
        <v>2384.8931248625013</v>
      </c>
      <c r="M154" s="27">
        <f t="shared" si="146"/>
        <v>73809.724250752726</v>
      </c>
      <c r="N154" s="27">
        <f t="shared" si="146"/>
        <v>5643.3808414022169</v>
      </c>
      <c r="O154" s="27">
        <f t="shared" si="146"/>
        <v>78403.886376125884</v>
      </c>
      <c r="P154" s="27">
        <f t="shared" si="146"/>
        <v>11666.062556845551</v>
      </c>
      <c r="Q154" s="27">
        <f t="shared" si="146"/>
        <v>227.14929983444753</v>
      </c>
      <c r="R154" s="27">
        <f t="shared" si="146"/>
        <v>7885.4545013314437</v>
      </c>
      <c r="S154" s="27">
        <f t="shared" si="146"/>
        <v>267735.51844237366</v>
      </c>
      <c r="T154" s="27">
        <f t="shared" si="146"/>
        <v>281174.74314050702</v>
      </c>
      <c r="U154" s="27">
        <f t="shared" si="146"/>
        <v>8740.6648351648346</v>
      </c>
      <c r="V154" s="27">
        <f>SUM(V140:V153)</f>
        <v>1999736.7879375569</v>
      </c>
      <c r="W154" s="40"/>
    </row>
    <row r="155" spans="1:23" x14ac:dyDescent="0.25">
      <c r="T155" s="42"/>
    </row>
    <row r="156" spans="1:23" ht="30" x14ac:dyDescent="0.25">
      <c r="A156" s="76" t="s">
        <v>60</v>
      </c>
      <c r="B156" t="s">
        <v>37</v>
      </c>
      <c r="C156" t="s">
        <v>1</v>
      </c>
      <c r="D156" t="s">
        <v>2</v>
      </c>
      <c r="E156" s="3" t="s">
        <v>3</v>
      </c>
      <c r="F156" t="s">
        <v>4</v>
      </c>
      <c r="G156" t="s">
        <v>5</v>
      </c>
      <c r="H156" t="s">
        <v>6</v>
      </c>
      <c r="I156" s="1" t="s">
        <v>7</v>
      </c>
      <c r="J156" t="s">
        <v>8</v>
      </c>
      <c r="K156" t="s">
        <v>9</v>
      </c>
      <c r="L156" t="s">
        <v>10</v>
      </c>
      <c r="M156" t="s">
        <v>11</v>
      </c>
      <c r="N156" s="2" t="s">
        <v>12</v>
      </c>
      <c r="O156" t="s">
        <v>13</v>
      </c>
      <c r="P156" t="s">
        <v>14</v>
      </c>
      <c r="Q156" t="s">
        <v>15</v>
      </c>
      <c r="R156" t="s">
        <v>16</v>
      </c>
      <c r="S156" s="1" t="s">
        <v>17</v>
      </c>
      <c r="T156" s="42" t="s">
        <v>35</v>
      </c>
    </row>
    <row r="157" spans="1:23" x14ac:dyDescent="0.25">
      <c r="B157" t="s">
        <v>18</v>
      </c>
      <c r="C157">
        <v>0</v>
      </c>
      <c r="D157">
        <v>0.8049598909197726</v>
      </c>
      <c r="E157" s="3">
        <v>1.4823403529144081</v>
      </c>
      <c r="F157">
        <v>4.3321228677482431</v>
      </c>
      <c r="G157">
        <v>0.78904657671651668</v>
      </c>
      <c r="H157">
        <v>1.4948914069026424</v>
      </c>
      <c r="I157" s="1">
        <v>1.6411216374473381</v>
      </c>
      <c r="J157">
        <v>1.2789015251882456</v>
      </c>
      <c r="K157">
        <v>9.474703537134765</v>
      </c>
      <c r="L157">
        <v>1.2461067073291243</v>
      </c>
      <c r="M157">
        <v>1.1350479378512195</v>
      </c>
      <c r="N157" s="2">
        <v>3.1511470722163222</v>
      </c>
      <c r="O157">
        <v>1.4460939724820463</v>
      </c>
      <c r="P157">
        <v>0</v>
      </c>
      <c r="Q157">
        <v>0.59947174901870237</v>
      </c>
      <c r="R157">
        <v>0</v>
      </c>
      <c r="S157" s="1">
        <v>0</v>
      </c>
      <c r="T157" s="42">
        <v>1</v>
      </c>
    </row>
    <row r="158" spans="1:23" x14ac:dyDescent="0.25">
      <c r="B158" t="s">
        <v>2</v>
      </c>
      <c r="C158">
        <v>0</v>
      </c>
      <c r="D158">
        <v>0.68104127425420991</v>
      </c>
      <c r="E158" s="3">
        <v>1.3616302245055556</v>
      </c>
      <c r="F158">
        <v>1.8017893838617258</v>
      </c>
      <c r="G158">
        <v>0.67272996351102821</v>
      </c>
      <c r="H158">
        <v>1.8468493285877994</v>
      </c>
      <c r="I158" s="1">
        <v>1.3218181474808219</v>
      </c>
      <c r="J158">
        <v>0.83058665175745428</v>
      </c>
      <c r="K158">
        <v>0</v>
      </c>
      <c r="L158">
        <v>1.3312680392364955</v>
      </c>
      <c r="M158">
        <v>0</v>
      </c>
      <c r="N158" s="2">
        <v>0</v>
      </c>
      <c r="O158">
        <v>1.3428167178018935</v>
      </c>
      <c r="P158">
        <v>0</v>
      </c>
      <c r="Q158">
        <v>1.9608968621558072</v>
      </c>
      <c r="R158">
        <v>1.3839145673944526</v>
      </c>
      <c r="S158" s="1">
        <v>0</v>
      </c>
      <c r="T158" s="42">
        <v>1.093860384665075</v>
      </c>
    </row>
    <row r="159" spans="1:23" x14ac:dyDescent="0.25">
      <c r="B159" t="s">
        <v>3</v>
      </c>
      <c r="C159">
        <v>0</v>
      </c>
      <c r="D159">
        <v>0</v>
      </c>
      <c r="E159" s="3">
        <v>0</v>
      </c>
      <c r="F159">
        <v>4.4317968218903738</v>
      </c>
      <c r="G159">
        <v>9.6583218227381522</v>
      </c>
      <c r="H159">
        <v>4.3862245391445036</v>
      </c>
      <c r="I159" s="1">
        <v>2.3969478370830712</v>
      </c>
      <c r="J159">
        <v>1.1948092530775611</v>
      </c>
      <c r="K159">
        <v>1.1948092530775611</v>
      </c>
      <c r="L159">
        <v>2.098102028741871</v>
      </c>
      <c r="M159">
        <v>3.1749592667166984</v>
      </c>
      <c r="N159" s="2">
        <v>2.1730607874533026</v>
      </c>
      <c r="O159">
        <v>0</v>
      </c>
      <c r="P159">
        <v>3.1463310331042447</v>
      </c>
      <c r="Q159">
        <v>0</v>
      </c>
      <c r="R159">
        <v>2.8368850372664896</v>
      </c>
      <c r="S159" s="1">
        <v>0</v>
      </c>
      <c r="T159" s="42">
        <v>2.4474013981730396</v>
      </c>
    </row>
    <row r="160" spans="1:23" x14ac:dyDescent="0.25">
      <c r="B160" t="s">
        <v>4</v>
      </c>
      <c r="C160">
        <v>0</v>
      </c>
      <c r="D160">
        <v>0</v>
      </c>
      <c r="E160" s="3">
        <v>0</v>
      </c>
      <c r="F160">
        <v>0</v>
      </c>
      <c r="G160">
        <v>0</v>
      </c>
      <c r="H160">
        <v>0</v>
      </c>
      <c r="I160" s="1">
        <v>62.580835692064888</v>
      </c>
      <c r="J160">
        <v>0</v>
      </c>
      <c r="K160">
        <v>0</v>
      </c>
      <c r="L160">
        <v>0</v>
      </c>
      <c r="M160">
        <v>0</v>
      </c>
      <c r="N160" s="2">
        <v>0</v>
      </c>
      <c r="O160">
        <v>0</v>
      </c>
      <c r="P160">
        <v>0</v>
      </c>
      <c r="Q160">
        <v>0</v>
      </c>
      <c r="R160">
        <v>0</v>
      </c>
      <c r="S160" s="1">
        <v>0</v>
      </c>
      <c r="T160" s="42">
        <v>62.580835692064888</v>
      </c>
    </row>
    <row r="161" spans="1:20" x14ac:dyDescent="0.25">
      <c r="B161" t="s">
        <v>5</v>
      </c>
      <c r="C161">
        <v>0</v>
      </c>
      <c r="D161">
        <v>1.1271105396844279</v>
      </c>
      <c r="E161" s="3">
        <v>1.4638501839282749</v>
      </c>
      <c r="F161">
        <v>0</v>
      </c>
      <c r="G161">
        <v>0</v>
      </c>
      <c r="H161">
        <v>0</v>
      </c>
      <c r="I161" s="1">
        <v>9.6583218227381522</v>
      </c>
      <c r="J161">
        <v>1.1084918694859254</v>
      </c>
      <c r="K161">
        <v>0.76467792196963924</v>
      </c>
      <c r="L161">
        <v>1.126070433240163</v>
      </c>
      <c r="M161">
        <v>1.1271105396844279</v>
      </c>
      <c r="N161" s="2">
        <v>0</v>
      </c>
      <c r="O161">
        <v>0</v>
      </c>
      <c r="P161">
        <v>0</v>
      </c>
      <c r="Q161">
        <v>0</v>
      </c>
      <c r="R161">
        <v>0</v>
      </c>
      <c r="S161" s="1">
        <v>0</v>
      </c>
      <c r="T161" s="42">
        <v>1.1027192686556313</v>
      </c>
    </row>
    <row r="162" spans="1:20" x14ac:dyDescent="0.25">
      <c r="B162" t="s">
        <v>6</v>
      </c>
      <c r="C162">
        <v>0</v>
      </c>
      <c r="D162">
        <v>0</v>
      </c>
      <c r="E162" s="3">
        <v>3.0076917281770781</v>
      </c>
      <c r="F162">
        <v>2.7678882257150978</v>
      </c>
      <c r="G162">
        <v>0</v>
      </c>
      <c r="H162">
        <v>0</v>
      </c>
      <c r="I162" s="1">
        <v>4.5774815870356926</v>
      </c>
      <c r="J162">
        <v>3.9980950647359745</v>
      </c>
      <c r="K162">
        <v>0</v>
      </c>
      <c r="L162">
        <v>0</v>
      </c>
      <c r="M162">
        <v>0</v>
      </c>
      <c r="N162" s="2">
        <v>0</v>
      </c>
      <c r="O162">
        <v>0</v>
      </c>
      <c r="P162">
        <v>0</v>
      </c>
      <c r="Q162">
        <v>0</v>
      </c>
      <c r="R162">
        <v>0</v>
      </c>
      <c r="S162" s="1">
        <v>0</v>
      </c>
      <c r="T162" s="42">
        <v>3.4832078156111757</v>
      </c>
    </row>
    <row r="163" spans="1:20" x14ac:dyDescent="0.25">
      <c r="B163" t="s">
        <v>8</v>
      </c>
      <c r="C163">
        <v>0</v>
      </c>
      <c r="D163">
        <v>0</v>
      </c>
      <c r="E163" s="3">
        <v>0</v>
      </c>
      <c r="F163">
        <v>0</v>
      </c>
      <c r="G163">
        <v>0</v>
      </c>
      <c r="H163">
        <v>1.9165230765054437</v>
      </c>
      <c r="I163" s="1">
        <v>0</v>
      </c>
      <c r="J163">
        <v>0</v>
      </c>
      <c r="K163">
        <v>0</v>
      </c>
      <c r="L163">
        <v>0</v>
      </c>
      <c r="M163">
        <v>2.5688398941167567</v>
      </c>
      <c r="N163" s="2">
        <v>2.8832647504848894</v>
      </c>
      <c r="O163">
        <v>0</v>
      </c>
      <c r="P163">
        <v>0</v>
      </c>
      <c r="Q163">
        <v>0</v>
      </c>
      <c r="R163">
        <v>2.6500349981325058</v>
      </c>
      <c r="S163" s="1">
        <v>2.616632264239859</v>
      </c>
      <c r="T163" s="42">
        <v>2.6974270937679967</v>
      </c>
    </row>
    <row r="164" spans="1:20" x14ac:dyDescent="0.25">
      <c r="B164" t="s">
        <v>9</v>
      </c>
      <c r="C164">
        <v>0</v>
      </c>
      <c r="D164">
        <v>0</v>
      </c>
      <c r="E164" s="3">
        <v>0</v>
      </c>
      <c r="F164">
        <v>0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 s="2">
        <v>12.155530506944212</v>
      </c>
      <c r="O164">
        <v>0</v>
      </c>
      <c r="P164">
        <v>0</v>
      </c>
      <c r="Q164">
        <v>0</v>
      </c>
      <c r="R164">
        <v>0.95584740246204913</v>
      </c>
      <c r="S164" s="1">
        <v>1.1948092530775611</v>
      </c>
      <c r="T164" s="42">
        <v>0.97716286099167693</v>
      </c>
    </row>
    <row r="165" spans="1:20" x14ac:dyDescent="0.25">
      <c r="B165" t="s">
        <v>10</v>
      </c>
      <c r="C165">
        <v>0</v>
      </c>
      <c r="D165">
        <v>0</v>
      </c>
      <c r="E165" s="3">
        <v>0</v>
      </c>
      <c r="F165">
        <v>0</v>
      </c>
      <c r="G165">
        <v>0</v>
      </c>
      <c r="H165">
        <v>0</v>
      </c>
      <c r="I165" s="1">
        <v>2.3333430186602437</v>
      </c>
      <c r="J165">
        <v>1.7969974077749657</v>
      </c>
      <c r="K165">
        <v>0</v>
      </c>
      <c r="L165">
        <v>0</v>
      </c>
      <c r="M165">
        <v>0</v>
      </c>
      <c r="N165" s="2">
        <v>0</v>
      </c>
      <c r="O165">
        <v>0</v>
      </c>
      <c r="P165">
        <v>0</v>
      </c>
      <c r="Q165">
        <v>0</v>
      </c>
      <c r="R165">
        <v>0</v>
      </c>
      <c r="S165" s="1">
        <v>0</v>
      </c>
      <c r="T165" s="4">
        <v>1.798223811235601</v>
      </c>
    </row>
    <row r="166" spans="1:20" x14ac:dyDescent="0.25">
      <c r="B166" t="s">
        <v>11</v>
      </c>
      <c r="C166">
        <v>0</v>
      </c>
      <c r="D166">
        <v>0</v>
      </c>
      <c r="E166" s="3">
        <v>0</v>
      </c>
      <c r="F166">
        <v>0</v>
      </c>
      <c r="G166">
        <v>0</v>
      </c>
      <c r="H166">
        <v>0</v>
      </c>
      <c r="I166" s="1">
        <v>0</v>
      </c>
      <c r="J166">
        <v>1.404919475522139</v>
      </c>
      <c r="K166">
        <v>0</v>
      </c>
      <c r="L166">
        <v>0</v>
      </c>
      <c r="M166">
        <v>0</v>
      </c>
      <c r="N166" s="2">
        <v>3.3694293299939355</v>
      </c>
      <c r="O166">
        <v>0</v>
      </c>
      <c r="P166">
        <v>0</v>
      </c>
      <c r="Q166">
        <v>0</v>
      </c>
      <c r="R166">
        <v>0</v>
      </c>
      <c r="S166" s="1">
        <v>0</v>
      </c>
      <c r="T166" s="4">
        <v>3.3222798274787073</v>
      </c>
    </row>
    <row r="167" spans="1:20" x14ac:dyDescent="0.25">
      <c r="B167" t="s">
        <v>13</v>
      </c>
      <c r="C167">
        <v>0</v>
      </c>
      <c r="D167">
        <v>0</v>
      </c>
      <c r="E167" s="3">
        <v>0</v>
      </c>
      <c r="F167">
        <v>0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 s="2">
        <v>0</v>
      </c>
      <c r="O167">
        <v>0</v>
      </c>
      <c r="P167">
        <v>0</v>
      </c>
      <c r="Q167">
        <v>0</v>
      </c>
      <c r="R167">
        <v>0</v>
      </c>
      <c r="S167" s="1">
        <v>2.2880724469553329</v>
      </c>
      <c r="T167" s="4">
        <v>2.2880724469553329</v>
      </c>
    </row>
    <row r="168" spans="1:20" x14ac:dyDescent="0.25">
      <c r="B168" t="s">
        <v>14</v>
      </c>
      <c r="C168">
        <v>0</v>
      </c>
      <c r="D168">
        <v>0</v>
      </c>
      <c r="E168" s="3">
        <v>0</v>
      </c>
      <c r="F168">
        <v>0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 s="2">
        <v>0</v>
      </c>
      <c r="O168">
        <v>0</v>
      </c>
      <c r="P168">
        <v>0</v>
      </c>
      <c r="Q168">
        <v>0</v>
      </c>
      <c r="R168">
        <v>0</v>
      </c>
      <c r="S168" s="1">
        <v>3.8831300725020736</v>
      </c>
      <c r="T168" s="4">
        <v>3.8831300725020736</v>
      </c>
    </row>
    <row r="169" spans="1:20" x14ac:dyDescent="0.25">
      <c r="B169" t="s">
        <v>15</v>
      </c>
      <c r="C169">
        <v>0</v>
      </c>
      <c r="D169">
        <v>0</v>
      </c>
      <c r="E169" s="3">
        <v>0</v>
      </c>
      <c r="F169">
        <v>0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 s="2">
        <v>0</v>
      </c>
      <c r="O169">
        <v>1.7351578154485412</v>
      </c>
      <c r="P169">
        <v>0</v>
      </c>
      <c r="Q169">
        <v>0</v>
      </c>
      <c r="R169">
        <v>3.2011791397598706</v>
      </c>
      <c r="S169" s="1">
        <v>0</v>
      </c>
      <c r="T169" s="4">
        <v>2.4061436305301851</v>
      </c>
    </row>
    <row r="170" spans="1:20" x14ac:dyDescent="0.25">
      <c r="B170" t="s">
        <v>16</v>
      </c>
      <c r="C170">
        <v>0</v>
      </c>
      <c r="D170">
        <v>0</v>
      </c>
      <c r="E170" s="3">
        <v>0</v>
      </c>
      <c r="F170">
        <v>0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 s="2">
        <v>0</v>
      </c>
      <c r="O170">
        <v>0</v>
      </c>
      <c r="P170">
        <v>0</v>
      </c>
      <c r="Q170">
        <v>0</v>
      </c>
      <c r="R170">
        <v>0</v>
      </c>
      <c r="S170" s="1">
        <v>3.5291506185252088</v>
      </c>
      <c r="T170" s="4">
        <v>3.5291506185252088</v>
      </c>
    </row>
    <row r="171" spans="1:20" x14ac:dyDescent="0.25">
      <c r="B171" t="s">
        <v>35</v>
      </c>
      <c r="C171">
        <v>0</v>
      </c>
      <c r="D171">
        <v>0.8050132306553176</v>
      </c>
      <c r="E171" s="3">
        <v>1.4424384587362631</v>
      </c>
      <c r="F171">
        <v>3.9715710448769013</v>
      </c>
      <c r="G171">
        <v>0.77713714214867591</v>
      </c>
      <c r="H171">
        <v>1.6618698107490255</v>
      </c>
      <c r="I171" s="1">
        <v>2.3862202186453763</v>
      </c>
      <c r="J171">
        <v>1.0956864801798558</v>
      </c>
      <c r="K171">
        <v>0.79934472241882248</v>
      </c>
      <c r="L171">
        <v>1.2891350285316212</v>
      </c>
      <c r="M171">
        <v>2.5343385889810084</v>
      </c>
      <c r="N171" s="2">
        <v>2.9320073041277124</v>
      </c>
      <c r="O171">
        <v>1.5362055383968156</v>
      </c>
      <c r="P171">
        <v>3.1463310331042447</v>
      </c>
      <c r="Q171">
        <v>1.9541464713686196</v>
      </c>
      <c r="R171">
        <v>2.6549512242008642</v>
      </c>
      <c r="S171" s="1">
        <v>3.4273026264951181</v>
      </c>
      <c r="T171" s="4">
        <v>1.8727729295792157</v>
      </c>
    </row>
    <row r="173" spans="1:20" ht="45" x14ac:dyDescent="0.25">
      <c r="A173" s="21" t="s">
        <v>54</v>
      </c>
      <c r="B173" s="78" t="s">
        <v>39</v>
      </c>
      <c r="C173" t="s">
        <v>1</v>
      </c>
      <c r="D173" t="s">
        <v>2</v>
      </c>
      <c r="E173" s="3" t="s">
        <v>3</v>
      </c>
      <c r="F173" t="s">
        <v>4</v>
      </c>
      <c r="G173" t="s">
        <v>5</v>
      </c>
      <c r="H173" t="s">
        <v>6</v>
      </c>
      <c r="I173" s="1" t="s">
        <v>7</v>
      </c>
      <c r="J173" t="s">
        <v>8</v>
      </c>
      <c r="K173" t="s">
        <v>9</v>
      </c>
      <c r="L173" t="s">
        <v>10</v>
      </c>
      <c r="M173" t="s">
        <v>11</v>
      </c>
      <c r="N173" s="2" t="s">
        <v>12</v>
      </c>
      <c r="O173" t="s">
        <v>13</v>
      </c>
      <c r="P173" t="s">
        <v>14</v>
      </c>
      <c r="Q173" t="s">
        <v>15</v>
      </c>
      <c r="R173" t="s">
        <v>16</v>
      </c>
      <c r="S173" s="1" t="s">
        <v>17</v>
      </c>
      <c r="T173" s="4" t="s">
        <v>35</v>
      </c>
    </row>
    <row r="174" spans="1:20" x14ac:dyDescent="0.25">
      <c r="B174" t="s">
        <v>18</v>
      </c>
      <c r="C174" s="32">
        <f>C157*B9</f>
        <v>0</v>
      </c>
      <c r="D174" s="32">
        <f>D157*B9</f>
        <v>1.6887819191322446</v>
      </c>
      <c r="E174" s="61">
        <f>E157*B9</f>
        <v>3.1099059894047101</v>
      </c>
      <c r="F174" s="32">
        <f>F157*B9</f>
        <v>9.0886649795097938</v>
      </c>
      <c r="G174" s="32">
        <f>G157*B9</f>
        <v>1.6553962590477131</v>
      </c>
      <c r="H174" s="32">
        <f>H157*B9</f>
        <v>3.1362377275204607</v>
      </c>
      <c r="I174" s="50">
        <f>I157*B9</f>
        <v>3.4430244036767692</v>
      </c>
      <c r="J174" s="32">
        <f>J157*B9</f>
        <v>2.6830973772130693</v>
      </c>
      <c r="K174" s="32">
        <f>K157*B9</f>
        <v>19.87764633138255</v>
      </c>
      <c r="L174" s="32">
        <f>L157*B9</f>
        <v>2.6142948243573776</v>
      </c>
      <c r="M174" s="32">
        <f>M157*B9</f>
        <v>2.3812968278471955</v>
      </c>
      <c r="N174" s="50">
        <f>N157*B9</f>
        <v>6.6110128717156398</v>
      </c>
      <c r="O174" s="32">
        <f>O157*B9</f>
        <v>3.0338621608877161</v>
      </c>
      <c r="P174" s="32">
        <f>P157*B9</f>
        <v>0</v>
      </c>
      <c r="Q174" s="32">
        <f>Q157*B9</f>
        <v>1.2576739067291831</v>
      </c>
      <c r="R174" s="32">
        <f>R157*B9</f>
        <v>0</v>
      </c>
      <c r="S174" s="50">
        <f>S157*B9</f>
        <v>0</v>
      </c>
      <c r="T174" s="32">
        <f>T157*B9</f>
        <v>2.0979702693044606</v>
      </c>
    </row>
    <row r="175" spans="1:20" x14ac:dyDescent="0.25">
      <c r="B175" t="s">
        <v>2</v>
      </c>
      <c r="C175" s="32">
        <f>C158*B9</f>
        <v>0</v>
      </c>
      <c r="D175" s="32">
        <f>D158*B9</f>
        <v>1.4288043455545578</v>
      </c>
      <c r="E175" s="61">
        <f>E158*B9</f>
        <v>2.8566597287990136</v>
      </c>
      <c r="F175" s="32">
        <f>F158*B9</f>
        <v>3.7801005588903029</v>
      </c>
      <c r="G175" s="32">
        <f>G158*B9</f>
        <v>1.4113674627164119</v>
      </c>
      <c r="H175" s="32">
        <f>H158*B9</f>
        <v>3.8746349832621076</v>
      </c>
      <c r="I175" s="50">
        <f>I158*B9</f>
        <v>2.7731351748418631</v>
      </c>
      <c r="J175" s="32">
        <f>J158*B9</f>
        <v>1.7425461014682766</v>
      </c>
      <c r="K175" s="32">
        <f>K158*B9</f>
        <v>0</v>
      </c>
      <c r="L175" s="32">
        <f>L158*B9</f>
        <v>2.7929607667934118</v>
      </c>
      <c r="M175" s="32">
        <f>M158*B9</f>
        <v>0</v>
      </c>
      <c r="N175" s="50">
        <f>N158*B9</f>
        <v>0</v>
      </c>
      <c r="O175" s="32">
        <f>O158*B9</f>
        <v>2.8171895510733704</v>
      </c>
      <c r="P175" s="32">
        <f>P158*B9</f>
        <v>0</v>
      </c>
      <c r="Q175" s="32">
        <f>Q158*B9</f>
        <v>4.1139033179752902</v>
      </c>
      <c r="R175" s="32">
        <f>R158*B9</f>
        <v>2.9034116176509057</v>
      </c>
      <c r="S175" s="50">
        <f>S158*B9</f>
        <v>0</v>
      </c>
      <c r="T175" s="32">
        <f>T158*B9</f>
        <v>2.2948865657972681</v>
      </c>
    </row>
    <row r="176" spans="1:20" x14ac:dyDescent="0.25">
      <c r="B176" t="s">
        <v>3</v>
      </c>
      <c r="C176" s="32">
        <f>C159*B9</f>
        <v>0</v>
      </c>
      <c r="D176" s="32">
        <f>D159*B9</f>
        <v>0</v>
      </c>
      <c r="E176" s="61">
        <f>E159*B9</f>
        <v>0</v>
      </c>
      <c r="F176" s="32">
        <f>F159*B9</f>
        <v>9.2977779719240008</v>
      </c>
      <c r="G176" s="32">
        <f>G159*B9</f>
        <v>20.262872035479109</v>
      </c>
      <c r="H176" s="32">
        <f>H159*B9</f>
        <v>9.2021686776188272</v>
      </c>
      <c r="I176" s="50">
        <f>I159*B9</f>
        <v>5.0287252992739155</v>
      </c>
      <c r="J176" s="32">
        <f>J159*B9</f>
        <v>2.5066742904465924</v>
      </c>
      <c r="K176" s="32">
        <f>K159*B9</f>
        <v>2.5066742904465924</v>
      </c>
      <c r="L176" s="32">
        <f>L159*B9</f>
        <v>4.4017556782678184</v>
      </c>
      <c r="M176" s="32">
        <f>M159*B9</f>
        <v>6.6609701478243242</v>
      </c>
      <c r="N176" s="50">
        <f>N159*B9</f>
        <v>4.5590169254683683</v>
      </c>
      <c r="O176" s="32">
        <f>O159*B9</f>
        <v>0</v>
      </c>
      <c r="P176" s="32">
        <f>P159*B9</f>
        <v>6.6009089648426942</v>
      </c>
      <c r="Q176" s="32">
        <f>Q159*B9</f>
        <v>0</v>
      </c>
      <c r="R176" s="32">
        <f>R159*B9</f>
        <v>5.9517004656197718</v>
      </c>
      <c r="S176" s="50">
        <f>S159*B9</f>
        <v>0</v>
      </c>
      <c r="T176" s="32">
        <f>T159*B9</f>
        <v>5.1345753704212056</v>
      </c>
    </row>
    <row r="177" spans="1:22" x14ac:dyDescent="0.25">
      <c r="B177" t="s">
        <v>4</v>
      </c>
      <c r="C177" s="32">
        <f>C160*B9</f>
        <v>0</v>
      </c>
      <c r="D177" s="32">
        <f>D160*B9</f>
        <v>0</v>
      </c>
      <c r="E177" s="61">
        <f>E160*B9</f>
        <v>0</v>
      </c>
      <c r="F177" s="32">
        <f>F160*B9</f>
        <v>0</v>
      </c>
      <c r="G177" s="32">
        <f>G160*B9</f>
        <v>0</v>
      </c>
      <c r="H177" s="32">
        <f>H160*B9</f>
        <v>0</v>
      </c>
      <c r="I177" s="50">
        <f>I160*B9</f>
        <v>131.29273271017956</v>
      </c>
      <c r="J177" s="32">
        <f>J160*B9</f>
        <v>0</v>
      </c>
      <c r="K177" s="32">
        <f>K160*B9</f>
        <v>0</v>
      </c>
      <c r="L177" s="32">
        <f>L160*B9</f>
        <v>0</v>
      </c>
      <c r="M177" s="32">
        <f>M160*B9</f>
        <v>0</v>
      </c>
      <c r="N177" s="50">
        <f>N160*B9</f>
        <v>0</v>
      </c>
      <c r="O177" s="32">
        <f>O160*B9</f>
        <v>0</v>
      </c>
      <c r="P177" s="32">
        <f>P160*B9</f>
        <v>0</v>
      </c>
      <c r="Q177" s="32">
        <f>Q160*B9</f>
        <v>0</v>
      </c>
      <c r="R177" s="32">
        <f>R160*B9</f>
        <v>0</v>
      </c>
      <c r="S177" s="50">
        <f>S160*B9</f>
        <v>0</v>
      </c>
      <c r="T177" s="32">
        <f>T160*B9</f>
        <v>131.29273271017956</v>
      </c>
    </row>
    <row r="178" spans="1:22" x14ac:dyDescent="0.25">
      <c r="B178" t="s">
        <v>5</v>
      </c>
      <c r="C178" s="32">
        <f>C161*B9</f>
        <v>0</v>
      </c>
      <c r="D178" s="32">
        <f>D161*B9</f>
        <v>2.364644402477635</v>
      </c>
      <c r="E178" s="61">
        <f>E161*B9</f>
        <v>3.071114164597387</v>
      </c>
      <c r="F178" s="32">
        <f>F161*B9</f>
        <v>0</v>
      </c>
      <c r="G178" s="32">
        <f>G161*B9</f>
        <v>0</v>
      </c>
      <c r="H178" s="32">
        <f>H161*B9</f>
        <v>0</v>
      </c>
      <c r="I178" s="50">
        <f>I161*B9</f>
        <v>20.262872035479109</v>
      </c>
      <c r="J178" s="32">
        <f>J161*B9</f>
        <v>2.3255829859471917</v>
      </c>
      <c r="K178" s="32">
        <f>K161*B9</f>
        <v>1.6042715458858194</v>
      </c>
      <c r="L178" s="32">
        <f>L161*B9</f>
        <v>2.3624622900806553</v>
      </c>
      <c r="M178" s="32">
        <f>M161*B9</f>
        <v>2.364644402477635</v>
      </c>
      <c r="N178" s="50">
        <f>N161*B9</f>
        <v>0</v>
      </c>
      <c r="O178" s="32">
        <f>O161*B9</f>
        <v>0</v>
      </c>
      <c r="P178" s="32">
        <f>P161*B9</f>
        <v>0</v>
      </c>
      <c r="Q178" s="32">
        <f>Q161*B9</f>
        <v>0</v>
      </c>
      <c r="R178" s="32">
        <f>R161*B9</f>
        <v>0</v>
      </c>
      <c r="S178" s="50">
        <f>S161*B9</f>
        <v>0</v>
      </c>
      <c r="T178" s="32">
        <f>T161*B9</f>
        <v>2.3134722410286725</v>
      </c>
    </row>
    <row r="179" spans="1:22" x14ac:dyDescent="0.25">
      <c r="B179" t="s">
        <v>6</v>
      </c>
      <c r="C179" s="32">
        <f>C162*B9</f>
        <v>0</v>
      </c>
      <c r="D179" s="32">
        <f>D162*B9</f>
        <v>0</v>
      </c>
      <c r="E179" s="61">
        <f>E162*B9</f>
        <v>6.3100478249484633</v>
      </c>
      <c r="F179" s="32">
        <f>F162*B9</f>
        <v>5.8069472063081493</v>
      </c>
      <c r="G179" s="32">
        <f>G162*B9</f>
        <v>0</v>
      </c>
      <c r="H179" s="32">
        <f>H162*B9</f>
        <v>0</v>
      </c>
      <c r="I179" s="50">
        <f>I162*B9</f>
        <v>9.6034202778894819</v>
      </c>
      <c r="J179" s="32">
        <f>J162*B9</f>
        <v>8.3878845796689667</v>
      </c>
      <c r="K179" s="32">
        <f>K162*B9</f>
        <v>0</v>
      </c>
      <c r="L179" s="32">
        <f>L162*B9</f>
        <v>0</v>
      </c>
      <c r="M179" s="32">
        <f>M162*B9</f>
        <v>0</v>
      </c>
      <c r="N179" s="50">
        <f>N162*B9</f>
        <v>0</v>
      </c>
      <c r="O179" s="32">
        <f>O162*B9</f>
        <v>0</v>
      </c>
      <c r="P179" s="32">
        <f>P162*B9</f>
        <v>0</v>
      </c>
      <c r="Q179" s="32">
        <f>Q162*B9</f>
        <v>0</v>
      </c>
      <c r="R179" s="32">
        <f>R162*B9</f>
        <v>0</v>
      </c>
      <c r="S179" s="50">
        <f>S162*B9</f>
        <v>0</v>
      </c>
      <c r="T179" s="32">
        <f>T162*B9</f>
        <v>7.3076664389611805</v>
      </c>
    </row>
    <row r="180" spans="1:22" x14ac:dyDescent="0.25">
      <c r="B180" t="s">
        <v>8</v>
      </c>
      <c r="C180" s="32">
        <f>C163*B9</f>
        <v>0</v>
      </c>
      <c r="D180" s="32">
        <f>D163*B9</f>
        <v>0</v>
      </c>
      <c r="E180" s="61">
        <f>E163*B9</f>
        <v>0</v>
      </c>
      <c r="F180" s="32">
        <f>F163*B9</f>
        <v>0</v>
      </c>
      <c r="G180" s="32">
        <f>G163*B9</f>
        <v>0</v>
      </c>
      <c r="H180" s="32">
        <f>H163*B9</f>
        <v>4.0208084349443389</v>
      </c>
      <c r="I180" s="50">
        <f>I163*B9</f>
        <v>0</v>
      </c>
      <c r="J180" s="32">
        <f>J163*B9</f>
        <v>0</v>
      </c>
      <c r="K180" s="32">
        <f>K163*B9</f>
        <v>0</v>
      </c>
      <c r="L180" s="32">
        <f>L163*B9</f>
        <v>0</v>
      </c>
      <c r="M180" s="32">
        <f>M163*B9</f>
        <v>5.3893497244601738</v>
      </c>
      <c r="N180" s="50">
        <f>N163*B9</f>
        <v>6.0490037250508415</v>
      </c>
      <c r="O180" s="32">
        <f>O163*B9</f>
        <v>0</v>
      </c>
      <c r="P180" s="32">
        <f>P163*B9</f>
        <v>0</v>
      </c>
      <c r="Q180" s="32">
        <f>Q163*B9</f>
        <v>0</v>
      </c>
      <c r="R180" s="32">
        <f>R163*B9</f>
        <v>5.5596946386982991</v>
      </c>
      <c r="S180" s="50">
        <f>S163*B9</f>
        <v>5.4896166960780377</v>
      </c>
      <c r="T180" s="32">
        <f>T163*B9</f>
        <v>5.6591218463415922</v>
      </c>
    </row>
    <row r="181" spans="1:22" x14ac:dyDescent="0.25">
      <c r="B181" t="s">
        <v>9</v>
      </c>
      <c r="C181" s="32">
        <f>C164*B9</f>
        <v>0</v>
      </c>
      <c r="D181" s="32">
        <f>D164*B9</f>
        <v>0</v>
      </c>
      <c r="E181" s="61">
        <f>E164*B9</f>
        <v>0</v>
      </c>
      <c r="F181" s="32">
        <f>F164*B9</f>
        <v>0</v>
      </c>
      <c r="G181" s="32">
        <f>G164*B9</f>
        <v>0</v>
      </c>
      <c r="H181" s="32">
        <f>H164*B9</f>
        <v>0</v>
      </c>
      <c r="I181" s="50">
        <f>I164*B9</f>
        <v>0</v>
      </c>
      <c r="J181" s="32">
        <f>J164*B9</f>
        <v>0</v>
      </c>
      <c r="K181" s="32">
        <f>K164*B9</f>
        <v>0</v>
      </c>
      <c r="L181" s="32">
        <f>L164*B9</f>
        <v>0</v>
      </c>
      <c r="M181" s="32">
        <f>M164*B9</f>
        <v>0</v>
      </c>
      <c r="N181" s="50">
        <f>N164*B9</f>
        <v>25.501941611192336</v>
      </c>
      <c r="O181" s="32">
        <f>O164*B9</f>
        <v>0</v>
      </c>
      <c r="P181" s="32">
        <f>P164*B9</f>
        <v>0</v>
      </c>
      <c r="Q181" s="32">
        <f>Q164*B9</f>
        <v>0</v>
      </c>
      <c r="R181" s="32">
        <f>R164*B9</f>
        <v>2.0053394323572742</v>
      </c>
      <c r="S181" s="50">
        <f>S164*B9</f>
        <v>2.5066742904465924</v>
      </c>
      <c r="T181" s="32">
        <f>T164*B9</f>
        <v>2.0500586306290258</v>
      </c>
    </row>
    <row r="182" spans="1:22" x14ac:dyDescent="0.25">
      <c r="B182" t="s">
        <v>10</v>
      </c>
      <c r="C182" s="32">
        <f>C165*B9</f>
        <v>0</v>
      </c>
      <c r="D182" s="32">
        <f>D165*B9</f>
        <v>0</v>
      </c>
      <c r="E182" s="61">
        <f>E165*B9</f>
        <v>0</v>
      </c>
      <c r="F182" s="32">
        <f>F165*B9</f>
        <v>0</v>
      </c>
      <c r="G182" s="32">
        <f>G165*B9</f>
        <v>0</v>
      </c>
      <c r="H182" s="32">
        <f>H165*B9</f>
        <v>0</v>
      </c>
      <c r="I182" s="50">
        <f>I165*B9</f>
        <v>4.8952842812383146</v>
      </c>
      <c r="J182" s="32">
        <f>J165*B9</f>
        <v>3.7700471355290626</v>
      </c>
      <c r="K182" s="32">
        <f>K165*B9</f>
        <v>0</v>
      </c>
      <c r="L182" s="32">
        <f>L165*B9</f>
        <v>0</v>
      </c>
      <c r="M182" s="32">
        <f>M165*B9</f>
        <v>0</v>
      </c>
      <c r="N182" s="50">
        <f>N165*B9</f>
        <v>0</v>
      </c>
      <c r="O182" s="32">
        <f>O165*B9</f>
        <v>0</v>
      </c>
      <c r="P182" s="32">
        <f>P165*B9</f>
        <v>0</v>
      </c>
      <c r="Q182" s="32">
        <f>Q165*B9</f>
        <v>0</v>
      </c>
      <c r="R182" s="32">
        <f>R165*B9</f>
        <v>0</v>
      </c>
      <c r="S182" s="50">
        <f>S165*B9</f>
        <v>0</v>
      </c>
      <c r="T182" s="32">
        <f>T165*B9</f>
        <v>3.7726200935276473</v>
      </c>
    </row>
    <row r="183" spans="1:22" x14ac:dyDescent="0.25">
      <c r="B183" t="s">
        <v>11</v>
      </c>
      <c r="C183" s="32">
        <f>C166*B9</f>
        <v>0</v>
      </c>
      <c r="D183" s="32">
        <f>D166*B9</f>
        <v>0</v>
      </c>
      <c r="E183" s="61">
        <f>E166*B9</f>
        <v>0</v>
      </c>
      <c r="F183" s="32">
        <f>F166*B9</f>
        <v>0</v>
      </c>
      <c r="G183" s="32">
        <f>G166*B9</f>
        <v>0</v>
      </c>
      <c r="H183" s="32">
        <f>H166*B9</f>
        <v>0</v>
      </c>
      <c r="I183" s="50">
        <f>I166*B9</f>
        <v>0</v>
      </c>
      <c r="J183" s="32">
        <f>J166*B9</f>
        <v>2.9474792904122635</v>
      </c>
      <c r="K183" s="32">
        <f>K166*B9</f>
        <v>0</v>
      </c>
      <c r="L183" s="32">
        <f>L166*B9</f>
        <v>0</v>
      </c>
      <c r="M183" s="32">
        <f>M166*B9</f>
        <v>0</v>
      </c>
      <c r="N183" s="50">
        <f>N166*B9</f>
        <v>7.0689625588497256</v>
      </c>
      <c r="O183" s="32">
        <f>O166*B9</f>
        <v>0</v>
      </c>
      <c r="P183" s="32">
        <f>P166*B9</f>
        <v>0</v>
      </c>
      <c r="Q183" s="32">
        <f>Q166*B9</f>
        <v>0</v>
      </c>
      <c r="R183" s="32">
        <f>R166*B9</f>
        <v>0</v>
      </c>
      <c r="S183" s="50">
        <f>S166*B9</f>
        <v>0</v>
      </c>
      <c r="T183" s="32">
        <f>T166*B9</f>
        <v>6.9700443043602807</v>
      </c>
    </row>
    <row r="184" spans="1:22" x14ac:dyDescent="0.25">
      <c r="B184" t="s">
        <v>13</v>
      </c>
      <c r="C184" s="32">
        <f>C167*B9</f>
        <v>0</v>
      </c>
      <c r="D184" s="32">
        <f>D167*B9</f>
        <v>0</v>
      </c>
      <c r="E184" s="61">
        <f>E167*B9</f>
        <v>0</v>
      </c>
      <c r="F184" s="32">
        <f>F167*B9</f>
        <v>0</v>
      </c>
      <c r="G184" s="32">
        <f>G167*B9</f>
        <v>0</v>
      </c>
      <c r="H184" s="32">
        <f>H167*B9</f>
        <v>0</v>
      </c>
      <c r="I184" s="50">
        <f>I167*B9</f>
        <v>0</v>
      </c>
      <c r="J184" s="32">
        <f>J167*B9</f>
        <v>0</v>
      </c>
      <c r="K184" s="32">
        <f>K167*B9</f>
        <v>0</v>
      </c>
      <c r="L184" s="32">
        <f>L167*B9</f>
        <v>0</v>
      </c>
      <c r="M184" s="32">
        <f>M167*B9</f>
        <v>0</v>
      </c>
      <c r="N184" s="50">
        <f>N167*B9</f>
        <v>0</v>
      </c>
      <c r="O184" s="32">
        <f>O167*B9</f>
        <v>0</v>
      </c>
      <c r="P184" s="32">
        <f>P167*B9</f>
        <v>0</v>
      </c>
      <c r="Q184" s="32">
        <f>Q167*B9</f>
        <v>0</v>
      </c>
      <c r="R184" s="32">
        <f>R167*B9</f>
        <v>0</v>
      </c>
      <c r="S184" s="50">
        <f>S167*B9</f>
        <v>4.8003079677269955</v>
      </c>
      <c r="T184" s="32">
        <f>T167*B9</f>
        <v>4.8003079677269955</v>
      </c>
    </row>
    <row r="185" spans="1:22" x14ac:dyDescent="0.25">
      <c r="B185" t="s">
        <v>14</v>
      </c>
      <c r="C185" s="32">
        <f>C168*B9</f>
        <v>0</v>
      </c>
      <c r="D185" s="32">
        <f>D168*B9</f>
        <v>0</v>
      </c>
      <c r="E185" s="61">
        <f>E168*B9</f>
        <v>0</v>
      </c>
      <c r="F185" s="32">
        <f>F168*B9</f>
        <v>0</v>
      </c>
      <c r="G185" s="32">
        <f>G168*B9</f>
        <v>0</v>
      </c>
      <c r="H185" s="32">
        <f>H168*B9</f>
        <v>0</v>
      </c>
      <c r="I185" s="50">
        <f>I168*B9</f>
        <v>0</v>
      </c>
      <c r="J185" s="32">
        <f>J168*B9</f>
        <v>0</v>
      </c>
      <c r="K185" s="32">
        <f>K168*B9</f>
        <v>0</v>
      </c>
      <c r="L185" s="32">
        <f>L168*B9</f>
        <v>0</v>
      </c>
      <c r="M185" s="32">
        <f>M168*B9</f>
        <v>0</v>
      </c>
      <c r="N185" s="50">
        <f>N168*B9</f>
        <v>0</v>
      </c>
      <c r="O185" s="32">
        <f>O168*B9</f>
        <v>0</v>
      </c>
      <c r="P185" s="32">
        <f>P168*B9</f>
        <v>0</v>
      </c>
      <c r="Q185" s="32">
        <f>Q168*B9</f>
        <v>0</v>
      </c>
      <c r="R185" s="32">
        <f>R168*B9</f>
        <v>0</v>
      </c>
      <c r="S185" s="50">
        <f>S168*B9</f>
        <v>8.1466914439514255</v>
      </c>
      <c r="T185" s="32">
        <f>T168*B9</f>
        <v>8.1466914439514255</v>
      </c>
    </row>
    <row r="186" spans="1:22" x14ac:dyDescent="0.25">
      <c r="B186" t="s">
        <v>15</v>
      </c>
      <c r="C186" s="32">
        <f>C169*B9</f>
        <v>0</v>
      </c>
      <c r="D186" s="32">
        <f>D169*B9</f>
        <v>0</v>
      </c>
      <c r="E186" s="61">
        <f>E169*B9</f>
        <v>0</v>
      </c>
      <c r="F186" s="32">
        <f>F169*B9</f>
        <v>0</v>
      </c>
      <c r="G186" s="32">
        <f>G169*B9</f>
        <v>0</v>
      </c>
      <c r="H186" s="32">
        <f>H169*B9</f>
        <v>0</v>
      </c>
      <c r="I186" s="50">
        <f>I169*B9</f>
        <v>0</v>
      </c>
      <c r="J186" s="32">
        <f>J169*B9</f>
        <v>0</v>
      </c>
      <c r="K186" s="32">
        <f>K169*B9</f>
        <v>0</v>
      </c>
      <c r="L186" s="32">
        <f>L169*B9</f>
        <v>0</v>
      </c>
      <c r="M186" s="32">
        <f>M169*B9</f>
        <v>0</v>
      </c>
      <c r="N186" s="50">
        <f>N169*B9</f>
        <v>0</v>
      </c>
      <c r="O186" s="32">
        <f>O169*B9</f>
        <v>3.6403095093623157</v>
      </c>
      <c r="P186" s="32">
        <f>P169*B9</f>
        <v>0</v>
      </c>
      <c r="Q186" s="32">
        <f>Q169*B9</f>
        <v>0</v>
      </c>
      <c r="R186" s="32">
        <f>R169*B9</f>
        <v>6.7159786619338373</v>
      </c>
      <c r="S186" s="50">
        <f>S169*B9</f>
        <v>0</v>
      </c>
      <c r="T186" s="32">
        <f>T169*B9</f>
        <v>5.0480178005286254</v>
      </c>
    </row>
    <row r="187" spans="1:22" x14ac:dyDescent="0.25">
      <c r="B187" t="s">
        <v>16</v>
      </c>
      <c r="C187" s="32">
        <f>C170*B9</f>
        <v>0</v>
      </c>
      <c r="D187" s="32">
        <f>D170*B9</f>
        <v>0</v>
      </c>
      <c r="E187" s="61">
        <f>E170*B9</f>
        <v>0</v>
      </c>
      <c r="F187" s="32">
        <f>F170*B9</f>
        <v>0</v>
      </c>
      <c r="G187" s="32">
        <f>G170*B9</f>
        <v>0</v>
      </c>
      <c r="H187" s="32">
        <f>H170*B9</f>
        <v>0</v>
      </c>
      <c r="I187" s="50">
        <f>I170*B9</f>
        <v>0</v>
      </c>
      <c r="J187" s="32">
        <f>J170*B9</f>
        <v>0</v>
      </c>
      <c r="K187" s="32">
        <f>K170*B9</f>
        <v>0</v>
      </c>
      <c r="L187" s="32">
        <f>L170*B9</f>
        <v>0</v>
      </c>
      <c r="M187" s="32">
        <f>M170*B9</f>
        <v>0</v>
      </c>
      <c r="N187" s="50">
        <f>N170*B9</f>
        <v>0</v>
      </c>
      <c r="O187" s="32">
        <f>O170*B9</f>
        <v>0</v>
      </c>
      <c r="P187" s="32">
        <f>P170*B9</f>
        <v>0</v>
      </c>
      <c r="Q187" s="32">
        <f>Q170*B9</f>
        <v>0</v>
      </c>
      <c r="R187" s="32">
        <f>R170*B9</f>
        <v>0</v>
      </c>
      <c r="S187" s="50">
        <f>S170*B9</f>
        <v>7.4040530735633361</v>
      </c>
      <c r="T187" s="32">
        <f>T170*B9</f>
        <v>7.4040530735633361</v>
      </c>
    </row>
    <row r="188" spans="1:22" x14ac:dyDescent="0.25">
      <c r="B188" t="s">
        <v>35</v>
      </c>
      <c r="C188" s="32">
        <f>C171*B9</f>
        <v>0</v>
      </c>
      <c r="D188" s="32">
        <f>D171*B9</f>
        <v>1.6888938243115905</v>
      </c>
      <c r="E188" s="61">
        <f>E171*B9</f>
        <v>3.0261930017300291</v>
      </c>
      <c r="F188" s="32">
        <f>F171*B9</f>
        <v>8.3322379745821902</v>
      </c>
      <c r="G188" s="32">
        <f>G171*B9</f>
        <v>1.6304106194001564</v>
      </c>
      <c r="H188" s="32">
        <f>H171*B9</f>
        <v>3.4865534544060859</v>
      </c>
      <c r="I188" s="50">
        <f>I171*B9</f>
        <v>5.006219074731189</v>
      </c>
      <c r="J188" s="32">
        <f>J171*B9</f>
        <v>2.2987176598961887</v>
      </c>
      <c r="K188" s="32">
        <f>K171*B9</f>
        <v>1.6770014625601164</v>
      </c>
      <c r="L188" s="32">
        <f>L171*B9</f>
        <v>2.7045669629782987</v>
      </c>
      <c r="M188" s="32">
        <f>M171*B9</f>
        <v>5.3169670120331727</v>
      </c>
      <c r="N188" s="50">
        <f>N171*B9</f>
        <v>6.1512641534434627</v>
      </c>
      <c r="O188" s="32">
        <f>O171*B9</f>
        <v>3.2229135470973711</v>
      </c>
      <c r="P188" s="32">
        <f>P171*B9</f>
        <v>6.6009089648426942</v>
      </c>
      <c r="Q188" s="32">
        <f>Q171*B9</f>
        <v>4.0997411987975845</v>
      </c>
      <c r="R188" s="32">
        <f>R171*B9</f>
        <v>5.5700087348268941</v>
      </c>
      <c r="S188" s="50">
        <f>S171*B9</f>
        <v>7.1903790142958481</v>
      </c>
      <c r="T188" s="32">
        <f>T171*B9</f>
        <v>3.9290219274154108</v>
      </c>
    </row>
    <row r="190" spans="1:22" ht="105" x14ac:dyDescent="0.25">
      <c r="A190" s="76" t="s">
        <v>72</v>
      </c>
      <c r="B190" s="83" t="s">
        <v>63</v>
      </c>
      <c r="C190" s="27" t="s">
        <v>1</v>
      </c>
      <c r="D190" s="27" t="s">
        <v>2</v>
      </c>
      <c r="E190" s="3" t="s">
        <v>3</v>
      </c>
      <c r="F190" s="27" t="s">
        <v>4</v>
      </c>
      <c r="G190" s="27" t="s">
        <v>5</v>
      </c>
      <c r="H190" s="27" t="s">
        <v>6</v>
      </c>
      <c r="I190" s="1" t="s">
        <v>61</v>
      </c>
      <c r="J190" s="1" t="s">
        <v>62</v>
      </c>
      <c r="K190" s="27" t="s">
        <v>8</v>
      </c>
      <c r="L190" s="27" t="s">
        <v>9</v>
      </c>
      <c r="M190" s="27" t="s">
        <v>10</v>
      </c>
      <c r="N190" s="27" t="s">
        <v>11</v>
      </c>
      <c r="O190" s="41" t="s">
        <v>12</v>
      </c>
      <c r="P190" s="27" t="s">
        <v>13</v>
      </c>
      <c r="Q190" s="27" t="s">
        <v>14</v>
      </c>
      <c r="R190" s="27" t="s">
        <v>15</v>
      </c>
      <c r="S190" s="27" t="s">
        <v>16</v>
      </c>
      <c r="T190" s="41" t="s">
        <v>17</v>
      </c>
      <c r="U190" s="42" t="s">
        <v>36</v>
      </c>
      <c r="V190" s="30" t="s">
        <v>35</v>
      </c>
    </row>
    <row r="191" spans="1:22" x14ac:dyDescent="0.25">
      <c r="B191" s="27" t="s">
        <v>18</v>
      </c>
      <c r="C191" s="27">
        <v>0</v>
      </c>
      <c r="D191" s="27">
        <v>1.6887819191322446</v>
      </c>
      <c r="E191" s="3">
        <v>3.1099059894047101</v>
      </c>
      <c r="F191" s="27">
        <v>9.0886649795097938</v>
      </c>
      <c r="G191" s="27">
        <v>1.6553962590477131</v>
      </c>
      <c r="H191" s="27">
        <v>3.1362377275204607</v>
      </c>
      <c r="I191" s="41">
        <v>3.4430244036767692</v>
      </c>
      <c r="J191" s="41">
        <v>3.4430244036767692</v>
      </c>
      <c r="K191" s="27">
        <v>2.6830973772130693</v>
      </c>
      <c r="L191" s="27">
        <v>19.87764633138255</v>
      </c>
      <c r="M191" s="27">
        <v>2.6142948243573776</v>
      </c>
      <c r="N191" s="27">
        <v>2.3812968278471955</v>
      </c>
      <c r="O191" s="41">
        <v>6.6110128717156398</v>
      </c>
      <c r="P191" s="27">
        <v>3.0338621608877161</v>
      </c>
      <c r="Q191" s="27">
        <v>0</v>
      </c>
      <c r="R191" s="27">
        <v>1.2576739067291831</v>
      </c>
      <c r="S191" s="27">
        <v>0</v>
      </c>
      <c r="T191" s="41">
        <v>0</v>
      </c>
      <c r="U191" s="42"/>
      <c r="V191" s="30">
        <v>2.0979702693044606</v>
      </c>
    </row>
    <row r="192" spans="1:22" x14ac:dyDescent="0.25">
      <c r="B192" s="27" t="s">
        <v>2</v>
      </c>
      <c r="C192" s="27">
        <v>0</v>
      </c>
      <c r="D192" s="27">
        <v>1.4288043455545578</v>
      </c>
      <c r="E192" s="3">
        <v>2.8566597287990136</v>
      </c>
      <c r="F192" s="27">
        <v>3.7801005588903029</v>
      </c>
      <c r="G192" s="27">
        <v>1.4113674627164119</v>
      </c>
      <c r="H192" s="27">
        <v>3.8746349832621076</v>
      </c>
      <c r="I192" s="27"/>
      <c r="J192" s="41">
        <v>2.7731351748418631</v>
      </c>
      <c r="K192" s="27">
        <v>1.7425461014682766</v>
      </c>
      <c r="L192" s="27">
        <v>0</v>
      </c>
      <c r="M192" s="27">
        <v>2.7929607667934118</v>
      </c>
      <c r="N192" s="27">
        <v>0</v>
      </c>
      <c r="O192" s="41">
        <v>0</v>
      </c>
      <c r="P192" s="27">
        <v>2.8171895510733704</v>
      </c>
      <c r="Q192" s="27">
        <v>0</v>
      </c>
      <c r="R192" s="27">
        <v>4.1139033179752902</v>
      </c>
      <c r="S192" s="27">
        <v>2.9034116176509057</v>
      </c>
      <c r="T192" s="41">
        <v>0</v>
      </c>
      <c r="U192" s="42"/>
      <c r="V192" s="30">
        <v>2.2948865657972681</v>
      </c>
    </row>
    <row r="193" spans="1:23" x14ac:dyDescent="0.25">
      <c r="B193" s="27" t="s">
        <v>3</v>
      </c>
      <c r="C193" s="27">
        <v>0</v>
      </c>
      <c r="D193" s="27">
        <v>0</v>
      </c>
      <c r="E193" s="3">
        <v>0</v>
      </c>
      <c r="F193" s="27">
        <v>9.2977779719240008</v>
      </c>
      <c r="G193" s="27">
        <v>9.249973324771414</v>
      </c>
      <c r="H193" s="27">
        <v>9.2021686776188272</v>
      </c>
      <c r="I193" s="27"/>
      <c r="J193" s="41">
        <v>5.0287252992739155</v>
      </c>
      <c r="K193" s="27">
        <v>2.5066742904465924</v>
      </c>
      <c r="L193" s="27">
        <v>2.5066742904465924</v>
      </c>
      <c r="M193" s="27">
        <v>4.4017556782678184</v>
      </c>
      <c r="N193" s="27">
        <v>6.6609701478243242</v>
      </c>
      <c r="O193" s="41">
        <v>4.5590169254683683</v>
      </c>
      <c r="P193" s="27">
        <v>0</v>
      </c>
      <c r="Q193" s="27">
        <v>6.6009089648426942</v>
      </c>
      <c r="R193" s="27">
        <v>0</v>
      </c>
      <c r="S193" s="27">
        <v>5.9517004656197718</v>
      </c>
      <c r="T193" s="41">
        <v>0</v>
      </c>
      <c r="U193" s="42"/>
      <c r="V193" s="30">
        <v>5.1345753704212056</v>
      </c>
    </row>
    <row r="194" spans="1:23" x14ac:dyDescent="0.25">
      <c r="B194" s="27" t="s">
        <v>4</v>
      </c>
      <c r="C194" s="27">
        <v>0</v>
      </c>
      <c r="D194" s="27">
        <v>0</v>
      </c>
      <c r="E194" s="3">
        <v>0</v>
      </c>
      <c r="F194" s="27">
        <v>0</v>
      </c>
      <c r="G194" s="27">
        <v>0</v>
      </c>
      <c r="H194" s="27">
        <v>0</v>
      </c>
      <c r="I194" s="27"/>
      <c r="J194" s="41">
        <v>131.29273271017956</v>
      </c>
      <c r="K194" s="27">
        <v>0</v>
      </c>
      <c r="L194" s="27">
        <v>0</v>
      </c>
      <c r="M194" s="27">
        <v>0</v>
      </c>
      <c r="N194" s="27">
        <v>0</v>
      </c>
      <c r="O194" s="41">
        <v>0</v>
      </c>
      <c r="P194" s="27">
        <v>0</v>
      </c>
      <c r="Q194" s="27">
        <v>0</v>
      </c>
      <c r="R194" s="27">
        <v>0</v>
      </c>
      <c r="S194" s="27">
        <v>0</v>
      </c>
      <c r="T194" s="41">
        <v>0</v>
      </c>
      <c r="U194" s="42"/>
      <c r="V194" s="30">
        <v>131.29273271017956</v>
      </c>
    </row>
    <row r="195" spans="1:23" x14ac:dyDescent="0.25">
      <c r="B195" s="27" t="s">
        <v>5</v>
      </c>
      <c r="C195" s="27">
        <v>0</v>
      </c>
      <c r="D195" s="27">
        <v>2.364644402477635</v>
      </c>
      <c r="E195" s="3">
        <v>3.071114164597387</v>
      </c>
      <c r="F195" s="27">
        <v>0</v>
      </c>
      <c r="G195" s="27">
        <v>0</v>
      </c>
      <c r="H195" s="27">
        <v>0</v>
      </c>
      <c r="I195" s="27"/>
      <c r="J195" s="41">
        <v>20.262872035479109</v>
      </c>
      <c r="K195" s="27">
        <v>2.3255829859471917</v>
      </c>
      <c r="L195" s="27">
        <v>1.6042715458858194</v>
      </c>
      <c r="M195" s="27">
        <v>2.3624622900806553</v>
      </c>
      <c r="N195" s="27">
        <v>2.364644402477635</v>
      </c>
      <c r="O195" s="41">
        <v>0</v>
      </c>
      <c r="P195" s="27">
        <v>0</v>
      </c>
      <c r="Q195" s="27">
        <v>0</v>
      </c>
      <c r="R195" s="27">
        <v>0</v>
      </c>
      <c r="S195" s="27">
        <v>0</v>
      </c>
      <c r="T195" s="41">
        <v>0</v>
      </c>
      <c r="U195" s="42"/>
      <c r="V195" s="30">
        <v>2.3134722410286725</v>
      </c>
    </row>
    <row r="196" spans="1:23" x14ac:dyDescent="0.25">
      <c r="B196" s="27" t="s">
        <v>6</v>
      </c>
      <c r="C196" s="27">
        <v>0</v>
      </c>
      <c r="D196" s="27">
        <v>0</v>
      </c>
      <c r="E196" s="3">
        <v>6.3100478249484633</v>
      </c>
      <c r="F196" s="27">
        <v>5.8069472063081493</v>
      </c>
      <c r="G196" s="27">
        <v>0</v>
      </c>
      <c r="H196" s="27">
        <v>0</v>
      </c>
      <c r="I196" s="27"/>
      <c r="J196" s="41">
        <v>9.6034202778894819</v>
      </c>
      <c r="K196" s="27">
        <v>8.3878845796689667</v>
      </c>
      <c r="L196" s="27">
        <v>0</v>
      </c>
      <c r="M196" s="27">
        <v>0</v>
      </c>
      <c r="N196" s="27">
        <v>0</v>
      </c>
      <c r="O196" s="41">
        <v>0</v>
      </c>
      <c r="P196" s="27">
        <v>0</v>
      </c>
      <c r="Q196" s="27">
        <v>0</v>
      </c>
      <c r="R196" s="27">
        <v>0</v>
      </c>
      <c r="S196" s="27">
        <v>0</v>
      </c>
      <c r="T196" s="41">
        <v>0</v>
      </c>
      <c r="U196" s="42"/>
      <c r="V196" s="30">
        <v>7.3076664389611805</v>
      </c>
    </row>
    <row r="197" spans="1:23" x14ac:dyDescent="0.25">
      <c r="B197" s="27" t="s">
        <v>8</v>
      </c>
      <c r="C197" s="27">
        <v>0</v>
      </c>
      <c r="D197" s="27">
        <v>0</v>
      </c>
      <c r="E197" s="3">
        <v>0</v>
      </c>
      <c r="F197" s="27">
        <v>0</v>
      </c>
      <c r="G197" s="27">
        <v>0</v>
      </c>
      <c r="H197" s="27">
        <v>4.0208084349443389</v>
      </c>
      <c r="I197" s="27"/>
      <c r="J197" s="41">
        <v>0</v>
      </c>
      <c r="K197" s="27">
        <v>0</v>
      </c>
      <c r="L197" s="27">
        <v>0</v>
      </c>
      <c r="M197" s="27">
        <v>0</v>
      </c>
      <c r="N197" s="27">
        <v>5.3893497244601738</v>
      </c>
      <c r="O197" s="41">
        <v>6.0490037250508415</v>
      </c>
      <c r="P197" s="27">
        <v>0</v>
      </c>
      <c r="Q197" s="27">
        <v>0</v>
      </c>
      <c r="R197" s="27">
        <v>0</v>
      </c>
      <c r="S197" s="27">
        <v>5.5596946386982991</v>
      </c>
      <c r="T197" s="41">
        <v>5.4896166960780377</v>
      </c>
      <c r="U197" s="43">
        <f>L136</f>
        <v>14.086800000000002</v>
      </c>
      <c r="V197" s="30">
        <v>5.6591218463415922</v>
      </c>
    </row>
    <row r="198" spans="1:23" x14ac:dyDescent="0.25">
      <c r="B198" s="27" t="s">
        <v>9</v>
      </c>
      <c r="C198" s="27">
        <v>0</v>
      </c>
      <c r="D198" s="27">
        <v>0</v>
      </c>
      <c r="E198" s="3">
        <v>0</v>
      </c>
      <c r="F198" s="27">
        <v>0</v>
      </c>
      <c r="G198" s="27">
        <v>0</v>
      </c>
      <c r="H198" s="27">
        <v>0</v>
      </c>
      <c r="I198" s="27"/>
      <c r="J198" s="41">
        <v>0</v>
      </c>
      <c r="K198" s="27">
        <v>0</v>
      </c>
      <c r="L198" s="27">
        <v>0</v>
      </c>
      <c r="M198" s="27">
        <v>0</v>
      </c>
      <c r="N198" s="27">
        <v>0</v>
      </c>
      <c r="O198" s="41">
        <v>25.501941611192336</v>
      </c>
      <c r="P198" s="27">
        <v>0</v>
      </c>
      <c r="Q198" s="27">
        <v>0</v>
      </c>
      <c r="R198" s="27">
        <v>0</v>
      </c>
      <c r="S198" s="27">
        <v>2.0053394323572742</v>
      </c>
      <c r="T198" s="41">
        <v>2.5066742904465924</v>
      </c>
      <c r="U198" s="43">
        <f>M136</f>
        <v>14.0868</v>
      </c>
      <c r="V198" s="30">
        <v>2.0500586306290258</v>
      </c>
    </row>
    <row r="199" spans="1:23" x14ac:dyDescent="0.25">
      <c r="B199" s="27" t="s">
        <v>10</v>
      </c>
      <c r="C199" s="27">
        <v>0</v>
      </c>
      <c r="D199" s="27">
        <v>0</v>
      </c>
      <c r="E199" s="3">
        <v>0</v>
      </c>
      <c r="F199" s="27">
        <v>0</v>
      </c>
      <c r="G199" s="27">
        <v>0</v>
      </c>
      <c r="H199" s="27">
        <v>0</v>
      </c>
      <c r="I199" s="27"/>
      <c r="J199" s="41">
        <v>4.8952842812383146</v>
      </c>
      <c r="K199" s="27">
        <v>3.7700471355290626</v>
      </c>
      <c r="L199" s="27">
        <v>0</v>
      </c>
      <c r="M199" s="27">
        <v>0</v>
      </c>
      <c r="N199" s="27">
        <v>0</v>
      </c>
      <c r="O199" s="41">
        <v>0</v>
      </c>
      <c r="P199" s="27">
        <v>0</v>
      </c>
      <c r="Q199" s="27">
        <v>0</v>
      </c>
      <c r="R199" s="27">
        <v>0</v>
      </c>
      <c r="S199" s="27">
        <v>0</v>
      </c>
      <c r="T199" s="41">
        <v>0</v>
      </c>
      <c r="U199" s="42"/>
      <c r="V199" s="30">
        <v>3.7726200935276473</v>
      </c>
    </row>
    <row r="200" spans="1:23" x14ac:dyDescent="0.25">
      <c r="B200" s="27" t="s">
        <v>11</v>
      </c>
      <c r="C200" s="27">
        <v>0</v>
      </c>
      <c r="D200" s="27">
        <v>0</v>
      </c>
      <c r="E200" s="3">
        <v>0</v>
      </c>
      <c r="F200" s="27">
        <v>0</v>
      </c>
      <c r="G200" s="27">
        <v>0</v>
      </c>
      <c r="H200" s="27">
        <v>0</v>
      </c>
      <c r="I200" s="27"/>
      <c r="J200" s="41">
        <v>0</v>
      </c>
      <c r="K200" s="27">
        <v>2.9474792904122635</v>
      </c>
      <c r="L200" s="27">
        <v>0</v>
      </c>
      <c r="M200" s="27">
        <v>0</v>
      </c>
      <c r="N200" s="27">
        <v>0</v>
      </c>
      <c r="O200" s="41">
        <v>7.0689625588497256</v>
      </c>
      <c r="P200" s="27">
        <v>0</v>
      </c>
      <c r="Q200" s="27">
        <v>0</v>
      </c>
      <c r="R200" s="27">
        <v>0</v>
      </c>
      <c r="S200" s="27">
        <v>0</v>
      </c>
      <c r="T200" s="41">
        <v>0</v>
      </c>
      <c r="U200" s="42"/>
      <c r="V200" s="30">
        <v>6.9700443043602807</v>
      </c>
    </row>
    <row r="201" spans="1:23" x14ac:dyDescent="0.25">
      <c r="B201" s="27" t="s">
        <v>13</v>
      </c>
      <c r="C201" s="27">
        <v>0</v>
      </c>
      <c r="D201" s="27">
        <v>0</v>
      </c>
      <c r="E201" s="3">
        <v>0</v>
      </c>
      <c r="F201" s="27">
        <v>0</v>
      </c>
      <c r="G201" s="27">
        <v>0</v>
      </c>
      <c r="H201" s="27">
        <v>0</v>
      </c>
      <c r="I201" s="27"/>
      <c r="J201" s="41">
        <v>0</v>
      </c>
      <c r="K201" s="27">
        <v>0</v>
      </c>
      <c r="L201" s="27">
        <v>0</v>
      </c>
      <c r="M201" s="27">
        <v>0</v>
      </c>
      <c r="N201" s="27">
        <v>0</v>
      </c>
      <c r="O201" s="41">
        <v>0</v>
      </c>
      <c r="P201" s="27">
        <v>0</v>
      </c>
      <c r="Q201" s="27">
        <v>0</v>
      </c>
      <c r="R201" s="27">
        <v>0</v>
      </c>
      <c r="S201" s="27">
        <v>0</v>
      </c>
      <c r="T201" s="41">
        <v>4.8003079677269955</v>
      </c>
      <c r="U201" s="43">
        <f>N136</f>
        <v>14.0868</v>
      </c>
      <c r="V201" s="30">
        <v>4.8003079677269955</v>
      </c>
    </row>
    <row r="202" spans="1:23" x14ac:dyDescent="0.25">
      <c r="B202" s="27" t="s">
        <v>14</v>
      </c>
      <c r="C202" s="27">
        <v>0</v>
      </c>
      <c r="D202" s="27">
        <v>0</v>
      </c>
      <c r="E202" s="3">
        <v>0</v>
      </c>
      <c r="F202" s="27">
        <v>0</v>
      </c>
      <c r="G202" s="27">
        <v>0</v>
      </c>
      <c r="H202" s="27">
        <v>0</v>
      </c>
      <c r="I202" s="27"/>
      <c r="J202" s="41">
        <v>0</v>
      </c>
      <c r="K202" s="27">
        <v>0</v>
      </c>
      <c r="L202" s="27">
        <v>0</v>
      </c>
      <c r="M202" s="27">
        <v>0</v>
      </c>
      <c r="N202" s="27">
        <v>0</v>
      </c>
      <c r="O202" s="41">
        <v>0</v>
      </c>
      <c r="P202" s="27">
        <v>0</v>
      </c>
      <c r="Q202" s="27">
        <v>0</v>
      </c>
      <c r="R202" s="27">
        <v>0</v>
      </c>
      <c r="S202" s="27">
        <v>0</v>
      </c>
      <c r="T202" s="41">
        <v>8.1466914439514255</v>
      </c>
      <c r="U202" s="43">
        <f>O136</f>
        <v>14.0868</v>
      </c>
      <c r="V202" s="30">
        <v>8.1466914439514255</v>
      </c>
    </row>
    <row r="203" spans="1:23" x14ac:dyDescent="0.25">
      <c r="B203" s="27" t="s">
        <v>15</v>
      </c>
      <c r="C203" s="27">
        <v>0</v>
      </c>
      <c r="D203" s="27">
        <v>0</v>
      </c>
      <c r="E203" s="3">
        <v>0</v>
      </c>
      <c r="F203" s="27">
        <v>0</v>
      </c>
      <c r="G203" s="27">
        <v>0</v>
      </c>
      <c r="H203" s="27">
        <v>0</v>
      </c>
      <c r="I203" s="27"/>
      <c r="J203" s="41">
        <v>0</v>
      </c>
      <c r="K203" s="27">
        <v>0</v>
      </c>
      <c r="L203" s="27">
        <v>0</v>
      </c>
      <c r="M203" s="27">
        <v>0</v>
      </c>
      <c r="N203" s="27">
        <v>0</v>
      </c>
      <c r="O203" s="41">
        <v>0</v>
      </c>
      <c r="P203" s="27">
        <v>3.6403095093623157</v>
      </c>
      <c r="Q203" s="27">
        <v>0</v>
      </c>
      <c r="R203" s="27">
        <v>0</v>
      </c>
      <c r="S203" s="27">
        <v>6.7159786619338373</v>
      </c>
      <c r="T203" s="41">
        <v>0</v>
      </c>
      <c r="U203" s="42"/>
      <c r="V203" s="30">
        <v>5.0480178005286254</v>
      </c>
    </row>
    <row r="204" spans="1:23" x14ac:dyDescent="0.25">
      <c r="B204" s="27" t="s">
        <v>16</v>
      </c>
      <c r="C204" s="27">
        <v>0</v>
      </c>
      <c r="D204" s="27">
        <v>0</v>
      </c>
      <c r="E204" s="3">
        <v>0</v>
      </c>
      <c r="F204" s="27">
        <v>0</v>
      </c>
      <c r="G204" s="27">
        <v>0</v>
      </c>
      <c r="H204" s="27">
        <v>0</v>
      </c>
      <c r="I204" s="27"/>
      <c r="J204" s="41">
        <v>0</v>
      </c>
      <c r="K204" s="27">
        <v>0</v>
      </c>
      <c r="L204" s="27">
        <v>0</v>
      </c>
      <c r="M204" s="27">
        <v>0</v>
      </c>
      <c r="N204" s="27">
        <v>0</v>
      </c>
      <c r="O204" s="41">
        <v>0</v>
      </c>
      <c r="P204" s="27">
        <v>0</v>
      </c>
      <c r="Q204" s="27">
        <v>0</v>
      </c>
      <c r="R204" s="27">
        <v>0</v>
      </c>
      <c r="S204" s="27">
        <v>0</v>
      </c>
      <c r="T204" s="41">
        <v>7.4040530735633361</v>
      </c>
      <c r="U204" s="42"/>
      <c r="V204" s="30">
        <v>7.4040530735633361</v>
      </c>
    </row>
    <row r="205" spans="1:23" x14ac:dyDescent="0.25">
      <c r="B205" s="27" t="s">
        <v>35</v>
      </c>
      <c r="C205" s="27">
        <v>0</v>
      </c>
      <c r="D205" s="27"/>
      <c r="F205" s="27"/>
      <c r="G205" s="27"/>
      <c r="H205" s="27"/>
      <c r="I205" s="41"/>
      <c r="J205" s="41"/>
      <c r="K205" s="27"/>
      <c r="L205" s="27"/>
      <c r="M205" s="27"/>
      <c r="N205" s="27"/>
      <c r="O205" s="41"/>
      <c r="P205" s="27"/>
      <c r="Q205" s="27"/>
      <c r="R205" s="27"/>
      <c r="S205" s="27"/>
      <c r="T205" s="41"/>
      <c r="U205" s="42"/>
      <c r="V205" s="30"/>
    </row>
    <row r="207" spans="1:23" ht="30" x14ac:dyDescent="0.25">
      <c r="A207" s="76" t="s">
        <v>75</v>
      </c>
      <c r="B207" s="28" t="s">
        <v>47</v>
      </c>
      <c r="C207" s="28" t="s">
        <v>1</v>
      </c>
      <c r="D207" s="28" t="s">
        <v>2</v>
      </c>
      <c r="E207" s="3" t="s">
        <v>3</v>
      </c>
      <c r="F207" s="28" t="s">
        <v>4</v>
      </c>
      <c r="G207" s="28" t="s">
        <v>5</v>
      </c>
      <c r="H207" s="28" t="s">
        <v>6</v>
      </c>
      <c r="I207" s="1" t="s">
        <v>61</v>
      </c>
      <c r="J207" s="1" t="s">
        <v>62</v>
      </c>
      <c r="K207" s="28" t="s">
        <v>8</v>
      </c>
      <c r="L207" s="28" t="s">
        <v>9</v>
      </c>
      <c r="M207" s="28" t="s">
        <v>10</v>
      </c>
      <c r="N207" s="28" t="s">
        <v>11</v>
      </c>
      <c r="O207" s="44" t="s">
        <v>12</v>
      </c>
      <c r="P207" s="28" t="s">
        <v>13</v>
      </c>
      <c r="Q207" s="28" t="s">
        <v>14</v>
      </c>
      <c r="R207" s="28" t="s">
        <v>15</v>
      </c>
      <c r="S207" s="28" t="s">
        <v>16</v>
      </c>
      <c r="T207" s="44" t="s">
        <v>17</v>
      </c>
      <c r="U207" s="56" t="s">
        <v>36</v>
      </c>
      <c r="V207" s="57" t="s">
        <v>35</v>
      </c>
    </row>
    <row r="208" spans="1:23" x14ac:dyDescent="0.25">
      <c r="B208" s="28" t="s">
        <v>18</v>
      </c>
      <c r="C208" s="28">
        <f>C191*C140</f>
        <v>0</v>
      </c>
      <c r="D208" s="28">
        <f t="shared" ref="D208:U208" si="147">D191*D140</f>
        <v>629529.83153275377</v>
      </c>
      <c r="E208" s="28">
        <f t="shared" si="147"/>
        <v>286638.54589213524</v>
      </c>
      <c r="F208" s="28">
        <f t="shared" si="147"/>
        <v>276.43248627015481</v>
      </c>
      <c r="G208" s="28">
        <f t="shared" si="147"/>
        <v>45731.297959869298</v>
      </c>
      <c r="H208" s="28">
        <f t="shared" si="147"/>
        <v>12874.678979262018</v>
      </c>
      <c r="I208" s="44">
        <f t="shared" si="147"/>
        <v>504158.78284835437</v>
      </c>
      <c r="J208" s="44">
        <f t="shared" si="147"/>
        <v>22294.777895359312</v>
      </c>
      <c r="K208" s="28">
        <f t="shared" si="147"/>
        <v>8653.5719995770833</v>
      </c>
      <c r="L208" s="28">
        <f t="shared" si="147"/>
        <v>15.323544578505141</v>
      </c>
      <c r="M208" s="28">
        <f t="shared" si="147"/>
        <v>101415.3901555706</v>
      </c>
      <c r="N208" s="28">
        <f t="shared" si="147"/>
        <v>39.248825522251465</v>
      </c>
      <c r="O208" s="28">
        <f t="shared" si="147"/>
        <v>5.9202249307787902</v>
      </c>
      <c r="P208" s="28">
        <f t="shared" si="147"/>
        <v>16988.061138827263</v>
      </c>
      <c r="Q208" s="28">
        <f t="shared" si="147"/>
        <v>0</v>
      </c>
      <c r="R208" s="28">
        <f t="shared" si="147"/>
        <v>49.173366137119046</v>
      </c>
      <c r="S208" s="28">
        <f t="shared" si="147"/>
        <v>0</v>
      </c>
      <c r="T208" s="28">
        <f t="shared" si="147"/>
        <v>0</v>
      </c>
      <c r="U208" s="28">
        <f t="shared" si="147"/>
        <v>0</v>
      </c>
      <c r="V208" s="58">
        <f t="shared" ref="V208:V221" si="148">SUM(C208:U208)</f>
        <v>1628671.0368491476</v>
      </c>
      <c r="W208" s="84">
        <f>V208-C222</f>
        <v>1628671.0368491476</v>
      </c>
    </row>
    <row r="209" spans="1:23" x14ac:dyDescent="0.25">
      <c r="B209" s="28" t="s">
        <v>2</v>
      </c>
      <c r="C209" s="28">
        <f t="shared" ref="C209:U209" si="149">C192*C141</f>
        <v>0</v>
      </c>
      <c r="D209" s="28">
        <f t="shared" si="149"/>
        <v>295.91458093418578</v>
      </c>
      <c r="E209" s="28">
        <f t="shared" si="149"/>
        <v>276734.44934844848</v>
      </c>
      <c r="F209" s="28">
        <f t="shared" si="149"/>
        <v>58.042924780626713</v>
      </c>
      <c r="G209" s="28">
        <f t="shared" si="149"/>
        <v>7062.6100316441007</v>
      </c>
      <c r="H209" s="28">
        <f t="shared" si="149"/>
        <v>2135.6345315728604</v>
      </c>
      <c r="I209" s="44">
        <f t="shared" si="149"/>
        <v>0</v>
      </c>
      <c r="J209" s="44">
        <f t="shared" si="149"/>
        <v>12220.527789513828</v>
      </c>
      <c r="K209" s="28">
        <f t="shared" si="149"/>
        <v>384840.21882677177</v>
      </c>
      <c r="L209" s="28">
        <f t="shared" si="149"/>
        <v>0</v>
      </c>
      <c r="M209" s="28">
        <f t="shared" si="149"/>
        <v>96508.258009788595</v>
      </c>
      <c r="N209" s="28">
        <f t="shared" si="149"/>
        <v>0</v>
      </c>
      <c r="O209" s="28">
        <f t="shared" si="149"/>
        <v>0</v>
      </c>
      <c r="P209" s="28">
        <f t="shared" si="149"/>
        <v>5043.4221679096418</v>
      </c>
      <c r="Q209" s="28">
        <f t="shared" si="149"/>
        <v>0</v>
      </c>
      <c r="R209" s="28">
        <f t="shared" si="149"/>
        <v>32279.149324215257</v>
      </c>
      <c r="S209" s="28">
        <f t="shared" si="149"/>
        <v>2967.6763934149817</v>
      </c>
      <c r="T209" s="28">
        <f t="shared" si="149"/>
        <v>0</v>
      </c>
      <c r="U209" s="28">
        <f t="shared" si="149"/>
        <v>0</v>
      </c>
      <c r="V209" s="58">
        <f t="shared" si="148"/>
        <v>820145.90392899432</v>
      </c>
      <c r="W209" s="84">
        <f>V209-D222</f>
        <v>189985.69162876706</v>
      </c>
    </row>
    <row r="210" spans="1:23" x14ac:dyDescent="0.25">
      <c r="B210" s="28" t="s">
        <v>3</v>
      </c>
      <c r="C210" s="28">
        <f t="shared" ref="C210:U210" si="150">C193*C142</f>
        <v>0</v>
      </c>
      <c r="D210" s="28">
        <f t="shared" si="150"/>
        <v>0</v>
      </c>
      <c r="E210" s="28">
        <f t="shared" si="150"/>
        <v>0</v>
      </c>
      <c r="F210" s="28">
        <f t="shared" si="150"/>
        <v>537.94243307695842</v>
      </c>
      <c r="G210" s="28">
        <f t="shared" si="150"/>
        <v>201.57735575474567</v>
      </c>
      <c r="H210" s="28">
        <f t="shared" si="150"/>
        <v>1696.3774680961287</v>
      </c>
      <c r="I210" s="44">
        <f t="shared" si="150"/>
        <v>0</v>
      </c>
      <c r="J210" s="44">
        <f t="shared" si="150"/>
        <v>859331.08016017999</v>
      </c>
      <c r="K210" s="28">
        <f t="shared" si="150"/>
        <v>118.62277291415708</v>
      </c>
      <c r="L210" s="28">
        <f t="shared" si="150"/>
        <v>442.85835221285282</v>
      </c>
      <c r="M210" s="28">
        <f t="shared" si="150"/>
        <v>1308.3142868071113</v>
      </c>
      <c r="N210" s="28">
        <f t="shared" si="150"/>
        <v>2.7458486142129415</v>
      </c>
      <c r="O210" s="28">
        <f t="shared" si="150"/>
        <v>106.60903312216568</v>
      </c>
      <c r="P210" s="28">
        <f t="shared" si="150"/>
        <v>0</v>
      </c>
      <c r="Q210" s="28">
        <f t="shared" si="150"/>
        <v>1499.3918496349459</v>
      </c>
      <c r="R210" s="28">
        <f t="shared" si="150"/>
        <v>0</v>
      </c>
      <c r="S210" s="28">
        <f t="shared" si="150"/>
        <v>126257.28305509585</v>
      </c>
      <c r="T210" s="28">
        <f t="shared" si="150"/>
        <v>0</v>
      </c>
      <c r="U210" s="28">
        <f t="shared" si="150"/>
        <v>0</v>
      </c>
      <c r="V210" s="58">
        <f t="shared" si="148"/>
        <v>991502.80261550902</v>
      </c>
      <c r="W210" s="84">
        <f>V210-E222</f>
        <v>406769.61481963075</v>
      </c>
    </row>
    <row r="211" spans="1:23" x14ac:dyDescent="0.25">
      <c r="B211" s="28" t="s">
        <v>4</v>
      </c>
      <c r="C211" s="28">
        <f t="shared" ref="C211:U211" si="151">C194*C143</f>
        <v>0</v>
      </c>
      <c r="D211" s="28">
        <f t="shared" si="151"/>
        <v>0</v>
      </c>
      <c r="E211" s="28">
        <f t="shared" si="151"/>
        <v>0</v>
      </c>
      <c r="F211" s="28">
        <f t="shared" si="151"/>
        <v>0</v>
      </c>
      <c r="G211" s="28">
        <f t="shared" si="151"/>
        <v>0</v>
      </c>
      <c r="H211" s="28">
        <f t="shared" si="151"/>
        <v>0</v>
      </c>
      <c r="I211" s="44">
        <f t="shared" si="151"/>
        <v>0</v>
      </c>
      <c r="J211" s="44">
        <f>J194*J143</f>
        <v>14067.482024447658</v>
      </c>
      <c r="K211" s="28">
        <f t="shared" si="151"/>
        <v>0</v>
      </c>
      <c r="L211" s="28">
        <f t="shared" si="151"/>
        <v>0</v>
      </c>
      <c r="M211" s="28">
        <f t="shared" si="151"/>
        <v>0</v>
      </c>
      <c r="N211" s="28">
        <f t="shared" si="151"/>
        <v>0</v>
      </c>
      <c r="O211" s="28">
        <f t="shared" si="151"/>
        <v>0</v>
      </c>
      <c r="P211" s="28">
        <f t="shared" si="151"/>
        <v>0</v>
      </c>
      <c r="Q211" s="28">
        <f t="shared" si="151"/>
        <v>0</v>
      </c>
      <c r="R211" s="28">
        <f t="shared" si="151"/>
        <v>0</v>
      </c>
      <c r="S211" s="28">
        <f t="shared" si="151"/>
        <v>0</v>
      </c>
      <c r="T211" s="28">
        <f t="shared" si="151"/>
        <v>0</v>
      </c>
      <c r="U211" s="28">
        <f t="shared" si="151"/>
        <v>0</v>
      </c>
      <c r="V211" s="58">
        <f t="shared" si="148"/>
        <v>14067.482024447658</v>
      </c>
      <c r="W211" s="84">
        <f>V211-F222</f>
        <v>13173.839967058446</v>
      </c>
    </row>
    <row r="212" spans="1:23" x14ac:dyDescent="0.25">
      <c r="B212" s="28" t="s">
        <v>5</v>
      </c>
      <c r="C212" s="28">
        <f t="shared" ref="C212:U212" si="152">C195*C144</f>
        <v>0</v>
      </c>
      <c r="D212" s="28">
        <f t="shared" si="152"/>
        <v>334.46618653932461</v>
      </c>
      <c r="E212" s="28">
        <f t="shared" si="152"/>
        <v>4225.3673263879909</v>
      </c>
      <c r="F212" s="28">
        <f t="shared" si="152"/>
        <v>0</v>
      </c>
      <c r="G212" s="28">
        <f t="shared" si="152"/>
        <v>0</v>
      </c>
      <c r="H212" s="28">
        <f t="shared" si="152"/>
        <v>0</v>
      </c>
      <c r="I212" s="44">
        <f t="shared" si="152"/>
        <v>0</v>
      </c>
      <c r="J212" s="44">
        <f t="shared" si="152"/>
        <v>311.45340383912128</v>
      </c>
      <c r="K212" s="28">
        <f t="shared" si="152"/>
        <v>66678.619678234027</v>
      </c>
      <c r="L212" s="28">
        <f t="shared" si="152"/>
        <v>3541.3501125770049</v>
      </c>
      <c r="M212" s="28">
        <f t="shared" si="152"/>
        <v>391.59525763460533</v>
      </c>
      <c r="N212" s="28">
        <f t="shared" si="152"/>
        <v>174.60512478486336</v>
      </c>
      <c r="O212" s="28">
        <f t="shared" si="152"/>
        <v>0</v>
      </c>
      <c r="P212" s="28">
        <f t="shared" si="152"/>
        <v>0</v>
      </c>
      <c r="Q212" s="28">
        <f t="shared" si="152"/>
        <v>0</v>
      </c>
      <c r="R212" s="28">
        <f t="shared" si="152"/>
        <v>0</v>
      </c>
      <c r="S212" s="28">
        <f t="shared" si="152"/>
        <v>0</v>
      </c>
      <c r="T212" s="28">
        <f t="shared" si="152"/>
        <v>0</v>
      </c>
      <c r="U212" s="28">
        <f t="shared" si="152"/>
        <v>0</v>
      </c>
      <c r="V212" s="58">
        <f t="shared" si="148"/>
        <v>75657.457089996926</v>
      </c>
      <c r="W212" s="84">
        <f>V212-G222</f>
        <v>22661.971742728783</v>
      </c>
    </row>
    <row r="213" spans="1:23" x14ac:dyDescent="0.25">
      <c r="B213" s="28" t="s">
        <v>6</v>
      </c>
      <c r="C213" s="28">
        <f t="shared" ref="C213:U213" si="153">C196*C145</f>
        <v>0</v>
      </c>
      <c r="D213" s="28">
        <f t="shared" si="153"/>
        <v>0</v>
      </c>
      <c r="E213" s="28">
        <f t="shared" si="153"/>
        <v>17134.825228906517</v>
      </c>
      <c r="F213" s="28">
        <f t="shared" si="153"/>
        <v>21.224213261472322</v>
      </c>
      <c r="G213" s="28">
        <f t="shared" si="153"/>
        <v>0</v>
      </c>
      <c r="H213" s="28">
        <f t="shared" si="153"/>
        <v>0</v>
      </c>
      <c r="I213" s="44">
        <f t="shared" si="153"/>
        <v>0</v>
      </c>
      <c r="J213" s="44">
        <f t="shared" si="153"/>
        <v>5096.6019422184218</v>
      </c>
      <c r="K213" s="28">
        <f t="shared" si="153"/>
        <v>17402.471522494183</v>
      </c>
      <c r="L213" s="28">
        <f t="shared" si="153"/>
        <v>0</v>
      </c>
      <c r="M213" s="28">
        <f t="shared" si="153"/>
        <v>0</v>
      </c>
      <c r="N213" s="28">
        <f t="shared" si="153"/>
        <v>0</v>
      </c>
      <c r="O213" s="28">
        <f t="shared" si="153"/>
        <v>0</v>
      </c>
      <c r="P213" s="28">
        <f t="shared" si="153"/>
        <v>0</v>
      </c>
      <c r="Q213" s="28">
        <f t="shared" si="153"/>
        <v>0</v>
      </c>
      <c r="R213" s="28">
        <f t="shared" si="153"/>
        <v>0</v>
      </c>
      <c r="S213" s="28">
        <f t="shared" si="153"/>
        <v>0</v>
      </c>
      <c r="T213" s="28">
        <f t="shared" si="153"/>
        <v>0</v>
      </c>
      <c r="U213" s="28">
        <f t="shared" si="153"/>
        <v>0</v>
      </c>
      <c r="V213" s="58">
        <f t="shared" si="148"/>
        <v>39655.122906880599</v>
      </c>
      <c r="W213" s="84">
        <f>V213-H222</f>
        <v>21002.75224676904</v>
      </c>
    </row>
    <row r="214" spans="1:23" x14ac:dyDescent="0.25">
      <c r="B214" s="28" t="s">
        <v>8</v>
      </c>
      <c r="C214" s="28">
        <f t="shared" ref="C214:U214" si="154">C197*C146</f>
        <v>0</v>
      </c>
      <c r="D214" s="28">
        <f t="shared" si="154"/>
        <v>0</v>
      </c>
      <c r="E214" s="28">
        <f t="shared" si="154"/>
        <v>0</v>
      </c>
      <c r="F214" s="28">
        <f t="shared" si="154"/>
        <v>0</v>
      </c>
      <c r="G214" s="28">
        <f t="shared" si="154"/>
        <v>0</v>
      </c>
      <c r="H214" s="28">
        <f t="shared" si="154"/>
        <v>1945.6796811805496</v>
      </c>
      <c r="I214" s="44">
        <f t="shared" si="154"/>
        <v>0</v>
      </c>
      <c r="J214" s="44">
        <f t="shared" si="154"/>
        <v>0</v>
      </c>
      <c r="K214" s="28">
        <f t="shared" si="154"/>
        <v>0</v>
      </c>
      <c r="L214" s="28">
        <f t="shared" si="154"/>
        <v>0</v>
      </c>
      <c r="M214" s="28">
        <f t="shared" si="154"/>
        <v>0</v>
      </c>
      <c r="N214" s="28">
        <f t="shared" si="154"/>
        <v>29925.154325255447</v>
      </c>
      <c r="O214" s="28">
        <f t="shared" si="154"/>
        <v>441191.73530646326</v>
      </c>
      <c r="P214" s="28">
        <f t="shared" si="154"/>
        <v>0</v>
      </c>
      <c r="Q214" s="28">
        <f t="shared" si="154"/>
        <v>0</v>
      </c>
      <c r="R214" s="28">
        <f t="shared" si="154"/>
        <v>0</v>
      </c>
      <c r="S214" s="28">
        <f t="shared" si="154"/>
        <v>1332565.2781870938</v>
      </c>
      <c r="T214" s="28">
        <f t="shared" si="154"/>
        <v>17354.601560370698</v>
      </c>
      <c r="U214" s="28">
        <f t="shared" si="154"/>
        <v>97886.757933000015</v>
      </c>
      <c r="V214" s="58">
        <f t="shared" si="148"/>
        <v>1920869.206993364</v>
      </c>
      <c r="W214" s="84">
        <f>V214-K222</f>
        <v>1164742.8281640531</v>
      </c>
    </row>
    <row r="215" spans="1:23" x14ac:dyDescent="0.25">
      <c r="B215" s="28" t="s">
        <v>9</v>
      </c>
      <c r="C215" s="28">
        <f t="shared" ref="C215:U215" si="155">C198*C147</f>
        <v>0</v>
      </c>
      <c r="D215" s="28">
        <f t="shared" si="155"/>
        <v>0</v>
      </c>
      <c r="E215" s="28">
        <f t="shared" si="155"/>
        <v>0</v>
      </c>
      <c r="F215" s="28">
        <f t="shared" si="155"/>
        <v>0</v>
      </c>
      <c r="G215" s="28">
        <f t="shared" si="155"/>
        <v>0</v>
      </c>
      <c r="H215" s="28">
        <f t="shared" si="155"/>
        <v>0</v>
      </c>
      <c r="I215" s="44">
        <f t="shared" si="155"/>
        <v>0</v>
      </c>
      <c r="J215" s="44">
        <f t="shared" si="155"/>
        <v>0</v>
      </c>
      <c r="K215" s="28">
        <f t="shared" si="155"/>
        <v>0</v>
      </c>
      <c r="L215" s="28">
        <f t="shared" si="155"/>
        <v>0</v>
      </c>
      <c r="M215" s="28">
        <f t="shared" si="155"/>
        <v>0</v>
      </c>
      <c r="N215" s="28">
        <f t="shared" si="155"/>
        <v>0</v>
      </c>
      <c r="O215" s="28">
        <f t="shared" si="155"/>
        <v>19.659276184051166</v>
      </c>
      <c r="P215" s="28">
        <f t="shared" si="155"/>
        <v>0</v>
      </c>
      <c r="Q215" s="28">
        <f t="shared" si="155"/>
        <v>0</v>
      </c>
      <c r="R215" s="28">
        <f t="shared" si="155"/>
        <v>0</v>
      </c>
      <c r="S215" s="28">
        <f t="shared" si="155"/>
        <v>4426.6876407212558</v>
      </c>
      <c r="T215" s="28">
        <f t="shared" si="155"/>
        <v>333.11876495353403</v>
      </c>
      <c r="U215" s="28">
        <f t="shared" si="155"/>
        <v>615.63998700000002</v>
      </c>
      <c r="V215" s="58">
        <f t="shared" si="148"/>
        <v>5395.1056688588415</v>
      </c>
      <c r="W215" s="84">
        <f>V215-L222</f>
        <v>1395.5736594904783</v>
      </c>
    </row>
    <row r="216" spans="1:23" x14ac:dyDescent="0.25">
      <c r="B216" s="28" t="s">
        <v>10</v>
      </c>
      <c r="C216" s="28">
        <f t="shared" ref="C216:U216" si="156">C199*C148</f>
        <v>0</v>
      </c>
      <c r="D216" s="28">
        <f t="shared" si="156"/>
        <v>0</v>
      </c>
      <c r="E216" s="28">
        <f t="shared" si="156"/>
        <v>0</v>
      </c>
      <c r="F216" s="28">
        <f t="shared" si="156"/>
        <v>0</v>
      </c>
      <c r="G216" s="28">
        <f t="shared" si="156"/>
        <v>0</v>
      </c>
      <c r="H216" s="28">
        <f t="shared" si="156"/>
        <v>0</v>
      </c>
      <c r="I216" s="44">
        <f t="shared" si="156"/>
        <v>0</v>
      </c>
      <c r="J216" s="44">
        <f t="shared" si="156"/>
        <v>551.2127735187205</v>
      </c>
      <c r="K216" s="28">
        <f t="shared" si="156"/>
        <v>277841.14956936322</v>
      </c>
      <c r="L216" s="28">
        <f t="shared" si="156"/>
        <v>0</v>
      </c>
      <c r="M216" s="28">
        <f t="shared" si="156"/>
        <v>0</v>
      </c>
      <c r="N216" s="28">
        <f t="shared" si="156"/>
        <v>0</v>
      </c>
      <c r="O216" s="28">
        <f t="shared" si="156"/>
        <v>0</v>
      </c>
      <c r="P216" s="28">
        <f t="shared" si="156"/>
        <v>0</v>
      </c>
      <c r="Q216" s="28">
        <f t="shared" si="156"/>
        <v>0</v>
      </c>
      <c r="R216" s="28">
        <f t="shared" si="156"/>
        <v>0</v>
      </c>
      <c r="S216" s="28">
        <f t="shared" si="156"/>
        <v>0</v>
      </c>
      <c r="T216" s="28">
        <f t="shared" si="156"/>
        <v>0</v>
      </c>
      <c r="U216" s="28">
        <f t="shared" si="156"/>
        <v>0</v>
      </c>
      <c r="V216" s="58">
        <f t="shared" si="148"/>
        <v>278392.36234288191</v>
      </c>
      <c r="W216" s="84">
        <f>V216-M222</f>
        <v>78768.804633080988</v>
      </c>
    </row>
    <row r="217" spans="1:23" x14ac:dyDescent="0.25">
      <c r="B217" s="28" t="s">
        <v>11</v>
      </c>
      <c r="C217" s="28">
        <f t="shared" ref="C217:U217" si="157">C200*C149</f>
        <v>0</v>
      </c>
      <c r="D217" s="28">
        <f t="shared" si="157"/>
        <v>0</v>
      </c>
      <c r="E217" s="28">
        <f t="shared" si="157"/>
        <v>0</v>
      </c>
      <c r="F217" s="28">
        <f t="shared" si="157"/>
        <v>0</v>
      </c>
      <c r="G217" s="28">
        <f t="shared" si="157"/>
        <v>0</v>
      </c>
      <c r="H217" s="28">
        <f t="shared" si="157"/>
        <v>0</v>
      </c>
      <c r="I217" s="44">
        <f t="shared" si="157"/>
        <v>0</v>
      </c>
      <c r="J217" s="44">
        <f t="shared" si="157"/>
        <v>0</v>
      </c>
      <c r="K217" s="28">
        <f t="shared" si="157"/>
        <v>591.7244599564707</v>
      </c>
      <c r="L217" s="28">
        <f t="shared" si="157"/>
        <v>0</v>
      </c>
      <c r="M217" s="28">
        <f t="shared" si="157"/>
        <v>0</v>
      </c>
      <c r="N217" s="28">
        <f t="shared" si="157"/>
        <v>0</v>
      </c>
      <c r="O217" s="28">
        <f t="shared" si="157"/>
        <v>38473.332850576851</v>
      </c>
      <c r="P217" s="28">
        <f t="shared" si="157"/>
        <v>0</v>
      </c>
      <c r="Q217" s="28">
        <f t="shared" si="157"/>
        <v>0</v>
      </c>
      <c r="R217" s="28">
        <f t="shared" si="157"/>
        <v>0</v>
      </c>
      <c r="S217" s="28">
        <f t="shared" si="157"/>
        <v>0</v>
      </c>
      <c r="T217" s="28">
        <f t="shared" si="157"/>
        <v>0</v>
      </c>
      <c r="U217" s="28">
        <f t="shared" si="157"/>
        <v>0</v>
      </c>
      <c r="V217" s="58">
        <f t="shared" si="148"/>
        <v>39065.057310533324</v>
      </c>
      <c r="W217" s="84">
        <f>V217-N222</f>
        <v>8923.3031863565484</v>
      </c>
    </row>
    <row r="218" spans="1:23" x14ac:dyDescent="0.25">
      <c r="B218" s="28" t="s">
        <v>13</v>
      </c>
      <c r="C218" s="28">
        <f t="shared" ref="C218:U218" si="158">C201*C150</f>
        <v>0</v>
      </c>
      <c r="D218" s="28">
        <f t="shared" si="158"/>
        <v>0</v>
      </c>
      <c r="E218" s="28">
        <f t="shared" si="158"/>
        <v>0</v>
      </c>
      <c r="F218" s="28">
        <f t="shared" si="158"/>
        <v>0</v>
      </c>
      <c r="G218" s="28">
        <f t="shared" si="158"/>
        <v>0</v>
      </c>
      <c r="H218" s="28">
        <f t="shared" si="158"/>
        <v>0</v>
      </c>
      <c r="I218" s="44">
        <f t="shared" si="158"/>
        <v>0</v>
      </c>
      <c r="J218" s="44">
        <f t="shared" si="158"/>
        <v>0</v>
      </c>
      <c r="K218" s="28">
        <f t="shared" si="158"/>
        <v>0</v>
      </c>
      <c r="L218" s="28">
        <f t="shared" si="158"/>
        <v>0</v>
      </c>
      <c r="M218" s="28">
        <f t="shared" si="158"/>
        <v>0</v>
      </c>
      <c r="N218" s="28">
        <f t="shared" si="158"/>
        <v>0</v>
      </c>
      <c r="O218" s="28">
        <f t="shared" si="158"/>
        <v>0</v>
      </c>
      <c r="P218" s="28">
        <f t="shared" si="158"/>
        <v>0</v>
      </c>
      <c r="Q218" s="28">
        <f t="shared" si="158"/>
        <v>0</v>
      </c>
      <c r="R218" s="28">
        <f t="shared" si="158"/>
        <v>0</v>
      </c>
      <c r="S218" s="28">
        <f t="shared" si="158"/>
        <v>0</v>
      </c>
      <c r="T218" s="28">
        <f t="shared" si="158"/>
        <v>47776.947965538384</v>
      </c>
      <c r="U218" s="28">
        <f t="shared" si="158"/>
        <v>24133.087490399997</v>
      </c>
      <c r="V218" s="58">
        <f t="shared" si="148"/>
        <v>71910.035455938385</v>
      </c>
      <c r="W218" s="84">
        <f>V218-P222</f>
        <v>34311.324400195474</v>
      </c>
    </row>
    <row r="219" spans="1:23" x14ac:dyDescent="0.25">
      <c r="B219" s="28" t="s">
        <v>14</v>
      </c>
      <c r="C219" s="28">
        <f t="shared" ref="C219:U219" si="159">C202*C151</f>
        <v>0</v>
      </c>
      <c r="D219" s="28">
        <f t="shared" si="159"/>
        <v>0</v>
      </c>
      <c r="E219" s="28">
        <f t="shared" si="159"/>
        <v>0</v>
      </c>
      <c r="F219" s="28">
        <f t="shared" si="159"/>
        <v>0</v>
      </c>
      <c r="G219" s="28">
        <f t="shared" si="159"/>
        <v>0</v>
      </c>
      <c r="H219" s="28">
        <f t="shared" si="159"/>
        <v>0</v>
      </c>
      <c r="I219" s="44">
        <f t="shared" si="159"/>
        <v>0</v>
      </c>
      <c r="J219" s="44">
        <f t="shared" si="159"/>
        <v>0</v>
      </c>
      <c r="K219" s="28">
        <f t="shared" si="159"/>
        <v>0</v>
      </c>
      <c r="L219" s="28">
        <f t="shared" si="159"/>
        <v>0</v>
      </c>
      <c r="M219" s="28">
        <f t="shared" si="159"/>
        <v>0</v>
      </c>
      <c r="N219" s="28">
        <f t="shared" si="159"/>
        <v>0</v>
      </c>
      <c r="O219" s="28">
        <f t="shared" si="159"/>
        <v>0</v>
      </c>
      <c r="P219" s="28">
        <f t="shared" si="159"/>
        <v>0</v>
      </c>
      <c r="Q219" s="28">
        <f t="shared" si="159"/>
        <v>0</v>
      </c>
      <c r="R219" s="28">
        <f t="shared" si="159"/>
        <v>0</v>
      </c>
      <c r="S219" s="28">
        <f t="shared" si="159"/>
        <v>0</v>
      </c>
      <c r="T219" s="28">
        <f t="shared" si="159"/>
        <v>1564.8930521644731</v>
      </c>
      <c r="U219" s="28">
        <f t="shared" si="159"/>
        <v>492.51198960000005</v>
      </c>
      <c r="V219" s="58">
        <f t="shared" si="148"/>
        <v>2057.405041764473</v>
      </c>
      <c r="W219" s="84">
        <f>V219-Q222</f>
        <v>558.01319212952717</v>
      </c>
    </row>
    <row r="220" spans="1:23" x14ac:dyDescent="0.25">
      <c r="B220" s="28" t="s">
        <v>15</v>
      </c>
      <c r="C220" s="28">
        <f t="shared" ref="C220:U220" si="160">C203*C152</f>
        <v>0</v>
      </c>
      <c r="D220" s="28">
        <f t="shared" si="160"/>
        <v>0</v>
      </c>
      <c r="E220" s="28">
        <f t="shared" si="160"/>
        <v>0</v>
      </c>
      <c r="F220" s="28">
        <f t="shared" si="160"/>
        <v>0</v>
      </c>
      <c r="G220" s="28">
        <f t="shared" si="160"/>
        <v>0</v>
      </c>
      <c r="H220" s="28">
        <f t="shared" si="160"/>
        <v>0</v>
      </c>
      <c r="I220" s="44">
        <f t="shared" si="160"/>
        <v>0</v>
      </c>
      <c r="J220" s="44">
        <f t="shared" si="160"/>
        <v>0</v>
      </c>
      <c r="K220" s="28">
        <f t="shared" si="160"/>
        <v>0</v>
      </c>
      <c r="L220" s="28">
        <f t="shared" si="160"/>
        <v>0</v>
      </c>
      <c r="M220" s="28">
        <f t="shared" si="160"/>
        <v>0</v>
      </c>
      <c r="N220" s="28">
        <f t="shared" si="160"/>
        <v>0</v>
      </c>
      <c r="O220" s="28">
        <f t="shared" si="160"/>
        <v>0</v>
      </c>
      <c r="P220" s="28">
        <f t="shared" si="160"/>
        <v>15567.227749006008</v>
      </c>
      <c r="Q220" s="28">
        <f t="shared" si="160"/>
        <v>0</v>
      </c>
      <c r="R220" s="28">
        <f t="shared" si="160"/>
        <v>0</v>
      </c>
      <c r="S220" s="28">
        <f t="shared" si="160"/>
        <v>24238.686938973759</v>
      </c>
      <c r="T220" s="28">
        <f t="shared" si="160"/>
        <v>0</v>
      </c>
      <c r="U220" s="28">
        <f t="shared" si="160"/>
        <v>0</v>
      </c>
      <c r="V220" s="58">
        <f t="shared" si="148"/>
        <v>39805.914687979763</v>
      </c>
      <c r="W220" s="84">
        <f>V220-R222</f>
        <v>7477.5919976273872</v>
      </c>
    </row>
    <row r="221" spans="1:23" x14ac:dyDescent="0.25">
      <c r="B221" s="28" t="s">
        <v>16</v>
      </c>
      <c r="C221" s="28">
        <f t="shared" ref="C221:U221" si="161">C204*C153</f>
        <v>0</v>
      </c>
      <c r="D221" s="28">
        <f t="shared" si="161"/>
        <v>0</v>
      </c>
      <c r="E221" s="28">
        <f t="shared" si="161"/>
        <v>0</v>
      </c>
      <c r="F221" s="28">
        <f t="shared" si="161"/>
        <v>0</v>
      </c>
      <c r="G221" s="28">
        <f t="shared" si="161"/>
        <v>0</v>
      </c>
      <c r="H221" s="28">
        <f t="shared" si="161"/>
        <v>0</v>
      </c>
      <c r="I221" s="44">
        <f t="shared" si="161"/>
        <v>0</v>
      </c>
      <c r="J221" s="44">
        <f t="shared" si="161"/>
        <v>0</v>
      </c>
      <c r="K221" s="28">
        <f t="shared" si="161"/>
        <v>0</v>
      </c>
      <c r="L221" s="28">
        <f t="shared" si="161"/>
        <v>0</v>
      </c>
      <c r="M221" s="28">
        <f t="shared" si="161"/>
        <v>0</v>
      </c>
      <c r="N221" s="28">
        <f t="shared" si="161"/>
        <v>0</v>
      </c>
      <c r="O221" s="28">
        <f t="shared" si="161"/>
        <v>0</v>
      </c>
      <c r="P221" s="28">
        <f t="shared" si="161"/>
        <v>0</v>
      </c>
      <c r="Q221" s="28">
        <f t="shared" si="161"/>
        <v>0</v>
      </c>
      <c r="R221" s="28">
        <f t="shared" si="161"/>
        <v>0</v>
      </c>
      <c r="S221" s="28">
        <f t="shared" si="161"/>
        <v>0</v>
      </c>
      <c r="T221" s="28">
        <f t="shared" si="161"/>
        <v>1982327.9882253297</v>
      </c>
      <c r="U221" s="28">
        <f t="shared" si="161"/>
        <v>0</v>
      </c>
      <c r="V221" s="58">
        <f t="shared" si="148"/>
        <v>1982327.9882253297</v>
      </c>
      <c r="W221" s="84">
        <f>V221-S222</f>
        <v>491872.37601003004</v>
      </c>
    </row>
    <row r="222" spans="1:23" x14ac:dyDescent="0.25">
      <c r="B222" s="28" t="s">
        <v>35</v>
      </c>
      <c r="C222" s="58">
        <f>SUM(C208:C221)</f>
        <v>0</v>
      </c>
      <c r="D222" s="58">
        <f t="shared" ref="D222:V222" si="162">SUM(D208:D221)</f>
        <v>630160.21230022726</v>
      </c>
      <c r="E222" s="58">
        <f t="shared" si="162"/>
        <v>584733.18779587827</v>
      </c>
      <c r="F222" s="58">
        <f t="shared" si="162"/>
        <v>893.64205738921225</v>
      </c>
      <c r="G222" s="58">
        <f>SUM(G208:G221)</f>
        <v>52995.485347268143</v>
      </c>
      <c r="H222" s="58">
        <f t="shared" si="162"/>
        <v>18652.370660111559</v>
      </c>
      <c r="I222" s="58">
        <f t="shared" si="162"/>
        <v>504158.78284835437</v>
      </c>
      <c r="J222" s="58">
        <f t="shared" si="162"/>
        <v>913873.13598907704</v>
      </c>
      <c r="K222" s="58">
        <f t="shared" si="162"/>
        <v>756126.378829311</v>
      </c>
      <c r="L222" s="58">
        <f t="shared" si="162"/>
        <v>3999.5320093683631</v>
      </c>
      <c r="M222" s="58">
        <f t="shared" si="162"/>
        <v>199623.55770980092</v>
      </c>
      <c r="N222" s="58">
        <f t="shared" si="162"/>
        <v>30141.754124176776</v>
      </c>
      <c r="O222" s="58">
        <f t="shared" si="162"/>
        <v>479797.25669127709</v>
      </c>
      <c r="P222" s="58">
        <f t="shared" si="162"/>
        <v>37598.711055742911</v>
      </c>
      <c r="Q222" s="58">
        <f t="shared" si="162"/>
        <v>1499.3918496349459</v>
      </c>
      <c r="R222" s="58">
        <f t="shared" si="162"/>
        <v>32328.322690352376</v>
      </c>
      <c r="S222" s="58">
        <f t="shared" si="162"/>
        <v>1490455.6122152996</v>
      </c>
      <c r="T222" s="58">
        <f t="shared" si="162"/>
        <v>2049357.5495683567</v>
      </c>
      <c r="U222" s="58">
        <f t="shared" si="162"/>
        <v>123127.99740000001</v>
      </c>
      <c r="V222" s="58">
        <f t="shared" si="162"/>
        <v>7909522.8811416263</v>
      </c>
    </row>
    <row r="223" spans="1:23" x14ac:dyDescent="0.25">
      <c r="B223" s="27"/>
      <c r="U223" s="27"/>
    </row>
    <row r="224" spans="1:23" x14ac:dyDescent="0.25">
      <c r="A224" s="21" t="s">
        <v>76</v>
      </c>
      <c r="B224" t="s">
        <v>79</v>
      </c>
    </row>
    <row r="225" spans="2:42" x14ac:dyDescent="0.25">
      <c r="B225" t="s">
        <v>47</v>
      </c>
      <c r="C225" t="s">
        <v>1</v>
      </c>
      <c r="D225" t="s">
        <v>2</v>
      </c>
      <c r="E225" s="3" t="s">
        <v>3</v>
      </c>
      <c r="F225" t="s">
        <v>4</v>
      </c>
      <c r="G225" t="s">
        <v>5</v>
      </c>
      <c r="H225" t="s">
        <v>6</v>
      </c>
      <c r="I225" s="1" t="s">
        <v>61</v>
      </c>
      <c r="J225" s="1" t="s">
        <v>62</v>
      </c>
      <c r="K225" t="s">
        <v>8</v>
      </c>
      <c r="L225" t="s">
        <v>9</v>
      </c>
      <c r="M225" t="s">
        <v>10</v>
      </c>
      <c r="N225" t="s">
        <v>11</v>
      </c>
      <c r="O225" s="44" t="s">
        <v>12</v>
      </c>
      <c r="P225" t="s">
        <v>13</v>
      </c>
      <c r="Q225" t="s">
        <v>14</v>
      </c>
      <c r="R225" t="s">
        <v>15</v>
      </c>
      <c r="S225" t="s">
        <v>16</v>
      </c>
      <c r="T225" s="44" t="s">
        <v>17</v>
      </c>
      <c r="U225" s="56" t="s">
        <v>36</v>
      </c>
      <c r="V225" s="57" t="s">
        <v>35</v>
      </c>
      <c r="X225" t="s">
        <v>1</v>
      </c>
      <c r="Y225" t="s">
        <v>2</v>
      </c>
      <c r="Z225" s="3" t="s">
        <v>3</v>
      </c>
      <c r="AA225" t="s">
        <v>4</v>
      </c>
      <c r="AB225" t="s">
        <v>5</v>
      </c>
      <c r="AC225" t="s">
        <v>6</v>
      </c>
      <c r="AD225" s="1" t="s">
        <v>61</v>
      </c>
      <c r="AE225" s="1" t="s">
        <v>62</v>
      </c>
      <c r="AF225" t="s">
        <v>8</v>
      </c>
      <c r="AG225" t="s">
        <v>9</v>
      </c>
      <c r="AH225" t="s">
        <v>10</v>
      </c>
      <c r="AI225" t="s">
        <v>11</v>
      </c>
      <c r="AJ225" s="44" t="s">
        <v>12</v>
      </c>
      <c r="AK225" t="s">
        <v>13</v>
      </c>
      <c r="AL225" t="s">
        <v>14</v>
      </c>
      <c r="AM225" t="s">
        <v>15</v>
      </c>
      <c r="AN225" t="s">
        <v>16</v>
      </c>
      <c r="AO225" s="44" t="s">
        <v>17</v>
      </c>
    </row>
    <row r="226" spans="2:42" x14ac:dyDescent="0.25">
      <c r="B226" t="s">
        <v>18</v>
      </c>
      <c r="C226" s="28">
        <f>X226</f>
        <v>0</v>
      </c>
      <c r="D226" s="28">
        <f t="shared" ref="D226:D239" si="163">Y226</f>
        <v>0</v>
      </c>
      <c r="E226" s="28">
        <f t="shared" ref="E226:E239" si="164">Z226</f>
        <v>0</v>
      </c>
      <c r="F226" s="28">
        <f t="shared" ref="F226:F239" si="165">AA226</f>
        <v>0</v>
      </c>
      <c r="G226" s="28">
        <f t="shared" ref="G226:G239" si="166">AB226</f>
        <v>0</v>
      </c>
      <c r="H226" s="28">
        <f t="shared" ref="H226:H239" si="167">AC226</f>
        <v>0</v>
      </c>
      <c r="I226" s="28">
        <f t="shared" ref="I226:I239" si="168">AD226</f>
        <v>0</v>
      </c>
      <c r="J226" s="28">
        <f t="shared" ref="J226:J239" si="169">AE226</f>
        <v>0</v>
      </c>
      <c r="K226" s="28">
        <f t="shared" ref="K226:K239" si="170">AF226</f>
        <v>0</v>
      </c>
      <c r="L226" s="28">
        <f t="shared" ref="L226:L239" si="171">AG226</f>
        <v>0</v>
      </c>
      <c r="M226" s="28">
        <f t="shared" ref="M226:M239" si="172">AH226</f>
        <v>0</v>
      </c>
      <c r="N226" s="28">
        <f t="shared" ref="N226:N239" si="173">AI226</f>
        <v>0</v>
      </c>
      <c r="O226" s="28">
        <f t="shared" ref="O226:O239" si="174">AJ226</f>
        <v>0</v>
      </c>
      <c r="P226" s="28">
        <f t="shared" ref="P226:P239" si="175">AK226</f>
        <v>0</v>
      </c>
      <c r="Q226" s="28">
        <f t="shared" ref="Q226:Q239" si="176">AL226</f>
        <v>0</v>
      </c>
      <c r="R226" s="28">
        <f t="shared" ref="R226:R239" si="177">AM226</f>
        <v>0</v>
      </c>
      <c r="S226" s="28">
        <f t="shared" ref="S226:S239" si="178">AN226</f>
        <v>0</v>
      </c>
      <c r="T226" s="28">
        <f t="shared" ref="T226:T239" si="179">AO226</f>
        <v>0</v>
      </c>
      <c r="U226" s="28">
        <v>0</v>
      </c>
      <c r="V226" s="58">
        <f t="shared" ref="V226:V239" si="180">SUM(C226:U226)</f>
        <v>0</v>
      </c>
      <c r="W226" s="84">
        <f>V226-C240</f>
        <v>-164571.00656917377</v>
      </c>
      <c r="X226">
        <f>[1]AçaíFruto!E648+[1]AçaíFruto!E662+[1]AçaíFruto!E704+[1]AçaíFruto!E718+[1]AçaíFruto!E858+[1]AçaíFruto!E872+[1]AçaíFruto!E886+[1]AçaíFruto!$E$900+[1]AçaíFruto!E914+[1]AçaíFruto!E928+[1]AçaíFruto!E942+[1]AçaíFruto!E956+[1]AçaíFruto!E970+[1]AçaíFruto!E993</f>
        <v>0</v>
      </c>
      <c r="Y226">
        <f>[1]AçaíFruto!F648+[1]AçaíFruto!F662+[1]AçaíFruto!F704+[1]AçaíFruto!F718+[1]AçaíFruto!F858+[1]AçaíFruto!F872+[1]AçaíFruto!F886+[1]AçaíFruto!$E$900+[1]AçaíFruto!F914+[1]AçaíFruto!F928+[1]AçaíFruto!F942+[1]AçaíFruto!F956+[1]AçaíFruto!F970+[1]AçaíFruto!F993</f>
        <v>0</v>
      </c>
      <c r="Z226">
        <f>[1]AçaíFruto!G648+[1]AçaíFruto!G662+[1]AçaíFruto!G704+[1]AçaíFruto!G718+[1]AçaíFruto!G858+[1]AçaíFruto!G872+[1]AçaíFruto!G886+[1]AçaíFruto!$E$900+[1]AçaíFruto!G914+[1]AçaíFruto!G928+[1]AçaíFruto!G942+[1]AçaíFruto!G956+[1]AçaíFruto!G970+[1]AçaíFruto!G993</f>
        <v>0</v>
      </c>
      <c r="AA226">
        <f>[1]AçaíFruto!H648+[1]AçaíFruto!H662+[1]AçaíFruto!H704+[1]AçaíFruto!H718+[1]AçaíFruto!H858+[1]AçaíFruto!H872+[1]AçaíFruto!H886+[1]AçaíFruto!$E$900+[1]AçaíFruto!H914+[1]AçaíFruto!H928+[1]AçaíFruto!H942+[1]AçaíFruto!H956+[1]AçaíFruto!H970+[1]AçaíFruto!H993</f>
        <v>0</v>
      </c>
      <c r="AB226">
        <f>[1]AçaíFruto!I648+[1]AçaíFruto!I662+[1]AçaíFruto!I704+[1]AçaíFruto!I718+[1]AçaíFruto!I858+[1]AçaíFruto!I872+[1]AçaíFruto!I886+[1]AçaíFruto!$E$900+[1]AçaíFruto!I914+[1]AçaíFruto!I928+[1]AçaíFruto!I942+[1]AçaíFruto!I956+[1]AçaíFruto!I970+[1]AçaíFruto!I993</f>
        <v>0</v>
      </c>
      <c r="AC226">
        <f>[1]AçaíFruto!J648+[1]AçaíFruto!J662+[1]AçaíFruto!J704+[1]AçaíFruto!J718+[1]AçaíFruto!J858+[1]AçaíFruto!J872+[1]AçaíFruto!J886+[1]AçaíFruto!$E$900+[1]AçaíFruto!J914+[1]AçaíFruto!J928+[1]AçaíFruto!J942+[1]AçaíFruto!J956+[1]AçaíFruto!J970+[1]AçaíFruto!J993</f>
        <v>0</v>
      </c>
      <c r="AD226">
        <f>[1]AçaíFruto!K648+[1]AçaíFruto!K662+[1]AçaíFruto!K704+[1]AçaíFruto!K718+[1]AçaíFruto!K858+[1]AçaíFruto!K872+[1]AçaíFruto!K886+[1]AçaíFruto!$E$900+[1]AçaíFruto!K914+[1]AçaíFruto!K928+[1]AçaíFruto!K942+[1]AçaíFruto!K956+[1]AçaíFruto!K970+[1]AçaíFruto!K993</f>
        <v>0</v>
      </c>
      <c r="AE226">
        <f>[1]AçaíFruto!L648+[1]AçaíFruto!L662+[1]AçaíFruto!L704+[1]AçaíFruto!L718+[1]AçaíFruto!L858+[1]AçaíFruto!L872+[1]AçaíFruto!L886+[1]AçaíFruto!$E$900+[1]AçaíFruto!L914+[1]AçaíFruto!L928+[1]AçaíFruto!L942+[1]AçaíFruto!L956+[1]AçaíFruto!L970+[1]AçaíFruto!L993</f>
        <v>0</v>
      </c>
      <c r="AF226">
        <f>[1]AçaíFruto!M648+[1]AçaíFruto!M662+[1]AçaíFruto!M704+[1]AçaíFruto!M718+[1]AçaíFruto!M858+[1]AçaíFruto!M872+[1]AçaíFruto!M886+[1]AçaíFruto!$E$900+[1]AçaíFruto!M914+[1]AçaíFruto!M928+[1]AçaíFruto!M942+[1]AçaíFruto!M956+[1]AçaíFruto!M970+[1]AçaíFruto!M993</f>
        <v>0</v>
      </c>
      <c r="AG226">
        <f>[1]AçaíFruto!N648+[1]AçaíFruto!N662+[1]AçaíFruto!N704+[1]AçaíFruto!N718+[1]AçaíFruto!N858+[1]AçaíFruto!N872+[1]AçaíFruto!N886+[1]AçaíFruto!$E$900+[1]AçaíFruto!N914+[1]AçaíFruto!N928+[1]AçaíFruto!N942+[1]AçaíFruto!N956+[1]AçaíFruto!N970+[1]AçaíFruto!N993</f>
        <v>0</v>
      </c>
      <c r="AH226">
        <f>[1]AçaíFruto!O648+[1]AçaíFruto!O662+[1]AçaíFruto!O704+[1]AçaíFruto!O718+[1]AçaíFruto!O858+[1]AçaíFruto!O872+[1]AçaíFruto!O886+[1]AçaíFruto!$E$900+[1]AçaíFruto!O914+[1]AçaíFruto!O928+[1]AçaíFruto!O942+[1]AçaíFruto!O956+[1]AçaíFruto!O970+[1]AçaíFruto!O993</f>
        <v>0</v>
      </c>
      <c r="AI226">
        <f>[1]AçaíFruto!P648+[1]AçaíFruto!P662+[1]AçaíFruto!P704+[1]AçaíFruto!P718+[1]AçaíFruto!P858+[1]AçaíFruto!P872+[1]AçaíFruto!P886+[1]AçaíFruto!$E$900+[1]AçaíFruto!P914+[1]AçaíFruto!P928+[1]AçaíFruto!P942+[1]AçaíFruto!P956+[1]AçaíFruto!P970+[1]AçaíFruto!P993</f>
        <v>0</v>
      </c>
      <c r="AJ226">
        <f>[1]AçaíFruto!Q648+[1]AçaíFruto!Q662+[1]AçaíFruto!Q704+[1]AçaíFruto!Q718+[1]AçaíFruto!Q858+[1]AçaíFruto!Q872+[1]AçaíFruto!Q886+[1]AçaíFruto!$E$900+[1]AçaíFruto!Q914+[1]AçaíFruto!Q928+[1]AçaíFruto!Q942+[1]AçaíFruto!Q956+[1]AçaíFruto!Q970+[1]AçaíFruto!Q993</f>
        <v>0</v>
      </c>
      <c r="AK226">
        <f>[1]AçaíFruto!R648+[1]AçaíFruto!R662+[1]AçaíFruto!R704+[1]AçaíFruto!R718+[1]AçaíFruto!R858+[1]AçaíFruto!R872+[1]AçaíFruto!R886+[1]AçaíFruto!$E$900+[1]AçaíFruto!R914+[1]AçaíFruto!R928+[1]AçaíFruto!R942+[1]AçaíFruto!R956+[1]AçaíFruto!R970+[1]AçaíFruto!R993</f>
        <v>0</v>
      </c>
      <c r="AL226">
        <f>[1]AçaíFruto!S648+[1]AçaíFruto!S662+[1]AçaíFruto!S704+[1]AçaíFruto!S718+[1]AçaíFruto!S858+[1]AçaíFruto!S872+[1]AçaíFruto!S886+[1]AçaíFruto!$E$900+[1]AçaíFruto!S914+[1]AçaíFruto!S928+[1]AçaíFruto!S942+[1]AçaíFruto!S956+[1]AçaíFruto!S970+[1]AçaíFruto!S993</f>
        <v>0</v>
      </c>
      <c r="AM226">
        <f>[1]AçaíFruto!T648+[1]AçaíFruto!T662+[1]AçaíFruto!T704+[1]AçaíFruto!T718+[1]AçaíFruto!T858+[1]AçaíFruto!T872+[1]AçaíFruto!T886+[1]AçaíFruto!$E$900+[1]AçaíFruto!T914+[1]AçaíFruto!T928+[1]AçaíFruto!T942+[1]AçaíFruto!T956+[1]AçaíFruto!T970+[1]AçaíFruto!T993</f>
        <v>0</v>
      </c>
      <c r="AN226">
        <f>[1]AçaíFruto!U648+[1]AçaíFruto!U662+[1]AçaíFruto!U704+[1]AçaíFruto!U718+[1]AçaíFruto!U858+[1]AçaíFruto!U872+[1]AçaíFruto!U886+[1]AçaíFruto!$E$900+[1]AçaíFruto!U914+[1]AçaíFruto!U928+[1]AçaíFruto!U942+[1]AçaíFruto!U956+[1]AçaíFruto!U970+[1]AçaíFruto!U993</f>
        <v>0</v>
      </c>
      <c r="AO226">
        <f>[1]AçaíFruto!V648+[1]AçaíFruto!V662+[1]AçaíFruto!V704+[1]AçaíFruto!V718+[1]AçaíFruto!V858+[1]AçaíFruto!V872+[1]AçaíFruto!V886+[1]AçaíFruto!$E$900+[1]AçaíFruto!V914+[1]AçaíFruto!V928+[1]AçaíFruto!V942+[1]AçaíFruto!V956+[1]AçaíFruto!V970+[1]AçaíFruto!V993</f>
        <v>0</v>
      </c>
      <c r="AP226">
        <f>[1]AçaíFruto!W648+[1]AçaíFruto!W662+[1]AçaíFruto!W704+[1]AçaíFruto!W718+[1]AçaíFruto!W858+[1]AçaíFruto!W872+[1]AçaíFruto!W886+[1]AçaíFruto!$E$900+[1]AçaíFruto!W914+[1]AçaíFruto!W928+[1]AçaíFruto!W942+[1]AçaíFruto!W956+[1]AçaíFruto!W970+[1]AçaíFruto!W993</f>
        <v>0</v>
      </c>
    </row>
    <row r="227" spans="2:42" x14ac:dyDescent="0.25">
      <c r="B227" t="s">
        <v>2</v>
      </c>
      <c r="C227" s="28">
        <f t="shared" ref="C227:C239" si="181">X227</f>
        <v>0</v>
      </c>
      <c r="D227" s="28">
        <f t="shared" si="163"/>
        <v>0</v>
      </c>
      <c r="E227" s="28">
        <f t="shared" si="164"/>
        <v>0</v>
      </c>
      <c r="F227" s="28">
        <f t="shared" si="165"/>
        <v>0</v>
      </c>
      <c r="G227" s="28">
        <f t="shared" si="166"/>
        <v>0</v>
      </c>
      <c r="H227" s="28">
        <f t="shared" si="167"/>
        <v>0</v>
      </c>
      <c r="I227" s="28">
        <f t="shared" si="168"/>
        <v>0</v>
      </c>
      <c r="J227" s="28">
        <f t="shared" si="169"/>
        <v>0</v>
      </c>
      <c r="K227" s="28">
        <f t="shared" si="170"/>
        <v>0</v>
      </c>
      <c r="L227" s="28">
        <f t="shared" si="171"/>
        <v>0</v>
      </c>
      <c r="M227" s="28">
        <f t="shared" si="172"/>
        <v>0</v>
      </c>
      <c r="N227" s="28">
        <f t="shared" si="173"/>
        <v>0</v>
      </c>
      <c r="O227" s="28">
        <f t="shared" si="174"/>
        <v>0</v>
      </c>
      <c r="P227" s="28">
        <f t="shared" si="175"/>
        <v>0</v>
      </c>
      <c r="Q227" s="28">
        <f t="shared" si="176"/>
        <v>0</v>
      </c>
      <c r="R227" s="28">
        <f t="shared" si="177"/>
        <v>0</v>
      </c>
      <c r="S227" s="28">
        <f t="shared" si="178"/>
        <v>0</v>
      </c>
      <c r="T227" s="28">
        <f t="shared" si="179"/>
        <v>0</v>
      </c>
      <c r="U227" s="28">
        <v>0</v>
      </c>
      <c r="V227" s="58">
        <f t="shared" si="180"/>
        <v>0</v>
      </c>
      <c r="W227" s="84">
        <f>V227-D240</f>
        <v>0</v>
      </c>
      <c r="X227">
        <f>[1]AçaíFruto!E649+[1]AçaíFruto!E663+[1]AçaíFruto!E705+[1]AçaíFruto!E719+[1]AçaíFruto!E859+[1]AçaíFruto!E873+[1]AçaíFruto!E887+[1]AçaíFruto!$E$900+[1]AçaíFruto!E915+[1]AçaíFruto!E929+[1]AçaíFruto!E943+[1]AçaíFruto!E957+[1]AçaíFruto!E971+[1]AçaíFruto!E994</f>
        <v>0</v>
      </c>
      <c r="Y227">
        <f>[1]AçaíFruto!F649+[1]AçaíFruto!F663+[1]AçaíFruto!F705+[1]AçaíFruto!F719+[1]AçaíFruto!F859+[1]AçaíFruto!F873+[1]AçaíFruto!F887+[1]AçaíFruto!$E$900+[1]AçaíFruto!F915+[1]AçaíFruto!F929+[1]AçaíFruto!F943+[1]AçaíFruto!F957+[1]AçaíFruto!F971+[1]AçaíFruto!F994</f>
        <v>0</v>
      </c>
      <c r="Z227">
        <f>[1]AçaíFruto!G649+[1]AçaíFruto!G663+[1]AçaíFruto!G705+[1]AçaíFruto!G719+[1]AçaíFruto!G859+[1]AçaíFruto!G873+[1]AçaíFruto!G887+[1]AçaíFruto!$E$900+[1]AçaíFruto!G915+[1]AçaíFruto!G929+[1]AçaíFruto!G943+[1]AçaíFruto!G957+[1]AçaíFruto!G971+[1]AçaíFruto!G994</f>
        <v>0</v>
      </c>
      <c r="AA227">
        <f>[1]AçaíFruto!H649+[1]AçaíFruto!H663+[1]AçaíFruto!H705+[1]AçaíFruto!H719+[1]AçaíFruto!H859+[1]AçaíFruto!H873+[1]AçaíFruto!H887+[1]AçaíFruto!$E$900+[1]AçaíFruto!H915+[1]AçaíFruto!H929+[1]AçaíFruto!H943+[1]AçaíFruto!H957+[1]AçaíFruto!H971+[1]AçaíFruto!H994</f>
        <v>0</v>
      </c>
      <c r="AB227">
        <f>[1]AçaíFruto!I649+[1]AçaíFruto!I663+[1]AçaíFruto!I705+[1]AçaíFruto!I719+[1]AçaíFruto!I859+[1]AçaíFruto!I873+[1]AçaíFruto!I887+[1]AçaíFruto!$E$900+[1]AçaíFruto!I915+[1]AçaíFruto!I929+[1]AçaíFruto!I943+[1]AçaíFruto!I957+[1]AçaíFruto!I971+[1]AçaíFruto!I994</f>
        <v>0</v>
      </c>
      <c r="AC227">
        <f>[1]AçaíFruto!J649+[1]AçaíFruto!J663+[1]AçaíFruto!J705+[1]AçaíFruto!J719+[1]AçaíFruto!J859+[1]AçaíFruto!J873+[1]AçaíFruto!J887+[1]AçaíFruto!$E$900+[1]AçaíFruto!J915+[1]AçaíFruto!J929+[1]AçaíFruto!J943+[1]AçaíFruto!J957+[1]AçaíFruto!J971+[1]AçaíFruto!J994</f>
        <v>0</v>
      </c>
      <c r="AD227">
        <f>[1]AçaíFruto!K649+[1]AçaíFruto!K663+[1]AçaíFruto!K705+[1]AçaíFruto!K719+[1]AçaíFruto!K859+[1]AçaíFruto!K873+[1]AçaíFruto!K887+[1]AçaíFruto!$E$900+[1]AçaíFruto!K915+[1]AçaíFruto!K929+[1]AçaíFruto!K943+[1]AçaíFruto!K957+[1]AçaíFruto!K971+[1]AçaíFruto!K994</f>
        <v>0</v>
      </c>
      <c r="AE227">
        <f>[1]AçaíFruto!L649+[1]AçaíFruto!L663+[1]AçaíFruto!L705+[1]AçaíFruto!L719+[1]AçaíFruto!L859+[1]AçaíFruto!L873+[1]AçaíFruto!L887+[1]AçaíFruto!$E$900+[1]AçaíFruto!L915+[1]AçaíFruto!L929+[1]AçaíFruto!L943+[1]AçaíFruto!L957+[1]AçaíFruto!L971+[1]AçaíFruto!L994</f>
        <v>0</v>
      </c>
      <c r="AF227">
        <f>[1]AçaíFruto!M649+[1]AçaíFruto!M663+[1]AçaíFruto!M705+[1]AçaíFruto!M719+[1]AçaíFruto!M859+[1]AçaíFruto!M873+[1]AçaíFruto!M887+[1]AçaíFruto!$E$900+[1]AçaíFruto!M915+[1]AçaíFruto!M929+[1]AçaíFruto!M943+[1]AçaíFruto!M957+[1]AçaíFruto!M971+[1]AçaíFruto!M994</f>
        <v>0</v>
      </c>
      <c r="AG227">
        <f>[1]AçaíFruto!N649+[1]AçaíFruto!N663+[1]AçaíFruto!N705+[1]AçaíFruto!N719+[1]AçaíFruto!N859+[1]AçaíFruto!N873+[1]AçaíFruto!N887+[1]AçaíFruto!$E$900+[1]AçaíFruto!N915+[1]AçaíFruto!N929+[1]AçaíFruto!N943+[1]AçaíFruto!N957+[1]AçaíFruto!N971+[1]AçaíFruto!N994</f>
        <v>0</v>
      </c>
      <c r="AH227">
        <f>[1]AçaíFruto!O649+[1]AçaíFruto!O663+[1]AçaíFruto!O705+[1]AçaíFruto!O719+[1]AçaíFruto!O859+[1]AçaíFruto!O873+[1]AçaíFruto!O887+[1]AçaíFruto!$E$900+[1]AçaíFruto!O915+[1]AçaíFruto!O929+[1]AçaíFruto!O943+[1]AçaíFruto!O957+[1]AçaíFruto!O971+[1]AçaíFruto!O994</f>
        <v>0</v>
      </c>
      <c r="AI227">
        <f>[1]AçaíFruto!P649+[1]AçaíFruto!P663+[1]AçaíFruto!P705+[1]AçaíFruto!P719+[1]AçaíFruto!P859+[1]AçaíFruto!P873+[1]AçaíFruto!P887+[1]AçaíFruto!$E$900+[1]AçaíFruto!P915+[1]AçaíFruto!P929+[1]AçaíFruto!P943+[1]AçaíFruto!P957+[1]AçaíFruto!P971+[1]AçaíFruto!P994</f>
        <v>0</v>
      </c>
      <c r="AJ227">
        <f>[1]AçaíFruto!Q649+[1]AçaíFruto!Q663+[1]AçaíFruto!Q705+[1]AçaíFruto!Q719+[1]AçaíFruto!Q859+[1]AçaíFruto!Q873+[1]AçaíFruto!Q887+[1]AçaíFruto!$E$900+[1]AçaíFruto!Q915+[1]AçaíFruto!Q929+[1]AçaíFruto!Q943+[1]AçaíFruto!Q957+[1]AçaíFruto!Q971+[1]AçaíFruto!Q994</f>
        <v>0</v>
      </c>
      <c r="AK227">
        <f>[1]AçaíFruto!R649+[1]AçaíFruto!R663+[1]AçaíFruto!R705+[1]AçaíFruto!R719+[1]AçaíFruto!R859+[1]AçaíFruto!R873+[1]AçaíFruto!R887+[1]AçaíFruto!$E$900+[1]AçaíFruto!R915+[1]AçaíFruto!R929+[1]AçaíFruto!R943+[1]AçaíFruto!R957+[1]AçaíFruto!R971+[1]AçaíFruto!R994</f>
        <v>0</v>
      </c>
      <c r="AL227">
        <f>[1]AçaíFruto!S649+[1]AçaíFruto!S663+[1]AçaíFruto!S705+[1]AçaíFruto!S719+[1]AçaíFruto!S859+[1]AçaíFruto!S873+[1]AçaíFruto!S887+[1]AçaíFruto!$E$900+[1]AçaíFruto!S915+[1]AçaíFruto!S929+[1]AçaíFruto!S943+[1]AçaíFruto!S957+[1]AçaíFruto!S971+[1]AçaíFruto!S994</f>
        <v>0</v>
      </c>
      <c r="AM227">
        <f>[1]AçaíFruto!T649+[1]AçaíFruto!T663+[1]AçaíFruto!T705+[1]AçaíFruto!T719+[1]AçaíFruto!T859+[1]AçaíFruto!T873+[1]AçaíFruto!T887+[1]AçaíFruto!$E$900+[1]AçaíFruto!T915+[1]AçaíFruto!T929+[1]AçaíFruto!T943+[1]AçaíFruto!T957+[1]AçaíFruto!T971+[1]AçaíFruto!T994</f>
        <v>0</v>
      </c>
      <c r="AN227">
        <f>[1]AçaíFruto!U649+[1]AçaíFruto!U663+[1]AçaíFruto!U705+[1]AçaíFruto!U719+[1]AçaíFruto!U859+[1]AçaíFruto!U873+[1]AçaíFruto!U887+[1]AçaíFruto!$E$900+[1]AçaíFruto!U915+[1]AçaíFruto!U929+[1]AçaíFruto!U943+[1]AçaíFruto!U957+[1]AçaíFruto!U971+[1]AçaíFruto!U994</f>
        <v>0</v>
      </c>
      <c r="AO227">
        <f>[1]AçaíFruto!V649+[1]AçaíFruto!V663+[1]AçaíFruto!V705+[1]AçaíFruto!V719+[1]AçaíFruto!V859+[1]AçaíFruto!V873+[1]AçaíFruto!V887+[1]AçaíFruto!$E$900+[1]AçaíFruto!V915+[1]AçaíFruto!V929+[1]AçaíFruto!V943+[1]AçaíFruto!V957+[1]AçaíFruto!V971+[1]AçaíFruto!V994</f>
        <v>0</v>
      </c>
      <c r="AP227">
        <f>[1]AçaíFruto!W649+[1]AçaíFruto!W663+[1]AçaíFruto!W705+[1]AçaíFruto!W719+[1]AçaíFruto!W859+[1]AçaíFruto!W873+[1]AçaíFruto!W887+[1]AçaíFruto!$E$900+[1]AçaíFruto!W915+[1]AçaíFruto!W929+[1]AçaíFruto!W943+[1]AçaíFruto!W957+[1]AçaíFruto!W971+[1]AçaíFruto!W994</f>
        <v>0</v>
      </c>
    </row>
    <row r="228" spans="2:42" x14ac:dyDescent="0.25">
      <c r="B228" t="s">
        <v>3</v>
      </c>
      <c r="C228" s="28">
        <f t="shared" si="181"/>
        <v>0</v>
      </c>
      <c r="D228" s="28">
        <f t="shared" si="163"/>
        <v>0</v>
      </c>
      <c r="E228" s="28">
        <f t="shared" si="164"/>
        <v>0</v>
      </c>
      <c r="F228" s="28">
        <f t="shared" si="165"/>
        <v>0</v>
      </c>
      <c r="G228" s="28">
        <f t="shared" si="166"/>
        <v>0</v>
      </c>
      <c r="H228" s="28">
        <f t="shared" si="167"/>
        <v>0</v>
      </c>
      <c r="I228" s="28">
        <f t="shared" si="168"/>
        <v>0</v>
      </c>
      <c r="J228" s="28">
        <f t="shared" si="169"/>
        <v>0</v>
      </c>
      <c r="K228" s="28">
        <f t="shared" si="170"/>
        <v>0</v>
      </c>
      <c r="L228" s="28">
        <f t="shared" si="171"/>
        <v>0</v>
      </c>
      <c r="M228" s="28">
        <f t="shared" si="172"/>
        <v>0</v>
      </c>
      <c r="N228" s="28">
        <f t="shared" si="173"/>
        <v>0</v>
      </c>
      <c r="O228" s="28">
        <f t="shared" si="174"/>
        <v>0</v>
      </c>
      <c r="P228" s="28">
        <f t="shared" si="175"/>
        <v>0</v>
      </c>
      <c r="Q228" s="28">
        <f t="shared" si="176"/>
        <v>0</v>
      </c>
      <c r="R228" s="28">
        <f t="shared" si="177"/>
        <v>0</v>
      </c>
      <c r="S228" s="28">
        <f t="shared" si="178"/>
        <v>0</v>
      </c>
      <c r="T228" s="28">
        <f t="shared" si="179"/>
        <v>0</v>
      </c>
      <c r="U228" s="28">
        <v>0</v>
      </c>
      <c r="V228" s="58">
        <f t="shared" si="180"/>
        <v>0</v>
      </c>
      <c r="W228" s="84">
        <f>V228-E240</f>
        <v>-49726.406662747591</v>
      </c>
      <c r="X228">
        <f>[1]AçaíFruto!E650+[1]AçaíFruto!E664+[1]AçaíFruto!E706+[1]AçaíFruto!E720+[1]AçaíFruto!E860+[1]AçaíFruto!E874+[1]AçaíFruto!E888+[1]AçaíFruto!$E$900+[1]AçaíFruto!E916+[1]AçaíFruto!E930+[1]AçaíFruto!E944+[1]AçaíFruto!E958+[1]AçaíFruto!E972+[1]AçaíFruto!E995</f>
        <v>0</v>
      </c>
      <c r="Y228">
        <f>[1]AçaíFruto!F650+[1]AçaíFruto!F664+[1]AçaíFruto!F706+[1]AçaíFruto!F720+[1]AçaíFruto!F860+[1]AçaíFruto!F874+[1]AçaíFruto!F888+[1]AçaíFruto!$E$900+[1]AçaíFruto!F916+[1]AçaíFruto!F930+[1]AçaíFruto!F944+[1]AçaíFruto!F958+[1]AçaíFruto!F972+[1]AçaíFruto!F995</f>
        <v>0</v>
      </c>
      <c r="Z228">
        <f>[1]AçaíFruto!G650+[1]AçaíFruto!G664+[1]AçaíFruto!G706+[1]AçaíFruto!G720+[1]AçaíFruto!G860+[1]AçaíFruto!G874+[1]AçaíFruto!G888+[1]AçaíFruto!$E$900+[1]AçaíFruto!G916+[1]AçaíFruto!G930+[1]AçaíFruto!G944+[1]AçaíFruto!G958+[1]AçaíFruto!G972+[1]AçaíFruto!G995</f>
        <v>0</v>
      </c>
      <c r="AA228">
        <f>[1]AçaíFruto!H650+[1]AçaíFruto!H664+[1]AçaíFruto!H706+[1]AçaíFruto!H720+[1]AçaíFruto!H860+[1]AçaíFruto!H874+[1]AçaíFruto!H888+[1]AçaíFruto!$E$900+[1]AçaíFruto!H916+[1]AçaíFruto!H930+[1]AçaíFruto!H944+[1]AçaíFruto!H958+[1]AçaíFruto!H972+[1]AçaíFruto!H995</f>
        <v>0</v>
      </c>
      <c r="AB228">
        <f>[1]AçaíFruto!I650+[1]AçaíFruto!I664+[1]AçaíFruto!I706+[1]AçaíFruto!I720+[1]AçaíFruto!I860+[1]AçaíFruto!I874+[1]AçaíFruto!I888+[1]AçaíFruto!$E$900+[1]AçaíFruto!I916+[1]AçaíFruto!I930+[1]AçaíFruto!I944+[1]AçaíFruto!I958+[1]AçaíFruto!I972+[1]AçaíFruto!I995</f>
        <v>0</v>
      </c>
      <c r="AC228">
        <f>[1]AçaíFruto!J650+[1]AçaíFruto!J664+[1]AçaíFruto!J706+[1]AçaíFruto!J720+[1]AçaíFruto!J860+[1]AçaíFruto!J874+[1]AçaíFruto!J888+[1]AçaíFruto!$E$900+[1]AçaíFruto!J916+[1]AçaíFruto!J930+[1]AçaíFruto!J944+[1]AçaíFruto!J958+[1]AçaíFruto!J972+[1]AçaíFruto!J995</f>
        <v>0</v>
      </c>
      <c r="AD228">
        <f>[1]AçaíFruto!K650+[1]AçaíFruto!K664+[1]AçaíFruto!K706+[1]AçaíFruto!K720+[1]AçaíFruto!K860+[1]AçaíFruto!K874+[1]AçaíFruto!K888+[1]AçaíFruto!$E$900+[1]AçaíFruto!K916+[1]AçaíFruto!K930+[1]AçaíFruto!K944+[1]AçaíFruto!K958+[1]AçaíFruto!K972+[1]AçaíFruto!K995</f>
        <v>0</v>
      </c>
      <c r="AE228">
        <f>[1]AçaíFruto!L650+[1]AçaíFruto!L664+[1]AçaíFruto!L706+[1]AçaíFruto!L720+[1]AçaíFruto!L860+[1]AçaíFruto!L874+[1]AçaíFruto!L888+[1]AçaíFruto!$E$900+[1]AçaíFruto!L916+[1]AçaíFruto!L930+[1]AçaíFruto!L944+[1]AçaíFruto!L958+[1]AçaíFruto!L972+[1]AçaíFruto!L995</f>
        <v>0</v>
      </c>
      <c r="AF228">
        <f>[1]AçaíFruto!M650+[1]AçaíFruto!M664+[1]AçaíFruto!M706+[1]AçaíFruto!M720+[1]AçaíFruto!M860+[1]AçaíFruto!M874+[1]AçaíFruto!M888+[1]AçaíFruto!$E$900+[1]AçaíFruto!M916+[1]AçaíFruto!M930+[1]AçaíFruto!M944+[1]AçaíFruto!M958+[1]AçaíFruto!M972+[1]AçaíFruto!M995</f>
        <v>0</v>
      </c>
      <c r="AG228">
        <f>[1]AçaíFruto!N650+[1]AçaíFruto!N664+[1]AçaíFruto!N706+[1]AçaíFruto!N720+[1]AçaíFruto!N860+[1]AçaíFruto!N874+[1]AçaíFruto!N888+[1]AçaíFruto!$E$900+[1]AçaíFruto!N916+[1]AçaíFruto!N930+[1]AçaíFruto!N944+[1]AçaíFruto!N958+[1]AçaíFruto!N972+[1]AçaíFruto!N995</f>
        <v>0</v>
      </c>
      <c r="AH228">
        <f>[1]AçaíFruto!O650+[1]AçaíFruto!O664+[1]AçaíFruto!O706+[1]AçaíFruto!O720+[1]AçaíFruto!O860+[1]AçaíFruto!O874+[1]AçaíFruto!O888+[1]AçaíFruto!$E$900+[1]AçaíFruto!O916+[1]AçaíFruto!O930+[1]AçaíFruto!O944+[1]AçaíFruto!O958+[1]AçaíFruto!O972+[1]AçaíFruto!O995</f>
        <v>0</v>
      </c>
      <c r="AI228">
        <f>[1]AçaíFruto!P650+[1]AçaíFruto!P664+[1]AçaíFruto!P706+[1]AçaíFruto!P720+[1]AçaíFruto!P860+[1]AçaíFruto!P874+[1]AçaíFruto!P888+[1]AçaíFruto!$E$900+[1]AçaíFruto!P916+[1]AçaíFruto!P930+[1]AçaíFruto!P944+[1]AçaíFruto!P958+[1]AçaíFruto!P972+[1]AçaíFruto!P995</f>
        <v>0</v>
      </c>
      <c r="AJ228">
        <f>[1]AçaíFruto!Q650+[1]AçaíFruto!Q664+[1]AçaíFruto!Q706+[1]AçaíFruto!Q720+[1]AçaíFruto!Q860+[1]AçaíFruto!Q874+[1]AçaíFruto!Q888+[1]AçaíFruto!$E$900+[1]AçaíFruto!Q916+[1]AçaíFruto!Q930+[1]AçaíFruto!Q944+[1]AçaíFruto!Q958+[1]AçaíFruto!Q972+[1]AçaíFruto!Q995</f>
        <v>0</v>
      </c>
      <c r="AK228">
        <f>[1]AçaíFruto!R650+[1]AçaíFruto!R664+[1]AçaíFruto!R706+[1]AçaíFruto!R720+[1]AçaíFruto!R860+[1]AçaíFruto!R874+[1]AçaíFruto!R888+[1]AçaíFruto!$E$900+[1]AçaíFruto!R916+[1]AçaíFruto!R930+[1]AçaíFruto!R944+[1]AçaíFruto!R958+[1]AçaíFruto!R972+[1]AçaíFruto!R995</f>
        <v>0</v>
      </c>
      <c r="AL228">
        <f>[1]AçaíFruto!S650+[1]AçaíFruto!S664+[1]AçaíFruto!S706+[1]AçaíFruto!S720+[1]AçaíFruto!S860+[1]AçaíFruto!S874+[1]AçaíFruto!S888+[1]AçaíFruto!$E$900+[1]AçaíFruto!S916+[1]AçaíFruto!S930+[1]AçaíFruto!S944+[1]AçaíFruto!S958+[1]AçaíFruto!S972+[1]AçaíFruto!S995</f>
        <v>0</v>
      </c>
      <c r="AM228">
        <f>[1]AçaíFruto!T650+[1]AçaíFruto!T664+[1]AçaíFruto!T706+[1]AçaíFruto!T720+[1]AçaíFruto!T860+[1]AçaíFruto!T874+[1]AçaíFruto!T888+[1]AçaíFruto!$E$900+[1]AçaíFruto!T916+[1]AçaíFruto!T930+[1]AçaíFruto!T944+[1]AçaíFruto!T958+[1]AçaíFruto!T972+[1]AçaíFruto!T995</f>
        <v>0</v>
      </c>
      <c r="AN228">
        <f>[1]AçaíFruto!U650+[1]AçaíFruto!U664+[1]AçaíFruto!U706+[1]AçaíFruto!U720+[1]AçaíFruto!U860+[1]AçaíFruto!U874+[1]AçaíFruto!U888+[1]AçaíFruto!$E$900+[1]AçaíFruto!U916+[1]AçaíFruto!U930+[1]AçaíFruto!U944+[1]AçaíFruto!U958+[1]AçaíFruto!U972+[1]AçaíFruto!U995</f>
        <v>0</v>
      </c>
      <c r="AO228">
        <f>[1]AçaíFruto!V650+[1]AçaíFruto!V664+[1]AçaíFruto!V706+[1]AçaíFruto!V720+[1]AçaíFruto!V860+[1]AçaíFruto!V874+[1]AçaíFruto!V888+[1]AçaíFruto!$E$900+[1]AçaíFruto!V916+[1]AçaíFruto!V930+[1]AçaíFruto!V944+[1]AçaíFruto!V958+[1]AçaíFruto!V972+[1]AçaíFruto!V995</f>
        <v>0</v>
      </c>
      <c r="AP228">
        <f>[1]AçaíFruto!W650+[1]AçaíFruto!W664+[1]AçaíFruto!W706+[1]AçaíFruto!W720+[1]AçaíFruto!W860+[1]AçaíFruto!W874+[1]AçaíFruto!W888+[1]AçaíFruto!$E$900+[1]AçaíFruto!W916+[1]AçaíFruto!W930+[1]AçaíFruto!W944+[1]AçaíFruto!W958+[1]AçaíFruto!W972+[1]AçaíFruto!W995</f>
        <v>0</v>
      </c>
    </row>
    <row r="229" spans="2:42" x14ac:dyDescent="0.25">
      <c r="B229" t="s">
        <v>4</v>
      </c>
      <c r="C229" s="28">
        <f t="shared" si="181"/>
        <v>0</v>
      </c>
      <c r="D229" s="28">
        <f t="shared" si="163"/>
        <v>0</v>
      </c>
      <c r="E229" s="28">
        <f t="shared" si="164"/>
        <v>0</v>
      </c>
      <c r="F229" s="28">
        <f t="shared" si="165"/>
        <v>0</v>
      </c>
      <c r="G229" s="28">
        <f t="shared" si="166"/>
        <v>0</v>
      </c>
      <c r="H229" s="28">
        <f t="shared" si="167"/>
        <v>0</v>
      </c>
      <c r="I229" s="28">
        <f t="shared" si="168"/>
        <v>0</v>
      </c>
      <c r="J229" s="28">
        <f t="shared" si="169"/>
        <v>0</v>
      </c>
      <c r="K229" s="28">
        <f t="shared" si="170"/>
        <v>0</v>
      </c>
      <c r="L229" s="28">
        <f t="shared" si="171"/>
        <v>0</v>
      </c>
      <c r="M229" s="28">
        <f t="shared" si="172"/>
        <v>0</v>
      </c>
      <c r="N229" s="28">
        <f t="shared" si="173"/>
        <v>0</v>
      </c>
      <c r="O229" s="28">
        <f t="shared" si="174"/>
        <v>0</v>
      </c>
      <c r="P229" s="28">
        <f t="shared" si="175"/>
        <v>0</v>
      </c>
      <c r="Q229" s="28">
        <f t="shared" si="176"/>
        <v>0</v>
      </c>
      <c r="R229" s="28">
        <f t="shared" si="177"/>
        <v>0</v>
      </c>
      <c r="S229" s="28">
        <f t="shared" si="178"/>
        <v>0</v>
      </c>
      <c r="T229" s="28">
        <f t="shared" si="179"/>
        <v>0</v>
      </c>
      <c r="U229" s="28">
        <v>0</v>
      </c>
      <c r="V229" s="58">
        <f t="shared" si="180"/>
        <v>0</v>
      </c>
      <c r="W229" s="84">
        <f>V229-F240</f>
        <v>0</v>
      </c>
      <c r="X229">
        <f>[1]AçaíFruto!E651+[1]AçaíFruto!E665+[1]AçaíFruto!E707+[1]AçaíFruto!E721+[1]AçaíFruto!E861+[1]AçaíFruto!E875+[1]AçaíFruto!E889+[1]AçaíFruto!$E$900+[1]AçaíFruto!E917+[1]AçaíFruto!E931+[1]AçaíFruto!E945+[1]AçaíFruto!E959+[1]AçaíFruto!E973+[1]AçaíFruto!E996</f>
        <v>0</v>
      </c>
      <c r="Y229">
        <f>[1]AçaíFruto!F651+[1]AçaíFruto!F665+[1]AçaíFruto!F707+[1]AçaíFruto!F721+[1]AçaíFruto!F861+[1]AçaíFruto!F875+[1]AçaíFruto!F889+[1]AçaíFruto!$E$900+[1]AçaíFruto!F917+[1]AçaíFruto!F931+[1]AçaíFruto!F945+[1]AçaíFruto!F959+[1]AçaíFruto!F973+[1]AçaíFruto!F996</f>
        <v>0</v>
      </c>
      <c r="Z229">
        <f>[1]AçaíFruto!G651+[1]AçaíFruto!G665+[1]AçaíFruto!G707+[1]AçaíFruto!G721+[1]AçaíFruto!G861+[1]AçaíFruto!G875+[1]AçaíFruto!G889+[1]AçaíFruto!$E$900+[1]AçaíFruto!G917+[1]AçaíFruto!G931+[1]AçaíFruto!G945+[1]AçaíFruto!G959+[1]AçaíFruto!G973+[1]AçaíFruto!G996</f>
        <v>0</v>
      </c>
      <c r="AA229">
        <f>[1]AçaíFruto!H651+[1]AçaíFruto!H665+[1]AçaíFruto!H707+[1]AçaíFruto!H721+[1]AçaíFruto!H861+[1]AçaíFruto!H875+[1]AçaíFruto!H889+[1]AçaíFruto!$E$900+[1]AçaíFruto!H917+[1]AçaíFruto!H931+[1]AçaíFruto!H945+[1]AçaíFruto!H959+[1]AçaíFruto!H973+[1]AçaíFruto!H996</f>
        <v>0</v>
      </c>
      <c r="AB229">
        <f>[1]AçaíFruto!I651+[1]AçaíFruto!I665+[1]AçaíFruto!I707+[1]AçaíFruto!I721+[1]AçaíFruto!I861+[1]AçaíFruto!I875+[1]AçaíFruto!I889+[1]AçaíFruto!$E$900+[1]AçaíFruto!I917+[1]AçaíFruto!I931+[1]AçaíFruto!I945+[1]AçaíFruto!I959+[1]AçaíFruto!I973+[1]AçaíFruto!I996</f>
        <v>0</v>
      </c>
      <c r="AC229">
        <f>[1]AçaíFruto!J651+[1]AçaíFruto!J665+[1]AçaíFruto!J707+[1]AçaíFruto!J721+[1]AçaíFruto!J861+[1]AçaíFruto!J875+[1]AçaíFruto!J889+[1]AçaíFruto!$E$900+[1]AçaíFruto!J917+[1]AçaíFruto!J931+[1]AçaíFruto!J945+[1]AçaíFruto!J959+[1]AçaíFruto!J973+[1]AçaíFruto!J996</f>
        <v>0</v>
      </c>
      <c r="AD229">
        <f>[1]AçaíFruto!K651+[1]AçaíFruto!K665+[1]AçaíFruto!K707+[1]AçaíFruto!K721+[1]AçaíFruto!K861+[1]AçaíFruto!K875+[1]AçaíFruto!K889+[1]AçaíFruto!$E$900+[1]AçaíFruto!K917+[1]AçaíFruto!K931+[1]AçaíFruto!K945+[1]AçaíFruto!K959+[1]AçaíFruto!K973+[1]AçaíFruto!K996</f>
        <v>0</v>
      </c>
      <c r="AE229">
        <f>[1]AçaíFruto!L651+[1]AçaíFruto!L665+[1]AçaíFruto!L707+[1]AçaíFruto!L721+[1]AçaíFruto!L861+[1]AçaíFruto!L875+[1]AçaíFruto!L889+[1]AçaíFruto!$E$900+[1]AçaíFruto!L917+[1]AçaíFruto!L931+[1]AçaíFruto!L945+[1]AçaíFruto!L959+[1]AçaíFruto!L973+[1]AçaíFruto!L996</f>
        <v>0</v>
      </c>
      <c r="AF229">
        <f>[1]AçaíFruto!M651+[1]AçaíFruto!M665+[1]AçaíFruto!M707+[1]AçaíFruto!M721+[1]AçaíFruto!M861+[1]AçaíFruto!M875+[1]AçaíFruto!M889+[1]AçaíFruto!$E$900+[1]AçaíFruto!M917+[1]AçaíFruto!M931+[1]AçaíFruto!M945+[1]AçaíFruto!M959+[1]AçaíFruto!M973+[1]AçaíFruto!M996</f>
        <v>0</v>
      </c>
      <c r="AG229">
        <f>[1]AçaíFruto!N651+[1]AçaíFruto!N665+[1]AçaíFruto!N707+[1]AçaíFruto!N721+[1]AçaíFruto!N861+[1]AçaíFruto!N875+[1]AçaíFruto!N889+[1]AçaíFruto!$E$900+[1]AçaíFruto!N917+[1]AçaíFruto!N931+[1]AçaíFruto!N945+[1]AçaíFruto!N959+[1]AçaíFruto!N973+[1]AçaíFruto!N996</f>
        <v>0</v>
      </c>
      <c r="AH229">
        <f>[1]AçaíFruto!O651+[1]AçaíFruto!O665+[1]AçaíFruto!O707+[1]AçaíFruto!O721+[1]AçaíFruto!O861+[1]AçaíFruto!O875+[1]AçaíFruto!O889+[1]AçaíFruto!$E$900+[1]AçaíFruto!O917+[1]AçaíFruto!O931+[1]AçaíFruto!O945+[1]AçaíFruto!O959+[1]AçaíFruto!O973+[1]AçaíFruto!O996</f>
        <v>0</v>
      </c>
      <c r="AI229">
        <f>[1]AçaíFruto!P651+[1]AçaíFruto!P665+[1]AçaíFruto!P707+[1]AçaíFruto!P721+[1]AçaíFruto!P861+[1]AçaíFruto!P875+[1]AçaíFruto!P889+[1]AçaíFruto!$E$900+[1]AçaíFruto!P917+[1]AçaíFruto!P931+[1]AçaíFruto!P945+[1]AçaíFruto!P959+[1]AçaíFruto!P973+[1]AçaíFruto!P996</f>
        <v>0</v>
      </c>
      <c r="AJ229">
        <f>[1]AçaíFruto!Q651+[1]AçaíFruto!Q665+[1]AçaíFruto!Q707+[1]AçaíFruto!Q721+[1]AçaíFruto!Q861+[1]AçaíFruto!Q875+[1]AçaíFruto!Q889+[1]AçaíFruto!$E$900+[1]AçaíFruto!Q917+[1]AçaíFruto!Q931+[1]AçaíFruto!Q945+[1]AçaíFruto!Q959+[1]AçaíFruto!Q973+[1]AçaíFruto!Q996</f>
        <v>0</v>
      </c>
      <c r="AK229">
        <f>[1]AçaíFruto!R651+[1]AçaíFruto!R665+[1]AçaíFruto!R707+[1]AçaíFruto!R721+[1]AçaíFruto!R861+[1]AçaíFruto!R875+[1]AçaíFruto!R889+[1]AçaíFruto!$E$900+[1]AçaíFruto!R917+[1]AçaíFruto!R931+[1]AçaíFruto!R945+[1]AçaíFruto!R959+[1]AçaíFruto!R973+[1]AçaíFruto!R996</f>
        <v>0</v>
      </c>
      <c r="AL229">
        <f>[1]AçaíFruto!S651+[1]AçaíFruto!S665+[1]AçaíFruto!S707+[1]AçaíFruto!S721+[1]AçaíFruto!S861+[1]AçaíFruto!S875+[1]AçaíFruto!S889+[1]AçaíFruto!$E$900+[1]AçaíFruto!S917+[1]AçaíFruto!S931+[1]AçaíFruto!S945+[1]AçaíFruto!S959+[1]AçaíFruto!S973+[1]AçaíFruto!S996</f>
        <v>0</v>
      </c>
      <c r="AM229">
        <f>[1]AçaíFruto!T651+[1]AçaíFruto!T665+[1]AçaíFruto!T707+[1]AçaíFruto!T721+[1]AçaíFruto!T861+[1]AçaíFruto!T875+[1]AçaíFruto!T889+[1]AçaíFruto!$E$900+[1]AçaíFruto!T917+[1]AçaíFruto!T931+[1]AçaíFruto!T945+[1]AçaíFruto!T959+[1]AçaíFruto!T973+[1]AçaíFruto!T996</f>
        <v>0</v>
      </c>
      <c r="AN229">
        <f>[1]AçaíFruto!U651+[1]AçaíFruto!U665+[1]AçaíFruto!U707+[1]AçaíFruto!U721+[1]AçaíFruto!U861+[1]AçaíFruto!U875+[1]AçaíFruto!U889+[1]AçaíFruto!$E$900+[1]AçaíFruto!U917+[1]AçaíFruto!U931+[1]AçaíFruto!U945+[1]AçaíFruto!U959+[1]AçaíFruto!U973+[1]AçaíFruto!U996</f>
        <v>0</v>
      </c>
      <c r="AO229">
        <f>[1]AçaíFruto!V651+[1]AçaíFruto!V665+[1]AçaíFruto!V707+[1]AçaíFruto!V721+[1]AçaíFruto!V861+[1]AçaíFruto!V875+[1]AçaíFruto!V889+[1]AçaíFruto!$E$900+[1]AçaíFruto!V917+[1]AçaíFruto!V931+[1]AçaíFruto!V945+[1]AçaíFruto!V959+[1]AçaíFruto!V973+[1]AçaíFruto!V996</f>
        <v>0</v>
      </c>
      <c r="AP229">
        <f>[1]AçaíFruto!W651+[1]AçaíFruto!W665+[1]AçaíFruto!W707+[1]AçaíFruto!W721+[1]AçaíFruto!W861+[1]AçaíFruto!W875+[1]AçaíFruto!W889+[1]AçaíFruto!$E$900+[1]AçaíFruto!W917+[1]AçaíFruto!W931+[1]AçaíFruto!W945+[1]AçaíFruto!W959+[1]AçaíFruto!W973+[1]AçaíFruto!W996</f>
        <v>0</v>
      </c>
    </row>
    <row r="230" spans="2:42" x14ac:dyDescent="0.25">
      <c r="B230" t="s">
        <v>5</v>
      </c>
      <c r="C230" s="28">
        <f t="shared" si="181"/>
        <v>0</v>
      </c>
      <c r="D230" s="28">
        <f t="shared" si="163"/>
        <v>0</v>
      </c>
      <c r="E230" s="28">
        <f t="shared" si="164"/>
        <v>0</v>
      </c>
      <c r="F230" s="28">
        <f t="shared" si="165"/>
        <v>0</v>
      </c>
      <c r="G230" s="28">
        <f t="shared" si="166"/>
        <v>0</v>
      </c>
      <c r="H230" s="28">
        <f t="shared" si="167"/>
        <v>963.64632735286466</v>
      </c>
      <c r="I230" s="28">
        <f t="shared" si="168"/>
        <v>0</v>
      </c>
      <c r="J230" s="28">
        <f t="shared" si="169"/>
        <v>0</v>
      </c>
      <c r="K230" s="28">
        <f t="shared" si="170"/>
        <v>0</v>
      </c>
      <c r="L230" s="28">
        <f t="shared" si="171"/>
        <v>0</v>
      </c>
      <c r="M230" s="28">
        <f t="shared" si="172"/>
        <v>0</v>
      </c>
      <c r="N230" s="28">
        <f t="shared" si="173"/>
        <v>0</v>
      </c>
      <c r="O230" s="28">
        <f t="shared" si="174"/>
        <v>0</v>
      </c>
      <c r="P230" s="28">
        <f t="shared" si="175"/>
        <v>0</v>
      </c>
      <c r="Q230" s="28">
        <f t="shared" si="176"/>
        <v>0</v>
      </c>
      <c r="R230" s="28">
        <f t="shared" si="177"/>
        <v>0</v>
      </c>
      <c r="S230" s="28">
        <f t="shared" si="178"/>
        <v>0</v>
      </c>
      <c r="T230" s="28">
        <f t="shared" si="179"/>
        <v>0</v>
      </c>
      <c r="U230" s="28">
        <v>0</v>
      </c>
      <c r="V230" s="58">
        <f t="shared" si="180"/>
        <v>963.64632735286466</v>
      </c>
      <c r="W230" s="84">
        <f>V230-G240</f>
        <v>137.66376105040933</v>
      </c>
      <c r="X230">
        <f>[1]AçaíFruto!E652+[1]AçaíFruto!E666+[1]AçaíFruto!E708+[1]AçaíFruto!E722+[1]AçaíFruto!E862+[1]AçaíFruto!E876+[1]AçaíFruto!E890+[1]AçaíFruto!$E$900+[1]AçaíFruto!E918+[1]AçaíFruto!E932+[1]AçaíFruto!E946+[1]AçaíFruto!E960+[1]AçaíFruto!E974+[1]AçaíFruto!E997</f>
        <v>0</v>
      </c>
      <c r="Y230">
        <f>[1]AçaíFruto!F652+[1]AçaíFruto!F666+[1]AçaíFruto!F708+[1]AçaíFruto!F722+[1]AçaíFruto!F862+[1]AçaíFruto!F876+[1]AçaíFruto!F890+[1]AçaíFruto!$E$900+[1]AçaíFruto!F918+[1]AçaíFruto!F932+[1]AçaíFruto!F946+[1]AçaíFruto!F960+[1]AçaíFruto!F974+[1]AçaíFruto!F997</f>
        <v>0</v>
      </c>
      <c r="Z230">
        <f>[1]AçaíFruto!G652+[1]AçaíFruto!G666+[1]AçaíFruto!G708+[1]AçaíFruto!G722+[1]AçaíFruto!G862+[1]AçaíFruto!G876+[1]AçaíFruto!G890+[1]AçaíFruto!$E$900+[1]AçaíFruto!G918+[1]AçaíFruto!G932+[1]AçaíFruto!G946+[1]AçaíFruto!G960+[1]AçaíFruto!G974+[1]AçaíFruto!G997</f>
        <v>0</v>
      </c>
      <c r="AA230">
        <f>[1]AçaíFruto!H652+[1]AçaíFruto!H666+[1]AçaíFruto!H708+[1]AçaíFruto!H722+[1]AçaíFruto!H862+[1]AçaíFruto!H876+[1]AçaíFruto!H890+[1]AçaíFruto!$E$900+[1]AçaíFruto!H918+[1]AçaíFruto!H932+[1]AçaíFruto!H946+[1]AçaíFruto!H960+[1]AçaíFruto!H974+[1]AçaíFruto!H997</f>
        <v>0</v>
      </c>
      <c r="AB230">
        <f>[1]AçaíFruto!I652+[1]AçaíFruto!I666+[1]AçaíFruto!I708+[1]AçaíFruto!I722+[1]AçaíFruto!I862+[1]AçaíFruto!I876+[1]AçaíFruto!I890+[1]AçaíFruto!$E$900+[1]AçaíFruto!I918+[1]AçaíFruto!I932+[1]AçaíFruto!I946+[1]AçaíFruto!I960+[1]AçaíFruto!I974+[1]AçaíFruto!I997</f>
        <v>0</v>
      </c>
      <c r="AC230">
        <f>[1]AçaíFruto!J652+[1]AçaíFruto!J666+[1]AçaíFruto!J708+[1]AçaíFruto!J722+[1]AçaíFruto!J862+[1]AçaíFruto!J876+[1]AçaíFruto!J890+[1]AçaíFruto!$E$900+[1]AçaíFruto!J918+[1]AçaíFruto!J932+[1]AçaíFruto!J946+[1]AçaíFruto!J960+[1]AçaíFruto!J974+[1]AçaíFruto!J997</f>
        <v>963.64632735286466</v>
      </c>
      <c r="AD230">
        <f>[1]AçaíFruto!K652+[1]AçaíFruto!K666+[1]AçaíFruto!K708+[1]AçaíFruto!K722+[1]AçaíFruto!K862+[1]AçaíFruto!K876+[1]AçaíFruto!K890+[1]AçaíFruto!$E$900+[1]AçaíFruto!K918+[1]AçaíFruto!K932+[1]AçaíFruto!K946+[1]AçaíFruto!K960+[1]AçaíFruto!K974+[1]AçaíFruto!K997</f>
        <v>0</v>
      </c>
      <c r="AE230">
        <f>[1]AçaíFruto!L652+[1]AçaíFruto!L666+[1]AçaíFruto!L708+[1]AçaíFruto!L722+[1]AçaíFruto!L862+[1]AçaíFruto!L876+[1]AçaíFruto!L890+[1]AçaíFruto!$E$900+[1]AçaíFruto!L918+[1]AçaíFruto!L932+[1]AçaíFruto!L946+[1]AçaíFruto!L960+[1]AçaíFruto!L974+[1]AçaíFruto!L997</f>
        <v>0</v>
      </c>
      <c r="AF230">
        <f>[1]AçaíFruto!M652+[1]AçaíFruto!M666+[1]AçaíFruto!M708+[1]AçaíFruto!M722+[1]AçaíFruto!M862+[1]AçaíFruto!M876+[1]AçaíFruto!M890+[1]AçaíFruto!$E$900+[1]AçaíFruto!M918+[1]AçaíFruto!M932+[1]AçaíFruto!M946+[1]AçaíFruto!M960+[1]AçaíFruto!M974+[1]AçaíFruto!M997</f>
        <v>0</v>
      </c>
      <c r="AG230">
        <f>[1]AçaíFruto!N652+[1]AçaíFruto!N666+[1]AçaíFruto!N708+[1]AçaíFruto!N722+[1]AçaíFruto!N862+[1]AçaíFruto!N876+[1]AçaíFruto!N890+[1]AçaíFruto!$E$900+[1]AçaíFruto!N918+[1]AçaíFruto!N932+[1]AçaíFruto!N946+[1]AçaíFruto!N960+[1]AçaíFruto!N974+[1]AçaíFruto!N997</f>
        <v>0</v>
      </c>
      <c r="AH230">
        <f>[1]AçaíFruto!O652+[1]AçaíFruto!O666+[1]AçaíFruto!O708+[1]AçaíFruto!O722+[1]AçaíFruto!O862+[1]AçaíFruto!O876+[1]AçaíFruto!O890+[1]AçaíFruto!$E$900+[1]AçaíFruto!O918+[1]AçaíFruto!O932+[1]AçaíFruto!O946+[1]AçaíFruto!O960+[1]AçaíFruto!O974+[1]AçaíFruto!O997</f>
        <v>0</v>
      </c>
      <c r="AI230">
        <f>[1]AçaíFruto!P652+[1]AçaíFruto!P666+[1]AçaíFruto!P708+[1]AçaíFruto!P722+[1]AçaíFruto!P862+[1]AçaíFruto!P876+[1]AçaíFruto!P890+[1]AçaíFruto!$E$900+[1]AçaíFruto!P918+[1]AçaíFruto!P932+[1]AçaíFruto!P946+[1]AçaíFruto!P960+[1]AçaíFruto!P974+[1]AçaíFruto!P997</f>
        <v>0</v>
      </c>
      <c r="AJ230">
        <f>[1]AçaíFruto!Q652+[1]AçaíFruto!Q666+[1]AçaíFruto!Q708+[1]AçaíFruto!Q722+[1]AçaíFruto!Q862+[1]AçaíFruto!Q876+[1]AçaíFruto!Q890+[1]AçaíFruto!$E$900+[1]AçaíFruto!Q918+[1]AçaíFruto!Q932+[1]AçaíFruto!Q946+[1]AçaíFruto!Q960+[1]AçaíFruto!Q974+[1]AçaíFruto!Q997</f>
        <v>0</v>
      </c>
      <c r="AK230">
        <f>[1]AçaíFruto!R652+[1]AçaíFruto!R666+[1]AçaíFruto!R708+[1]AçaíFruto!R722+[1]AçaíFruto!R862+[1]AçaíFruto!R876+[1]AçaíFruto!R890+[1]AçaíFruto!$E$900+[1]AçaíFruto!R918+[1]AçaíFruto!R932+[1]AçaíFruto!R946+[1]AçaíFruto!R960+[1]AçaíFruto!R974+[1]AçaíFruto!R997</f>
        <v>0</v>
      </c>
      <c r="AL230">
        <f>[1]AçaíFruto!S652+[1]AçaíFruto!S666+[1]AçaíFruto!S708+[1]AçaíFruto!S722+[1]AçaíFruto!S862+[1]AçaíFruto!S876+[1]AçaíFruto!S890+[1]AçaíFruto!$E$900+[1]AçaíFruto!S918+[1]AçaíFruto!S932+[1]AçaíFruto!S946+[1]AçaíFruto!S960+[1]AçaíFruto!S974+[1]AçaíFruto!S997</f>
        <v>0</v>
      </c>
      <c r="AM230">
        <f>[1]AçaíFruto!T652+[1]AçaíFruto!T666+[1]AçaíFruto!T708+[1]AçaíFruto!T722+[1]AçaíFruto!T862+[1]AçaíFruto!T876+[1]AçaíFruto!T890+[1]AçaíFruto!$E$900+[1]AçaíFruto!T918+[1]AçaíFruto!T932+[1]AçaíFruto!T946+[1]AçaíFruto!T960+[1]AçaíFruto!T974+[1]AçaíFruto!T997</f>
        <v>0</v>
      </c>
      <c r="AN230">
        <f>[1]AçaíFruto!U652+[1]AçaíFruto!U666+[1]AçaíFruto!U708+[1]AçaíFruto!U722+[1]AçaíFruto!U862+[1]AçaíFruto!U876+[1]AçaíFruto!U890+[1]AçaíFruto!$E$900+[1]AçaíFruto!U918+[1]AçaíFruto!U932+[1]AçaíFruto!U946+[1]AçaíFruto!U960+[1]AçaíFruto!U974+[1]AçaíFruto!U997</f>
        <v>0</v>
      </c>
      <c r="AO230">
        <f>[1]AçaíFruto!V652+[1]AçaíFruto!V666+[1]AçaíFruto!V708+[1]AçaíFruto!V722+[1]AçaíFruto!V862+[1]AçaíFruto!V876+[1]AçaíFruto!V890+[1]AçaíFruto!$E$900+[1]AçaíFruto!V918+[1]AçaíFruto!V932+[1]AçaíFruto!V946+[1]AçaíFruto!V960+[1]AçaíFruto!V974+[1]AçaíFruto!V997</f>
        <v>0</v>
      </c>
      <c r="AP230">
        <f>[1]AçaíFruto!W652+[1]AçaíFruto!W666+[1]AçaíFruto!W708+[1]AçaíFruto!W722+[1]AçaíFruto!W862+[1]AçaíFruto!W876+[1]AçaíFruto!W890+[1]AçaíFruto!$E$900+[1]AçaíFruto!W918+[1]AçaíFruto!W932+[1]AçaíFruto!W946+[1]AçaíFruto!W960+[1]AçaíFruto!W974+[1]AçaíFruto!W997</f>
        <v>0</v>
      </c>
    </row>
    <row r="231" spans="2:42" x14ac:dyDescent="0.25">
      <c r="B231" t="s">
        <v>6</v>
      </c>
      <c r="C231" s="28">
        <f t="shared" si="181"/>
        <v>164571.00656917377</v>
      </c>
      <c r="D231" s="28">
        <f t="shared" si="163"/>
        <v>0</v>
      </c>
      <c r="E231" s="28">
        <f t="shared" si="164"/>
        <v>49726.406662747591</v>
      </c>
      <c r="F231" s="28">
        <f t="shared" si="165"/>
        <v>0</v>
      </c>
      <c r="G231" s="28">
        <f t="shared" si="166"/>
        <v>0</v>
      </c>
      <c r="H231" s="28">
        <f t="shared" si="167"/>
        <v>0</v>
      </c>
      <c r="I231" s="28">
        <f t="shared" si="168"/>
        <v>0</v>
      </c>
      <c r="J231" s="28">
        <f t="shared" si="169"/>
        <v>0</v>
      </c>
      <c r="K231" s="28">
        <f t="shared" si="170"/>
        <v>0</v>
      </c>
      <c r="L231" s="28">
        <f t="shared" si="171"/>
        <v>0</v>
      </c>
      <c r="M231" s="28">
        <f t="shared" si="172"/>
        <v>0</v>
      </c>
      <c r="N231" s="28">
        <f t="shared" si="173"/>
        <v>0</v>
      </c>
      <c r="O231" s="28">
        <f t="shared" si="174"/>
        <v>0</v>
      </c>
      <c r="P231" s="28">
        <f t="shared" si="175"/>
        <v>0</v>
      </c>
      <c r="Q231" s="28">
        <f t="shared" si="176"/>
        <v>0</v>
      </c>
      <c r="R231" s="28">
        <f t="shared" si="177"/>
        <v>0</v>
      </c>
      <c r="S231" s="28">
        <f t="shared" si="178"/>
        <v>0</v>
      </c>
      <c r="T231" s="28">
        <f t="shared" si="179"/>
        <v>0</v>
      </c>
      <c r="U231" s="28">
        <v>0</v>
      </c>
      <c r="V231" s="58">
        <f t="shared" si="180"/>
        <v>214297.41323192135</v>
      </c>
      <c r="W231" s="84">
        <f>V231-H240</f>
        <v>41031.484851186804</v>
      </c>
      <c r="X231">
        <f>[1]AçaíFruto!E653+[1]AçaíFruto!E667+[1]AçaíFruto!E709+[1]AçaíFruto!E723+[1]AçaíFruto!E863+[1]AçaíFruto!E877+[1]AçaíFruto!E891+[1]AçaíFruto!$E$900+[1]AçaíFruto!E919+[1]AçaíFruto!E933+[1]AçaíFruto!E947+[1]AçaíFruto!E961+[1]AçaíFruto!E975+[1]AçaíFruto!E998</f>
        <v>164571.00656917377</v>
      </c>
      <c r="Y231">
        <f>[1]AçaíFruto!F653+[1]AçaíFruto!F667+[1]AçaíFruto!F709+[1]AçaíFruto!F723+[1]AçaíFruto!F863+[1]AçaíFruto!F877+[1]AçaíFruto!F891+[1]AçaíFruto!$E$900+[1]AçaíFruto!F919+[1]AçaíFruto!F933+[1]AçaíFruto!F947+[1]AçaíFruto!F961+[1]AçaíFruto!F975+[1]AçaíFruto!F998</f>
        <v>0</v>
      </c>
      <c r="Z231">
        <f>[1]AçaíFruto!G653+[1]AçaíFruto!G667+[1]AçaíFruto!G709+[1]AçaíFruto!G723+[1]AçaíFruto!G863+[1]AçaíFruto!G877+[1]AçaíFruto!G891+[1]AçaíFruto!$E$900+[1]AçaíFruto!G919+[1]AçaíFruto!G933+[1]AçaíFruto!G947+[1]AçaíFruto!G961+[1]AçaíFruto!G975+[1]AçaíFruto!G998</f>
        <v>49726.406662747591</v>
      </c>
      <c r="AA231">
        <f>[1]AçaíFruto!H653+[1]AçaíFruto!H667+[1]AçaíFruto!H709+[1]AçaíFruto!H723+[1]AçaíFruto!H863+[1]AçaíFruto!H877+[1]AçaíFruto!H891+[1]AçaíFruto!$E$900+[1]AçaíFruto!H919+[1]AçaíFruto!H933+[1]AçaíFruto!H947+[1]AçaíFruto!H961+[1]AçaíFruto!H975+[1]AçaíFruto!H998</f>
        <v>0</v>
      </c>
      <c r="AB231">
        <f>[1]AçaíFruto!I653+[1]AçaíFruto!I667+[1]AçaíFruto!I709+[1]AçaíFruto!I723+[1]AçaíFruto!I863+[1]AçaíFruto!I877+[1]AçaíFruto!I891+[1]AçaíFruto!$E$900+[1]AçaíFruto!I919+[1]AçaíFruto!I933+[1]AçaíFruto!I947+[1]AçaíFruto!I961+[1]AçaíFruto!I975+[1]AçaíFruto!I998</f>
        <v>0</v>
      </c>
      <c r="AC231">
        <f>[1]AçaíFruto!J653+[1]AçaíFruto!J667+[1]AçaíFruto!J709+[1]AçaíFruto!J723+[1]AçaíFruto!J863+[1]AçaíFruto!J877+[1]AçaíFruto!J891+[1]AçaíFruto!$E$900+[1]AçaíFruto!J919+[1]AçaíFruto!J933+[1]AçaíFruto!J947+[1]AçaíFruto!J961+[1]AçaíFruto!J975+[1]AçaíFruto!J998</f>
        <v>0</v>
      </c>
      <c r="AD231">
        <f>[1]AçaíFruto!K653+[1]AçaíFruto!K667+[1]AçaíFruto!K709+[1]AçaíFruto!K723+[1]AçaíFruto!K863+[1]AçaíFruto!K877+[1]AçaíFruto!K891+[1]AçaíFruto!$E$900+[1]AçaíFruto!K919+[1]AçaíFruto!K933+[1]AçaíFruto!K947+[1]AçaíFruto!K961+[1]AçaíFruto!K975+[1]AçaíFruto!K998</f>
        <v>0</v>
      </c>
      <c r="AE231">
        <f>[1]AçaíFruto!L653+[1]AçaíFruto!L667+[1]AçaíFruto!L709+[1]AçaíFruto!L723+[1]AçaíFruto!L863+[1]AçaíFruto!L877+[1]AçaíFruto!L891+[1]AçaíFruto!$E$900+[1]AçaíFruto!L919+[1]AçaíFruto!L933+[1]AçaíFruto!L947+[1]AçaíFruto!L961+[1]AçaíFruto!L975+[1]AçaíFruto!L998</f>
        <v>0</v>
      </c>
      <c r="AF231">
        <f>[1]AçaíFruto!M653+[1]AçaíFruto!M667+[1]AçaíFruto!M709+[1]AçaíFruto!M723+[1]AçaíFruto!M863+[1]AçaíFruto!M877+[1]AçaíFruto!M891+[1]AçaíFruto!$E$900+[1]AçaíFruto!M919+[1]AçaíFruto!M933+[1]AçaíFruto!M947+[1]AçaíFruto!M961+[1]AçaíFruto!M975+[1]AçaíFruto!M998</f>
        <v>0</v>
      </c>
      <c r="AG231">
        <f>[1]AçaíFruto!N653+[1]AçaíFruto!N667+[1]AçaíFruto!N709+[1]AçaíFruto!N723+[1]AçaíFruto!N863+[1]AçaíFruto!N877+[1]AçaíFruto!N891+[1]AçaíFruto!$E$900+[1]AçaíFruto!N919+[1]AçaíFruto!N933+[1]AçaíFruto!N947+[1]AçaíFruto!N961+[1]AçaíFruto!N975+[1]AçaíFruto!N998</f>
        <v>0</v>
      </c>
      <c r="AH231">
        <f>[1]AçaíFruto!O653+[1]AçaíFruto!O667+[1]AçaíFruto!O709+[1]AçaíFruto!O723+[1]AçaíFruto!O863+[1]AçaíFruto!O877+[1]AçaíFruto!O891+[1]AçaíFruto!$E$900+[1]AçaíFruto!O919+[1]AçaíFruto!O933+[1]AçaíFruto!O947+[1]AçaíFruto!O961+[1]AçaíFruto!O975+[1]AçaíFruto!O998</f>
        <v>0</v>
      </c>
      <c r="AI231">
        <f>[1]AçaíFruto!P653+[1]AçaíFruto!P667+[1]AçaíFruto!P709+[1]AçaíFruto!P723+[1]AçaíFruto!P863+[1]AçaíFruto!P877+[1]AçaíFruto!P891+[1]AçaíFruto!$E$900+[1]AçaíFruto!P919+[1]AçaíFruto!P933+[1]AçaíFruto!P947+[1]AçaíFruto!P961+[1]AçaíFruto!P975+[1]AçaíFruto!P998</f>
        <v>0</v>
      </c>
      <c r="AJ231">
        <f>[1]AçaíFruto!Q653+[1]AçaíFruto!Q667+[1]AçaíFruto!Q709+[1]AçaíFruto!Q723+[1]AçaíFruto!Q863+[1]AçaíFruto!Q877+[1]AçaíFruto!Q891+[1]AçaíFruto!$E$900+[1]AçaíFruto!Q919+[1]AçaíFruto!Q933+[1]AçaíFruto!Q947+[1]AçaíFruto!Q961+[1]AçaíFruto!Q975+[1]AçaíFruto!Q998</f>
        <v>0</v>
      </c>
      <c r="AK231">
        <f>[1]AçaíFruto!R653+[1]AçaíFruto!R667+[1]AçaíFruto!R709+[1]AçaíFruto!R723+[1]AçaíFruto!R863+[1]AçaíFruto!R877+[1]AçaíFruto!R891+[1]AçaíFruto!$E$900+[1]AçaíFruto!R919+[1]AçaíFruto!R933+[1]AçaíFruto!R947+[1]AçaíFruto!R961+[1]AçaíFruto!R975+[1]AçaíFruto!R998</f>
        <v>0</v>
      </c>
      <c r="AL231">
        <f>[1]AçaíFruto!S653+[1]AçaíFruto!S667+[1]AçaíFruto!S709+[1]AçaíFruto!S723+[1]AçaíFruto!S863+[1]AçaíFruto!S877+[1]AçaíFruto!S891+[1]AçaíFruto!$E$900+[1]AçaíFruto!S919+[1]AçaíFruto!S933+[1]AçaíFruto!S947+[1]AçaíFruto!S961+[1]AçaíFruto!S975+[1]AçaíFruto!S998</f>
        <v>0</v>
      </c>
      <c r="AM231">
        <f>[1]AçaíFruto!T653+[1]AçaíFruto!T667+[1]AçaíFruto!T709+[1]AçaíFruto!T723+[1]AçaíFruto!T863+[1]AçaíFruto!T877+[1]AçaíFruto!T891+[1]AçaíFruto!$E$900+[1]AçaíFruto!T919+[1]AçaíFruto!T933+[1]AçaíFruto!T947+[1]AçaíFruto!T961+[1]AçaíFruto!T975+[1]AçaíFruto!T998</f>
        <v>0</v>
      </c>
      <c r="AN231">
        <f>[1]AçaíFruto!U653+[1]AçaíFruto!U667+[1]AçaíFruto!U709+[1]AçaíFruto!U723+[1]AçaíFruto!U863+[1]AçaíFruto!U877+[1]AçaíFruto!U891+[1]AçaíFruto!$E$900+[1]AçaíFruto!U919+[1]AçaíFruto!U933+[1]AçaíFruto!U947+[1]AçaíFruto!U961+[1]AçaíFruto!U975+[1]AçaíFruto!U998</f>
        <v>0</v>
      </c>
      <c r="AO231">
        <f>[1]AçaíFruto!V653+[1]AçaíFruto!V667+[1]AçaíFruto!V709+[1]AçaíFruto!V723+[1]AçaíFruto!V863+[1]AçaíFruto!V877+[1]AçaíFruto!V891+[1]AçaíFruto!$E$900+[1]AçaíFruto!V919+[1]AçaíFruto!V933+[1]AçaíFruto!V947+[1]AçaíFruto!V961+[1]AçaíFruto!V975+[1]AçaíFruto!V998</f>
        <v>0</v>
      </c>
      <c r="AP231">
        <f>[1]AçaíFruto!W653+[1]AçaíFruto!W667+[1]AçaíFruto!W709+[1]AçaíFruto!W723+[1]AçaíFruto!W863+[1]AçaíFruto!W877+[1]AçaíFruto!W891+[1]AçaíFruto!$E$900+[1]AçaíFruto!W919+[1]AçaíFruto!W933+[1]AçaíFruto!W947+[1]AçaíFruto!W961+[1]AçaíFruto!W975+[1]AçaíFruto!W998</f>
        <v>0</v>
      </c>
    </row>
    <row r="232" spans="2:42" x14ac:dyDescent="0.25">
      <c r="B232" t="s">
        <v>8</v>
      </c>
      <c r="C232" s="28">
        <f t="shared" si="181"/>
        <v>0</v>
      </c>
      <c r="D232" s="28">
        <f t="shared" si="163"/>
        <v>0</v>
      </c>
      <c r="E232" s="28">
        <f t="shared" si="164"/>
        <v>0</v>
      </c>
      <c r="F232" s="28">
        <f t="shared" si="165"/>
        <v>0</v>
      </c>
      <c r="G232" s="28">
        <f t="shared" si="166"/>
        <v>0</v>
      </c>
      <c r="H232" s="28">
        <f t="shared" si="167"/>
        <v>0</v>
      </c>
      <c r="I232" s="28">
        <f t="shared" si="168"/>
        <v>0</v>
      </c>
      <c r="J232" s="28">
        <f t="shared" si="169"/>
        <v>0</v>
      </c>
      <c r="K232" s="28">
        <f t="shared" si="170"/>
        <v>54665.118750480869</v>
      </c>
      <c r="L232" s="28">
        <f t="shared" si="171"/>
        <v>757.15068577725071</v>
      </c>
      <c r="M232" s="28">
        <f t="shared" si="172"/>
        <v>461.05844780211976</v>
      </c>
      <c r="N232" s="28">
        <f t="shared" si="173"/>
        <v>0</v>
      </c>
      <c r="O232" s="28">
        <f t="shared" si="174"/>
        <v>0</v>
      </c>
      <c r="P232" s="28">
        <f t="shared" si="175"/>
        <v>0</v>
      </c>
      <c r="Q232" s="28">
        <f t="shared" si="176"/>
        <v>0</v>
      </c>
      <c r="R232" s="28">
        <f t="shared" si="177"/>
        <v>0</v>
      </c>
      <c r="S232" s="28">
        <f t="shared" si="178"/>
        <v>0</v>
      </c>
      <c r="T232" s="28">
        <f t="shared" si="179"/>
        <v>0</v>
      </c>
      <c r="U232" s="28">
        <v>0</v>
      </c>
      <c r="V232" s="58">
        <f t="shared" si="180"/>
        <v>55883.327884060236</v>
      </c>
      <c r="W232" s="84">
        <f>V232-K240</f>
        <v>-34983.453727791108</v>
      </c>
      <c r="X232">
        <f>[1]AçaíFruto!E654+[1]AçaíFruto!E668+[1]AçaíFruto!E710+[1]AçaíFruto!E724+[1]AçaíFruto!E864+[1]AçaíFruto!E878+[1]AçaíFruto!E892+[1]AçaíFruto!$E$900+[1]AçaíFruto!E920+[1]AçaíFruto!E934+[1]AçaíFruto!E948+[1]AçaíFruto!E962+[1]AçaíFruto!E976+[1]AçaíFruto!E999</f>
        <v>0</v>
      </c>
      <c r="Y232">
        <f>[1]AçaíFruto!F654+[1]AçaíFruto!F668+[1]AçaíFruto!F710+[1]AçaíFruto!F724+[1]AçaíFruto!F864+[1]AçaíFruto!F878+[1]AçaíFruto!F892+[1]AçaíFruto!$E$900+[1]AçaíFruto!F920+[1]AçaíFruto!F934+[1]AçaíFruto!F948+[1]AçaíFruto!F962+[1]AçaíFruto!F976+[1]AçaíFruto!F999</f>
        <v>0</v>
      </c>
      <c r="Z232">
        <f>[1]AçaíFruto!G654+[1]AçaíFruto!G668+[1]AçaíFruto!G710+[1]AçaíFruto!G724+[1]AçaíFruto!G864+[1]AçaíFruto!G878+[1]AçaíFruto!G892+[1]AçaíFruto!$E$900+[1]AçaíFruto!G920+[1]AçaíFruto!G934+[1]AçaíFruto!G948+[1]AçaíFruto!G962+[1]AçaíFruto!G976+[1]AçaíFruto!G999</f>
        <v>0</v>
      </c>
      <c r="AA232">
        <f>[1]AçaíFruto!H654+[1]AçaíFruto!H668+[1]AçaíFruto!H710+[1]AçaíFruto!H724+[1]AçaíFruto!H864+[1]AçaíFruto!H878+[1]AçaíFruto!H892+[1]AçaíFruto!$E$900+[1]AçaíFruto!H920+[1]AçaíFruto!H934+[1]AçaíFruto!H948+[1]AçaíFruto!H962+[1]AçaíFruto!H976+[1]AçaíFruto!H999</f>
        <v>0</v>
      </c>
      <c r="AB232">
        <f>[1]AçaíFruto!I654+[1]AçaíFruto!I668+[1]AçaíFruto!I710+[1]AçaíFruto!I724+[1]AçaíFruto!I864+[1]AçaíFruto!I878+[1]AçaíFruto!I892+[1]AçaíFruto!$E$900+[1]AçaíFruto!I920+[1]AçaíFruto!I934+[1]AçaíFruto!I948+[1]AçaíFruto!I962+[1]AçaíFruto!I976+[1]AçaíFruto!I999</f>
        <v>0</v>
      </c>
      <c r="AC232">
        <f>[1]AçaíFruto!J654+[1]AçaíFruto!J668+[1]AçaíFruto!J710+[1]AçaíFruto!J724+[1]AçaíFruto!J864+[1]AçaíFruto!J878+[1]AçaíFruto!J892+[1]AçaíFruto!$E$900+[1]AçaíFruto!J920+[1]AçaíFruto!J934+[1]AçaíFruto!J948+[1]AçaíFruto!J962+[1]AçaíFruto!J976+[1]AçaíFruto!J999</f>
        <v>0</v>
      </c>
      <c r="AD232">
        <f>[1]AçaíFruto!K654+[1]AçaíFruto!K668+[1]AçaíFruto!K710+[1]AçaíFruto!K724+[1]AçaíFruto!K864+[1]AçaíFruto!K878+[1]AçaíFruto!K892+[1]AçaíFruto!$E$900+[1]AçaíFruto!K920+[1]AçaíFruto!K934+[1]AçaíFruto!K948+[1]AçaíFruto!K962+[1]AçaíFruto!K976+[1]AçaíFruto!K999</f>
        <v>0</v>
      </c>
      <c r="AE232">
        <f>[1]AçaíFruto!L654+[1]AçaíFruto!L668+[1]AçaíFruto!L710+[1]AçaíFruto!L724+[1]AçaíFruto!L864+[1]AçaíFruto!L878+[1]AçaíFruto!L892+[1]AçaíFruto!$E$900+[1]AçaíFruto!L920+[1]AçaíFruto!L934+[1]AçaíFruto!L948+[1]AçaíFruto!L962+[1]AçaíFruto!L976+[1]AçaíFruto!L999</f>
        <v>0</v>
      </c>
      <c r="AF232">
        <f>[1]AçaíFruto!M654+[1]AçaíFruto!M668+[1]AçaíFruto!M710+[1]AçaíFruto!M724+[1]AçaíFruto!M864+[1]AçaíFruto!M878+[1]AçaíFruto!M892+[1]AçaíFruto!$E$900+[1]AçaíFruto!M920+[1]AçaíFruto!M934+[1]AçaíFruto!M948+[1]AçaíFruto!M962+[1]AçaíFruto!M976+[1]AçaíFruto!M999</f>
        <v>54665.118750480869</v>
      </c>
      <c r="AG232">
        <f>[1]AçaíFruto!N654+[1]AçaíFruto!N668+[1]AçaíFruto!N710+[1]AçaíFruto!N724+[1]AçaíFruto!N864+[1]AçaíFruto!N878+[1]AçaíFruto!N892+[1]AçaíFruto!$E$900+[1]AçaíFruto!N920+[1]AçaíFruto!N934+[1]AçaíFruto!N948+[1]AçaíFruto!N962+[1]AçaíFruto!N976+[1]AçaíFruto!N999</f>
        <v>757.15068577725071</v>
      </c>
      <c r="AH232">
        <f>[1]AçaíFruto!O654+[1]AçaíFruto!O668+[1]AçaíFruto!O710+[1]AçaíFruto!O724+[1]AçaíFruto!O864+[1]AçaíFruto!O878+[1]AçaíFruto!O892+[1]AçaíFruto!$E$900+[1]AçaíFruto!O920+[1]AçaíFruto!O934+[1]AçaíFruto!O948+[1]AçaíFruto!O962+[1]AçaíFruto!O976+[1]AçaíFruto!O999</f>
        <v>461.05844780211976</v>
      </c>
      <c r="AI232">
        <f>[1]AçaíFruto!P654+[1]AçaíFruto!P668+[1]AçaíFruto!P710+[1]AçaíFruto!P724+[1]AçaíFruto!P864+[1]AçaíFruto!P878+[1]AçaíFruto!P892+[1]AçaíFruto!$E$900+[1]AçaíFruto!P920+[1]AçaíFruto!P934+[1]AçaíFruto!P948+[1]AçaíFruto!P962+[1]AçaíFruto!P976+[1]AçaíFruto!P999</f>
        <v>0</v>
      </c>
      <c r="AJ232">
        <f>[1]AçaíFruto!Q654+[1]AçaíFruto!Q668+[1]AçaíFruto!Q710+[1]AçaíFruto!Q724+[1]AçaíFruto!Q864+[1]AçaíFruto!Q878+[1]AçaíFruto!Q892+[1]AçaíFruto!$E$900+[1]AçaíFruto!Q920+[1]AçaíFruto!Q934+[1]AçaíFruto!Q948+[1]AçaíFruto!Q962+[1]AçaíFruto!Q976+[1]AçaíFruto!Q999</f>
        <v>0</v>
      </c>
      <c r="AK232">
        <f>[1]AçaíFruto!R654+[1]AçaíFruto!R668+[1]AçaíFruto!R710+[1]AçaíFruto!R724+[1]AçaíFruto!R864+[1]AçaíFruto!R878+[1]AçaíFruto!R892+[1]AçaíFruto!$E$900+[1]AçaíFruto!R920+[1]AçaíFruto!R934+[1]AçaíFruto!R948+[1]AçaíFruto!R962+[1]AçaíFruto!R976+[1]AçaíFruto!R999</f>
        <v>0</v>
      </c>
      <c r="AL232">
        <f>[1]AçaíFruto!S654+[1]AçaíFruto!S668+[1]AçaíFruto!S710+[1]AçaíFruto!S724+[1]AçaíFruto!S864+[1]AçaíFruto!S878+[1]AçaíFruto!S892+[1]AçaíFruto!$E$900+[1]AçaíFruto!S920+[1]AçaíFruto!S934+[1]AçaíFruto!S948+[1]AçaíFruto!S962+[1]AçaíFruto!S976+[1]AçaíFruto!S999</f>
        <v>0</v>
      </c>
      <c r="AM232">
        <f>[1]AçaíFruto!T654+[1]AçaíFruto!T668+[1]AçaíFruto!T710+[1]AçaíFruto!T724+[1]AçaíFruto!T864+[1]AçaíFruto!T878+[1]AçaíFruto!T892+[1]AçaíFruto!$E$900+[1]AçaíFruto!T920+[1]AçaíFruto!T934+[1]AçaíFruto!T948+[1]AçaíFruto!T962+[1]AçaíFruto!T976+[1]AçaíFruto!T999</f>
        <v>0</v>
      </c>
      <c r="AN232">
        <f>[1]AçaíFruto!U654+[1]AçaíFruto!U668+[1]AçaíFruto!U710+[1]AçaíFruto!U724+[1]AçaíFruto!U864+[1]AçaíFruto!U878+[1]AçaíFruto!U892+[1]AçaíFruto!$E$900+[1]AçaíFruto!U920+[1]AçaíFruto!U934+[1]AçaíFruto!U948+[1]AçaíFruto!U962+[1]AçaíFruto!U976+[1]AçaíFruto!U999</f>
        <v>0</v>
      </c>
      <c r="AO232">
        <f>[1]AçaíFruto!V654+[1]AçaíFruto!V668+[1]AçaíFruto!V710+[1]AçaíFruto!V724+[1]AçaíFruto!V864+[1]AçaíFruto!V878+[1]AçaíFruto!V892+[1]AçaíFruto!$E$900+[1]AçaíFruto!V920+[1]AçaíFruto!V934+[1]AçaíFruto!V948+[1]AçaíFruto!V962+[1]AçaíFruto!V976+[1]AçaíFruto!V999</f>
        <v>0</v>
      </c>
      <c r="AP232">
        <f>[1]AçaíFruto!W654+[1]AçaíFruto!W668+[1]AçaíFruto!W710+[1]AçaíFruto!W724+[1]AçaíFruto!W864+[1]AçaíFruto!W878+[1]AçaíFruto!W892+[1]AçaíFruto!$E$900+[1]AçaíFruto!W920+[1]AçaíFruto!W934+[1]AçaíFruto!W948+[1]AçaíFruto!W962+[1]AçaíFruto!W976+[1]AçaíFruto!W999</f>
        <v>0</v>
      </c>
    </row>
    <row r="233" spans="2:42" x14ac:dyDescent="0.25">
      <c r="B233" t="s">
        <v>9</v>
      </c>
      <c r="C233" s="28">
        <f t="shared" si="181"/>
        <v>0</v>
      </c>
      <c r="D233" s="28">
        <f t="shared" si="163"/>
        <v>0</v>
      </c>
      <c r="E233" s="28">
        <f t="shared" si="164"/>
        <v>0</v>
      </c>
      <c r="F233" s="28">
        <f t="shared" si="165"/>
        <v>0</v>
      </c>
      <c r="G233" s="28">
        <f t="shared" si="166"/>
        <v>0</v>
      </c>
      <c r="H233" s="28">
        <f t="shared" si="167"/>
        <v>23173.66993644871</v>
      </c>
      <c r="I233" s="28">
        <f t="shared" si="168"/>
        <v>0</v>
      </c>
      <c r="J233" s="28">
        <f t="shared" si="169"/>
        <v>0</v>
      </c>
      <c r="K233" s="28">
        <f t="shared" si="170"/>
        <v>0</v>
      </c>
      <c r="L233" s="28">
        <f t="shared" si="171"/>
        <v>39257.420564744825</v>
      </c>
      <c r="M233" s="28">
        <f t="shared" si="172"/>
        <v>42365.378886072591</v>
      </c>
      <c r="N233" s="28">
        <f t="shared" si="173"/>
        <v>0</v>
      </c>
      <c r="O233" s="28">
        <f t="shared" si="174"/>
        <v>0</v>
      </c>
      <c r="P233" s="28">
        <f t="shared" si="175"/>
        <v>0</v>
      </c>
      <c r="Q233" s="28">
        <f t="shared" si="176"/>
        <v>0</v>
      </c>
      <c r="R233" s="28">
        <f t="shared" si="177"/>
        <v>0</v>
      </c>
      <c r="S233" s="28">
        <f t="shared" si="178"/>
        <v>0</v>
      </c>
      <c r="T233" s="28">
        <f t="shared" si="179"/>
        <v>0</v>
      </c>
      <c r="U233" s="28">
        <v>0</v>
      </c>
      <c r="V233" s="58">
        <f t="shared" si="180"/>
        <v>104796.46938726613</v>
      </c>
      <c r="W233" s="84">
        <f>V233-L240</f>
        <v>64660.898136744057</v>
      </c>
      <c r="X233">
        <f>[1]AçaíFruto!E655+[1]AçaíFruto!E669+[1]AçaíFruto!E711+[1]AçaíFruto!E725+[1]AçaíFruto!E865+[1]AçaíFruto!E879+[1]AçaíFruto!E893+[1]AçaíFruto!$E$900+[1]AçaíFruto!E921+[1]AçaíFruto!E935+[1]AçaíFruto!E949+[1]AçaíFruto!E963+[1]AçaíFruto!E977+[1]AçaíFruto!E1000</f>
        <v>0</v>
      </c>
      <c r="Y233">
        <f>[1]AçaíFruto!F655+[1]AçaíFruto!F669+[1]AçaíFruto!F711+[1]AçaíFruto!F725+[1]AçaíFruto!F865+[1]AçaíFruto!F879+[1]AçaíFruto!F893+[1]AçaíFruto!$E$900+[1]AçaíFruto!F921+[1]AçaíFruto!F935+[1]AçaíFruto!F949+[1]AçaíFruto!F963+[1]AçaíFruto!F977+[1]AçaíFruto!F1000</f>
        <v>0</v>
      </c>
      <c r="Z233">
        <f>[1]AçaíFruto!G655+[1]AçaíFruto!G669+[1]AçaíFruto!G711+[1]AçaíFruto!G725+[1]AçaíFruto!G865+[1]AçaíFruto!G879+[1]AçaíFruto!G893+[1]AçaíFruto!$E$900+[1]AçaíFruto!G921+[1]AçaíFruto!G935+[1]AçaíFruto!G949+[1]AçaíFruto!G963+[1]AçaíFruto!G977+[1]AçaíFruto!G1000</f>
        <v>0</v>
      </c>
      <c r="AA233">
        <f>[1]AçaíFruto!H655+[1]AçaíFruto!H669+[1]AçaíFruto!H711+[1]AçaíFruto!H725+[1]AçaíFruto!H865+[1]AçaíFruto!H879+[1]AçaíFruto!H893+[1]AçaíFruto!$E$900+[1]AçaíFruto!H921+[1]AçaíFruto!H935+[1]AçaíFruto!H949+[1]AçaíFruto!H963+[1]AçaíFruto!H977+[1]AçaíFruto!H1000</f>
        <v>0</v>
      </c>
      <c r="AB233">
        <f>[1]AçaíFruto!I655+[1]AçaíFruto!I669+[1]AçaíFruto!I711+[1]AçaíFruto!I725+[1]AçaíFruto!I865+[1]AçaíFruto!I879+[1]AçaíFruto!I893+[1]AçaíFruto!$E$900+[1]AçaíFruto!I921+[1]AçaíFruto!I935+[1]AçaíFruto!I949+[1]AçaíFruto!I963+[1]AçaíFruto!I977+[1]AçaíFruto!I1000</f>
        <v>0</v>
      </c>
      <c r="AC233">
        <f>[1]AçaíFruto!J655+[1]AçaíFruto!J669+[1]AçaíFruto!J711+[1]AçaíFruto!J725+[1]AçaíFruto!J865+[1]AçaíFruto!J879+[1]AçaíFruto!J893+[1]AçaíFruto!$E$900+[1]AçaíFruto!J921+[1]AçaíFruto!J935+[1]AçaíFruto!J949+[1]AçaíFruto!J963+[1]AçaíFruto!J977+[1]AçaíFruto!J1000</f>
        <v>23173.66993644871</v>
      </c>
      <c r="AD233">
        <f>[1]AçaíFruto!K655+[1]AçaíFruto!K669+[1]AçaíFruto!K711+[1]AçaíFruto!K725+[1]AçaíFruto!K865+[1]AçaíFruto!K879+[1]AçaíFruto!K893+[1]AçaíFruto!$E$900+[1]AçaíFruto!K921+[1]AçaíFruto!K935+[1]AçaíFruto!K949+[1]AçaíFruto!K963+[1]AçaíFruto!K977+[1]AçaíFruto!K1000</f>
        <v>0</v>
      </c>
      <c r="AE233">
        <f>[1]AçaíFruto!L655+[1]AçaíFruto!L669+[1]AçaíFruto!L711+[1]AçaíFruto!L725+[1]AçaíFruto!L865+[1]AçaíFruto!L879+[1]AçaíFruto!L893+[1]AçaíFruto!$E$900+[1]AçaíFruto!L921+[1]AçaíFruto!L935+[1]AçaíFruto!L949+[1]AçaíFruto!L963+[1]AçaíFruto!L977+[1]AçaíFruto!L1000</f>
        <v>0</v>
      </c>
      <c r="AF233">
        <f>[1]AçaíFruto!M655+[1]AçaíFruto!M669+[1]AçaíFruto!M711+[1]AçaíFruto!M725+[1]AçaíFruto!M865+[1]AçaíFruto!M879+[1]AçaíFruto!M893+[1]AçaíFruto!$E$900+[1]AçaíFruto!M921+[1]AçaíFruto!M935+[1]AçaíFruto!M949+[1]AçaíFruto!M963+[1]AçaíFruto!M977+[1]AçaíFruto!M1000</f>
        <v>0</v>
      </c>
      <c r="AG233">
        <f>[1]AçaíFruto!N655+[1]AçaíFruto!N669+[1]AçaíFruto!N711+[1]AçaíFruto!N725+[1]AçaíFruto!N865+[1]AçaíFruto!N879+[1]AçaíFruto!N893+[1]AçaíFruto!$E$900+[1]AçaíFruto!N921+[1]AçaíFruto!N935+[1]AçaíFruto!N949+[1]AçaíFruto!N963+[1]AçaíFruto!N977+[1]AçaíFruto!N1000</f>
        <v>39257.420564744825</v>
      </c>
      <c r="AH233">
        <f>[1]AçaíFruto!O655+[1]AçaíFruto!O669+[1]AçaíFruto!O711+[1]AçaíFruto!O725+[1]AçaíFruto!O865+[1]AçaíFruto!O879+[1]AçaíFruto!O893+[1]AçaíFruto!$E$900+[1]AçaíFruto!O921+[1]AçaíFruto!O935+[1]AçaíFruto!O949+[1]AçaíFruto!O963+[1]AçaíFruto!O977+[1]AçaíFruto!O1000</f>
        <v>42365.378886072591</v>
      </c>
      <c r="AI233">
        <f>[1]AçaíFruto!P655+[1]AçaíFruto!P669+[1]AçaíFruto!P711+[1]AçaíFruto!P725+[1]AçaíFruto!P865+[1]AçaíFruto!P879+[1]AçaíFruto!P893+[1]AçaíFruto!$E$900+[1]AçaíFruto!P921+[1]AçaíFruto!P935+[1]AçaíFruto!P949+[1]AçaíFruto!P963+[1]AçaíFruto!P977+[1]AçaíFruto!P1000</f>
        <v>0</v>
      </c>
      <c r="AJ233">
        <f>[1]AçaíFruto!Q655+[1]AçaíFruto!Q669+[1]AçaíFruto!Q711+[1]AçaíFruto!Q725+[1]AçaíFruto!Q865+[1]AçaíFruto!Q879+[1]AçaíFruto!Q893+[1]AçaíFruto!$E$900+[1]AçaíFruto!Q921+[1]AçaíFruto!Q935+[1]AçaíFruto!Q949+[1]AçaíFruto!Q963+[1]AçaíFruto!Q977+[1]AçaíFruto!Q1000</f>
        <v>0</v>
      </c>
      <c r="AK233">
        <f>[1]AçaíFruto!R655+[1]AçaíFruto!R669+[1]AçaíFruto!R711+[1]AçaíFruto!R725+[1]AçaíFruto!R865+[1]AçaíFruto!R879+[1]AçaíFruto!R893+[1]AçaíFruto!$E$900+[1]AçaíFruto!R921+[1]AçaíFruto!R935+[1]AçaíFruto!R949+[1]AçaíFruto!R963+[1]AçaíFruto!R977+[1]AçaíFruto!R1000</f>
        <v>0</v>
      </c>
      <c r="AL233">
        <f>[1]AçaíFruto!S655+[1]AçaíFruto!S669+[1]AçaíFruto!S711+[1]AçaíFruto!S725+[1]AçaíFruto!S865+[1]AçaíFruto!S879+[1]AçaíFruto!S893+[1]AçaíFruto!$E$900+[1]AçaíFruto!S921+[1]AçaíFruto!S935+[1]AçaíFruto!S949+[1]AçaíFruto!S963+[1]AçaíFruto!S977+[1]AçaíFruto!S1000</f>
        <v>0</v>
      </c>
      <c r="AM233">
        <f>[1]AçaíFruto!T655+[1]AçaíFruto!T669+[1]AçaíFruto!T711+[1]AçaíFruto!T725+[1]AçaíFruto!T865+[1]AçaíFruto!T879+[1]AçaíFruto!T893+[1]AçaíFruto!$E$900+[1]AçaíFruto!T921+[1]AçaíFruto!T935+[1]AçaíFruto!T949+[1]AçaíFruto!T963+[1]AçaíFruto!T977+[1]AçaíFruto!T1000</f>
        <v>0</v>
      </c>
      <c r="AN233">
        <f>[1]AçaíFruto!U655+[1]AçaíFruto!U669+[1]AçaíFruto!U711+[1]AçaíFruto!U725+[1]AçaíFruto!U865+[1]AçaíFruto!U879+[1]AçaíFruto!U893+[1]AçaíFruto!$E$900+[1]AçaíFruto!U921+[1]AçaíFruto!U935+[1]AçaíFruto!U949+[1]AçaíFruto!U963+[1]AçaíFruto!U977+[1]AçaíFruto!U1000</f>
        <v>0</v>
      </c>
      <c r="AO233">
        <f>[1]AçaíFruto!V655+[1]AçaíFruto!V669+[1]AçaíFruto!V711+[1]AçaíFruto!V725+[1]AçaíFruto!V865+[1]AçaíFruto!V879+[1]AçaíFruto!V893+[1]AçaíFruto!$E$900+[1]AçaíFruto!V921+[1]AçaíFruto!V935+[1]AçaíFruto!V949+[1]AçaíFruto!V963+[1]AçaíFruto!V977+[1]AçaíFruto!V1000</f>
        <v>0</v>
      </c>
      <c r="AP233">
        <f>[1]AçaíFruto!W655+[1]AçaíFruto!W669+[1]AçaíFruto!W711+[1]AçaíFruto!W725+[1]AçaíFruto!W865+[1]AçaíFruto!W879+[1]AçaíFruto!W893+[1]AçaíFruto!$E$900+[1]AçaíFruto!W921+[1]AçaíFruto!W935+[1]AçaíFruto!W949+[1]AçaíFruto!W963+[1]AçaíFruto!W977+[1]AçaíFruto!W1000</f>
        <v>0</v>
      </c>
    </row>
    <row r="234" spans="2:42" x14ac:dyDescent="0.25">
      <c r="B234" t="s">
        <v>10</v>
      </c>
      <c r="C234" s="28">
        <f t="shared" si="181"/>
        <v>0</v>
      </c>
      <c r="D234" s="28">
        <f t="shared" si="163"/>
        <v>0</v>
      </c>
      <c r="E234" s="28">
        <f t="shared" si="164"/>
        <v>0</v>
      </c>
      <c r="F234" s="28">
        <f t="shared" si="165"/>
        <v>0</v>
      </c>
      <c r="G234" s="28">
        <f t="shared" si="166"/>
        <v>825.98256630245533</v>
      </c>
      <c r="H234" s="28">
        <f t="shared" si="167"/>
        <v>133480.69619772155</v>
      </c>
      <c r="I234" s="28">
        <f t="shared" si="168"/>
        <v>0</v>
      </c>
      <c r="J234" s="28">
        <f t="shared" si="169"/>
        <v>387.28909615378058</v>
      </c>
      <c r="K234" s="28">
        <f t="shared" si="170"/>
        <v>35586.918264300977</v>
      </c>
      <c r="L234" s="28">
        <f t="shared" si="171"/>
        <v>0</v>
      </c>
      <c r="M234" s="28">
        <f t="shared" si="172"/>
        <v>0</v>
      </c>
      <c r="N234" s="28">
        <f t="shared" si="173"/>
        <v>0</v>
      </c>
      <c r="O234" s="28">
        <f t="shared" si="174"/>
        <v>0</v>
      </c>
      <c r="P234" s="28">
        <f t="shared" si="175"/>
        <v>0</v>
      </c>
      <c r="Q234" s="28">
        <f t="shared" si="176"/>
        <v>0</v>
      </c>
      <c r="R234" s="28">
        <f t="shared" si="177"/>
        <v>0</v>
      </c>
      <c r="S234" s="28">
        <f t="shared" si="178"/>
        <v>0</v>
      </c>
      <c r="T234" s="28">
        <f t="shared" si="179"/>
        <v>0</v>
      </c>
      <c r="U234" s="28">
        <v>0</v>
      </c>
      <c r="V234" s="58">
        <f t="shared" si="180"/>
        <v>170280.88612447877</v>
      </c>
      <c r="W234" s="84">
        <f>V234-M240</f>
        <v>127454.44879060406</v>
      </c>
      <c r="X234">
        <f>[1]AçaíFruto!E656+[1]AçaíFruto!E670+[1]AçaíFruto!E712+[1]AçaíFruto!E726+[1]AçaíFruto!E866+[1]AçaíFruto!E880+[1]AçaíFruto!E894+[1]AçaíFruto!$E$900+[1]AçaíFruto!E922+[1]AçaíFruto!E936+[1]AçaíFruto!E950+[1]AçaíFruto!E964+[1]AçaíFruto!E978+[1]AçaíFruto!E1001</f>
        <v>0</v>
      </c>
      <c r="Y234">
        <f>[1]AçaíFruto!F656+[1]AçaíFruto!F670+[1]AçaíFruto!F712+[1]AçaíFruto!F726+[1]AçaíFruto!F866+[1]AçaíFruto!F880+[1]AçaíFruto!F894+[1]AçaíFruto!$E$900+[1]AçaíFruto!F922+[1]AçaíFruto!F936+[1]AçaíFruto!F950+[1]AçaíFruto!F964+[1]AçaíFruto!F978+[1]AçaíFruto!F1001</f>
        <v>0</v>
      </c>
      <c r="Z234">
        <f>[1]AçaíFruto!G656+[1]AçaíFruto!G670+[1]AçaíFruto!G712+[1]AçaíFruto!G726+[1]AçaíFruto!G866+[1]AçaíFruto!G880+[1]AçaíFruto!G894+[1]AçaíFruto!$E$900+[1]AçaíFruto!G922+[1]AçaíFruto!G936+[1]AçaíFruto!G950+[1]AçaíFruto!G964+[1]AçaíFruto!G978+[1]AçaíFruto!G1001</f>
        <v>0</v>
      </c>
      <c r="AA234">
        <f>[1]AçaíFruto!H656+[1]AçaíFruto!H670+[1]AçaíFruto!H712+[1]AçaíFruto!H726+[1]AçaíFruto!H866+[1]AçaíFruto!H880+[1]AçaíFruto!H894+[1]AçaíFruto!$E$900+[1]AçaíFruto!H922+[1]AçaíFruto!H936+[1]AçaíFruto!H950+[1]AçaíFruto!H964+[1]AçaíFruto!H978+[1]AçaíFruto!H1001</f>
        <v>0</v>
      </c>
      <c r="AB234">
        <f>[1]AçaíFruto!I656+[1]AçaíFruto!I670+[1]AçaíFruto!I712+[1]AçaíFruto!I726+[1]AçaíFruto!I866+[1]AçaíFruto!I880+[1]AçaíFruto!I894+[1]AçaíFruto!$E$900+[1]AçaíFruto!I922+[1]AçaíFruto!I936+[1]AçaíFruto!I950+[1]AçaíFruto!I964+[1]AçaíFruto!I978+[1]AçaíFruto!I1001</f>
        <v>825.98256630245533</v>
      </c>
      <c r="AC234">
        <f>[1]AçaíFruto!J656+[1]AçaíFruto!J670+[1]AçaíFruto!J712+[1]AçaíFruto!J726+[1]AçaíFruto!J866+[1]AçaíFruto!J880+[1]AçaíFruto!J894+[1]AçaíFruto!$E$900+[1]AçaíFruto!J922+[1]AçaíFruto!J936+[1]AçaíFruto!J950+[1]AçaíFruto!J964+[1]AçaíFruto!J978+[1]AçaíFruto!J1001</f>
        <v>133480.69619772155</v>
      </c>
      <c r="AD234">
        <f>[1]AçaíFruto!K656+[1]AçaíFruto!K670+[1]AçaíFruto!K712+[1]AçaíFruto!K726+[1]AçaíFruto!K866+[1]AçaíFruto!K880+[1]AçaíFruto!K894+[1]AçaíFruto!$E$900+[1]AçaíFruto!K922+[1]AçaíFruto!K936+[1]AçaíFruto!K950+[1]AçaíFruto!K964+[1]AçaíFruto!K978+[1]AçaíFruto!K1001</f>
        <v>0</v>
      </c>
      <c r="AE234">
        <f>[1]AçaíFruto!L656+[1]AçaíFruto!L670+[1]AçaíFruto!L712+[1]AçaíFruto!L726+[1]AçaíFruto!L866+[1]AçaíFruto!L880+[1]AçaíFruto!L894+[1]AçaíFruto!$E$900+[1]AçaíFruto!L922+[1]AçaíFruto!L936+[1]AçaíFruto!L950+[1]AçaíFruto!L964+[1]AçaíFruto!L978+[1]AçaíFruto!L1001</f>
        <v>387.28909615378058</v>
      </c>
      <c r="AF234">
        <f>[1]AçaíFruto!M656+[1]AçaíFruto!M670+[1]AçaíFruto!M712+[1]AçaíFruto!M726+[1]AçaíFruto!M866+[1]AçaíFruto!M880+[1]AçaíFruto!M894+[1]AçaíFruto!$E$900+[1]AçaíFruto!M922+[1]AçaíFruto!M936+[1]AçaíFruto!M950+[1]AçaíFruto!M964+[1]AçaíFruto!M978+[1]AçaíFruto!M1001</f>
        <v>35586.918264300977</v>
      </c>
      <c r="AG234">
        <f>[1]AçaíFruto!N656+[1]AçaíFruto!N670+[1]AçaíFruto!N712+[1]AçaíFruto!N726+[1]AçaíFruto!N866+[1]AçaíFruto!N880+[1]AçaíFruto!N894+[1]AçaíFruto!$E$900+[1]AçaíFruto!N922+[1]AçaíFruto!N936+[1]AçaíFruto!N950+[1]AçaíFruto!N964+[1]AçaíFruto!N978+[1]AçaíFruto!N1001</f>
        <v>0</v>
      </c>
      <c r="AH234">
        <f>[1]AçaíFruto!O656+[1]AçaíFruto!O670+[1]AçaíFruto!O712+[1]AçaíFruto!O726+[1]AçaíFruto!O866+[1]AçaíFruto!O880+[1]AçaíFruto!O894+[1]AçaíFruto!$E$900+[1]AçaíFruto!O922+[1]AçaíFruto!O936+[1]AçaíFruto!O950+[1]AçaíFruto!O964+[1]AçaíFruto!O978+[1]AçaíFruto!O1001</f>
        <v>0</v>
      </c>
      <c r="AI234">
        <f>[1]AçaíFruto!P656+[1]AçaíFruto!P670+[1]AçaíFruto!P712+[1]AçaíFruto!P726+[1]AçaíFruto!P866+[1]AçaíFruto!P880+[1]AçaíFruto!P894+[1]AçaíFruto!$E$900+[1]AçaíFruto!P922+[1]AçaíFruto!P936+[1]AçaíFruto!P950+[1]AçaíFruto!P964+[1]AçaíFruto!P978+[1]AçaíFruto!P1001</f>
        <v>0</v>
      </c>
      <c r="AJ234">
        <f>[1]AçaíFruto!Q656+[1]AçaíFruto!Q670+[1]AçaíFruto!Q712+[1]AçaíFruto!Q726+[1]AçaíFruto!Q866+[1]AçaíFruto!Q880+[1]AçaíFruto!Q894+[1]AçaíFruto!$E$900+[1]AçaíFruto!Q922+[1]AçaíFruto!Q936+[1]AçaíFruto!Q950+[1]AçaíFruto!Q964+[1]AçaíFruto!Q978+[1]AçaíFruto!Q1001</f>
        <v>0</v>
      </c>
      <c r="AK234">
        <f>[1]AçaíFruto!R656+[1]AçaíFruto!R670+[1]AçaíFruto!R712+[1]AçaíFruto!R726+[1]AçaíFruto!R866+[1]AçaíFruto!R880+[1]AçaíFruto!R894+[1]AçaíFruto!$E$900+[1]AçaíFruto!R922+[1]AçaíFruto!R936+[1]AçaíFruto!R950+[1]AçaíFruto!R964+[1]AçaíFruto!R978+[1]AçaíFruto!R1001</f>
        <v>0</v>
      </c>
      <c r="AL234">
        <f>[1]AçaíFruto!S656+[1]AçaíFruto!S670+[1]AçaíFruto!S712+[1]AçaíFruto!S726+[1]AçaíFruto!S866+[1]AçaíFruto!S880+[1]AçaíFruto!S894+[1]AçaíFruto!$E$900+[1]AçaíFruto!S922+[1]AçaíFruto!S936+[1]AçaíFruto!S950+[1]AçaíFruto!S964+[1]AçaíFruto!S978+[1]AçaíFruto!S1001</f>
        <v>0</v>
      </c>
      <c r="AM234">
        <f>[1]AçaíFruto!T656+[1]AçaíFruto!T670+[1]AçaíFruto!T712+[1]AçaíFruto!T726+[1]AçaíFruto!T866+[1]AçaíFruto!T880+[1]AçaíFruto!T894+[1]AçaíFruto!$E$900+[1]AçaíFruto!T922+[1]AçaíFruto!T936+[1]AçaíFruto!T950+[1]AçaíFruto!T964+[1]AçaíFruto!T978+[1]AçaíFruto!T1001</f>
        <v>0</v>
      </c>
      <c r="AN234">
        <f>[1]AçaíFruto!U656+[1]AçaíFruto!U670+[1]AçaíFruto!U712+[1]AçaíFruto!U726+[1]AçaíFruto!U866+[1]AçaíFruto!U880+[1]AçaíFruto!U894+[1]AçaíFruto!$E$900+[1]AçaíFruto!U922+[1]AçaíFruto!U936+[1]AçaíFruto!U950+[1]AçaíFruto!U964+[1]AçaíFruto!U978+[1]AçaíFruto!U1001</f>
        <v>0</v>
      </c>
      <c r="AO234">
        <f>[1]AçaíFruto!V656+[1]AçaíFruto!V670+[1]AçaíFruto!V712+[1]AçaíFruto!V726+[1]AçaíFruto!V866+[1]AçaíFruto!V880+[1]AçaíFruto!V894+[1]AçaíFruto!$E$900+[1]AçaíFruto!V922+[1]AçaíFruto!V936+[1]AçaíFruto!V950+[1]AçaíFruto!V964+[1]AçaíFruto!V978+[1]AçaíFruto!V1001</f>
        <v>0</v>
      </c>
      <c r="AP234">
        <f>[1]AçaíFruto!W656+[1]AçaíFruto!W670+[1]AçaíFruto!W712+[1]AçaíFruto!W726+[1]AçaíFruto!W866+[1]AçaíFruto!W880+[1]AçaíFruto!W894+[1]AçaíFruto!$E$900+[1]AçaíFruto!W922+[1]AçaíFruto!W936+[1]AçaíFruto!W950+[1]AçaíFruto!W964+[1]AçaíFruto!W978+[1]AçaíFruto!W1001</f>
        <v>0</v>
      </c>
    </row>
    <row r="235" spans="2:42" x14ac:dyDescent="0.25">
      <c r="B235" t="s">
        <v>11</v>
      </c>
      <c r="C235" s="28">
        <f t="shared" si="181"/>
        <v>0</v>
      </c>
      <c r="D235" s="28">
        <f t="shared" si="163"/>
        <v>0</v>
      </c>
      <c r="E235" s="28">
        <f t="shared" si="164"/>
        <v>0</v>
      </c>
      <c r="F235" s="28">
        <f t="shared" si="165"/>
        <v>0</v>
      </c>
      <c r="G235" s="28">
        <f t="shared" si="166"/>
        <v>0</v>
      </c>
      <c r="H235" s="28">
        <f t="shared" si="167"/>
        <v>0</v>
      </c>
      <c r="I235" s="28">
        <f t="shared" si="168"/>
        <v>0</v>
      </c>
      <c r="J235" s="28">
        <f t="shared" si="169"/>
        <v>56487.17184809679</v>
      </c>
      <c r="K235" s="28">
        <f t="shared" si="170"/>
        <v>614.74459706949301</v>
      </c>
      <c r="L235" s="28">
        <f t="shared" si="171"/>
        <v>0</v>
      </c>
      <c r="M235" s="28">
        <f t="shared" si="172"/>
        <v>0</v>
      </c>
      <c r="N235" s="28">
        <f t="shared" si="173"/>
        <v>0</v>
      </c>
      <c r="O235" s="28">
        <f t="shared" si="174"/>
        <v>0</v>
      </c>
      <c r="P235" s="28">
        <f t="shared" si="175"/>
        <v>0</v>
      </c>
      <c r="Q235" s="28">
        <f t="shared" si="176"/>
        <v>0</v>
      </c>
      <c r="R235" s="28">
        <f t="shared" si="177"/>
        <v>0</v>
      </c>
      <c r="S235" s="28">
        <f t="shared" si="178"/>
        <v>0</v>
      </c>
      <c r="T235" s="28">
        <f t="shared" si="179"/>
        <v>0</v>
      </c>
      <c r="U235" s="28">
        <v>0</v>
      </c>
      <c r="V235" s="58">
        <f t="shared" si="180"/>
        <v>57101.91644516628</v>
      </c>
      <c r="W235" s="84">
        <f>V235-N240</f>
        <v>57101.91644516628</v>
      </c>
      <c r="X235">
        <f>[1]AçaíFruto!E657+[1]AçaíFruto!E671+[1]AçaíFruto!E713+[1]AçaíFruto!E727+[1]AçaíFruto!E867+[1]AçaíFruto!E881+[1]AçaíFruto!E895+[1]AçaíFruto!$E$900+[1]AçaíFruto!E923+[1]AçaíFruto!E937+[1]AçaíFruto!E951+[1]AçaíFruto!E965+[1]AçaíFruto!E979+[1]AçaíFruto!E1002</f>
        <v>0</v>
      </c>
      <c r="Y235">
        <f>[1]AçaíFruto!F657+[1]AçaíFruto!F671+[1]AçaíFruto!F713+[1]AçaíFruto!F727+[1]AçaíFruto!F867+[1]AçaíFruto!F881+[1]AçaíFruto!F895+[1]AçaíFruto!$E$900+[1]AçaíFruto!F923+[1]AçaíFruto!F937+[1]AçaíFruto!F951+[1]AçaíFruto!F965+[1]AçaíFruto!F979+[1]AçaíFruto!F1002</f>
        <v>0</v>
      </c>
      <c r="Z235">
        <f>[1]AçaíFruto!G657+[1]AçaíFruto!G671+[1]AçaíFruto!G713+[1]AçaíFruto!G727+[1]AçaíFruto!G867+[1]AçaíFruto!G881+[1]AçaíFruto!G895+[1]AçaíFruto!$E$900+[1]AçaíFruto!G923+[1]AçaíFruto!G937+[1]AçaíFruto!G951+[1]AçaíFruto!G965+[1]AçaíFruto!G979+[1]AçaíFruto!G1002</f>
        <v>0</v>
      </c>
      <c r="AA235">
        <f>[1]AçaíFruto!H657+[1]AçaíFruto!H671+[1]AçaíFruto!H713+[1]AçaíFruto!H727+[1]AçaíFruto!H867+[1]AçaíFruto!H881+[1]AçaíFruto!H895+[1]AçaíFruto!$E$900+[1]AçaíFruto!H923+[1]AçaíFruto!H937+[1]AçaíFruto!H951+[1]AçaíFruto!H965+[1]AçaíFruto!H979+[1]AçaíFruto!H1002</f>
        <v>0</v>
      </c>
      <c r="AB235">
        <f>[1]AçaíFruto!I657+[1]AçaíFruto!I671+[1]AçaíFruto!I713+[1]AçaíFruto!I727+[1]AçaíFruto!I867+[1]AçaíFruto!I881+[1]AçaíFruto!I895+[1]AçaíFruto!$E$900+[1]AçaíFruto!I923+[1]AçaíFruto!I937+[1]AçaíFruto!I951+[1]AçaíFruto!I965+[1]AçaíFruto!I979+[1]AçaíFruto!I1002</f>
        <v>0</v>
      </c>
      <c r="AC235">
        <f>[1]AçaíFruto!J657+[1]AçaíFruto!J671+[1]AçaíFruto!J713+[1]AçaíFruto!J727+[1]AçaíFruto!J867+[1]AçaíFruto!J881+[1]AçaíFruto!J895+[1]AçaíFruto!$E$900+[1]AçaíFruto!J923+[1]AçaíFruto!J937+[1]AçaíFruto!J951+[1]AçaíFruto!J965+[1]AçaíFruto!J979+[1]AçaíFruto!J1002</f>
        <v>0</v>
      </c>
      <c r="AD235">
        <f>[1]AçaíFruto!K657+[1]AçaíFruto!K671+[1]AçaíFruto!K713+[1]AçaíFruto!K727+[1]AçaíFruto!K867+[1]AçaíFruto!K881+[1]AçaíFruto!K895+[1]AçaíFruto!$E$900+[1]AçaíFruto!K923+[1]AçaíFruto!K937+[1]AçaíFruto!K951+[1]AçaíFruto!K965+[1]AçaíFruto!K979+[1]AçaíFruto!K1002</f>
        <v>0</v>
      </c>
      <c r="AE235">
        <f>[1]AçaíFruto!L657+[1]AçaíFruto!L671+[1]AçaíFruto!L713+[1]AçaíFruto!L727+[1]AçaíFruto!L867+[1]AçaíFruto!L881+[1]AçaíFruto!L895+[1]AçaíFruto!$E$900+[1]AçaíFruto!L923+[1]AçaíFruto!L937+[1]AçaíFruto!L951+[1]AçaíFruto!L965+[1]AçaíFruto!L979+[1]AçaíFruto!L1002</f>
        <v>56487.17184809679</v>
      </c>
      <c r="AF235">
        <f>[1]AçaíFruto!M657+[1]AçaíFruto!M671+[1]AçaíFruto!M713+[1]AçaíFruto!M727+[1]AçaíFruto!M867+[1]AçaíFruto!M881+[1]AçaíFruto!M895+[1]AçaíFruto!$E$900+[1]AçaíFruto!M923+[1]AçaíFruto!M937+[1]AçaíFruto!M951+[1]AçaíFruto!M965+[1]AçaíFruto!M979+[1]AçaíFruto!M1002</f>
        <v>614.74459706949301</v>
      </c>
      <c r="AG235">
        <f>[1]AçaíFruto!N657+[1]AçaíFruto!N671+[1]AçaíFruto!N713+[1]AçaíFruto!N727+[1]AçaíFruto!N867+[1]AçaíFruto!N881+[1]AçaíFruto!N895+[1]AçaíFruto!$E$900+[1]AçaíFruto!N923+[1]AçaíFruto!N937+[1]AçaíFruto!N951+[1]AçaíFruto!N965+[1]AçaíFruto!N979+[1]AçaíFruto!N1002</f>
        <v>0</v>
      </c>
      <c r="AH235">
        <f>[1]AçaíFruto!O657+[1]AçaíFruto!O671+[1]AçaíFruto!O713+[1]AçaíFruto!O727+[1]AçaíFruto!O867+[1]AçaíFruto!O881+[1]AçaíFruto!O895+[1]AçaíFruto!$E$900+[1]AçaíFruto!O923+[1]AçaíFruto!O937+[1]AçaíFruto!O951+[1]AçaíFruto!O965+[1]AçaíFruto!O979+[1]AçaíFruto!O1002</f>
        <v>0</v>
      </c>
      <c r="AI235">
        <f>[1]AçaíFruto!P657+[1]AçaíFruto!P671+[1]AçaíFruto!P713+[1]AçaíFruto!P727+[1]AçaíFruto!P867+[1]AçaíFruto!P881+[1]AçaíFruto!P895+[1]AçaíFruto!$E$900+[1]AçaíFruto!P923+[1]AçaíFruto!P937+[1]AçaíFruto!P951+[1]AçaíFruto!P965+[1]AçaíFruto!P979+[1]AçaíFruto!P1002</f>
        <v>0</v>
      </c>
      <c r="AJ235">
        <f>[1]AçaíFruto!Q657+[1]AçaíFruto!Q671+[1]AçaíFruto!Q713+[1]AçaíFruto!Q727+[1]AçaíFruto!Q867+[1]AçaíFruto!Q881+[1]AçaíFruto!Q895+[1]AçaíFruto!$E$900+[1]AçaíFruto!Q923+[1]AçaíFruto!Q937+[1]AçaíFruto!Q951+[1]AçaíFruto!Q965+[1]AçaíFruto!Q979+[1]AçaíFruto!Q1002</f>
        <v>0</v>
      </c>
      <c r="AK235">
        <f>[1]AçaíFruto!R657+[1]AçaíFruto!R671+[1]AçaíFruto!R713+[1]AçaíFruto!R727+[1]AçaíFruto!R867+[1]AçaíFruto!R881+[1]AçaíFruto!R895+[1]AçaíFruto!$E$900+[1]AçaíFruto!R923+[1]AçaíFruto!R937+[1]AçaíFruto!R951+[1]AçaíFruto!R965+[1]AçaíFruto!R979+[1]AçaíFruto!R1002</f>
        <v>0</v>
      </c>
      <c r="AL235">
        <f>[1]AçaíFruto!S657+[1]AçaíFruto!S671+[1]AçaíFruto!S713+[1]AçaíFruto!S727+[1]AçaíFruto!S867+[1]AçaíFruto!S881+[1]AçaíFruto!S895+[1]AçaíFruto!$E$900+[1]AçaíFruto!S923+[1]AçaíFruto!S937+[1]AçaíFruto!S951+[1]AçaíFruto!S965+[1]AçaíFruto!S979+[1]AçaíFruto!S1002</f>
        <v>0</v>
      </c>
      <c r="AM235">
        <f>[1]AçaíFruto!T657+[1]AçaíFruto!T671+[1]AçaíFruto!T713+[1]AçaíFruto!T727+[1]AçaíFruto!T867+[1]AçaíFruto!T881+[1]AçaíFruto!T895+[1]AçaíFruto!$E$900+[1]AçaíFruto!T923+[1]AçaíFruto!T937+[1]AçaíFruto!T951+[1]AçaíFruto!T965+[1]AçaíFruto!T979+[1]AçaíFruto!T1002</f>
        <v>0</v>
      </c>
      <c r="AN235">
        <f>[1]AçaíFruto!U657+[1]AçaíFruto!U671+[1]AçaíFruto!U713+[1]AçaíFruto!U727+[1]AçaíFruto!U867+[1]AçaíFruto!U881+[1]AçaíFruto!U895+[1]AçaíFruto!$E$900+[1]AçaíFruto!U923+[1]AçaíFruto!U937+[1]AçaíFruto!U951+[1]AçaíFruto!U965+[1]AçaíFruto!U979+[1]AçaíFruto!U1002</f>
        <v>0</v>
      </c>
      <c r="AO235">
        <f>[1]AçaíFruto!V657+[1]AçaíFruto!V671+[1]AçaíFruto!V713+[1]AçaíFruto!V727+[1]AçaíFruto!V867+[1]AçaíFruto!V881+[1]AçaíFruto!V895+[1]AçaíFruto!$E$900+[1]AçaíFruto!V923+[1]AçaíFruto!V937+[1]AçaíFruto!V951+[1]AçaíFruto!V965+[1]AçaíFruto!V979+[1]AçaíFruto!V1002</f>
        <v>0</v>
      </c>
      <c r="AP235">
        <f>[1]AçaíFruto!W657+[1]AçaíFruto!W671+[1]AçaíFruto!W713+[1]AçaíFruto!W727+[1]AçaíFruto!W867+[1]AçaíFruto!W881+[1]AçaíFruto!W895+[1]AçaíFruto!$E$900+[1]AçaíFruto!W923+[1]AçaíFruto!W937+[1]AçaíFruto!W951+[1]AçaíFruto!W965+[1]AçaíFruto!W979+[1]AçaíFruto!W1002</f>
        <v>0</v>
      </c>
    </row>
    <row r="236" spans="2:42" x14ac:dyDescent="0.25">
      <c r="B236" t="s">
        <v>13</v>
      </c>
      <c r="C236" s="28">
        <f t="shared" si="181"/>
        <v>0</v>
      </c>
      <c r="D236" s="28">
        <f t="shared" si="163"/>
        <v>0</v>
      </c>
      <c r="E236" s="28">
        <f t="shared" si="164"/>
        <v>0</v>
      </c>
      <c r="F236" s="28">
        <f t="shared" si="165"/>
        <v>0</v>
      </c>
      <c r="G236" s="28">
        <f t="shared" si="166"/>
        <v>0</v>
      </c>
      <c r="H236" s="28">
        <f t="shared" si="167"/>
        <v>0</v>
      </c>
      <c r="I236" s="28">
        <f t="shared" si="168"/>
        <v>0</v>
      </c>
      <c r="J236" s="28">
        <f t="shared" si="169"/>
        <v>0</v>
      </c>
      <c r="K236" s="28">
        <f t="shared" si="170"/>
        <v>0</v>
      </c>
      <c r="L236" s="28">
        <f t="shared" si="171"/>
        <v>0</v>
      </c>
      <c r="M236" s="28">
        <f t="shared" si="172"/>
        <v>0</v>
      </c>
      <c r="N236" s="28">
        <f t="shared" si="173"/>
        <v>0</v>
      </c>
      <c r="O236" s="28">
        <f t="shared" si="174"/>
        <v>0</v>
      </c>
      <c r="P236" s="28">
        <f t="shared" si="175"/>
        <v>116771.00363043607</v>
      </c>
      <c r="Q236" s="28">
        <f t="shared" si="176"/>
        <v>0</v>
      </c>
      <c r="R236" s="28">
        <f t="shared" si="177"/>
        <v>0</v>
      </c>
      <c r="S236" s="28">
        <f t="shared" si="178"/>
        <v>0</v>
      </c>
      <c r="T236" s="28">
        <f t="shared" si="179"/>
        <v>0</v>
      </c>
      <c r="U236" s="28">
        <v>0</v>
      </c>
      <c r="V236" s="58">
        <f t="shared" si="180"/>
        <v>116771.00363043607</v>
      </c>
      <c r="W236" s="84">
        <f>V236-P240</f>
        <v>0</v>
      </c>
      <c r="X236">
        <f>[1]AçaíFruto!E658+[1]AçaíFruto!E672+[1]AçaíFruto!E714+[1]AçaíFruto!E728+[1]AçaíFruto!E868+[1]AçaíFruto!E882+[1]AçaíFruto!E896+[1]AçaíFruto!$E$900+[1]AçaíFruto!E924+[1]AçaíFruto!E938+[1]AçaíFruto!E952+[1]AçaíFruto!E966+[1]AçaíFruto!E980+[1]AçaíFruto!E1003</f>
        <v>0</v>
      </c>
      <c r="Y236">
        <f>[1]AçaíFruto!F658+[1]AçaíFruto!F672+[1]AçaíFruto!F714+[1]AçaíFruto!F728+[1]AçaíFruto!F868+[1]AçaíFruto!F882+[1]AçaíFruto!F896+[1]AçaíFruto!$E$900+[1]AçaíFruto!F924+[1]AçaíFruto!F938+[1]AçaíFruto!F952+[1]AçaíFruto!F966+[1]AçaíFruto!F980+[1]AçaíFruto!F1003</f>
        <v>0</v>
      </c>
      <c r="Z236">
        <f>[1]AçaíFruto!G658+[1]AçaíFruto!G672+[1]AçaíFruto!G714+[1]AçaíFruto!G728+[1]AçaíFruto!G868+[1]AçaíFruto!G882+[1]AçaíFruto!G896+[1]AçaíFruto!$E$900+[1]AçaíFruto!G924+[1]AçaíFruto!G938+[1]AçaíFruto!G952+[1]AçaíFruto!G966+[1]AçaíFruto!G980+[1]AçaíFruto!G1003</f>
        <v>0</v>
      </c>
      <c r="AA236">
        <f>[1]AçaíFruto!H658+[1]AçaíFruto!H672+[1]AçaíFruto!H714+[1]AçaíFruto!H728+[1]AçaíFruto!H868+[1]AçaíFruto!H882+[1]AçaíFruto!H896+[1]AçaíFruto!$E$900+[1]AçaíFruto!H924+[1]AçaíFruto!H938+[1]AçaíFruto!H952+[1]AçaíFruto!H966+[1]AçaíFruto!H980+[1]AçaíFruto!H1003</f>
        <v>0</v>
      </c>
      <c r="AB236">
        <f>[1]AçaíFruto!I658+[1]AçaíFruto!I672+[1]AçaíFruto!I714+[1]AçaíFruto!I728+[1]AçaíFruto!I868+[1]AçaíFruto!I882+[1]AçaíFruto!I896+[1]AçaíFruto!$E$900+[1]AçaíFruto!I924+[1]AçaíFruto!I938+[1]AçaíFruto!I952+[1]AçaíFruto!I966+[1]AçaíFruto!I980+[1]AçaíFruto!I1003</f>
        <v>0</v>
      </c>
      <c r="AC236">
        <f>[1]AçaíFruto!J658+[1]AçaíFruto!J672+[1]AçaíFruto!J714+[1]AçaíFruto!J728+[1]AçaíFruto!J868+[1]AçaíFruto!J882+[1]AçaíFruto!J896+[1]AçaíFruto!$E$900+[1]AçaíFruto!J924+[1]AçaíFruto!J938+[1]AçaíFruto!J952+[1]AçaíFruto!J966+[1]AçaíFruto!J980+[1]AçaíFruto!J1003</f>
        <v>0</v>
      </c>
      <c r="AD236">
        <f>[1]AçaíFruto!K658+[1]AçaíFruto!K672+[1]AçaíFruto!K714+[1]AçaíFruto!K728+[1]AçaíFruto!K868+[1]AçaíFruto!K882+[1]AçaíFruto!K896+[1]AçaíFruto!$E$900+[1]AçaíFruto!K924+[1]AçaíFruto!K938+[1]AçaíFruto!K952+[1]AçaíFruto!K966+[1]AçaíFruto!K980+[1]AçaíFruto!K1003</f>
        <v>0</v>
      </c>
      <c r="AE236">
        <f>[1]AçaíFruto!L658+[1]AçaíFruto!L672+[1]AçaíFruto!L714+[1]AçaíFruto!L728+[1]AçaíFruto!L868+[1]AçaíFruto!L882+[1]AçaíFruto!L896+[1]AçaíFruto!$E$900+[1]AçaíFruto!L924+[1]AçaíFruto!L938+[1]AçaíFruto!L952+[1]AçaíFruto!L966+[1]AçaíFruto!L980+[1]AçaíFruto!L1003</f>
        <v>0</v>
      </c>
      <c r="AF236">
        <f>[1]AçaíFruto!M658+[1]AçaíFruto!M672+[1]AçaíFruto!M714+[1]AçaíFruto!M728+[1]AçaíFruto!M868+[1]AçaíFruto!M882+[1]AçaíFruto!M896+[1]AçaíFruto!$E$900+[1]AçaíFruto!M924+[1]AçaíFruto!M938+[1]AçaíFruto!M952+[1]AçaíFruto!M966+[1]AçaíFruto!M980+[1]AçaíFruto!M1003</f>
        <v>0</v>
      </c>
      <c r="AG236">
        <f>[1]AçaíFruto!N658+[1]AçaíFruto!N672+[1]AçaíFruto!N714+[1]AçaíFruto!N728+[1]AçaíFruto!N868+[1]AçaíFruto!N882+[1]AçaíFruto!N896+[1]AçaíFruto!$E$900+[1]AçaíFruto!N924+[1]AçaíFruto!N938+[1]AçaíFruto!N952+[1]AçaíFruto!N966+[1]AçaíFruto!N980+[1]AçaíFruto!N1003</f>
        <v>0</v>
      </c>
      <c r="AH236">
        <f>[1]AçaíFruto!O658+[1]AçaíFruto!O672+[1]AçaíFruto!O714+[1]AçaíFruto!O728+[1]AçaíFruto!O868+[1]AçaíFruto!O882+[1]AçaíFruto!O896+[1]AçaíFruto!$E$900+[1]AçaíFruto!O924+[1]AçaíFruto!O938+[1]AçaíFruto!O952+[1]AçaíFruto!O966+[1]AçaíFruto!O980+[1]AçaíFruto!O1003</f>
        <v>0</v>
      </c>
      <c r="AI236">
        <f>[1]AçaíFruto!P658+[1]AçaíFruto!P672+[1]AçaíFruto!P714+[1]AçaíFruto!P728+[1]AçaíFruto!P868+[1]AçaíFruto!P882+[1]AçaíFruto!P896+[1]AçaíFruto!$E$900+[1]AçaíFruto!P924+[1]AçaíFruto!P938+[1]AçaíFruto!P952+[1]AçaíFruto!P966+[1]AçaíFruto!P980+[1]AçaíFruto!P1003</f>
        <v>0</v>
      </c>
      <c r="AJ236">
        <f>[1]AçaíFruto!Q658+[1]AçaíFruto!Q672+[1]AçaíFruto!Q714+[1]AçaíFruto!Q728+[1]AçaíFruto!Q868+[1]AçaíFruto!Q882+[1]AçaíFruto!Q896+[1]AçaíFruto!$E$900+[1]AçaíFruto!Q924+[1]AçaíFruto!Q938+[1]AçaíFruto!Q952+[1]AçaíFruto!Q966+[1]AçaíFruto!Q980+[1]AçaíFruto!Q1003</f>
        <v>0</v>
      </c>
      <c r="AK236">
        <f>[1]AçaíFruto!R658+[1]AçaíFruto!R672+[1]AçaíFruto!R714+[1]AçaíFruto!R728+[1]AçaíFruto!R868+[1]AçaíFruto!R882+[1]AçaíFruto!R896+[1]AçaíFruto!$E$900+[1]AçaíFruto!R924+[1]AçaíFruto!R938+[1]AçaíFruto!R952+[1]AçaíFruto!R966+[1]AçaíFruto!R980+[1]AçaíFruto!R1003</f>
        <v>116771.00363043607</v>
      </c>
      <c r="AL236">
        <f>[1]AçaíFruto!S658+[1]AçaíFruto!S672+[1]AçaíFruto!S714+[1]AçaíFruto!S728+[1]AçaíFruto!S868+[1]AçaíFruto!S882+[1]AçaíFruto!S896+[1]AçaíFruto!$E$900+[1]AçaíFruto!S924+[1]AçaíFruto!S938+[1]AçaíFruto!S952+[1]AçaíFruto!S966+[1]AçaíFruto!S980+[1]AçaíFruto!S1003</f>
        <v>0</v>
      </c>
      <c r="AM236">
        <f>[1]AçaíFruto!T658+[1]AçaíFruto!T672+[1]AçaíFruto!T714+[1]AçaíFruto!T728+[1]AçaíFruto!T868+[1]AçaíFruto!T882+[1]AçaíFruto!T896+[1]AçaíFruto!$E$900+[1]AçaíFruto!T924+[1]AçaíFruto!T938+[1]AçaíFruto!T952+[1]AçaíFruto!T966+[1]AçaíFruto!T980+[1]AçaíFruto!T1003</f>
        <v>0</v>
      </c>
      <c r="AN236">
        <f>[1]AçaíFruto!U658+[1]AçaíFruto!U672+[1]AçaíFruto!U714+[1]AçaíFruto!U728+[1]AçaíFruto!U868+[1]AçaíFruto!U882+[1]AçaíFruto!U896+[1]AçaíFruto!$E$900+[1]AçaíFruto!U924+[1]AçaíFruto!U938+[1]AçaíFruto!U952+[1]AçaíFruto!U966+[1]AçaíFruto!U980+[1]AçaíFruto!U1003</f>
        <v>0</v>
      </c>
      <c r="AO236">
        <f>[1]AçaíFruto!V658+[1]AçaíFruto!V672+[1]AçaíFruto!V714+[1]AçaíFruto!V728+[1]AçaíFruto!V868+[1]AçaíFruto!V882+[1]AçaíFruto!V896+[1]AçaíFruto!$E$900+[1]AçaíFruto!V924+[1]AçaíFruto!V938+[1]AçaíFruto!V952+[1]AçaíFruto!V966+[1]AçaíFruto!V980+[1]AçaíFruto!V1003</f>
        <v>0</v>
      </c>
      <c r="AP236">
        <f>[1]AçaíFruto!W658+[1]AçaíFruto!W672+[1]AçaíFruto!W714+[1]AçaíFruto!W728+[1]AçaíFruto!W868+[1]AçaíFruto!W882+[1]AçaíFruto!W896+[1]AçaíFruto!$E$900+[1]AçaíFruto!W924+[1]AçaíFruto!W938+[1]AçaíFruto!W952+[1]AçaíFruto!W966+[1]AçaíFruto!W980+[1]AçaíFruto!W1003</f>
        <v>0</v>
      </c>
    </row>
    <row r="237" spans="2:42" x14ac:dyDescent="0.25">
      <c r="B237" t="s">
        <v>14</v>
      </c>
      <c r="C237" s="28">
        <f t="shared" si="181"/>
        <v>0</v>
      </c>
      <c r="D237" s="28">
        <f t="shared" si="163"/>
        <v>0</v>
      </c>
      <c r="E237" s="28">
        <f t="shared" si="164"/>
        <v>0</v>
      </c>
      <c r="F237" s="28">
        <f t="shared" si="165"/>
        <v>0</v>
      </c>
      <c r="G237" s="28">
        <f t="shared" si="166"/>
        <v>0</v>
      </c>
      <c r="H237" s="28">
        <f t="shared" si="167"/>
        <v>0</v>
      </c>
      <c r="I237" s="28">
        <f t="shared" si="168"/>
        <v>0</v>
      </c>
      <c r="J237" s="28">
        <f t="shared" si="169"/>
        <v>0</v>
      </c>
      <c r="K237" s="28">
        <f t="shared" si="170"/>
        <v>0</v>
      </c>
      <c r="L237" s="28">
        <v>121</v>
      </c>
      <c r="M237" s="28">
        <f t="shared" si="172"/>
        <v>0</v>
      </c>
      <c r="N237" s="28">
        <f t="shared" si="173"/>
        <v>0</v>
      </c>
      <c r="O237" s="28">
        <f t="shared" si="174"/>
        <v>0</v>
      </c>
      <c r="P237" s="28">
        <f t="shared" si="175"/>
        <v>0</v>
      </c>
      <c r="Q237" s="28">
        <f t="shared" si="176"/>
        <v>14153.99417005533</v>
      </c>
      <c r="R237" s="28">
        <f t="shared" si="177"/>
        <v>0</v>
      </c>
      <c r="S237" s="28">
        <f t="shared" si="178"/>
        <v>0</v>
      </c>
      <c r="T237" s="28">
        <f t="shared" si="179"/>
        <v>0</v>
      </c>
      <c r="U237" s="28">
        <v>0</v>
      </c>
      <c r="V237" s="58">
        <f>SUM(C237:U237)</f>
        <v>14274.99417005533</v>
      </c>
      <c r="W237" s="84">
        <f>V237-Q240</f>
        <v>121</v>
      </c>
      <c r="X237">
        <f>[1]AçaíFruto!E659+[1]AçaíFruto!E673+[1]AçaíFruto!E715+[1]AçaíFruto!E729+[1]AçaíFruto!E869+[1]AçaíFruto!E883+[1]AçaíFruto!E897+[1]AçaíFruto!$E$900+[1]AçaíFruto!E925+[1]AçaíFruto!E939+[1]AçaíFruto!E953+[1]AçaíFruto!E967+[1]AçaíFruto!E981+[1]AçaíFruto!E1004</f>
        <v>0</v>
      </c>
      <c r="Y237">
        <f>[1]AçaíFruto!F659+[1]AçaíFruto!F673+[1]AçaíFruto!F715+[1]AçaíFruto!F729+[1]AçaíFruto!F869+[1]AçaíFruto!F883+[1]AçaíFruto!F897+[1]AçaíFruto!$E$900+[1]AçaíFruto!F925+[1]AçaíFruto!F939+[1]AçaíFruto!F953+[1]AçaíFruto!F967+[1]AçaíFruto!F981+[1]AçaíFruto!F1004</f>
        <v>0</v>
      </c>
      <c r="Z237">
        <f>[1]AçaíFruto!G659+[1]AçaíFruto!G673+[1]AçaíFruto!G715+[1]AçaíFruto!G729+[1]AçaíFruto!G869+[1]AçaíFruto!G883+[1]AçaíFruto!G897+[1]AçaíFruto!$E$900+[1]AçaíFruto!G925+[1]AçaíFruto!G939+[1]AçaíFruto!G953+[1]AçaíFruto!G967+[1]AçaíFruto!G981+[1]AçaíFruto!G1004</f>
        <v>0</v>
      </c>
      <c r="AA237">
        <f>[1]AçaíFruto!H659+[1]AçaíFruto!H673+[1]AçaíFruto!H715+[1]AçaíFruto!H729+[1]AçaíFruto!H869+[1]AçaíFruto!H883+[1]AçaíFruto!H897+[1]AçaíFruto!$E$900+[1]AçaíFruto!H925+[1]AçaíFruto!H939+[1]AçaíFruto!H953+[1]AçaíFruto!H967+[1]AçaíFruto!H981+[1]AçaíFruto!H1004</f>
        <v>0</v>
      </c>
      <c r="AB237">
        <f>[1]AçaíFruto!I659+[1]AçaíFruto!I673+[1]AçaíFruto!I715+[1]AçaíFruto!I729+[1]AçaíFruto!I869+[1]AçaíFruto!I883+[1]AçaíFruto!I897+[1]AçaíFruto!$E$900+[1]AçaíFruto!I925+[1]AçaíFruto!I939+[1]AçaíFruto!I953+[1]AçaíFruto!I967+[1]AçaíFruto!I981+[1]AçaíFruto!I1004</f>
        <v>0</v>
      </c>
      <c r="AC237">
        <f>[1]AçaíFruto!J659+[1]AçaíFruto!J673+[1]AçaíFruto!J715+[1]AçaíFruto!J729+[1]AçaíFruto!J869+[1]AçaíFruto!J883+[1]AçaíFruto!J897+[1]AçaíFruto!$E$900+[1]AçaíFruto!J925+[1]AçaíFruto!J939+[1]AçaíFruto!J953+[1]AçaíFruto!J967+[1]AçaíFruto!J981+[1]AçaíFruto!J1004</f>
        <v>0</v>
      </c>
      <c r="AD237">
        <f>[1]AçaíFruto!K659+[1]AçaíFruto!K673+[1]AçaíFruto!K715+[1]AçaíFruto!K729+[1]AçaíFruto!K869+[1]AçaíFruto!K883+[1]AçaíFruto!K897+[1]AçaíFruto!$E$900+[1]AçaíFruto!K925+[1]AçaíFruto!K939+[1]AçaíFruto!K953+[1]AçaíFruto!K967+[1]AçaíFruto!K981+[1]AçaíFruto!K1004</f>
        <v>0</v>
      </c>
      <c r="AE237">
        <f>[1]AçaíFruto!L659+[1]AçaíFruto!L673+[1]AçaíFruto!L715+[1]AçaíFruto!L729+[1]AçaíFruto!L869+[1]AçaíFruto!L883+[1]AçaíFruto!L897+[1]AçaíFruto!$E$900+[1]AçaíFruto!L925+[1]AçaíFruto!L939+[1]AçaíFruto!L953+[1]AçaíFruto!L967+[1]AçaíFruto!L981+[1]AçaíFruto!L1004</f>
        <v>0</v>
      </c>
      <c r="AF237">
        <f>[1]AçaíFruto!M659+[1]AçaíFruto!M673+[1]AçaíFruto!M715+[1]AçaíFruto!M729+[1]AçaíFruto!M869+[1]AçaíFruto!M883+[1]AçaíFruto!M897+[1]AçaíFruto!$E$900+[1]AçaíFruto!M925+[1]AçaíFruto!M939+[1]AçaíFruto!M953+[1]AçaíFruto!M967+[1]AçaíFruto!M981+[1]AçaíFruto!M1004</f>
        <v>0</v>
      </c>
      <c r="AG237">
        <f>[1]AçaíFruto!N659+[1]AçaíFruto!N673+[1]AçaíFruto!N715+[1]AçaíFruto!N729+[1]AçaíFruto!N869+[1]AçaíFruto!N883+[1]AçaíFruto!N897+[1]AçaíFruto!$E$900+[1]AçaíFruto!N925+[1]AçaíFruto!N939+[1]AçaíFruto!N953+[1]AçaíFruto!N967+[1]AçaíFruto!N981+[1]AçaíFruto!N1004</f>
        <v>121003.77972801805</v>
      </c>
      <c r="AH237">
        <f>[1]AçaíFruto!O659+[1]AçaíFruto!O673+[1]AçaíFruto!O715+[1]AçaíFruto!O729+[1]AçaíFruto!O869+[1]AçaíFruto!O883+[1]AçaíFruto!O897+[1]AçaíFruto!$E$900+[1]AçaíFruto!O925+[1]AçaíFruto!O939+[1]AçaíFruto!O953+[1]AçaíFruto!O967+[1]AçaíFruto!O981+[1]AçaíFruto!O1004</f>
        <v>0</v>
      </c>
      <c r="AI237">
        <f>[1]AçaíFruto!P659+[1]AçaíFruto!P673+[1]AçaíFruto!P715+[1]AçaíFruto!P729+[1]AçaíFruto!P869+[1]AçaíFruto!P883+[1]AçaíFruto!P897+[1]AçaíFruto!$E$900+[1]AçaíFruto!P925+[1]AçaíFruto!P939+[1]AçaíFruto!P953+[1]AçaíFruto!P967+[1]AçaíFruto!P981+[1]AçaíFruto!P1004</f>
        <v>0</v>
      </c>
      <c r="AJ237">
        <f>[1]AçaíFruto!Q659+[1]AçaíFruto!Q673+[1]AçaíFruto!Q715+[1]AçaíFruto!Q729+[1]AçaíFruto!Q869+[1]AçaíFruto!Q883+[1]AçaíFruto!Q897+[1]AçaíFruto!$E$900+[1]AçaíFruto!Q925+[1]AçaíFruto!Q939+[1]AçaíFruto!Q953+[1]AçaíFruto!Q967+[1]AçaíFruto!Q981+[1]AçaíFruto!Q1004</f>
        <v>0</v>
      </c>
      <c r="AK237">
        <f>[1]AçaíFruto!R659+[1]AçaíFruto!R673+[1]AçaíFruto!R715+[1]AçaíFruto!R729+[1]AçaíFruto!R869+[1]AçaíFruto!R883+[1]AçaíFruto!R897+[1]AçaíFruto!$E$900+[1]AçaíFruto!R925+[1]AçaíFruto!R939+[1]AçaíFruto!R953+[1]AçaíFruto!R967+[1]AçaíFruto!R981+[1]AçaíFruto!R1004</f>
        <v>0</v>
      </c>
      <c r="AL237">
        <f>[1]AçaíFruto!S659+[1]AçaíFruto!S673+[1]AçaíFruto!S715+[1]AçaíFruto!S729+[1]AçaíFruto!S869+[1]AçaíFruto!S883+[1]AçaíFruto!S897+[1]AçaíFruto!$E$900+[1]AçaíFruto!S925+[1]AçaíFruto!S939+[1]AçaíFruto!S953+[1]AçaíFruto!S967+[1]AçaíFruto!S981+[1]AçaíFruto!S1004</f>
        <v>14153.99417005533</v>
      </c>
      <c r="AM237">
        <f>[1]AçaíFruto!T659+[1]AçaíFruto!T673+[1]AçaíFruto!T715+[1]AçaíFruto!T729+[1]AçaíFruto!T869+[1]AçaíFruto!T883+[1]AçaíFruto!T897+[1]AçaíFruto!$E$900+[1]AçaíFruto!T925+[1]AçaíFruto!T939+[1]AçaíFruto!T953+[1]AçaíFruto!T967+[1]AçaíFruto!T981+[1]AçaíFruto!T1004</f>
        <v>0</v>
      </c>
      <c r="AN237">
        <f>[1]AçaíFruto!U659+[1]AçaíFruto!U673+[1]AçaíFruto!U715+[1]AçaíFruto!U729+[1]AçaíFruto!U869+[1]AçaíFruto!U883+[1]AçaíFruto!U897+[1]AçaíFruto!$E$900+[1]AçaíFruto!U925+[1]AçaíFruto!U939+[1]AçaíFruto!U953+[1]AçaíFruto!U967+[1]AçaíFruto!U981+[1]AçaíFruto!U1004</f>
        <v>0</v>
      </c>
      <c r="AO237">
        <f>[1]AçaíFruto!V659+[1]AçaíFruto!V673+[1]AçaíFruto!V715+[1]AçaíFruto!V729+[1]AçaíFruto!V869+[1]AçaíFruto!V883+[1]AçaíFruto!V897+[1]AçaíFruto!$E$900+[1]AçaíFruto!V925+[1]AçaíFruto!V939+[1]AçaíFruto!V953+[1]AçaíFruto!V967+[1]AçaíFruto!V981+[1]AçaíFruto!V1004</f>
        <v>0</v>
      </c>
      <c r="AP237">
        <f>[1]AçaíFruto!W659+[1]AçaíFruto!W673+[1]AçaíFruto!W715+[1]AçaíFruto!W729+[1]AçaíFruto!W869+[1]AçaíFruto!W883+[1]AçaíFruto!W897+[1]AçaíFruto!$E$900+[1]AçaíFruto!W925+[1]AçaíFruto!W939+[1]AçaíFruto!W953+[1]AçaíFruto!W967+[1]AçaíFruto!W981+[1]AçaíFruto!W1004</f>
        <v>0</v>
      </c>
    </row>
    <row r="238" spans="2:42" x14ac:dyDescent="0.25">
      <c r="B238" t="s">
        <v>15</v>
      </c>
      <c r="C238" s="28">
        <f t="shared" si="181"/>
        <v>0</v>
      </c>
      <c r="D238" s="28">
        <f t="shared" si="163"/>
        <v>0</v>
      </c>
      <c r="E238" s="28">
        <f t="shared" si="164"/>
        <v>0</v>
      </c>
      <c r="F238" s="28">
        <f t="shared" si="165"/>
        <v>0</v>
      </c>
      <c r="G238" s="28">
        <f t="shared" si="166"/>
        <v>0</v>
      </c>
      <c r="H238" s="28">
        <f t="shared" si="167"/>
        <v>15647.915919211428</v>
      </c>
      <c r="I238" s="28">
        <f t="shared" si="168"/>
        <v>0</v>
      </c>
      <c r="J238" s="28">
        <f t="shared" si="169"/>
        <v>0</v>
      </c>
      <c r="K238" s="28">
        <f t="shared" si="170"/>
        <v>0</v>
      </c>
      <c r="L238" s="28">
        <f t="shared" si="171"/>
        <v>0</v>
      </c>
      <c r="M238" s="28">
        <f t="shared" si="172"/>
        <v>0</v>
      </c>
      <c r="N238" s="28">
        <f t="shared" si="173"/>
        <v>0</v>
      </c>
      <c r="O238" s="28">
        <f t="shared" si="174"/>
        <v>0</v>
      </c>
      <c r="P238" s="28">
        <f t="shared" si="175"/>
        <v>0</v>
      </c>
      <c r="Q238" s="28">
        <f t="shared" si="176"/>
        <v>0</v>
      </c>
      <c r="R238" s="28">
        <f t="shared" si="177"/>
        <v>0</v>
      </c>
      <c r="S238" s="28">
        <f t="shared" si="178"/>
        <v>0</v>
      </c>
      <c r="T238" s="28">
        <f t="shared" si="179"/>
        <v>0</v>
      </c>
      <c r="U238" s="28">
        <v>0</v>
      </c>
      <c r="V238" s="58">
        <f t="shared" si="180"/>
        <v>15647.915919211428</v>
      </c>
      <c r="W238" s="84">
        <f>V238-R240</f>
        <v>15647.915919211428</v>
      </c>
      <c r="X238">
        <f>[1]AçaíFruto!E660+[1]AçaíFruto!E674+[1]AçaíFruto!E716+[1]AçaíFruto!E730+[1]AçaíFruto!E870+[1]AçaíFruto!E884+[1]AçaíFruto!E898+[1]AçaíFruto!$E$900+[1]AçaíFruto!E926+[1]AçaíFruto!E940+[1]AçaíFruto!E954+[1]AçaíFruto!E968+[1]AçaíFruto!E982+[1]AçaíFruto!E1005</f>
        <v>0</v>
      </c>
      <c r="Y238">
        <f>[1]AçaíFruto!F660+[1]AçaíFruto!F674+[1]AçaíFruto!F716+[1]AçaíFruto!F730+[1]AçaíFruto!F870+[1]AçaíFruto!F884+[1]AçaíFruto!F898+[1]AçaíFruto!$E$900+[1]AçaíFruto!F926+[1]AçaíFruto!F940+[1]AçaíFruto!F954+[1]AçaíFruto!F968+[1]AçaíFruto!F982+[1]AçaíFruto!F1005</f>
        <v>0</v>
      </c>
      <c r="Z238">
        <f>[1]AçaíFruto!G660+[1]AçaíFruto!G674+[1]AçaíFruto!G716+[1]AçaíFruto!G730+[1]AçaíFruto!G870+[1]AçaíFruto!G884+[1]AçaíFruto!G898+[1]AçaíFruto!$E$900+[1]AçaíFruto!G926+[1]AçaíFruto!G940+[1]AçaíFruto!G954+[1]AçaíFruto!G968+[1]AçaíFruto!G982+[1]AçaíFruto!G1005</f>
        <v>0</v>
      </c>
      <c r="AA238">
        <f>[1]AçaíFruto!H660+[1]AçaíFruto!H674+[1]AçaíFruto!H716+[1]AçaíFruto!H730+[1]AçaíFruto!H870+[1]AçaíFruto!H884+[1]AçaíFruto!H898+[1]AçaíFruto!$E$900+[1]AçaíFruto!H926+[1]AçaíFruto!H940+[1]AçaíFruto!H954+[1]AçaíFruto!H968+[1]AçaíFruto!H982+[1]AçaíFruto!H1005</f>
        <v>0</v>
      </c>
      <c r="AB238">
        <f>[1]AçaíFruto!I660+[1]AçaíFruto!I674+[1]AçaíFruto!I716+[1]AçaíFruto!I730+[1]AçaíFruto!I870+[1]AçaíFruto!I884+[1]AçaíFruto!I898+[1]AçaíFruto!$E$900+[1]AçaíFruto!I926+[1]AçaíFruto!I940+[1]AçaíFruto!I954+[1]AçaíFruto!I968+[1]AçaíFruto!I982+[1]AçaíFruto!I1005</f>
        <v>0</v>
      </c>
      <c r="AC238">
        <f>[1]AçaíFruto!J660+[1]AçaíFruto!J674+[1]AçaíFruto!J716+[1]AçaíFruto!J730+[1]AçaíFruto!J870+[1]AçaíFruto!J884+[1]AçaíFruto!J898+[1]AçaíFruto!$E$900+[1]AçaíFruto!J926+[1]AçaíFruto!J940+[1]AçaíFruto!J954+[1]AçaíFruto!J968+[1]AçaíFruto!J982+[1]AçaíFruto!J1005</f>
        <v>15647.915919211428</v>
      </c>
      <c r="AD238">
        <f>[1]AçaíFruto!K660+[1]AçaíFruto!K674+[1]AçaíFruto!K716+[1]AçaíFruto!K730+[1]AçaíFruto!K870+[1]AçaíFruto!K884+[1]AçaíFruto!K898+[1]AçaíFruto!$E$900+[1]AçaíFruto!K926+[1]AçaíFruto!K940+[1]AçaíFruto!K954+[1]AçaíFruto!K968+[1]AçaíFruto!K982+[1]AçaíFruto!K1005</f>
        <v>0</v>
      </c>
      <c r="AE238">
        <f>[1]AçaíFruto!L660+[1]AçaíFruto!L674+[1]AçaíFruto!L716+[1]AçaíFruto!L730+[1]AçaíFruto!L870+[1]AçaíFruto!L884+[1]AçaíFruto!L898+[1]AçaíFruto!$E$900+[1]AçaíFruto!L926+[1]AçaíFruto!L940+[1]AçaíFruto!L954+[1]AçaíFruto!L968+[1]AçaíFruto!L982+[1]AçaíFruto!L1005</f>
        <v>0</v>
      </c>
      <c r="AF238">
        <f>[1]AçaíFruto!M660+[1]AçaíFruto!M674+[1]AçaíFruto!M716+[1]AçaíFruto!M730+[1]AçaíFruto!M870+[1]AçaíFruto!M884+[1]AçaíFruto!M898+[1]AçaíFruto!$E$900+[1]AçaíFruto!M926+[1]AçaíFruto!M940+[1]AçaíFruto!M954+[1]AçaíFruto!M968+[1]AçaíFruto!M982+[1]AçaíFruto!M1005</f>
        <v>0</v>
      </c>
      <c r="AG238">
        <f>[1]AçaíFruto!N660+[1]AçaíFruto!N674+[1]AçaíFruto!N716+[1]AçaíFruto!N730+[1]AçaíFruto!N870+[1]AçaíFruto!N884+[1]AçaíFruto!N898+[1]AçaíFruto!$E$900+[1]AçaíFruto!N926+[1]AçaíFruto!N940+[1]AçaíFruto!N954+[1]AçaíFruto!N968+[1]AçaíFruto!N982+[1]AçaíFruto!N1005</f>
        <v>0</v>
      </c>
      <c r="AH238">
        <f>[1]AçaíFruto!O660+[1]AçaíFruto!O674+[1]AçaíFruto!O716+[1]AçaíFruto!O730+[1]AçaíFruto!O870+[1]AçaíFruto!O884+[1]AçaíFruto!O898+[1]AçaíFruto!$E$900+[1]AçaíFruto!O926+[1]AçaíFruto!O940+[1]AçaíFruto!O954+[1]AçaíFruto!O968+[1]AçaíFruto!O982+[1]AçaíFruto!O1005</f>
        <v>0</v>
      </c>
      <c r="AI238">
        <f>[1]AçaíFruto!P660+[1]AçaíFruto!P674+[1]AçaíFruto!P716+[1]AçaíFruto!P730+[1]AçaíFruto!P870+[1]AçaíFruto!P884+[1]AçaíFruto!P898+[1]AçaíFruto!$E$900+[1]AçaíFruto!P926+[1]AçaíFruto!P940+[1]AçaíFruto!P954+[1]AçaíFruto!P968+[1]AçaíFruto!P982+[1]AçaíFruto!P1005</f>
        <v>0</v>
      </c>
      <c r="AJ238">
        <f>[1]AçaíFruto!Q660+[1]AçaíFruto!Q674+[1]AçaíFruto!Q716+[1]AçaíFruto!Q730+[1]AçaíFruto!Q870+[1]AçaíFruto!Q884+[1]AçaíFruto!Q898+[1]AçaíFruto!$E$900+[1]AçaíFruto!Q926+[1]AçaíFruto!Q940+[1]AçaíFruto!Q954+[1]AçaíFruto!Q968+[1]AçaíFruto!Q982+[1]AçaíFruto!Q1005</f>
        <v>0</v>
      </c>
      <c r="AK238">
        <f>[1]AçaíFruto!R660+[1]AçaíFruto!R674+[1]AçaíFruto!R716+[1]AçaíFruto!R730+[1]AçaíFruto!R870+[1]AçaíFruto!R884+[1]AçaíFruto!R898+[1]AçaíFruto!$E$900+[1]AçaíFruto!R926+[1]AçaíFruto!R940+[1]AçaíFruto!R954+[1]AçaíFruto!R968+[1]AçaíFruto!R982+[1]AçaíFruto!R1005</f>
        <v>0</v>
      </c>
      <c r="AL238">
        <f>[1]AçaíFruto!S660+[1]AçaíFruto!S674+[1]AçaíFruto!S716+[1]AçaíFruto!S730+[1]AçaíFruto!S870+[1]AçaíFruto!S884+[1]AçaíFruto!S898+[1]AçaíFruto!$E$900+[1]AçaíFruto!S926+[1]AçaíFruto!S940+[1]AçaíFruto!S954+[1]AçaíFruto!S968+[1]AçaíFruto!S982+[1]AçaíFruto!S1005</f>
        <v>0</v>
      </c>
      <c r="AM238">
        <f>[1]AçaíFruto!T660+[1]AçaíFruto!T674+[1]AçaíFruto!T716+[1]AçaíFruto!T730+[1]AçaíFruto!T870+[1]AçaíFruto!T884+[1]AçaíFruto!T898+[1]AçaíFruto!$E$900+[1]AçaíFruto!T926+[1]AçaíFruto!T940+[1]AçaíFruto!T954+[1]AçaíFruto!T968+[1]AçaíFruto!T982+[1]AçaíFruto!T1005</f>
        <v>0</v>
      </c>
      <c r="AN238">
        <f>[1]AçaíFruto!U660+[1]AçaíFruto!U674+[1]AçaíFruto!U716+[1]AçaíFruto!U730+[1]AçaíFruto!U870+[1]AçaíFruto!U884+[1]AçaíFruto!U898+[1]AçaíFruto!$E$900+[1]AçaíFruto!U926+[1]AçaíFruto!U940+[1]AçaíFruto!U954+[1]AçaíFruto!U968+[1]AçaíFruto!U982+[1]AçaíFruto!U1005</f>
        <v>0</v>
      </c>
      <c r="AO238">
        <f>[1]AçaíFruto!V660+[1]AçaíFruto!V674+[1]AçaíFruto!V716+[1]AçaíFruto!V730+[1]AçaíFruto!V870+[1]AçaíFruto!V884+[1]AçaíFruto!V898+[1]AçaíFruto!$E$900+[1]AçaíFruto!V926+[1]AçaíFruto!V940+[1]AçaíFruto!V954+[1]AçaíFruto!V968+[1]AçaíFruto!V982+[1]AçaíFruto!V1005</f>
        <v>0</v>
      </c>
      <c r="AP238">
        <f>[1]AçaíFruto!W660+[1]AçaíFruto!W674+[1]AçaíFruto!W716+[1]AçaíFruto!W730+[1]AçaíFruto!W870+[1]AçaíFruto!W884+[1]AçaíFruto!W898+[1]AçaíFruto!$E$900+[1]AçaíFruto!W926+[1]AçaíFruto!W940+[1]AçaíFruto!W954+[1]AçaíFruto!W968+[1]AçaíFruto!W982+[1]AçaíFruto!W1005</f>
        <v>0</v>
      </c>
    </row>
    <row r="239" spans="2:42" x14ac:dyDescent="0.25">
      <c r="B239" t="s">
        <v>16</v>
      </c>
      <c r="C239" s="28">
        <f t="shared" si="181"/>
        <v>0</v>
      </c>
      <c r="D239" s="28">
        <f t="shared" si="163"/>
        <v>0</v>
      </c>
      <c r="E239" s="28">
        <f t="shared" si="164"/>
        <v>0</v>
      </c>
      <c r="F239" s="28">
        <f t="shared" si="165"/>
        <v>0</v>
      </c>
      <c r="G239" s="28">
        <f t="shared" si="166"/>
        <v>0</v>
      </c>
      <c r="H239" s="28">
        <f t="shared" si="167"/>
        <v>0</v>
      </c>
      <c r="I239" s="28">
        <f t="shared" si="168"/>
        <v>0</v>
      </c>
      <c r="J239" s="28">
        <f t="shared" si="169"/>
        <v>0</v>
      </c>
      <c r="K239" s="28">
        <f t="shared" si="170"/>
        <v>0</v>
      </c>
      <c r="L239" s="28">
        <f t="shared" si="171"/>
        <v>0</v>
      </c>
      <c r="M239" s="28">
        <f t="shared" si="172"/>
        <v>0</v>
      </c>
      <c r="N239" s="28">
        <f t="shared" si="173"/>
        <v>0</v>
      </c>
      <c r="O239" s="28">
        <f t="shared" si="174"/>
        <v>0</v>
      </c>
      <c r="P239" s="28">
        <f t="shared" si="175"/>
        <v>0</v>
      </c>
      <c r="Q239" s="28">
        <f t="shared" si="176"/>
        <v>0</v>
      </c>
      <c r="R239" s="28">
        <f t="shared" si="177"/>
        <v>0</v>
      </c>
      <c r="S239" s="28">
        <f t="shared" si="178"/>
        <v>0</v>
      </c>
      <c r="T239" s="28">
        <f t="shared" si="179"/>
        <v>0</v>
      </c>
      <c r="U239" s="28">
        <v>0</v>
      </c>
      <c r="V239" s="58">
        <f t="shared" si="180"/>
        <v>0</v>
      </c>
      <c r="W239" s="84">
        <f>V239-S240</f>
        <v>0</v>
      </c>
      <c r="X239">
        <f>[1]AçaíFruto!E661+[1]AçaíFruto!E675+[1]AçaíFruto!E717+[1]AçaíFruto!E731+[1]AçaíFruto!E871+[1]AçaíFruto!E885+[1]AçaíFruto!E899+[1]AçaíFruto!$E$900+[1]AçaíFruto!E927+[1]AçaíFruto!E941+[1]AçaíFruto!E955+[1]AçaíFruto!E969+[1]AçaíFruto!E983+[1]AçaíFruto!E1006</f>
        <v>0</v>
      </c>
      <c r="Y239">
        <f>[1]AçaíFruto!F661+[1]AçaíFruto!F675+[1]AçaíFruto!F717+[1]AçaíFruto!F731+[1]AçaíFruto!F871+[1]AçaíFruto!F885+[1]AçaíFruto!F899+[1]AçaíFruto!$E$900+[1]AçaíFruto!F927+[1]AçaíFruto!F941+[1]AçaíFruto!F955+[1]AçaíFruto!F969+[1]AçaíFruto!F983+[1]AçaíFruto!F1006</f>
        <v>0</v>
      </c>
      <c r="Z239">
        <f>[1]AçaíFruto!G661+[1]AçaíFruto!G675+[1]AçaíFruto!G717+[1]AçaíFruto!G731+[1]AçaíFruto!G871+[1]AçaíFruto!G885+[1]AçaíFruto!G899+[1]AçaíFruto!$E$900+[1]AçaíFruto!G927+[1]AçaíFruto!G941+[1]AçaíFruto!G955+[1]AçaíFruto!G969+[1]AçaíFruto!G983+[1]AçaíFruto!G1006</f>
        <v>0</v>
      </c>
      <c r="AA239">
        <f>[1]AçaíFruto!H661+[1]AçaíFruto!H675+[1]AçaíFruto!H717+[1]AçaíFruto!H731+[1]AçaíFruto!H871+[1]AçaíFruto!H885+[1]AçaíFruto!H899+[1]AçaíFruto!$E$900+[1]AçaíFruto!H927+[1]AçaíFruto!H941+[1]AçaíFruto!H955+[1]AçaíFruto!H969+[1]AçaíFruto!H983+[1]AçaíFruto!H1006</f>
        <v>0</v>
      </c>
      <c r="AB239">
        <f>[1]AçaíFruto!I661+[1]AçaíFruto!I675+[1]AçaíFruto!I717+[1]AçaíFruto!I731+[1]AçaíFruto!I871+[1]AçaíFruto!I885+[1]AçaíFruto!I899+[1]AçaíFruto!$E$900+[1]AçaíFruto!I927+[1]AçaíFruto!I941+[1]AçaíFruto!I955+[1]AçaíFruto!I969+[1]AçaíFruto!I983+[1]AçaíFruto!I1006</f>
        <v>0</v>
      </c>
      <c r="AC239">
        <f>[1]AçaíFruto!J661+[1]AçaíFruto!J675+[1]AçaíFruto!J717+[1]AçaíFruto!J731+[1]AçaíFruto!J871+[1]AçaíFruto!J885+[1]AçaíFruto!J899+[1]AçaíFruto!$E$900+[1]AçaíFruto!J927+[1]AçaíFruto!J941+[1]AçaíFruto!J955+[1]AçaíFruto!J969+[1]AçaíFruto!J983+[1]AçaíFruto!J1006</f>
        <v>0</v>
      </c>
      <c r="AD239">
        <f>[1]AçaíFruto!K661+[1]AçaíFruto!K675+[1]AçaíFruto!K717+[1]AçaíFruto!K731+[1]AçaíFruto!K871+[1]AçaíFruto!K885+[1]AçaíFruto!K899+[1]AçaíFruto!$E$900+[1]AçaíFruto!K927+[1]AçaíFruto!K941+[1]AçaíFruto!K955+[1]AçaíFruto!K969+[1]AçaíFruto!K983+[1]AçaíFruto!K1006</f>
        <v>0</v>
      </c>
      <c r="AE239">
        <f>[1]AçaíFruto!L661+[1]AçaíFruto!L675+[1]AçaíFruto!L717+[1]AçaíFruto!L731+[1]AçaíFruto!L871+[1]AçaíFruto!L885+[1]AçaíFruto!L899+[1]AçaíFruto!$E$900+[1]AçaíFruto!L927+[1]AçaíFruto!L941+[1]AçaíFruto!L955+[1]AçaíFruto!L969+[1]AçaíFruto!L983+[1]AçaíFruto!L1006</f>
        <v>0</v>
      </c>
      <c r="AF239">
        <f>[1]AçaíFruto!M661+[1]AçaíFruto!M675+[1]AçaíFruto!M717+[1]AçaíFruto!M731+[1]AçaíFruto!M871+[1]AçaíFruto!M885+[1]AçaíFruto!M899+[1]AçaíFruto!$E$900+[1]AçaíFruto!M927+[1]AçaíFruto!M941+[1]AçaíFruto!M955+[1]AçaíFruto!M969+[1]AçaíFruto!M983+[1]AçaíFruto!M1006</f>
        <v>0</v>
      </c>
      <c r="AG239">
        <f>[1]AçaíFruto!N661+[1]AçaíFruto!N675+[1]AçaíFruto!N717+[1]AçaíFruto!N731+[1]AçaíFruto!N871+[1]AçaíFruto!N885+[1]AçaíFruto!N899+[1]AçaíFruto!$E$900+[1]AçaíFruto!N927+[1]AçaíFruto!N941+[1]AçaíFruto!N955+[1]AçaíFruto!N969+[1]AçaíFruto!N983+[1]AçaíFruto!N1006</f>
        <v>0</v>
      </c>
      <c r="AH239">
        <f>[1]AçaíFruto!O661+[1]AçaíFruto!O675+[1]AçaíFruto!O717+[1]AçaíFruto!O731+[1]AçaíFruto!O871+[1]AçaíFruto!O885+[1]AçaíFruto!O899+[1]AçaíFruto!$E$900+[1]AçaíFruto!O927+[1]AçaíFruto!O941+[1]AçaíFruto!O955+[1]AçaíFruto!O969+[1]AçaíFruto!O983+[1]AçaíFruto!O1006</f>
        <v>0</v>
      </c>
      <c r="AI239">
        <f>[1]AçaíFruto!P661+[1]AçaíFruto!P675+[1]AçaíFruto!P717+[1]AçaíFruto!P731+[1]AçaíFruto!P871+[1]AçaíFruto!P885+[1]AçaíFruto!P899+[1]AçaíFruto!$E$900+[1]AçaíFruto!P927+[1]AçaíFruto!P941+[1]AçaíFruto!P955+[1]AçaíFruto!P969+[1]AçaíFruto!P983+[1]AçaíFruto!P1006</f>
        <v>0</v>
      </c>
      <c r="AJ239">
        <f>[1]AçaíFruto!Q661+[1]AçaíFruto!Q675+[1]AçaíFruto!Q717+[1]AçaíFruto!Q731+[1]AçaíFruto!Q871+[1]AçaíFruto!Q885+[1]AçaíFruto!Q899+[1]AçaíFruto!$E$900+[1]AçaíFruto!Q927+[1]AçaíFruto!Q941+[1]AçaíFruto!Q955+[1]AçaíFruto!Q969+[1]AçaíFruto!Q983+[1]AçaíFruto!Q1006</f>
        <v>0</v>
      </c>
      <c r="AK239">
        <f>[1]AçaíFruto!R661+[1]AçaíFruto!R675+[1]AçaíFruto!R717+[1]AçaíFruto!R731+[1]AçaíFruto!R871+[1]AçaíFruto!R885+[1]AçaíFruto!R899+[1]AçaíFruto!$E$900+[1]AçaíFruto!R927+[1]AçaíFruto!R941+[1]AçaíFruto!R955+[1]AçaíFruto!R969+[1]AçaíFruto!R983+[1]AçaíFruto!R1006</f>
        <v>0</v>
      </c>
      <c r="AL239">
        <f>[1]AçaíFruto!S661+[1]AçaíFruto!S675+[1]AçaíFruto!S717+[1]AçaíFruto!S731+[1]AçaíFruto!S871+[1]AçaíFruto!S885+[1]AçaíFruto!S899+[1]AçaíFruto!$E$900+[1]AçaíFruto!S927+[1]AçaíFruto!S941+[1]AçaíFruto!S955+[1]AçaíFruto!S969+[1]AçaíFruto!S983+[1]AçaíFruto!S1006</f>
        <v>0</v>
      </c>
      <c r="AM239">
        <f>[1]AçaíFruto!T661+[1]AçaíFruto!T675+[1]AçaíFruto!T717+[1]AçaíFruto!T731+[1]AçaíFruto!T871+[1]AçaíFruto!T885+[1]AçaíFruto!T899+[1]AçaíFruto!$E$900+[1]AçaíFruto!T927+[1]AçaíFruto!T941+[1]AçaíFruto!T955+[1]AçaíFruto!T969+[1]AçaíFruto!T983+[1]AçaíFruto!T1006</f>
        <v>0</v>
      </c>
      <c r="AN239">
        <f>[1]AçaíFruto!U661+[1]AçaíFruto!U675+[1]AçaíFruto!U717+[1]AçaíFruto!U731+[1]AçaíFruto!U871+[1]AçaíFruto!U885+[1]AçaíFruto!U899+[1]AçaíFruto!$E$900+[1]AçaíFruto!U927+[1]AçaíFruto!U941+[1]AçaíFruto!U955+[1]AçaíFruto!U969+[1]AçaíFruto!U983+[1]AçaíFruto!U1006</f>
        <v>0</v>
      </c>
      <c r="AO239">
        <f>[1]AçaíFruto!V661+[1]AçaíFruto!V675+[1]AçaíFruto!V717+[1]AçaíFruto!V731+[1]AçaíFruto!V871+[1]AçaíFruto!V885+[1]AçaíFruto!V899+[1]AçaíFruto!$E$900+[1]AçaíFruto!V927+[1]AçaíFruto!V941+[1]AçaíFruto!V955+[1]AçaíFruto!V969+[1]AçaíFruto!V983+[1]AçaíFruto!V1006</f>
        <v>0</v>
      </c>
      <c r="AP239">
        <f>[1]AçaíFruto!W661+[1]AçaíFruto!W675+[1]AçaíFruto!W717+[1]AçaíFruto!W731+[1]AçaíFruto!W871+[1]AçaíFruto!W885+[1]AçaíFruto!W899+[1]AçaíFruto!$E$900+[1]AçaíFruto!W927+[1]AçaíFruto!W941+[1]AçaíFruto!W955+[1]AçaíFruto!W969+[1]AçaíFruto!W983+[1]AçaíFruto!W1006</f>
        <v>0</v>
      </c>
    </row>
    <row r="240" spans="2:42" x14ac:dyDescent="0.25">
      <c r="B240" s="75" t="s">
        <v>35</v>
      </c>
      <c r="C240" s="58">
        <f>SUM(C226:C239)</f>
        <v>164571.00656917377</v>
      </c>
      <c r="D240" s="58">
        <f t="shared" ref="D240:V240" si="182">SUM(D226:D239)</f>
        <v>0</v>
      </c>
      <c r="E240" s="58">
        <f t="shared" si="182"/>
        <v>49726.406662747591</v>
      </c>
      <c r="F240" s="58">
        <f t="shared" si="182"/>
        <v>0</v>
      </c>
      <c r="G240" s="58">
        <f t="shared" si="182"/>
        <v>825.98256630245533</v>
      </c>
      <c r="H240" s="58">
        <f t="shared" si="182"/>
        <v>173265.92838073455</v>
      </c>
      <c r="I240" s="58">
        <f t="shared" si="182"/>
        <v>0</v>
      </c>
      <c r="J240" s="58">
        <f t="shared" si="182"/>
        <v>56874.460944250568</v>
      </c>
      <c r="K240" s="58">
        <f t="shared" si="182"/>
        <v>90866.781611851344</v>
      </c>
      <c r="L240" s="58">
        <f t="shared" si="182"/>
        <v>40135.571250522073</v>
      </c>
      <c r="M240" s="58">
        <f t="shared" si="182"/>
        <v>42826.43733387471</v>
      </c>
      <c r="N240" s="58">
        <f t="shared" si="182"/>
        <v>0</v>
      </c>
      <c r="O240" s="58">
        <f t="shared" si="182"/>
        <v>0</v>
      </c>
      <c r="P240" s="58">
        <f t="shared" si="182"/>
        <v>116771.00363043607</v>
      </c>
      <c r="Q240" s="58">
        <f t="shared" si="182"/>
        <v>14153.99417005533</v>
      </c>
      <c r="R240" s="58">
        <f t="shared" si="182"/>
        <v>0</v>
      </c>
      <c r="S240" s="58">
        <f t="shared" si="182"/>
        <v>0</v>
      </c>
      <c r="T240" s="58">
        <f t="shared" si="182"/>
        <v>0</v>
      </c>
      <c r="U240" s="58">
        <f t="shared" si="182"/>
        <v>0</v>
      </c>
      <c r="V240" s="58">
        <f t="shared" si="182"/>
        <v>750017.5731199485</v>
      </c>
      <c r="W240" s="88">
        <f>SUM(W226:W239)</f>
        <v>56874.46094425059</v>
      </c>
      <c r="X240">
        <f>[1]AçaíFruto!E662+[1]AçaíFruto!E676+[1]AçaíFruto!E718+[1]AçaíFruto!E732+[1]AçaíFruto!E872+[1]AçaíFruto!E886+[1]AçaíFruto!E900+[1]AçaíFruto!$E$900+[1]AçaíFruto!E928+[1]AçaíFruto!E942+[1]AçaíFruto!E956+[1]AçaíFruto!E970+[1]AçaíFruto!E984+[1]AçaíFruto!E1007</f>
        <v>0</v>
      </c>
      <c r="Y240">
        <f>[1]AçaíFruto!F662+[1]AçaíFruto!F676+[1]AçaíFruto!F718+[1]AçaíFruto!F732+[1]AçaíFruto!F872+[1]AçaíFruto!F886+[1]AçaíFruto!F900+[1]AçaíFruto!$E$900+[1]AçaíFruto!F928+[1]AçaíFruto!F942+[1]AçaíFruto!F956+[1]AçaíFruto!F970+[1]AçaíFruto!F984+[1]AçaíFruto!F1007</f>
        <v>0</v>
      </c>
      <c r="Z240">
        <f>[1]AçaíFruto!G662+[1]AçaíFruto!G676+[1]AçaíFruto!G718+[1]AçaíFruto!G732+[1]AçaíFruto!G872+[1]AçaíFruto!G886+[1]AçaíFruto!G900+[1]AçaíFruto!$E$900+[1]AçaíFruto!G928+[1]AçaíFruto!G942+[1]AçaíFruto!G956+[1]AçaíFruto!G970+[1]AçaíFruto!G984+[1]AçaíFruto!G1007</f>
        <v>0</v>
      </c>
      <c r="AA240">
        <f>[1]AçaíFruto!H662+[1]AçaíFruto!H676+[1]AçaíFruto!H718+[1]AçaíFruto!H732+[1]AçaíFruto!H872+[1]AçaíFruto!H886+[1]AçaíFruto!H900+[1]AçaíFruto!$E$900+[1]AçaíFruto!H928+[1]AçaíFruto!H942+[1]AçaíFruto!H956+[1]AçaíFruto!H970+[1]AçaíFruto!H984+[1]AçaíFruto!H1007</f>
        <v>0</v>
      </c>
      <c r="AB240">
        <f>[1]AçaíFruto!I662+[1]AçaíFruto!I676+[1]AçaíFruto!I718+[1]AçaíFruto!I732+[1]AçaíFruto!I872+[1]AçaíFruto!I886+[1]AçaíFruto!I900+[1]AçaíFruto!$E$900+[1]AçaíFruto!I928+[1]AçaíFruto!I942+[1]AçaíFruto!I956+[1]AçaíFruto!I970+[1]AçaíFruto!I984+[1]AçaíFruto!I1007</f>
        <v>0</v>
      </c>
      <c r="AC240">
        <f>[1]AçaíFruto!J662+[1]AçaíFruto!J676+[1]AçaíFruto!J718+[1]AçaíFruto!J732+[1]AçaíFruto!J872+[1]AçaíFruto!J886+[1]AçaíFruto!J900+[1]AçaíFruto!$E$900+[1]AçaíFruto!J928+[1]AçaíFruto!J942+[1]AçaíFruto!J956+[1]AçaíFruto!J970+[1]AçaíFruto!J984+[1]AçaíFruto!J1007</f>
        <v>0</v>
      </c>
      <c r="AD240">
        <f>[1]AçaíFruto!K662+[1]AçaíFruto!K676+[1]AçaíFruto!K718+[1]AçaíFruto!K732+[1]AçaíFruto!K872+[1]AçaíFruto!K886+[1]AçaíFruto!K900+[1]AçaíFruto!$E$900+[1]AçaíFruto!K928+[1]AçaíFruto!K942+[1]AçaíFruto!K956+[1]AçaíFruto!K970+[1]AçaíFruto!K984+[1]AçaíFruto!K1007</f>
        <v>0</v>
      </c>
      <c r="AE240">
        <f>[1]AçaíFruto!L662+[1]AçaíFruto!L676+[1]AçaíFruto!L718+[1]AçaíFruto!L732+[1]AçaíFruto!L872+[1]AçaíFruto!L886+[1]AçaíFruto!L900+[1]AçaíFruto!$E$900+[1]AçaíFruto!L928+[1]AçaíFruto!L942+[1]AçaíFruto!L956+[1]AçaíFruto!L970+[1]AçaíFruto!L984+[1]AçaíFruto!L1007</f>
        <v>0</v>
      </c>
      <c r="AF240">
        <f>[1]AçaíFruto!M662+[1]AçaíFruto!M676+[1]AçaíFruto!M718+[1]AçaíFruto!M732+[1]AçaíFruto!M872+[1]AçaíFruto!M886+[1]AçaíFruto!M900+[1]AçaíFruto!$E$900+[1]AçaíFruto!M928+[1]AçaíFruto!M942+[1]AçaíFruto!M956+[1]AçaíFruto!M970+[1]AçaíFruto!M984+[1]AçaíFruto!M1007</f>
        <v>0</v>
      </c>
      <c r="AG240">
        <f>[1]AçaíFruto!N662+[1]AçaíFruto!N676+[1]AçaíFruto!N718+[1]AçaíFruto!N732+[1]AçaíFruto!N872+[1]AçaíFruto!N886+[1]AçaíFruto!N900+[1]AçaíFruto!$E$900+[1]AçaíFruto!N928+[1]AçaíFruto!N942+[1]AçaíFruto!N956+[1]AçaíFruto!N970+[1]AçaíFruto!N984+[1]AçaíFruto!N1007</f>
        <v>0</v>
      </c>
      <c r="AH240">
        <f>[1]AçaíFruto!O662+[1]AçaíFruto!O676+[1]AçaíFruto!O718+[1]AçaíFruto!O732+[1]AçaíFruto!O872+[1]AçaíFruto!O886+[1]AçaíFruto!O900+[1]AçaíFruto!$E$900+[1]AçaíFruto!O928+[1]AçaíFruto!O942+[1]AçaíFruto!O956+[1]AçaíFruto!O970+[1]AçaíFruto!O984+[1]AçaíFruto!O1007</f>
        <v>0</v>
      </c>
      <c r="AI240">
        <f>[1]AçaíFruto!P662+[1]AçaíFruto!P676+[1]AçaíFruto!P718+[1]AçaíFruto!P732+[1]AçaíFruto!P872+[1]AçaíFruto!P886+[1]AçaíFruto!P900+[1]AçaíFruto!$E$900+[1]AçaíFruto!P928+[1]AçaíFruto!P942+[1]AçaíFruto!P956+[1]AçaíFruto!P970+[1]AçaíFruto!P984+[1]AçaíFruto!P1007</f>
        <v>0</v>
      </c>
      <c r="AJ240">
        <f>[1]AçaíFruto!Q662+[1]AçaíFruto!Q676+[1]AçaíFruto!Q718+[1]AçaíFruto!Q732+[1]AçaíFruto!Q872+[1]AçaíFruto!Q886+[1]AçaíFruto!Q900+[1]AçaíFruto!$E$900+[1]AçaíFruto!Q928+[1]AçaíFruto!Q942+[1]AçaíFruto!Q956+[1]AçaíFruto!Q970+[1]AçaíFruto!Q984+[1]AçaíFruto!Q1007</f>
        <v>0</v>
      </c>
      <c r="AK240">
        <f>[1]AçaíFruto!R662+[1]AçaíFruto!R676+[1]AçaíFruto!R718+[1]AçaíFruto!R732+[1]AçaíFruto!R872+[1]AçaíFruto!R886+[1]AçaíFruto!R900+[1]AçaíFruto!$E$900+[1]AçaíFruto!R928+[1]AçaíFruto!R942+[1]AçaíFruto!R956+[1]AçaíFruto!R970+[1]AçaíFruto!R984+[1]AçaíFruto!R1007</f>
        <v>0</v>
      </c>
      <c r="AL240">
        <f>[1]AçaíFruto!S662+[1]AçaíFruto!S676+[1]AçaíFruto!S718+[1]AçaíFruto!S732+[1]AçaíFruto!S872+[1]AçaíFruto!S886+[1]AçaíFruto!S900+[1]AçaíFruto!$E$900+[1]AçaíFruto!S928+[1]AçaíFruto!S942+[1]AçaíFruto!S956+[1]AçaíFruto!S970+[1]AçaíFruto!S984+[1]AçaíFruto!S1007</f>
        <v>0</v>
      </c>
      <c r="AM240">
        <f>[1]AçaíFruto!T662+[1]AçaíFruto!T676+[1]AçaíFruto!T718+[1]AçaíFruto!T732+[1]AçaíFruto!T872+[1]AçaíFruto!T886+[1]AçaíFruto!T900+[1]AçaíFruto!$E$900+[1]AçaíFruto!T928+[1]AçaíFruto!T942+[1]AçaíFruto!T956+[1]AçaíFruto!T970+[1]AçaíFruto!T984+[1]AçaíFruto!T1007</f>
        <v>0</v>
      </c>
      <c r="AN240">
        <f>[1]AçaíFruto!U662+[1]AçaíFruto!U676+[1]AçaíFruto!U718+[1]AçaíFruto!U732+[1]AçaíFruto!U872+[1]AçaíFruto!U886+[1]AçaíFruto!U900+[1]AçaíFruto!$E$900+[1]AçaíFruto!U928+[1]AçaíFruto!U942+[1]AçaíFruto!U956+[1]AçaíFruto!U970+[1]AçaíFruto!U984+[1]AçaíFruto!U1007</f>
        <v>0</v>
      </c>
      <c r="AO240">
        <f>[1]AçaíFruto!V662+[1]AçaíFruto!V676+[1]AçaíFruto!V718+[1]AçaíFruto!V732+[1]AçaíFruto!V872+[1]AçaíFruto!V886+[1]AçaíFruto!V900+[1]AçaíFruto!$E$900+[1]AçaíFruto!V928+[1]AçaíFruto!V942+[1]AçaíFruto!V956+[1]AçaíFruto!V970+[1]AçaíFruto!V984+[1]AçaíFruto!V1007</f>
        <v>0</v>
      </c>
      <c r="AP240">
        <f>[1]AçaíFruto!W662+[1]AçaíFruto!W676+[1]AçaíFruto!W718+[1]AçaíFruto!W732+[1]AçaíFruto!W872+[1]AçaíFruto!W886+[1]AçaíFruto!W900+[1]AçaíFruto!$E$900+[1]AçaíFruto!W928+[1]AçaíFruto!W942+[1]AçaíFruto!W956+[1]AçaíFruto!W970+[1]AçaíFruto!W984+[1]AçaíFruto!W1007</f>
        <v>0</v>
      </c>
    </row>
    <row r="241" spans="1:40" x14ac:dyDescent="0.25">
      <c r="B241" s="27"/>
      <c r="U241" s="27"/>
    </row>
    <row r="242" spans="1:40" x14ac:dyDescent="0.25">
      <c r="A242" s="21" t="s">
        <v>77</v>
      </c>
      <c r="B242" t="s">
        <v>80</v>
      </c>
      <c r="J242" s="1" t="s">
        <v>62</v>
      </c>
    </row>
    <row r="243" spans="1:40" x14ac:dyDescent="0.25">
      <c r="B243" t="s">
        <v>47</v>
      </c>
      <c r="C243" t="s">
        <v>1</v>
      </c>
      <c r="D243" t="s">
        <v>2</v>
      </c>
      <c r="E243" s="3" t="s">
        <v>3</v>
      </c>
      <c r="F243" t="s">
        <v>4</v>
      </c>
      <c r="G243" t="s">
        <v>5</v>
      </c>
      <c r="H243" t="s">
        <v>6</v>
      </c>
      <c r="I243" s="1" t="s">
        <v>61</v>
      </c>
      <c r="J243" s="1" t="s">
        <v>87</v>
      </c>
      <c r="K243" t="s">
        <v>8</v>
      </c>
      <c r="L243" t="s">
        <v>9</v>
      </c>
      <c r="M243" t="s">
        <v>10</v>
      </c>
      <c r="N243" t="s">
        <v>11</v>
      </c>
      <c r="O243" s="44" t="s">
        <v>12</v>
      </c>
      <c r="P243" t="s">
        <v>13</v>
      </c>
      <c r="Q243" t="s">
        <v>14</v>
      </c>
      <c r="R243" t="s">
        <v>15</v>
      </c>
      <c r="S243" t="s">
        <v>16</v>
      </c>
      <c r="T243" s="44" t="s">
        <v>17</v>
      </c>
      <c r="U243" s="56" t="s">
        <v>86</v>
      </c>
      <c r="V243" s="57" t="s">
        <v>35</v>
      </c>
      <c r="Z243" s="3"/>
      <c r="AD243" s="44"/>
      <c r="AI243" s="44"/>
      <c r="AN243" s="44"/>
    </row>
    <row r="244" spans="1:40" x14ac:dyDescent="0.25">
      <c r="B244" t="s">
        <v>18</v>
      </c>
      <c r="C244" s="28">
        <v>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I244" s="28"/>
      <c r="J244" s="28">
        <v>31470.225333922175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/>
      <c r="V244" s="58">
        <f>SUM(C244:U244)</f>
        <v>31470.225333922175</v>
      </c>
      <c r="W244" s="84">
        <f>V244-C258</f>
        <v>31470.225333922175</v>
      </c>
    </row>
    <row r="245" spans="1:40" x14ac:dyDescent="0.25">
      <c r="B245" t="s">
        <v>2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/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/>
      <c r="V245" s="58">
        <f t="shared" ref="V245:V257" si="183">SUM(C245:U245)</f>
        <v>0</v>
      </c>
      <c r="W245" s="84">
        <f>V245-D258</f>
        <v>0</v>
      </c>
    </row>
    <row r="246" spans="1:40" x14ac:dyDescent="0.25">
      <c r="B246" t="s">
        <v>3</v>
      </c>
      <c r="C246" s="28">
        <v>0</v>
      </c>
      <c r="D246" s="28">
        <v>0</v>
      </c>
      <c r="E246" s="28">
        <v>0</v>
      </c>
      <c r="F246" s="28">
        <v>0</v>
      </c>
      <c r="G246" s="28">
        <v>0</v>
      </c>
      <c r="H246" s="28">
        <v>0</v>
      </c>
      <c r="I246" s="28"/>
      <c r="J246" s="28">
        <v>0</v>
      </c>
      <c r="K246" s="28">
        <v>0</v>
      </c>
      <c r="L246" s="28">
        <v>0</v>
      </c>
      <c r="M246" s="28">
        <v>0</v>
      </c>
      <c r="N246" s="28">
        <v>0</v>
      </c>
      <c r="O246" s="28">
        <v>0</v>
      </c>
      <c r="P246" s="28">
        <v>0</v>
      </c>
      <c r="Q246" s="28">
        <v>0</v>
      </c>
      <c r="R246" s="28">
        <v>0</v>
      </c>
      <c r="S246" s="28">
        <v>0</v>
      </c>
      <c r="T246" s="28">
        <v>0</v>
      </c>
      <c r="U246" s="28"/>
      <c r="V246" s="58">
        <f t="shared" si="183"/>
        <v>0</v>
      </c>
      <c r="W246" s="84">
        <f>V246-E258</f>
        <v>0</v>
      </c>
    </row>
    <row r="247" spans="1:40" x14ac:dyDescent="0.25">
      <c r="B247" t="s">
        <v>4</v>
      </c>
      <c r="C247" s="28">
        <v>0</v>
      </c>
      <c r="D247" s="28">
        <v>0</v>
      </c>
      <c r="E247" s="28">
        <v>0</v>
      </c>
      <c r="F247" s="28">
        <v>0</v>
      </c>
      <c r="G247" s="28">
        <v>0</v>
      </c>
      <c r="H247" s="28">
        <v>8687.7771029823343</v>
      </c>
      <c r="I247" s="28"/>
      <c r="J247" s="28">
        <v>0</v>
      </c>
      <c r="K247" s="28">
        <v>0</v>
      </c>
      <c r="L247" s="28">
        <v>0</v>
      </c>
      <c r="M247" s="28">
        <v>0</v>
      </c>
      <c r="N247" s="28">
        <v>0</v>
      </c>
      <c r="O247" s="28">
        <v>0</v>
      </c>
      <c r="P247" s="28">
        <v>0</v>
      </c>
      <c r="Q247" s="28">
        <v>0</v>
      </c>
      <c r="R247" s="28">
        <v>0</v>
      </c>
      <c r="S247" s="28">
        <v>0</v>
      </c>
      <c r="T247" s="28">
        <v>0</v>
      </c>
      <c r="U247" s="28"/>
      <c r="V247" s="58">
        <f t="shared" si="183"/>
        <v>8687.7771029823343</v>
      </c>
      <c r="W247" s="84">
        <f>V247-F258</f>
        <v>3291.2322741079224</v>
      </c>
    </row>
    <row r="248" spans="1:40" x14ac:dyDescent="0.25">
      <c r="B248" t="s">
        <v>5</v>
      </c>
      <c r="C248" s="28">
        <v>0</v>
      </c>
      <c r="D248" s="28">
        <v>0</v>
      </c>
      <c r="E248" s="28">
        <v>0</v>
      </c>
      <c r="F248" s="28">
        <v>3956.7115641191126</v>
      </c>
      <c r="G248" s="28">
        <v>0</v>
      </c>
      <c r="H248" s="28">
        <v>0</v>
      </c>
      <c r="I248" s="28"/>
      <c r="J248" s="28">
        <v>0</v>
      </c>
      <c r="K248" s="28">
        <v>0</v>
      </c>
      <c r="L248" s="28">
        <v>0</v>
      </c>
      <c r="M248" s="28">
        <v>0</v>
      </c>
      <c r="N248" s="28">
        <v>0</v>
      </c>
      <c r="O248" s="28">
        <v>0</v>
      </c>
      <c r="P248" s="28">
        <v>0</v>
      </c>
      <c r="Q248" s="28">
        <v>0</v>
      </c>
      <c r="R248" s="28">
        <v>0</v>
      </c>
      <c r="S248" s="28">
        <v>0</v>
      </c>
      <c r="T248" s="28">
        <v>0</v>
      </c>
      <c r="U248" s="28"/>
      <c r="V248" s="58">
        <f t="shared" si="183"/>
        <v>3956.7115641191126</v>
      </c>
      <c r="W248" s="84">
        <f>V248-G258</f>
        <v>439.93843614972729</v>
      </c>
    </row>
    <row r="249" spans="1:40" x14ac:dyDescent="0.25">
      <c r="B249" t="s">
        <v>6</v>
      </c>
      <c r="C249" s="28">
        <v>0</v>
      </c>
      <c r="D249" s="28">
        <v>0</v>
      </c>
      <c r="E249" s="28">
        <v>0</v>
      </c>
      <c r="F249" s="28">
        <v>0</v>
      </c>
      <c r="G249" s="28">
        <v>0</v>
      </c>
      <c r="H249" s="28">
        <v>0</v>
      </c>
      <c r="I249" s="28"/>
      <c r="J249" s="28">
        <v>35651.844724106013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  <c r="P249" s="28">
        <v>0</v>
      </c>
      <c r="Q249" s="28">
        <v>0</v>
      </c>
      <c r="R249" s="28">
        <v>0</v>
      </c>
      <c r="S249" s="28">
        <v>0</v>
      </c>
      <c r="T249" s="28">
        <v>0</v>
      </c>
      <c r="U249" s="28"/>
      <c r="V249" s="58">
        <f t="shared" si="183"/>
        <v>35651.844724106013</v>
      </c>
      <c r="W249" s="84">
        <f>V249-H258</f>
        <v>11972.505488792653</v>
      </c>
    </row>
    <row r="250" spans="1:40" x14ac:dyDescent="0.25">
      <c r="B250" t="s">
        <v>8</v>
      </c>
      <c r="C250" s="28">
        <v>0</v>
      </c>
      <c r="D250" s="28">
        <v>0</v>
      </c>
      <c r="E250" s="28">
        <v>0</v>
      </c>
      <c r="F250" s="28">
        <v>0</v>
      </c>
      <c r="G250" s="28">
        <v>0</v>
      </c>
      <c r="H250" s="28">
        <v>0</v>
      </c>
      <c r="I250" s="28"/>
      <c r="J250" s="28">
        <v>0</v>
      </c>
      <c r="K250" s="28">
        <v>0</v>
      </c>
      <c r="L250" s="28">
        <v>0</v>
      </c>
      <c r="M250" s="28">
        <v>550.81244864642008</v>
      </c>
      <c r="N250" s="28">
        <v>0</v>
      </c>
      <c r="O250" s="28">
        <v>0</v>
      </c>
      <c r="P250" s="28">
        <v>0</v>
      </c>
      <c r="Q250" s="28">
        <v>0</v>
      </c>
      <c r="R250" s="28">
        <v>0</v>
      </c>
      <c r="S250" s="28">
        <v>0</v>
      </c>
      <c r="T250" s="28">
        <v>0</v>
      </c>
      <c r="U250" s="28"/>
      <c r="V250" s="58">
        <f t="shared" si="183"/>
        <v>550.81244864642008</v>
      </c>
      <c r="W250" s="84">
        <f>V250-K258</f>
        <v>550.81244864642008</v>
      </c>
    </row>
    <row r="251" spans="1:40" x14ac:dyDescent="0.25">
      <c r="B251" t="s">
        <v>9</v>
      </c>
      <c r="C251" s="28">
        <v>0</v>
      </c>
      <c r="D251" s="28">
        <v>0</v>
      </c>
      <c r="E251" s="28">
        <v>0</v>
      </c>
      <c r="F251" s="28">
        <v>0</v>
      </c>
      <c r="G251" s="28">
        <v>276.89101245294216</v>
      </c>
      <c r="H251" s="28">
        <v>0</v>
      </c>
      <c r="I251" s="28"/>
      <c r="J251" s="28">
        <v>0</v>
      </c>
      <c r="K251" s="28">
        <v>0</v>
      </c>
      <c r="L251" s="28">
        <v>0</v>
      </c>
      <c r="M251" s="28">
        <v>0</v>
      </c>
      <c r="N251" s="28">
        <v>21631.659554666014</v>
      </c>
      <c r="O251" s="28">
        <v>5449.6449952782177</v>
      </c>
      <c r="P251" s="28">
        <v>0</v>
      </c>
      <c r="Q251" s="28">
        <v>0</v>
      </c>
      <c r="R251" s="28">
        <v>0</v>
      </c>
      <c r="S251" s="28">
        <v>0</v>
      </c>
      <c r="T251" s="28">
        <v>0</v>
      </c>
      <c r="U251" s="28"/>
      <c r="V251" s="58">
        <f t="shared" si="183"/>
        <v>27358.195562397173</v>
      </c>
      <c r="W251" s="84">
        <f>V251-L258</f>
        <v>4555.4032904912383</v>
      </c>
    </row>
    <row r="252" spans="1:40" x14ac:dyDescent="0.25">
      <c r="B252" t="s">
        <v>10</v>
      </c>
      <c r="C252" s="28">
        <v>0</v>
      </c>
      <c r="D252" s="28">
        <v>0</v>
      </c>
      <c r="E252" s="28">
        <v>0</v>
      </c>
      <c r="F252" s="28">
        <v>664.53842988706117</v>
      </c>
      <c r="G252" s="28">
        <v>588.79951407031103</v>
      </c>
      <c r="H252" s="28">
        <v>14827.165432825463</v>
      </c>
      <c r="I252" s="28"/>
      <c r="J252" s="28">
        <v>0</v>
      </c>
      <c r="K252" s="28">
        <v>0</v>
      </c>
      <c r="L252" s="28">
        <v>18170.59402591945</v>
      </c>
      <c r="M252" s="28">
        <v>0</v>
      </c>
      <c r="N252" s="28">
        <v>4250.7230963170095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/>
      <c r="V252" s="58">
        <f t="shared" si="183"/>
        <v>38501.820499019297</v>
      </c>
      <c r="W252" s="84">
        <f>V252-M258</f>
        <v>4447.5226269276682</v>
      </c>
    </row>
    <row r="253" spans="1:40" x14ac:dyDescent="0.25">
      <c r="B253" t="s">
        <v>11</v>
      </c>
      <c r="C253" s="28">
        <v>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I253" s="28"/>
      <c r="J253" s="28">
        <v>2113.6718507858182</v>
      </c>
      <c r="K253" s="28">
        <v>0</v>
      </c>
      <c r="L253" s="28">
        <v>4632.1982459864848</v>
      </c>
      <c r="M253" s="28">
        <v>0</v>
      </c>
      <c r="N253" s="28">
        <v>0</v>
      </c>
      <c r="O253" s="28">
        <v>28842.212739554685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/>
      <c r="V253" s="58">
        <f t="shared" si="183"/>
        <v>35588.08283632699</v>
      </c>
      <c r="W253" s="84">
        <f>V253-N258</f>
        <v>8155.6741614343664</v>
      </c>
    </row>
    <row r="254" spans="1:40" x14ac:dyDescent="0.25">
      <c r="B254" t="s">
        <v>13</v>
      </c>
      <c r="C254" s="28">
        <v>0</v>
      </c>
      <c r="D254" s="28">
        <v>0</v>
      </c>
      <c r="E254" s="28">
        <v>0</v>
      </c>
      <c r="F254" s="28">
        <v>0</v>
      </c>
      <c r="G254" s="28">
        <v>0</v>
      </c>
      <c r="H254" s="28">
        <v>0</v>
      </c>
      <c r="I254" s="28"/>
      <c r="J254" s="28">
        <v>0</v>
      </c>
      <c r="K254" s="28">
        <v>0</v>
      </c>
      <c r="L254" s="28">
        <v>0</v>
      </c>
      <c r="M254" s="28">
        <v>0</v>
      </c>
      <c r="N254" s="28">
        <v>0</v>
      </c>
      <c r="O254" s="28">
        <v>0</v>
      </c>
      <c r="P254" s="28">
        <v>0</v>
      </c>
      <c r="Q254" s="28">
        <v>31165.622981719709</v>
      </c>
      <c r="R254" s="28">
        <v>0</v>
      </c>
      <c r="S254" s="28">
        <v>0</v>
      </c>
      <c r="T254" s="28">
        <v>0</v>
      </c>
      <c r="U254" s="28"/>
      <c r="V254" s="58">
        <f t="shared" si="183"/>
        <v>31165.622981719709</v>
      </c>
      <c r="W254" s="84">
        <f>V254-P258</f>
        <v>31165.622981719709</v>
      </c>
    </row>
    <row r="255" spans="1:40" x14ac:dyDescent="0.25">
      <c r="B255" t="s">
        <v>14</v>
      </c>
      <c r="C255" s="28">
        <v>0</v>
      </c>
      <c r="D255" s="28">
        <v>0</v>
      </c>
      <c r="E255" s="28">
        <v>0</v>
      </c>
      <c r="F255" s="28">
        <v>775.29483486823801</v>
      </c>
      <c r="G255" s="28">
        <v>276.89101245294216</v>
      </c>
      <c r="H255" s="28">
        <v>164.39669950556365</v>
      </c>
      <c r="I255" s="28"/>
      <c r="J255" s="28">
        <v>0</v>
      </c>
      <c r="K255" s="28">
        <v>0</v>
      </c>
      <c r="L255" s="28">
        <v>0</v>
      </c>
      <c r="M255" s="28">
        <v>30778.662925806104</v>
      </c>
      <c r="N255" s="28">
        <v>1550.0260239095999</v>
      </c>
      <c r="O255" s="28">
        <v>0</v>
      </c>
      <c r="P255" s="28">
        <v>0</v>
      </c>
      <c r="Q255" s="28">
        <v>0</v>
      </c>
      <c r="R255" s="28">
        <v>4691.0929597017148</v>
      </c>
      <c r="S255" s="28">
        <v>0</v>
      </c>
      <c r="T255" s="28">
        <v>0</v>
      </c>
      <c r="U255" s="28"/>
      <c r="V255" s="58">
        <f t="shared" si="183"/>
        <v>38236.364456244162</v>
      </c>
      <c r="W255" s="84">
        <f>V255-Q258</f>
        <v>7070.7414745244532</v>
      </c>
    </row>
    <row r="256" spans="1:40" x14ac:dyDescent="0.25">
      <c r="B256" t="s">
        <v>15</v>
      </c>
      <c r="C256" s="28">
        <v>0</v>
      </c>
      <c r="D256" s="28">
        <v>0</v>
      </c>
      <c r="E256" s="28">
        <v>0</v>
      </c>
      <c r="F256" s="28">
        <v>0</v>
      </c>
      <c r="G256" s="28">
        <v>2374.1915889931897</v>
      </c>
      <c r="H256" s="28">
        <v>0</v>
      </c>
      <c r="I256" s="28"/>
      <c r="J256" s="28">
        <v>0</v>
      </c>
      <c r="K256" s="28">
        <v>0</v>
      </c>
      <c r="L256" s="28">
        <v>0</v>
      </c>
      <c r="M256" s="28">
        <v>2724.8224976391089</v>
      </c>
      <c r="N256" s="28">
        <v>0</v>
      </c>
      <c r="O256" s="28">
        <v>0</v>
      </c>
      <c r="P256" s="28">
        <v>0</v>
      </c>
      <c r="Q256" s="28">
        <v>0</v>
      </c>
      <c r="R256" s="28">
        <v>0</v>
      </c>
      <c r="S256" s="28">
        <v>0</v>
      </c>
      <c r="T256" s="28">
        <v>0</v>
      </c>
      <c r="U256" s="28"/>
      <c r="V256" s="58">
        <f t="shared" si="183"/>
        <v>5099.0140866322981</v>
      </c>
      <c r="W256" s="84">
        <f>V256-R258</f>
        <v>407.92112693058334</v>
      </c>
    </row>
    <row r="257" spans="1:41" x14ac:dyDescent="0.25">
      <c r="B257" t="s">
        <v>16</v>
      </c>
      <c r="C257" s="28">
        <v>0</v>
      </c>
      <c r="D257" s="28">
        <v>0</v>
      </c>
      <c r="E257" s="28">
        <v>0</v>
      </c>
      <c r="F257" s="28">
        <v>0</v>
      </c>
      <c r="G257" s="28">
        <v>0</v>
      </c>
      <c r="H257" s="28">
        <v>0</v>
      </c>
      <c r="I257" s="28"/>
      <c r="J257" s="28">
        <v>0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8">
        <v>0</v>
      </c>
      <c r="Q257" s="28">
        <v>0</v>
      </c>
      <c r="R257" s="28">
        <v>0</v>
      </c>
      <c r="S257" s="28">
        <v>0</v>
      </c>
      <c r="T257" s="28">
        <v>0</v>
      </c>
      <c r="U257" s="28"/>
      <c r="V257" s="58">
        <f t="shared" si="183"/>
        <v>0</v>
      </c>
      <c r="W257" s="84">
        <f>V257-S258</f>
        <v>0</v>
      </c>
    </row>
    <row r="258" spans="1:41" x14ac:dyDescent="0.25">
      <c r="B258" s="75" t="s">
        <v>35</v>
      </c>
      <c r="C258" s="58">
        <f>SUM(C244:C257)</f>
        <v>0</v>
      </c>
      <c r="D258" s="58">
        <f t="shared" ref="D258" si="184">SUM(D244:D257)</f>
        <v>0</v>
      </c>
      <c r="E258" s="58">
        <f t="shared" ref="E258" si="185">SUM(E244:E257)</f>
        <v>0</v>
      </c>
      <c r="F258" s="58">
        <f t="shared" ref="F258" si="186">SUM(F244:F257)</f>
        <v>5396.5448288744119</v>
      </c>
      <c r="G258" s="58">
        <f t="shared" ref="G258" si="187">SUM(G244:G257)</f>
        <v>3516.7731279693853</v>
      </c>
      <c r="H258" s="58">
        <f t="shared" ref="H258" si="188">SUM(H244:H257)</f>
        <v>23679.33923531336</v>
      </c>
      <c r="I258" s="58"/>
      <c r="J258" s="58">
        <f t="shared" ref="J258" si="189">SUM(J244:J257)</f>
        <v>69235.741908814001</v>
      </c>
      <c r="K258" s="58">
        <f t="shared" ref="K258" si="190">SUM(K244:K257)</f>
        <v>0</v>
      </c>
      <c r="L258" s="58">
        <f t="shared" ref="L258" si="191">SUM(L244:L257)</f>
        <v>22802.792271905935</v>
      </c>
      <c r="M258" s="58">
        <f t="shared" ref="M258" si="192">SUM(M244:M257)</f>
        <v>34054.297872091629</v>
      </c>
      <c r="N258" s="58">
        <f t="shared" ref="N258" si="193">SUM(N244:N257)</f>
        <v>27432.408674892624</v>
      </c>
      <c r="O258" s="58">
        <f t="shared" ref="O258" si="194">SUM(O244:O257)</f>
        <v>34291.857734832905</v>
      </c>
      <c r="P258" s="58">
        <f t="shared" ref="P258" si="195">SUM(P244:P257)</f>
        <v>0</v>
      </c>
      <c r="Q258" s="58">
        <f t="shared" ref="Q258" si="196">SUM(Q244:Q257)</f>
        <v>31165.622981719709</v>
      </c>
      <c r="R258" s="58">
        <f t="shared" ref="R258" si="197">SUM(R244:R257)</f>
        <v>4691.0929597017148</v>
      </c>
      <c r="S258" s="58">
        <f t="shared" ref="S258" si="198">SUM(S244:S257)</f>
        <v>0</v>
      </c>
      <c r="T258" s="58">
        <f t="shared" ref="T258" si="199">SUM(T244:T257)</f>
        <v>0</v>
      </c>
      <c r="U258" s="58">
        <f t="shared" ref="U258" si="200">SUM(U244:U257)</f>
        <v>0</v>
      </c>
      <c r="V258" s="58">
        <f>SUM(V244:V257)</f>
        <v>256266.47159611568</v>
      </c>
      <c r="W258" s="58">
        <f t="shared" ref="W258" si="201">SUM(W244:W257)</f>
        <v>103527.59964364693</v>
      </c>
    </row>
    <row r="259" spans="1:41" x14ac:dyDescent="0.25">
      <c r="B259" s="27"/>
      <c r="U259" s="27"/>
    </row>
    <row r="261" spans="1:41" x14ac:dyDescent="0.25">
      <c r="A261" s="21" t="s">
        <v>78</v>
      </c>
      <c r="B261" t="s">
        <v>47</v>
      </c>
      <c r="C261" t="s">
        <v>1</v>
      </c>
      <c r="D261" t="s">
        <v>2</v>
      </c>
      <c r="E261" s="3" t="s">
        <v>3</v>
      </c>
      <c r="F261" t="s">
        <v>4</v>
      </c>
      <c r="G261" t="s">
        <v>5</v>
      </c>
      <c r="H261" t="s">
        <v>6</v>
      </c>
      <c r="I261" s="1" t="s">
        <v>61</v>
      </c>
      <c r="J261" s="1" t="s">
        <v>62</v>
      </c>
      <c r="K261" t="s">
        <v>8</v>
      </c>
      <c r="L261" t="s">
        <v>9</v>
      </c>
      <c r="M261" t="s">
        <v>10</v>
      </c>
      <c r="N261" t="s">
        <v>11</v>
      </c>
      <c r="O261" s="44" t="s">
        <v>12</v>
      </c>
      <c r="P261" t="s">
        <v>13</v>
      </c>
      <c r="Q261" t="s">
        <v>14</v>
      </c>
      <c r="R261" t="s">
        <v>15</v>
      </c>
      <c r="S261" t="s">
        <v>16</v>
      </c>
      <c r="T261" s="44" t="s">
        <v>17</v>
      </c>
      <c r="U261" s="56" t="s">
        <v>36</v>
      </c>
      <c r="V261" s="57" t="s">
        <v>35</v>
      </c>
    </row>
    <row r="262" spans="1:41" x14ac:dyDescent="0.25">
      <c r="B262" t="s">
        <v>18</v>
      </c>
      <c r="C262" s="27">
        <f>C208+C226+C244</f>
        <v>0</v>
      </c>
      <c r="D262" s="27">
        <f t="shared" ref="D262:U262" si="202">D208+D226+D244</f>
        <v>629529.83153275377</v>
      </c>
      <c r="E262" s="27">
        <f t="shared" si="202"/>
        <v>286638.54589213524</v>
      </c>
      <c r="F262" s="27">
        <f t="shared" si="202"/>
        <v>276.43248627015481</v>
      </c>
      <c r="G262" s="27">
        <f t="shared" si="202"/>
        <v>45731.297959869298</v>
      </c>
      <c r="H262" s="27">
        <f t="shared" si="202"/>
        <v>12874.678979262018</v>
      </c>
      <c r="I262" s="41">
        <f t="shared" si="202"/>
        <v>504158.78284835437</v>
      </c>
      <c r="J262" s="41">
        <f t="shared" si="202"/>
        <v>53765.003229281487</v>
      </c>
      <c r="K262" s="27">
        <f t="shared" si="202"/>
        <v>8653.5719995770833</v>
      </c>
      <c r="L262" s="27">
        <f t="shared" si="202"/>
        <v>15.323544578505141</v>
      </c>
      <c r="M262" s="27">
        <f t="shared" si="202"/>
        <v>101415.3901555706</v>
      </c>
      <c r="N262" s="27">
        <f t="shared" si="202"/>
        <v>39.248825522251465</v>
      </c>
      <c r="O262" s="41">
        <f t="shared" si="202"/>
        <v>5.9202249307787902</v>
      </c>
      <c r="P262" s="27">
        <f t="shared" si="202"/>
        <v>16988.061138827263</v>
      </c>
      <c r="Q262" s="27">
        <f t="shared" si="202"/>
        <v>0</v>
      </c>
      <c r="R262" s="27">
        <f t="shared" si="202"/>
        <v>49.173366137119046</v>
      </c>
      <c r="S262" s="27">
        <f t="shared" si="202"/>
        <v>0</v>
      </c>
      <c r="T262" s="41">
        <f t="shared" si="202"/>
        <v>0</v>
      </c>
      <c r="U262" s="41">
        <f t="shared" si="202"/>
        <v>0</v>
      </c>
      <c r="V262" s="79">
        <f t="shared" ref="V262:V275" si="203">SUM(C262:U262)</f>
        <v>1660141.2621830697</v>
      </c>
      <c r="W262" s="84">
        <f>V262-C276</f>
        <v>1495570.2556138961</v>
      </c>
      <c r="Y262" s="32">
        <f>V262-X279</f>
        <v>0</v>
      </c>
    </row>
    <row r="263" spans="1:41" x14ac:dyDescent="0.25">
      <c r="B263" t="s">
        <v>2</v>
      </c>
      <c r="C263" s="27">
        <f t="shared" ref="C263:U263" si="204">C209+C227+C245</f>
        <v>0</v>
      </c>
      <c r="D263" s="27">
        <f t="shared" si="204"/>
        <v>295.91458093418578</v>
      </c>
      <c r="E263" s="27">
        <f t="shared" si="204"/>
        <v>276734.44934844848</v>
      </c>
      <c r="F263" s="27">
        <f t="shared" si="204"/>
        <v>58.042924780626713</v>
      </c>
      <c r="G263" s="27">
        <f t="shared" si="204"/>
        <v>7062.6100316441007</v>
      </c>
      <c r="H263" s="27">
        <f t="shared" si="204"/>
        <v>2135.6345315728604</v>
      </c>
      <c r="I263" s="41">
        <f t="shared" si="204"/>
        <v>0</v>
      </c>
      <c r="J263" s="41">
        <f t="shared" si="204"/>
        <v>12220.527789513828</v>
      </c>
      <c r="K263" s="27">
        <f t="shared" si="204"/>
        <v>384840.21882677177</v>
      </c>
      <c r="L263" s="27">
        <f t="shared" si="204"/>
        <v>0</v>
      </c>
      <c r="M263" s="27">
        <f t="shared" si="204"/>
        <v>96508.258009788595</v>
      </c>
      <c r="N263" s="27">
        <f t="shared" si="204"/>
        <v>0</v>
      </c>
      <c r="O263" s="41">
        <f t="shared" si="204"/>
        <v>0</v>
      </c>
      <c r="P263" s="27">
        <f t="shared" si="204"/>
        <v>5043.4221679096418</v>
      </c>
      <c r="Q263" s="27">
        <f t="shared" si="204"/>
        <v>0</v>
      </c>
      <c r="R263" s="27">
        <f t="shared" si="204"/>
        <v>32279.149324215257</v>
      </c>
      <c r="S263" s="27">
        <f t="shared" si="204"/>
        <v>2967.6763934149817</v>
      </c>
      <c r="T263" s="41">
        <f t="shared" si="204"/>
        <v>0</v>
      </c>
      <c r="U263" s="41">
        <f t="shared" si="204"/>
        <v>0</v>
      </c>
      <c r="V263" s="79">
        <f t="shared" si="203"/>
        <v>820145.90392899432</v>
      </c>
      <c r="W263" s="84">
        <f>V263-D276</f>
        <v>189985.69162876706</v>
      </c>
      <c r="Y263" s="32">
        <f t="shared" ref="Y263:Y276" si="205">V263-X280</f>
        <v>0</v>
      </c>
    </row>
    <row r="264" spans="1:41" x14ac:dyDescent="0.25">
      <c r="B264" t="s">
        <v>3</v>
      </c>
      <c r="C264" s="27">
        <f t="shared" ref="C264:U264" si="206">C210+C228+C246</f>
        <v>0</v>
      </c>
      <c r="D264" s="27">
        <f t="shared" si="206"/>
        <v>0</v>
      </c>
      <c r="E264" s="27">
        <f t="shared" si="206"/>
        <v>0</v>
      </c>
      <c r="F264" s="27">
        <f t="shared" si="206"/>
        <v>537.94243307695842</v>
      </c>
      <c r="G264" s="27">
        <f t="shared" si="206"/>
        <v>201.57735575474567</v>
      </c>
      <c r="H264" s="27">
        <f t="shared" si="206"/>
        <v>1696.3774680961287</v>
      </c>
      <c r="I264" s="41">
        <f t="shared" si="206"/>
        <v>0</v>
      </c>
      <c r="J264" s="41">
        <f t="shared" si="206"/>
        <v>859331.08016017999</v>
      </c>
      <c r="K264" s="27">
        <f t="shared" si="206"/>
        <v>118.62277291415708</v>
      </c>
      <c r="L264" s="27">
        <f t="shared" si="206"/>
        <v>442.85835221285282</v>
      </c>
      <c r="M264" s="27">
        <f t="shared" si="206"/>
        <v>1308.3142868071113</v>
      </c>
      <c r="N264" s="27">
        <f t="shared" si="206"/>
        <v>2.7458486142129415</v>
      </c>
      <c r="O264" s="41">
        <f t="shared" si="206"/>
        <v>106.60903312216568</v>
      </c>
      <c r="P264" s="27">
        <f t="shared" si="206"/>
        <v>0</v>
      </c>
      <c r="Q264" s="27">
        <f t="shared" si="206"/>
        <v>1499.3918496349459</v>
      </c>
      <c r="R264" s="27">
        <f t="shared" si="206"/>
        <v>0</v>
      </c>
      <c r="S264" s="27">
        <f t="shared" si="206"/>
        <v>126257.28305509585</v>
      </c>
      <c r="T264" s="41">
        <f t="shared" si="206"/>
        <v>0</v>
      </c>
      <c r="U264" s="41">
        <f t="shared" si="206"/>
        <v>0</v>
      </c>
      <c r="V264" s="79">
        <f t="shared" si="203"/>
        <v>991502.80261550902</v>
      </c>
      <c r="W264" s="84">
        <f>V264-E276</f>
        <v>357043.20815688313</v>
      </c>
      <c r="Y264" s="32">
        <f t="shared" si="205"/>
        <v>0</v>
      </c>
    </row>
    <row r="265" spans="1:41" x14ac:dyDescent="0.25">
      <c r="B265" t="s">
        <v>4</v>
      </c>
      <c r="C265" s="27">
        <f t="shared" ref="C265:U265" si="207">C211+C229+C247</f>
        <v>0</v>
      </c>
      <c r="D265" s="27">
        <f t="shared" si="207"/>
        <v>0</v>
      </c>
      <c r="E265" s="27">
        <f t="shared" si="207"/>
        <v>0</v>
      </c>
      <c r="F265" s="27">
        <f t="shared" si="207"/>
        <v>0</v>
      </c>
      <c r="G265" s="27">
        <f t="shared" si="207"/>
        <v>0</v>
      </c>
      <c r="H265" s="27">
        <f t="shared" si="207"/>
        <v>8687.7771029823343</v>
      </c>
      <c r="I265" s="41">
        <f t="shared" si="207"/>
        <v>0</v>
      </c>
      <c r="J265" s="41">
        <f t="shared" si="207"/>
        <v>14067.482024447658</v>
      </c>
      <c r="K265" s="27">
        <f t="shared" si="207"/>
        <v>0</v>
      </c>
      <c r="L265" s="27">
        <f t="shared" si="207"/>
        <v>0</v>
      </c>
      <c r="M265" s="27">
        <f t="shared" si="207"/>
        <v>0</v>
      </c>
      <c r="N265" s="27">
        <f t="shared" si="207"/>
        <v>0</v>
      </c>
      <c r="O265" s="41">
        <f t="shared" si="207"/>
        <v>0</v>
      </c>
      <c r="P265" s="27">
        <f t="shared" si="207"/>
        <v>0</v>
      </c>
      <c r="Q265" s="27">
        <f t="shared" si="207"/>
        <v>0</v>
      </c>
      <c r="R265" s="27">
        <f t="shared" si="207"/>
        <v>0</v>
      </c>
      <c r="S265" s="27">
        <f t="shared" si="207"/>
        <v>0</v>
      </c>
      <c r="T265" s="41">
        <f t="shared" si="207"/>
        <v>0</v>
      </c>
      <c r="U265" s="41">
        <f t="shared" si="207"/>
        <v>0</v>
      </c>
      <c r="V265" s="79">
        <f t="shared" si="203"/>
        <v>22755.259127429992</v>
      </c>
      <c r="W265" s="84">
        <f>V265-F276</f>
        <v>16465.072241166366</v>
      </c>
      <c r="Y265" s="32">
        <f t="shared" si="205"/>
        <v>0</v>
      </c>
    </row>
    <row r="266" spans="1:41" x14ac:dyDescent="0.25">
      <c r="B266" t="s">
        <v>5</v>
      </c>
      <c r="C266" s="27">
        <f t="shared" ref="C266:U266" si="208">C212+C230+C248</f>
        <v>0</v>
      </c>
      <c r="D266" s="27">
        <f t="shared" si="208"/>
        <v>334.46618653932461</v>
      </c>
      <c r="E266" s="27">
        <f t="shared" si="208"/>
        <v>4225.3673263879909</v>
      </c>
      <c r="F266" s="27">
        <f t="shared" si="208"/>
        <v>3956.7115641191126</v>
      </c>
      <c r="G266" s="27">
        <f t="shared" si="208"/>
        <v>0</v>
      </c>
      <c r="H266" s="27">
        <f t="shared" si="208"/>
        <v>963.64632735286466</v>
      </c>
      <c r="I266" s="41">
        <f t="shared" si="208"/>
        <v>0</v>
      </c>
      <c r="J266" s="41">
        <f t="shared" si="208"/>
        <v>311.45340383912128</v>
      </c>
      <c r="K266" s="27">
        <f t="shared" si="208"/>
        <v>66678.619678234027</v>
      </c>
      <c r="L266" s="27">
        <f t="shared" si="208"/>
        <v>3541.3501125770049</v>
      </c>
      <c r="M266" s="27">
        <f t="shared" si="208"/>
        <v>391.59525763460533</v>
      </c>
      <c r="N266" s="27">
        <f t="shared" si="208"/>
        <v>174.60512478486336</v>
      </c>
      <c r="O266" s="41">
        <f t="shared" si="208"/>
        <v>0</v>
      </c>
      <c r="P266" s="27">
        <f t="shared" si="208"/>
        <v>0</v>
      </c>
      <c r="Q266" s="27">
        <f t="shared" si="208"/>
        <v>0</v>
      </c>
      <c r="R266" s="27">
        <f t="shared" si="208"/>
        <v>0</v>
      </c>
      <c r="S266" s="27">
        <f t="shared" si="208"/>
        <v>0</v>
      </c>
      <c r="T266" s="41">
        <f t="shared" si="208"/>
        <v>0</v>
      </c>
      <c r="U266" s="41">
        <f t="shared" si="208"/>
        <v>0</v>
      </c>
      <c r="V266" s="79">
        <f t="shared" si="203"/>
        <v>80577.81498146891</v>
      </c>
      <c r="W266" s="84">
        <f>V266-G276</f>
        <v>23239.573939928923</v>
      </c>
      <c r="Y266" s="32">
        <f t="shared" si="205"/>
        <v>0</v>
      </c>
    </row>
    <row r="267" spans="1:41" x14ac:dyDescent="0.25">
      <c r="B267" t="s">
        <v>6</v>
      </c>
      <c r="C267" s="27">
        <f t="shared" ref="C267:U267" si="209">C213+C231+C249</f>
        <v>164571.00656917377</v>
      </c>
      <c r="D267" s="27">
        <f t="shared" si="209"/>
        <v>0</v>
      </c>
      <c r="E267" s="27">
        <f t="shared" si="209"/>
        <v>66861.231891654112</v>
      </c>
      <c r="F267" s="27">
        <f t="shared" si="209"/>
        <v>21.224213261472322</v>
      </c>
      <c r="G267" s="27">
        <f t="shared" si="209"/>
        <v>0</v>
      </c>
      <c r="H267" s="27">
        <f t="shared" si="209"/>
        <v>0</v>
      </c>
      <c r="I267" s="41">
        <f t="shared" si="209"/>
        <v>0</v>
      </c>
      <c r="J267" s="41">
        <f t="shared" si="209"/>
        <v>40748.446666324438</v>
      </c>
      <c r="K267" s="27">
        <f t="shared" si="209"/>
        <v>17402.471522494183</v>
      </c>
      <c r="L267" s="27">
        <f t="shared" si="209"/>
        <v>0</v>
      </c>
      <c r="M267" s="27">
        <f t="shared" si="209"/>
        <v>0</v>
      </c>
      <c r="N267" s="27">
        <f t="shared" si="209"/>
        <v>0</v>
      </c>
      <c r="O267" s="41">
        <f t="shared" si="209"/>
        <v>0</v>
      </c>
      <c r="P267" s="27">
        <f t="shared" si="209"/>
        <v>0</v>
      </c>
      <c r="Q267" s="27">
        <f t="shared" si="209"/>
        <v>0</v>
      </c>
      <c r="R267" s="27">
        <f t="shared" si="209"/>
        <v>0</v>
      </c>
      <c r="S267" s="27">
        <f t="shared" si="209"/>
        <v>0</v>
      </c>
      <c r="T267" s="41">
        <f t="shared" si="209"/>
        <v>0</v>
      </c>
      <c r="U267" s="41">
        <f t="shared" si="209"/>
        <v>0</v>
      </c>
      <c r="V267" s="79">
        <f t="shared" si="203"/>
        <v>289604.38086290797</v>
      </c>
      <c r="W267" s="84">
        <f>V267-H276</f>
        <v>74006.7425867485</v>
      </c>
      <c r="X267" s="1"/>
      <c r="Y267" s="32">
        <f t="shared" si="205"/>
        <v>0</v>
      </c>
      <c r="AB267" t="s">
        <v>1</v>
      </c>
      <c r="AC267" t="s">
        <v>48</v>
      </c>
      <c r="AD267" t="s">
        <v>49</v>
      </c>
      <c r="AE267" t="s">
        <v>50</v>
      </c>
      <c r="AF267" t="s">
        <v>51</v>
      </c>
      <c r="AG267" t="s">
        <v>52</v>
      </c>
      <c r="AH267" t="s">
        <v>49</v>
      </c>
      <c r="AI267" t="s">
        <v>50</v>
      </c>
      <c r="AJ267" t="s">
        <v>51</v>
      </c>
      <c r="AK267" t="s">
        <v>52</v>
      </c>
      <c r="AL267" t="s">
        <v>49</v>
      </c>
      <c r="AM267" t="s">
        <v>50</v>
      </c>
      <c r="AN267" t="s">
        <v>51</v>
      </c>
      <c r="AO267" t="s">
        <v>52</v>
      </c>
    </row>
    <row r="268" spans="1:41" x14ac:dyDescent="0.25">
      <c r="B268" t="s">
        <v>8</v>
      </c>
      <c r="C268" s="27">
        <f t="shared" ref="C268:U268" si="210">C214+C232+C250</f>
        <v>0</v>
      </c>
      <c r="D268" s="27">
        <f t="shared" si="210"/>
        <v>0</v>
      </c>
      <c r="E268" s="27">
        <f t="shared" si="210"/>
        <v>0</v>
      </c>
      <c r="F268" s="27">
        <f t="shared" si="210"/>
        <v>0</v>
      </c>
      <c r="G268" s="27">
        <f t="shared" si="210"/>
        <v>0</v>
      </c>
      <c r="H268" s="27">
        <f t="shared" si="210"/>
        <v>1945.6796811805496</v>
      </c>
      <c r="I268" s="41">
        <f t="shared" si="210"/>
        <v>0</v>
      </c>
      <c r="J268" s="41">
        <f t="shared" si="210"/>
        <v>0</v>
      </c>
      <c r="K268" s="27">
        <f t="shared" si="210"/>
        <v>54665.118750480869</v>
      </c>
      <c r="L268" s="27">
        <f t="shared" si="210"/>
        <v>757.15068577725071</v>
      </c>
      <c r="M268" s="27">
        <f t="shared" si="210"/>
        <v>1011.8708964485398</v>
      </c>
      <c r="N268" s="27">
        <f t="shared" si="210"/>
        <v>29925.154325255447</v>
      </c>
      <c r="O268" s="41">
        <f t="shared" si="210"/>
        <v>441191.73530646326</v>
      </c>
      <c r="P268" s="27">
        <f t="shared" si="210"/>
        <v>0</v>
      </c>
      <c r="Q268" s="27">
        <f t="shared" si="210"/>
        <v>0</v>
      </c>
      <c r="R268" s="27">
        <f t="shared" si="210"/>
        <v>0</v>
      </c>
      <c r="S268" s="27">
        <f t="shared" si="210"/>
        <v>1332565.2781870938</v>
      </c>
      <c r="T268" s="41">
        <f t="shared" si="210"/>
        <v>17354.601560370698</v>
      </c>
      <c r="U268" s="41">
        <f t="shared" si="210"/>
        <v>97886.757933000015</v>
      </c>
      <c r="V268" s="79">
        <f t="shared" si="203"/>
        <v>1977303.3473260705</v>
      </c>
      <c r="W268" s="84">
        <f>V268-K276</f>
        <v>1130310.1868849085</v>
      </c>
      <c r="X268" s="44"/>
      <c r="Y268" s="32">
        <f t="shared" si="205"/>
        <v>0</v>
      </c>
      <c r="AB268">
        <v>0</v>
      </c>
      <c r="AC268">
        <v>763106.09763678303</v>
      </c>
      <c r="AD268">
        <v>452425.89721810317</v>
      </c>
      <c r="AE268">
        <v>436.64431573752631</v>
      </c>
      <c r="AF268">
        <v>50971.690426012741</v>
      </c>
      <c r="AG268">
        <v>17693.335294781005</v>
      </c>
      <c r="AH268">
        <v>9112.6120894199667</v>
      </c>
      <c r="AI268">
        <v>24.204603183346102</v>
      </c>
      <c r="AJ268">
        <v>106876.5637200568</v>
      </c>
      <c r="AK268">
        <v>91.136114013693643</v>
      </c>
      <c r="AL268">
        <v>26833.822723792226</v>
      </c>
      <c r="AM268">
        <v>0</v>
      </c>
      <c r="AN268">
        <v>77.672747871136636</v>
      </c>
      <c r="AO268">
        <v>0</v>
      </c>
    </row>
    <row r="269" spans="1:41" x14ac:dyDescent="0.25">
      <c r="B269" t="s">
        <v>9</v>
      </c>
      <c r="C269" s="27">
        <f t="shared" ref="C269:U269" si="211">C215+C233+C251</f>
        <v>0</v>
      </c>
      <c r="D269" s="27">
        <f t="shared" si="211"/>
        <v>0</v>
      </c>
      <c r="E269" s="27">
        <f t="shared" si="211"/>
        <v>0</v>
      </c>
      <c r="F269" s="27">
        <f t="shared" si="211"/>
        <v>0</v>
      </c>
      <c r="G269" s="27">
        <f t="shared" si="211"/>
        <v>276.89101245294216</v>
      </c>
      <c r="H269" s="27">
        <f t="shared" si="211"/>
        <v>23173.66993644871</v>
      </c>
      <c r="I269" s="41">
        <f t="shared" si="211"/>
        <v>0</v>
      </c>
      <c r="J269" s="41">
        <f t="shared" si="211"/>
        <v>0</v>
      </c>
      <c r="K269" s="27">
        <f t="shared" si="211"/>
        <v>0</v>
      </c>
      <c r="L269" s="27">
        <f t="shared" si="211"/>
        <v>39257.420564744825</v>
      </c>
      <c r="M269" s="27">
        <f t="shared" si="211"/>
        <v>42365.378886072591</v>
      </c>
      <c r="N269" s="27">
        <f t="shared" si="211"/>
        <v>21631.659554666014</v>
      </c>
      <c r="O269" s="41">
        <f t="shared" si="211"/>
        <v>5469.3042714622688</v>
      </c>
      <c r="P269" s="27">
        <f t="shared" si="211"/>
        <v>0</v>
      </c>
      <c r="Q269" s="27">
        <f t="shared" si="211"/>
        <v>0</v>
      </c>
      <c r="R269" s="27">
        <f t="shared" si="211"/>
        <v>0</v>
      </c>
      <c r="S269" s="27">
        <f t="shared" si="211"/>
        <v>4426.6876407212558</v>
      </c>
      <c r="T269" s="41">
        <f t="shared" si="211"/>
        <v>333.11876495353403</v>
      </c>
      <c r="U269" s="41">
        <f t="shared" si="211"/>
        <v>615.63998700000002</v>
      </c>
      <c r="V269" s="79">
        <f t="shared" si="203"/>
        <v>137549.77061852216</v>
      </c>
      <c r="W269" s="84">
        <f>V269-L276</f>
        <v>70611.875086725791</v>
      </c>
      <c r="X269" s="44"/>
      <c r="Y269" s="32">
        <f t="shared" si="205"/>
        <v>0</v>
      </c>
      <c r="AB269">
        <v>0</v>
      </c>
      <c r="AC269">
        <v>358.70297129638351</v>
      </c>
      <c r="AD269">
        <v>436793.42269878683</v>
      </c>
      <c r="AE269">
        <v>91.682831913876001</v>
      </c>
      <c r="AF269">
        <v>7871.9211610508073</v>
      </c>
      <c r="AG269">
        <v>2934.9467971276026</v>
      </c>
      <c r="AH269">
        <v>405254.57357346331</v>
      </c>
      <c r="AI269">
        <v>0</v>
      </c>
      <c r="AJ269">
        <v>101705.18469506962</v>
      </c>
      <c r="AK269">
        <v>0</v>
      </c>
      <c r="AL269">
        <v>7966.4356790909378</v>
      </c>
      <c r="AM269">
        <v>0</v>
      </c>
      <c r="AN269">
        <v>50987.158779474987</v>
      </c>
      <c r="AO269">
        <v>4687.6510269010278</v>
      </c>
    </row>
    <row r="270" spans="1:41" x14ac:dyDescent="0.25">
      <c r="B270" t="s">
        <v>10</v>
      </c>
      <c r="C270" s="27">
        <f t="shared" ref="C270:U270" si="212">C216+C234+C252</f>
        <v>0</v>
      </c>
      <c r="D270" s="27">
        <f t="shared" si="212"/>
        <v>0</v>
      </c>
      <c r="E270" s="27">
        <f t="shared" si="212"/>
        <v>0</v>
      </c>
      <c r="F270" s="27">
        <f t="shared" si="212"/>
        <v>664.53842988706117</v>
      </c>
      <c r="G270" s="27">
        <f t="shared" si="212"/>
        <v>1414.7820803727664</v>
      </c>
      <c r="H270" s="27">
        <f t="shared" si="212"/>
        <v>148307.86163054701</v>
      </c>
      <c r="I270" s="41">
        <f t="shared" si="212"/>
        <v>0</v>
      </c>
      <c r="J270" s="41">
        <f t="shared" si="212"/>
        <v>938.50186967250102</v>
      </c>
      <c r="K270" s="27">
        <f t="shared" si="212"/>
        <v>313428.06783366419</v>
      </c>
      <c r="L270" s="27">
        <f t="shared" si="212"/>
        <v>18170.59402591945</v>
      </c>
      <c r="M270" s="27">
        <f t="shared" si="212"/>
        <v>0</v>
      </c>
      <c r="N270" s="27">
        <f t="shared" si="212"/>
        <v>4250.7230963170095</v>
      </c>
      <c r="O270" s="41">
        <f t="shared" si="212"/>
        <v>0</v>
      </c>
      <c r="P270" s="27">
        <f t="shared" si="212"/>
        <v>0</v>
      </c>
      <c r="Q270" s="27">
        <f t="shared" si="212"/>
        <v>0</v>
      </c>
      <c r="R270" s="27">
        <f t="shared" si="212"/>
        <v>0</v>
      </c>
      <c r="S270" s="27">
        <f t="shared" si="212"/>
        <v>0</v>
      </c>
      <c r="T270" s="41">
        <f t="shared" si="212"/>
        <v>0</v>
      </c>
      <c r="U270" s="41">
        <f t="shared" si="212"/>
        <v>0</v>
      </c>
      <c r="V270" s="79">
        <f t="shared" si="203"/>
        <v>487175.06896637997</v>
      </c>
      <c r="W270" s="84">
        <f>V270-M276</f>
        <v>210670.77605061268</v>
      </c>
      <c r="X270" s="44"/>
      <c r="Y270" s="32">
        <f t="shared" si="205"/>
        <v>0</v>
      </c>
      <c r="AB270">
        <v>0</v>
      </c>
      <c r="AC270">
        <v>0</v>
      </c>
      <c r="AD270">
        <v>0</v>
      </c>
      <c r="AE270">
        <v>849.35367876986697</v>
      </c>
      <c r="AF270">
        <v>491.96228792932266</v>
      </c>
      <c r="AG270">
        <v>2332.6281918120662</v>
      </c>
      <c r="AH270">
        <v>124.8617973045055</v>
      </c>
      <c r="AI270">
        <v>699.22606490523083</v>
      </c>
      <c r="AJ270">
        <v>1378.1761767035573</v>
      </c>
      <c r="AK270">
        <v>6.3731548261324242</v>
      </c>
      <c r="AL270">
        <v>0</v>
      </c>
      <c r="AM270">
        <v>2367.3796768934249</v>
      </c>
      <c r="AN270">
        <v>0</v>
      </c>
      <c r="AO270">
        <v>199346.77251792909</v>
      </c>
    </row>
    <row r="271" spans="1:41" x14ac:dyDescent="0.25">
      <c r="B271" t="s">
        <v>11</v>
      </c>
      <c r="C271" s="27">
        <f t="shared" ref="C271:U271" si="213">C217+C235+C253</f>
        <v>0</v>
      </c>
      <c r="D271" s="27">
        <f t="shared" si="213"/>
        <v>0</v>
      </c>
      <c r="E271" s="27">
        <f t="shared" si="213"/>
        <v>0</v>
      </c>
      <c r="F271" s="27">
        <f t="shared" si="213"/>
        <v>0</v>
      </c>
      <c r="G271" s="27">
        <f t="shared" si="213"/>
        <v>0</v>
      </c>
      <c r="H271" s="27">
        <f t="shared" si="213"/>
        <v>0</v>
      </c>
      <c r="I271" s="41">
        <f t="shared" si="213"/>
        <v>0</v>
      </c>
      <c r="J271" s="41">
        <f t="shared" si="213"/>
        <v>58600.843698882607</v>
      </c>
      <c r="K271" s="27">
        <f t="shared" si="213"/>
        <v>1206.4690570259636</v>
      </c>
      <c r="L271" s="27">
        <f t="shared" si="213"/>
        <v>4632.1982459864848</v>
      </c>
      <c r="M271" s="27">
        <f t="shared" si="213"/>
        <v>0</v>
      </c>
      <c r="N271" s="27">
        <f t="shared" si="213"/>
        <v>0</v>
      </c>
      <c r="O271" s="41">
        <f t="shared" si="213"/>
        <v>67315.545590131544</v>
      </c>
      <c r="P271" s="27">
        <f t="shared" si="213"/>
        <v>0</v>
      </c>
      <c r="Q271" s="27">
        <f t="shared" si="213"/>
        <v>0</v>
      </c>
      <c r="R271" s="27">
        <f t="shared" si="213"/>
        <v>0</v>
      </c>
      <c r="S271" s="27">
        <f t="shared" si="213"/>
        <v>0</v>
      </c>
      <c r="T271" s="41">
        <f t="shared" si="213"/>
        <v>0</v>
      </c>
      <c r="U271" s="41">
        <f t="shared" si="213"/>
        <v>0</v>
      </c>
      <c r="V271" s="79">
        <f t="shared" si="203"/>
        <v>131755.05659202661</v>
      </c>
      <c r="W271" s="84">
        <f>V271-N276</f>
        <v>74180.893792957213</v>
      </c>
      <c r="X271" s="44"/>
      <c r="Y271" s="32">
        <f t="shared" si="205"/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4211.0533252246178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25">
      <c r="B272" t="s">
        <v>13</v>
      </c>
      <c r="C272" s="27">
        <f t="shared" ref="C272:U272" si="214">C218+C236+C254</f>
        <v>0</v>
      </c>
      <c r="D272" s="27">
        <f t="shared" si="214"/>
        <v>0</v>
      </c>
      <c r="E272" s="27">
        <f t="shared" si="214"/>
        <v>0</v>
      </c>
      <c r="F272" s="27">
        <f t="shared" si="214"/>
        <v>0</v>
      </c>
      <c r="G272" s="27">
        <f t="shared" si="214"/>
        <v>0</v>
      </c>
      <c r="H272" s="27">
        <f t="shared" si="214"/>
        <v>0</v>
      </c>
      <c r="I272" s="41">
        <f t="shared" si="214"/>
        <v>0</v>
      </c>
      <c r="J272" s="41">
        <f t="shared" si="214"/>
        <v>0</v>
      </c>
      <c r="K272" s="27">
        <f t="shared" si="214"/>
        <v>0</v>
      </c>
      <c r="L272" s="27">
        <f t="shared" si="214"/>
        <v>0</v>
      </c>
      <c r="M272" s="27">
        <f t="shared" si="214"/>
        <v>0</v>
      </c>
      <c r="N272" s="27">
        <f t="shared" si="214"/>
        <v>0</v>
      </c>
      <c r="O272" s="41">
        <f t="shared" si="214"/>
        <v>0</v>
      </c>
      <c r="P272" s="27">
        <f t="shared" si="214"/>
        <v>116771.00363043607</v>
      </c>
      <c r="Q272" s="27">
        <f t="shared" si="214"/>
        <v>31165.622981719709</v>
      </c>
      <c r="R272" s="27">
        <f t="shared" si="214"/>
        <v>0</v>
      </c>
      <c r="S272" s="27">
        <f t="shared" si="214"/>
        <v>0</v>
      </c>
      <c r="T272" s="41">
        <f t="shared" si="214"/>
        <v>47776.947965538384</v>
      </c>
      <c r="U272" s="41">
        <f t="shared" si="214"/>
        <v>24133.087490399997</v>
      </c>
      <c r="V272" s="79">
        <f t="shared" si="203"/>
        <v>219846.66206809419</v>
      </c>
      <c r="W272" s="84">
        <f>V272-P276</f>
        <v>65476.947381915204</v>
      </c>
      <c r="X272" s="44"/>
      <c r="Y272" s="32">
        <f t="shared" si="205"/>
        <v>0</v>
      </c>
      <c r="AB272">
        <v>0</v>
      </c>
      <c r="AC272">
        <v>405.43461741924023</v>
      </c>
      <c r="AD272">
        <v>23752.719999104411</v>
      </c>
      <c r="AE272">
        <v>3636.5007262732001</v>
      </c>
      <c r="AF272">
        <v>0</v>
      </c>
      <c r="AG272">
        <v>4023.2503448196544</v>
      </c>
      <c r="AH272">
        <v>70215.674615685537</v>
      </c>
      <c r="AI272">
        <v>5593.8085192418475</v>
      </c>
      <c r="AJ272">
        <v>412.68248774525932</v>
      </c>
      <c r="AK272">
        <v>405.43461741924023</v>
      </c>
      <c r="AL272">
        <v>0</v>
      </c>
      <c r="AM272">
        <v>0</v>
      </c>
      <c r="AN272">
        <v>0</v>
      </c>
      <c r="AO272">
        <v>0</v>
      </c>
    </row>
    <row r="273" spans="1:41" x14ac:dyDescent="0.25">
      <c r="B273" t="s">
        <v>14</v>
      </c>
      <c r="C273" s="27">
        <f t="shared" ref="C273:U273" si="215">C219+C237+C255</f>
        <v>0</v>
      </c>
      <c r="D273" s="27">
        <f t="shared" si="215"/>
        <v>0</v>
      </c>
      <c r="E273" s="27">
        <f t="shared" si="215"/>
        <v>0</v>
      </c>
      <c r="F273" s="27">
        <f t="shared" si="215"/>
        <v>775.29483486823801</v>
      </c>
      <c r="G273" s="27">
        <f t="shared" si="215"/>
        <v>276.89101245294216</v>
      </c>
      <c r="H273" s="27">
        <f t="shared" si="215"/>
        <v>164.39669950556365</v>
      </c>
      <c r="I273" s="41">
        <f t="shared" si="215"/>
        <v>0</v>
      </c>
      <c r="J273" s="41">
        <f t="shared" si="215"/>
        <v>0</v>
      </c>
      <c r="K273" s="27">
        <f t="shared" si="215"/>
        <v>0</v>
      </c>
      <c r="L273" s="27">
        <f t="shared" si="215"/>
        <v>121</v>
      </c>
      <c r="M273" s="27">
        <f t="shared" si="215"/>
        <v>30778.662925806104</v>
      </c>
      <c r="N273" s="27">
        <f t="shared" si="215"/>
        <v>1550.0260239095999</v>
      </c>
      <c r="O273" s="41">
        <f t="shared" si="215"/>
        <v>0</v>
      </c>
      <c r="P273" s="27">
        <f t="shared" si="215"/>
        <v>0</v>
      </c>
      <c r="Q273" s="27">
        <f t="shared" si="215"/>
        <v>14153.99417005533</v>
      </c>
      <c r="R273" s="27">
        <f t="shared" si="215"/>
        <v>4691.0929597017148</v>
      </c>
      <c r="S273" s="27">
        <f t="shared" si="215"/>
        <v>0</v>
      </c>
      <c r="T273" s="41">
        <f t="shared" si="215"/>
        <v>1564.8930521644731</v>
      </c>
      <c r="U273" s="41">
        <f t="shared" si="215"/>
        <v>492.51198960000005</v>
      </c>
      <c r="V273" s="79">
        <f t="shared" si="203"/>
        <v>54568.76366806397</v>
      </c>
      <c r="W273" s="84">
        <f>V273-Q276</f>
        <v>7749.7546666539856</v>
      </c>
      <c r="X273" s="44"/>
      <c r="Y273" s="32">
        <f t="shared" si="205"/>
        <v>0</v>
      </c>
      <c r="AB273">
        <v>164571.00656917377</v>
      </c>
      <c r="AC273">
        <v>0</v>
      </c>
      <c r="AD273">
        <v>97796.424561958745</v>
      </c>
      <c r="AE273">
        <v>76.832791038811138</v>
      </c>
      <c r="AF273">
        <v>0</v>
      </c>
      <c r="AG273">
        <v>0</v>
      </c>
      <c r="AH273">
        <v>17767.511873049792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</row>
    <row r="274" spans="1:41" x14ac:dyDescent="0.25">
      <c r="B274" t="s">
        <v>15</v>
      </c>
      <c r="C274" s="27">
        <f t="shared" ref="C274:U274" si="216">C220+C238+C256</f>
        <v>0</v>
      </c>
      <c r="D274" s="27">
        <f t="shared" si="216"/>
        <v>0</v>
      </c>
      <c r="E274" s="27">
        <f t="shared" si="216"/>
        <v>0</v>
      </c>
      <c r="F274" s="27">
        <f t="shared" si="216"/>
        <v>0</v>
      </c>
      <c r="G274" s="27">
        <f t="shared" si="216"/>
        <v>2374.1915889931897</v>
      </c>
      <c r="H274" s="27">
        <f t="shared" si="216"/>
        <v>15647.915919211428</v>
      </c>
      <c r="I274" s="41">
        <f t="shared" si="216"/>
        <v>0</v>
      </c>
      <c r="J274" s="41">
        <f t="shared" si="216"/>
        <v>0</v>
      </c>
      <c r="K274" s="27">
        <f t="shared" si="216"/>
        <v>0</v>
      </c>
      <c r="L274" s="27">
        <f t="shared" si="216"/>
        <v>0</v>
      </c>
      <c r="M274" s="27">
        <f t="shared" si="216"/>
        <v>2724.8224976391089</v>
      </c>
      <c r="N274" s="27">
        <f t="shared" si="216"/>
        <v>0</v>
      </c>
      <c r="O274" s="41">
        <f t="shared" si="216"/>
        <v>0</v>
      </c>
      <c r="P274" s="27">
        <f t="shared" si="216"/>
        <v>15567.227749006008</v>
      </c>
      <c r="Q274" s="27">
        <f t="shared" si="216"/>
        <v>0</v>
      </c>
      <c r="R274" s="27">
        <f t="shared" si="216"/>
        <v>0</v>
      </c>
      <c r="S274" s="27">
        <f t="shared" si="216"/>
        <v>24238.686938973759</v>
      </c>
      <c r="T274" s="41">
        <f t="shared" si="216"/>
        <v>0</v>
      </c>
      <c r="U274" s="41">
        <f t="shared" si="216"/>
        <v>0</v>
      </c>
      <c r="V274" s="79">
        <f t="shared" si="203"/>
        <v>60552.844693823485</v>
      </c>
      <c r="W274" s="84">
        <f>V274-R276</f>
        <v>23533.429043769393</v>
      </c>
      <c r="X274" s="44"/>
      <c r="Y274" s="32">
        <f t="shared" si="205"/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1768.545365727887</v>
      </c>
      <c r="AH274">
        <v>0</v>
      </c>
      <c r="AI274">
        <v>54665.118750480869</v>
      </c>
      <c r="AJ274">
        <v>15102.224825337651</v>
      </c>
      <c r="AK274">
        <v>46420.1887996445</v>
      </c>
      <c r="AL274">
        <v>0</v>
      </c>
      <c r="AM274">
        <v>0</v>
      </c>
      <c r="AN274">
        <v>0</v>
      </c>
      <c r="AO274">
        <v>1392190.8861036536</v>
      </c>
    </row>
    <row r="275" spans="1:41" x14ac:dyDescent="0.25">
      <c r="B275" t="s">
        <v>16</v>
      </c>
      <c r="C275" s="27">
        <f t="shared" ref="C275:U275" si="217">C221+C239+C257</f>
        <v>0</v>
      </c>
      <c r="D275" s="27">
        <f t="shared" si="217"/>
        <v>0</v>
      </c>
      <c r="E275" s="27">
        <f t="shared" si="217"/>
        <v>0</v>
      </c>
      <c r="F275" s="27">
        <f t="shared" si="217"/>
        <v>0</v>
      </c>
      <c r="G275" s="27">
        <f t="shared" si="217"/>
        <v>0</v>
      </c>
      <c r="H275" s="27">
        <f t="shared" si="217"/>
        <v>0</v>
      </c>
      <c r="I275" s="41">
        <f t="shared" si="217"/>
        <v>0</v>
      </c>
      <c r="J275" s="41">
        <f t="shared" si="217"/>
        <v>0</v>
      </c>
      <c r="K275" s="27">
        <f t="shared" si="217"/>
        <v>0</v>
      </c>
      <c r="L275" s="27">
        <f t="shared" si="217"/>
        <v>0</v>
      </c>
      <c r="M275" s="27">
        <f t="shared" si="217"/>
        <v>0</v>
      </c>
      <c r="N275" s="27">
        <f t="shared" si="217"/>
        <v>0</v>
      </c>
      <c r="O275" s="41">
        <f t="shared" si="217"/>
        <v>0</v>
      </c>
      <c r="P275" s="27">
        <f t="shared" si="217"/>
        <v>0</v>
      </c>
      <c r="Q275" s="27">
        <f t="shared" si="217"/>
        <v>0</v>
      </c>
      <c r="R275" s="27">
        <f t="shared" si="217"/>
        <v>0</v>
      </c>
      <c r="S275" s="27">
        <f t="shared" si="217"/>
        <v>0</v>
      </c>
      <c r="T275" s="41">
        <f t="shared" si="217"/>
        <v>1982327.9882253297</v>
      </c>
      <c r="U275" s="41">
        <f t="shared" si="217"/>
        <v>0</v>
      </c>
      <c r="V275" s="79">
        <f t="shared" si="203"/>
        <v>1982327.9882253297</v>
      </c>
      <c r="W275" s="84">
        <f>V275-S276</f>
        <v>491872.37601003004</v>
      </c>
      <c r="X275" s="44"/>
      <c r="Y275" s="32">
        <f t="shared" si="205"/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23173.66993644871</v>
      </c>
      <c r="AH275">
        <v>6132.8012776075557</v>
      </c>
      <c r="AI275">
        <v>0</v>
      </c>
      <c r="AJ275">
        <v>39257.420564744825</v>
      </c>
      <c r="AK275">
        <v>42365.378886072591</v>
      </c>
      <c r="AL275">
        <v>0</v>
      </c>
      <c r="AM275">
        <v>0</v>
      </c>
      <c r="AN275">
        <v>0</v>
      </c>
      <c r="AO275">
        <v>6992.2606490523085</v>
      </c>
    </row>
    <row r="276" spans="1:41" x14ac:dyDescent="0.25">
      <c r="B276" s="75" t="s">
        <v>35</v>
      </c>
      <c r="C276" s="79">
        <f t="shared" ref="C276" si="218">SUM(C262:C275)</f>
        <v>164571.00656917377</v>
      </c>
      <c r="D276" s="79">
        <f t="shared" ref="D276" si="219">SUM(D262:D275)</f>
        <v>630160.21230022726</v>
      </c>
      <c r="E276" s="79">
        <f t="shared" ref="E276" si="220">SUM(E262:E275)</f>
        <v>634459.59445862588</v>
      </c>
      <c r="F276" s="79">
        <f t="shared" ref="F276" si="221">SUM(F262:F275)</f>
        <v>6290.1868862636238</v>
      </c>
      <c r="G276" s="79">
        <f>SUM(G262:G275)</f>
        <v>57338.241041539986</v>
      </c>
      <c r="H276" s="79">
        <f t="shared" ref="H276" si="222">SUM(H262:H275)</f>
        <v>215597.63827615947</v>
      </c>
      <c r="I276" s="81">
        <f t="shared" ref="I276" si="223">SUM(I262:I275)</f>
        <v>504158.78284835437</v>
      </c>
      <c r="J276" s="81">
        <f t="shared" ref="J276" si="224">SUM(J262:J275)</f>
        <v>1039983.3388421416</v>
      </c>
      <c r="K276" s="79">
        <f t="shared" ref="K276" si="225">SUM(K262:K275)</f>
        <v>846993.16044116218</v>
      </c>
      <c r="L276" s="79">
        <f t="shared" ref="L276" si="226">SUM(L262:L275)</f>
        <v>66937.89553179637</v>
      </c>
      <c r="M276" s="79">
        <f t="shared" ref="M276" si="227">SUM(M262:M275)</f>
        <v>276504.29291576729</v>
      </c>
      <c r="N276" s="79">
        <f t="shared" ref="N276" si="228">SUM(N262:N275)</f>
        <v>57574.162799069396</v>
      </c>
      <c r="O276" s="81">
        <f t="shared" ref="O276" si="229">SUM(O262:O275)</f>
        <v>514089.11442611</v>
      </c>
      <c r="P276" s="79">
        <f t="shared" ref="P276" si="230">SUM(P262:P275)</f>
        <v>154369.71468617898</v>
      </c>
      <c r="Q276" s="79">
        <f t="shared" ref="Q276" si="231">SUM(Q262:Q275)</f>
        <v>46819.009001409984</v>
      </c>
      <c r="R276" s="79">
        <f t="shared" ref="R276" si="232">SUM(R262:R275)</f>
        <v>37019.415650054092</v>
      </c>
      <c r="S276" s="79">
        <f t="shared" ref="S276" si="233">SUM(S262:S275)</f>
        <v>1490455.6122152996</v>
      </c>
      <c r="T276" s="81">
        <f t="shared" ref="T276" si="234">SUM(T262:T275)</f>
        <v>2049357.5495683567</v>
      </c>
      <c r="U276" s="81">
        <f t="shared" ref="U276" si="235">SUM(U262:U275)</f>
        <v>123127.99740000001</v>
      </c>
      <c r="V276" s="79">
        <f t="shared" ref="V276" si="236">SUM(V262:V275)</f>
        <v>8915806.925857693</v>
      </c>
      <c r="W276" s="74">
        <f>SUM(W262:W275)</f>
        <v>4230716.7830849625</v>
      </c>
      <c r="X276" s="44"/>
      <c r="Y276" s="32">
        <f t="shared" si="205"/>
        <v>0</v>
      </c>
      <c r="AB276">
        <v>0</v>
      </c>
      <c r="AC276">
        <v>0</v>
      </c>
      <c r="AD276">
        <v>4528.504741374556</v>
      </c>
      <c r="AE276">
        <v>4.209462056591283</v>
      </c>
      <c r="AF276">
        <v>1495.8039006334043</v>
      </c>
      <c r="AG276">
        <v>140191.73895833601</v>
      </c>
      <c r="AH276">
        <v>314103.21052572981</v>
      </c>
      <c r="AI276">
        <v>35816.942889206148</v>
      </c>
      <c r="AJ276">
        <v>0</v>
      </c>
      <c r="AK276">
        <v>59109.881485019258</v>
      </c>
      <c r="AL276">
        <v>0</v>
      </c>
      <c r="AM276">
        <v>0</v>
      </c>
      <c r="AN276">
        <v>0</v>
      </c>
      <c r="AO276">
        <v>0</v>
      </c>
    </row>
    <row r="277" spans="1:41" x14ac:dyDescent="0.25">
      <c r="W277" s="1"/>
      <c r="X277" s="4"/>
      <c r="Y277" s="15"/>
    </row>
    <row r="278" spans="1:41" s="4" customFormat="1" ht="60" x14ac:dyDescent="0.25">
      <c r="A278" s="24" t="s">
        <v>81</v>
      </c>
      <c r="B278" s="89" t="s">
        <v>47</v>
      </c>
      <c r="C278" s="94" t="s">
        <v>1</v>
      </c>
      <c r="D278" s="94" t="s">
        <v>2</v>
      </c>
      <c r="E278" s="94" t="s">
        <v>3</v>
      </c>
      <c r="F278" s="94" t="s">
        <v>4</v>
      </c>
      <c r="G278" s="94" t="s">
        <v>5</v>
      </c>
      <c r="H278" s="94" t="s">
        <v>6</v>
      </c>
      <c r="I278" s="94" t="s">
        <v>8</v>
      </c>
      <c r="J278" s="94" t="s">
        <v>9</v>
      </c>
      <c r="K278" s="94" t="s">
        <v>10</v>
      </c>
      <c r="L278" s="94" t="s">
        <v>11</v>
      </c>
      <c r="M278" s="94" t="s">
        <v>13</v>
      </c>
      <c r="N278" s="94" t="s">
        <v>14</v>
      </c>
      <c r="O278" s="94" t="s">
        <v>15</v>
      </c>
      <c r="P278" s="94" t="s">
        <v>16</v>
      </c>
      <c r="Q278" s="94" t="s">
        <v>83</v>
      </c>
      <c r="R278" s="95" t="s">
        <v>61</v>
      </c>
      <c r="S278" s="95" t="s">
        <v>62</v>
      </c>
      <c r="T278" s="95" t="s">
        <v>12</v>
      </c>
      <c r="U278" s="95" t="s">
        <v>17</v>
      </c>
      <c r="V278" s="95" t="s">
        <v>36</v>
      </c>
      <c r="W278" s="95" t="s">
        <v>84</v>
      </c>
      <c r="X278" s="96" t="s">
        <v>82</v>
      </c>
    </row>
    <row r="279" spans="1:41" x14ac:dyDescent="0.25">
      <c r="B279" s="28" t="s">
        <v>18</v>
      </c>
      <c r="C279" s="85">
        <f>C262</f>
        <v>0</v>
      </c>
      <c r="D279" s="85">
        <f t="shared" ref="D279:H279" si="237">D262</f>
        <v>629529.83153275377</v>
      </c>
      <c r="E279" s="85">
        <f t="shared" si="237"/>
        <v>286638.54589213524</v>
      </c>
      <c r="F279" s="85">
        <f t="shared" si="237"/>
        <v>276.43248627015481</v>
      </c>
      <c r="G279" s="85">
        <f t="shared" si="237"/>
        <v>45731.297959869298</v>
      </c>
      <c r="H279" s="85">
        <f t="shared" si="237"/>
        <v>12874.678979262018</v>
      </c>
      <c r="I279" s="85">
        <f>K262</f>
        <v>8653.5719995770833</v>
      </c>
      <c r="J279" s="85">
        <f t="shared" ref="J279:L279" si="238">L262</f>
        <v>15.323544578505141</v>
      </c>
      <c r="K279" s="85">
        <f t="shared" si="238"/>
        <v>101415.3901555706</v>
      </c>
      <c r="L279" s="85">
        <f t="shared" si="238"/>
        <v>39.248825522251465</v>
      </c>
      <c r="M279" s="85">
        <f>P262</f>
        <v>16988.061138827263</v>
      </c>
      <c r="N279" s="85">
        <f t="shared" ref="N279:P279" si="239">Q262</f>
        <v>0</v>
      </c>
      <c r="O279" s="85">
        <f t="shared" si="239"/>
        <v>49.173366137119046</v>
      </c>
      <c r="P279" s="85">
        <f t="shared" si="239"/>
        <v>0</v>
      </c>
      <c r="Q279" s="57">
        <f>SUM(C279:P279)</f>
        <v>1102211.5558805033</v>
      </c>
      <c r="R279" s="44">
        <f>I262</f>
        <v>504158.78284835437</v>
      </c>
      <c r="S279" s="44">
        <f t="shared" ref="S279:S292" si="240">J262</f>
        <v>53765.003229281487</v>
      </c>
      <c r="T279" s="44">
        <f>O262</f>
        <v>5.9202249307787902</v>
      </c>
      <c r="U279" s="74">
        <f>T262</f>
        <v>0</v>
      </c>
      <c r="V279" s="74">
        <f t="shared" ref="V279:V292" si="241">U262</f>
        <v>0</v>
      </c>
      <c r="W279" s="74">
        <f>SUM(R279:V279)</f>
        <v>557929.70630256657</v>
      </c>
      <c r="X279" s="97">
        <f>W279+Q279</f>
        <v>1660141.2621830697</v>
      </c>
      <c r="AA279" s="87"/>
      <c r="AB279" s="86"/>
    </row>
    <row r="280" spans="1:41" x14ac:dyDescent="0.25">
      <c r="B280" s="28" t="s">
        <v>2</v>
      </c>
      <c r="C280" s="85">
        <f t="shared" ref="C280:H280" si="242">C263</f>
        <v>0</v>
      </c>
      <c r="D280" s="85">
        <f t="shared" si="242"/>
        <v>295.91458093418578</v>
      </c>
      <c r="E280" s="85">
        <f t="shared" si="242"/>
        <v>276734.44934844848</v>
      </c>
      <c r="F280" s="85">
        <f t="shared" si="242"/>
        <v>58.042924780626713</v>
      </c>
      <c r="G280" s="85">
        <f t="shared" si="242"/>
        <v>7062.6100316441007</v>
      </c>
      <c r="H280" s="85">
        <f t="shared" si="242"/>
        <v>2135.6345315728604</v>
      </c>
      <c r="I280" s="85">
        <f t="shared" ref="I280:L280" si="243">K263</f>
        <v>384840.21882677177</v>
      </c>
      <c r="J280" s="85">
        <f t="shared" si="243"/>
        <v>0</v>
      </c>
      <c r="K280" s="85">
        <f t="shared" si="243"/>
        <v>96508.258009788595</v>
      </c>
      <c r="L280" s="85">
        <f t="shared" si="243"/>
        <v>0</v>
      </c>
      <c r="M280" s="85">
        <f t="shared" ref="M280:P280" si="244">P263</f>
        <v>5043.4221679096418</v>
      </c>
      <c r="N280" s="85">
        <f t="shared" si="244"/>
        <v>0</v>
      </c>
      <c r="O280" s="85">
        <f t="shared" si="244"/>
        <v>32279.149324215257</v>
      </c>
      <c r="P280" s="85">
        <f t="shared" si="244"/>
        <v>2967.6763934149817</v>
      </c>
      <c r="Q280" s="57">
        <f t="shared" ref="Q280:Q292" si="245">SUM(C280:P280)</f>
        <v>807925.3761394805</v>
      </c>
      <c r="R280" s="44">
        <f t="shared" ref="R280:R292" si="246">I263</f>
        <v>0</v>
      </c>
      <c r="S280" s="44">
        <f t="shared" si="240"/>
        <v>12220.527789513828</v>
      </c>
      <c r="T280" s="44">
        <f t="shared" ref="T280:T292" si="247">O263</f>
        <v>0</v>
      </c>
      <c r="U280" s="74">
        <f t="shared" ref="U280" si="248">T263</f>
        <v>0</v>
      </c>
      <c r="V280" s="74">
        <f t="shared" si="241"/>
        <v>0</v>
      </c>
      <c r="W280" s="74">
        <f t="shared" ref="W280:W291" si="249">SUM(R280:V280)</f>
        <v>12220.527789513828</v>
      </c>
      <c r="X280" s="97">
        <f t="shared" ref="X280:X292" si="250">W280+Q280</f>
        <v>820145.90392899432</v>
      </c>
      <c r="AA280" s="87"/>
      <c r="AB280" s="86"/>
    </row>
    <row r="281" spans="1:41" x14ac:dyDescent="0.25">
      <c r="B281" s="28" t="s">
        <v>3</v>
      </c>
      <c r="C281" s="85">
        <f t="shared" ref="C281:H281" si="251">C264</f>
        <v>0</v>
      </c>
      <c r="D281" s="85">
        <f t="shared" si="251"/>
        <v>0</v>
      </c>
      <c r="E281" s="85">
        <f t="shared" si="251"/>
        <v>0</v>
      </c>
      <c r="F281" s="85">
        <f t="shared" si="251"/>
        <v>537.94243307695842</v>
      </c>
      <c r="G281" s="85">
        <f t="shared" si="251"/>
        <v>201.57735575474567</v>
      </c>
      <c r="H281" s="85">
        <f t="shared" si="251"/>
        <v>1696.3774680961287</v>
      </c>
      <c r="I281" s="85">
        <f t="shared" ref="I281:L281" si="252">K264</f>
        <v>118.62277291415708</v>
      </c>
      <c r="J281" s="85">
        <f t="shared" si="252"/>
        <v>442.85835221285282</v>
      </c>
      <c r="K281" s="85">
        <f t="shared" si="252"/>
        <v>1308.3142868071113</v>
      </c>
      <c r="L281" s="85">
        <f t="shared" si="252"/>
        <v>2.7458486142129415</v>
      </c>
      <c r="M281" s="85">
        <f t="shared" ref="M281:P281" si="253">P264</f>
        <v>0</v>
      </c>
      <c r="N281" s="85">
        <f t="shared" si="253"/>
        <v>1499.3918496349459</v>
      </c>
      <c r="O281" s="85">
        <f t="shared" si="253"/>
        <v>0</v>
      </c>
      <c r="P281" s="85">
        <f t="shared" si="253"/>
        <v>126257.28305509585</v>
      </c>
      <c r="Q281" s="57">
        <f t="shared" si="245"/>
        <v>132065.11342220695</v>
      </c>
      <c r="R281" s="44">
        <f t="shared" si="246"/>
        <v>0</v>
      </c>
      <c r="S281" s="44">
        <f t="shared" si="240"/>
        <v>859331.08016017999</v>
      </c>
      <c r="T281" s="44">
        <f t="shared" si="247"/>
        <v>106.60903312216568</v>
      </c>
      <c r="U281" s="74">
        <f t="shared" ref="U281" si="254">T264</f>
        <v>0</v>
      </c>
      <c r="V281" s="74">
        <f t="shared" si="241"/>
        <v>0</v>
      </c>
      <c r="W281" s="74">
        <f t="shared" si="249"/>
        <v>859437.68919330218</v>
      </c>
      <c r="X281" s="97">
        <f t="shared" si="250"/>
        <v>991502.80261550914</v>
      </c>
      <c r="AA281" s="87"/>
      <c r="AB281" s="86"/>
    </row>
    <row r="282" spans="1:41" x14ac:dyDescent="0.25">
      <c r="B282" s="28" t="s">
        <v>4</v>
      </c>
      <c r="C282" s="85">
        <f t="shared" ref="C282:H282" si="255">C265</f>
        <v>0</v>
      </c>
      <c r="D282" s="85">
        <f t="shared" si="255"/>
        <v>0</v>
      </c>
      <c r="E282" s="85">
        <f t="shared" si="255"/>
        <v>0</v>
      </c>
      <c r="F282" s="85">
        <f t="shared" si="255"/>
        <v>0</v>
      </c>
      <c r="G282" s="85">
        <f t="shared" si="255"/>
        <v>0</v>
      </c>
      <c r="H282" s="85">
        <f t="shared" si="255"/>
        <v>8687.7771029823343</v>
      </c>
      <c r="I282" s="85">
        <f t="shared" ref="I282:L282" si="256">K265</f>
        <v>0</v>
      </c>
      <c r="J282" s="85">
        <f t="shared" si="256"/>
        <v>0</v>
      </c>
      <c r="K282" s="85">
        <f t="shared" si="256"/>
        <v>0</v>
      </c>
      <c r="L282" s="85">
        <f t="shared" si="256"/>
        <v>0</v>
      </c>
      <c r="M282" s="85">
        <f t="shared" ref="M282:P282" si="257">P265</f>
        <v>0</v>
      </c>
      <c r="N282" s="85">
        <f t="shared" si="257"/>
        <v>0</v>
      </c>
      <c r="O282" s="85">
        <f t="shared" si="257"/>
        <v>0</v>
      </c>
      <c r="P282" s="85">
        <f t="shared" si="257"/>
        <v>0</v>
      </c>
      <c r="Q282" s="57">
        <f t="shared" si="245"/>
        <v>8687.7771029823343</v>
      </c>
      <c r="R282" s="44">
        <f t="shared" si="246"/>
        <v>0</v>
      </c>
      <c r="S282" s="44">
        <f t="shared" si="240"/>
        <v>14067.482024447658</v>
      </c>
      <c r="T282" s="44">
        <f t="shared" si="247"/>
        <v>0</v>
      </c>
      <c r="U282" s="74">
        <f t="shared" ref="U282" si="258">T265</f>
        <v>0</v>
      </c>
      <c r="V282" s="74">
        <f t="shared" si="241"/>
        <v>0</v>
      </c>
      <c r="W282" s="74">
        <f t="shared" si="249"/>
        <v>14067.482024447658</v>
      </c>
      <c r="X282" s="97">
        <f t="shared" si="250"/>
        <v>22755.259127429992</v>
      </c>
      <c r="AA282" s="87"/>
      <c r="AB282" s="86"/>
    </row>
    <row r="283" spans="1:41" x14ac:dyDescent="0.25">
      <c r="B283" s="28" t="s">
        <v>5</v>
      </c>
      <c r="C283" s="85">
        <f t="shared" ref="C283:H283" si="259">C266</f>
        <v>0</v>
      </c>
      <c r="D283" s="85">
        <f t="shared" si="259"/>
        <v>334.46618653932461</v>
      </c>
      <c r="E283" s="85">
        <f t="shared" si="259"/>
        <v>4225.3673263879909</v>
      </c>
      <c r="F283" s="85">
        <f t="shared" si="259"/>
        <v>3956.7115641191126</v>
      </c>
      <c r="G283" s="85">
        <f t="shared" si="259"/>
        <v>0</v>
      </c>
      <c r="H283" s="85">
        <f t="shared" si="259"/>
        <v>963.64632735286466</v>
      </c>
      <c r="I283" s="85">
        <f t="shared" ref="I283:L283" si="260">K266</f>
        <v>66678.619678234027</v>
      </c>
      <c r="J283" s="85">
        <f t="shared" si="260"/>
        <v>3541.3501125770049</v>
      </c>
      <c r="K283" s="85">
        <f t="shared" si="260"/>
        <v>391.59525763460533</v>
      </c>
      <c r="L283" s="85">
        <f t="shared" si="260"/>
        <v>174.60512478486336</v>
      </c>
      <c r="M283" s="85">
        <f t="shared" ref="M283:P283" si="261">P266</f>
        <v>0</v>
      </c>
      <c r="N283" s="85">
        <f t="shared" si="261"/>
        <v>0</v>
      </c>
      <c r="O283" s="85">
        <f t="shared" si="261"/>
        <v>0</v>
      </c>
      <c r="P283" s="85">
        <f t="shared" si="261"/>
        <v>0</v>
      </c>
      <c r="Q283" s="57">
        <f t="shared" si="245"/>
        <v>80266.361577629781</v>
      </c>
      <c r="R283" s="44">
        <f t="shared" si="246"/>
        <v>0</v>
      </c>
      <c r="S283" s="44">
        <f t="shared" si="240"/>
        <v>311.45340383912128</v>
      </c>
      <c r="T283" s="44">
        <f t="shared" si="247"/>
        <v>0</v>
      </c>
      <c r="U283" s="74">
        <f t="shared" ref="U283" si="262">T266</f>
        <v>0</v>
      </c>
      <c r="V283" s="74">
        <f t="shared" si="241"/>
        <v>0</v>
      </c>
      <c r="W283" s="74">
        <f t="shared" si="249"/>
        <v>311.45340383912128</v>
      </c>
      <c r="X283" s="97">
        <f t="shared" si="250"/>
        <v>80577.81498146891</v>
      </c>
      <c r="AA283" s="87"/>
      <c r="AB283" s="86"/>
    </row>
    <row r="284" spans="1:41" x14ac:dyDescent="0.25">
      <c r="B284" s="28" t="s">
        <v>6</v>
      </c>
      <c r="C284" s="85">
        <f t="shared" ref="C284:H284" si="263">C267</f>
        <v>164571.00656917377</v>
      </c>
      <c r="D284" s="85">
        <f t="shared" si="263"/>
        <v>0</v>
      </c>
      <c r="E284" s="85">
        <f t="shared" si="263"/>
        <v>66861.231891654112</v>
      </c>
      <c r="F284" s="85">
        <f t="shared" si="263"/>
        <v>21.224213261472322</v>
      </c>
      <c r="G284" s="85">
        <f t="shared" si="263"/>
        <v>0</v>
      </c>
      <c r="H284" s="85">
        <f t="shared" si="263"/>
        <v>0</v>
      </c>
      <c r="I284" s="85">
        <f t="shared" ref="I284:L284" si="264">K267</f>
        <v>17402.471522494183</v>
      </c>
      <c r="J284" s="85">
        <f t="shared" si="264"/>
        <v>0</v>
      </c>
      <c r="K284" s="85">
        <f t="shared" si="264"/>
        <v>0</v>
      </c>
      <c r="L284" s="85">
        <f t="shared" si="264"/>
        <v>0</v>
      </c>
      <c r="M284" s="85">
        <f t="shared" ref="M284:P284" si="265">P267</f>
        <v>0</v>
      </c>
      <c r="N284" s="85">
        <f t="shared" si="265"/>
        <v>0</v>
      </c>
      <c r="O284" s="85">
        <f t="shared" si="265"/>
        <v>0</v>
      </c>
      <c r="P284" s="85">
        <f t="shared" si="265"/>
        <v>0</v>
      </c>
      <c r="Q284" s="57">
        <f t="shared" si="245"/>
        <v>248855.93419658355</v>
      </c>
      <c r="R284" s="44">
        <f t="shared" si="246"/>
        <v>0</v>
      </c>
      <c r="S284" s="44">
        <f t="shared" si="240"/>
        <v>40748.446666324438</v>
      </c>
      <c r="T284" s="44">
        <f t="shared" si="247"/>
        <v>0</v>
      </c>
      <c r="U284" s="74">
        <f t="shared" ref="U284" si="266">T267</f>
        <v>0</v>
      </c>
      <c r="V284" s="74">
        <f t="shared" si="241"/>
        <v>0</v>
      </c>
      <c r="W284" s="74">
        <f t="shared" si="249"/>
        <v>40748.446666324438</v>
      </c>
      <c r="X284" s="97">
        <f t="shared" si="250"/>
        <v>289604.38086290797</v>
      </c>
      <c r="AA284" s="87"/>
      <c r="AB284" s="86"/>
    </row>
    <row r="285" spans="1:41" x14ac:dyDescent="0.25">
      <c r="B285" s="28" t="s">
        <v>8</v>
      </c>
      <c r="C285" s="85">
        <f t="shared" ref="C285:H285" si="267">C268</f>
        <v>0</v>
      </c>
      <c r="D285" s="85">
        <f t="shared" si="267"/>
        <v>0</v>
      </c>
      <c r="E285" s="85">
        <f t="shared" si="267"/>
        <v>0</v>
      </c>
      <c r="F285" s="85">
        <f t="shared" si="267"/>
        <v>0</v>
      </c>
      <c r="G285" s="85">
        <f t="shared" si="267"/>
        <v>0</v>
      </c>
      <c r="H285" s="85">
        <f t="shared" si="267"/>
        <v>1945.6796811805496</v>
      </c>
      <c r="I285" s="85">
        <f t="shared" ref="I285:L285" si="268">K268</f>
        <v>54665.118750480869</v>
      </c>
      <c r="J285" s="85">
        <f t="shared" si="268"/>
        <v>757.15068577725071</v>
      </c>
      <c r="K285" s="85">
        <f t="shared" si="268"/>
        <v>1011.8708964485398</v>
      </c>
      <c r="L285" s="85">
        <f t="shared" si="268"/>
        <v>29925.154325255447</v>
      </c>
      <c r="M285" s="85">
        <f t="shared" ref="M285:P285" si="269">P268</f>
        <v>0</v>
      </c>
      <c r="N285" s="85">
        <f t="shared" si="269"/>
        <v>0</v>
      </c>
      <c r="O285" s="85">
        <f t="shared" si="269"/>
        <v>0</v>
      </c>
      <c r="P285" s="85">
        <f t="shared" si="269"/>
        <v>1332565.2781870938</v>
      </c>
      <c r="Q285" s="57">
        <f t="shared" si="245"/>
        <v>1420870.2525262365</v>
      </c>
      <c r="R285" s="44">
        <f t="shared" si="246"/>
        <v>0</v>
      </c>
      <c r="S285" s="44">
        <f t="shared" si="240"/>
        <v>0</v>
      </c>
      <c r="T285" s="44">
        <f t="shared" si="247"/>
        <v>441191.73530646326</v>
      </c>
      <c r="U285" s="74">
        <f t="shared" ref="U285" si="270">T268</f>
        <v>17354.601560370698</v>
      </c>
      <c r="V285" s="74">
        <f t="shared" si="241"/>
        <v>97886.757933000015</v>
      </c>
      <c r="W285" s="74">
        <f t="shared" si="249"/>
        <v>556433.09479983395</v>
      </c>
      <c r="X285" s="97">
        <f t="shared" si="250"/>
        <v>1977303.3473260705</v>
      </c>
      <c r="AA285" s="87"/>
      <c r="AB285" s="86"/>
    </row>
    <row r="286" spans="1:41" x14ac:dyDescent="0.25">
      <c r="B286" s="28" t="s">
        <v>9</v>
      </c>
      <c r="C286" s="85">
        <f t="shared" ref="C286:H286" si="271">C269</f>
        <v>0</v>
      </c>
      <c r="D286" s="85">
        <f t="shared" si="271"/>
        <v>0</v>
      </c>
      <c r="E286" s="85">
        <f t="shared" si="271"/>
        <v>0</v>
      </c>
      <c r="F286" s="85">
        <f t="shared" si="271"/>
        <v>0</v>
      </c>
      <c r="G286" s="85">
        <f t="shared" si="271"/>
        <v>276.89101245294216</v>
      </c>
      <c r="H286" s="85">
        <f t="shared" si="271"/>
        <v>23173.66993644871</v>
      </c>
      <c r="I286" s="85">
        <f t="shared" ref="I286:L286" si="272">K269</f>
        <v>0</v>
      </c>
      <c r="J286" s="85">
        <f t="shared" si="272"/>
        <v>39257.420564744825</v>
      </c>
      <c r="K286" s="85">
        <f t="shared" si="272"/>
        <v>42365.378886072591</v>
      </c>
      <c r="L286" s="85">
        <f t="shared" si="272"/>
        <v>21631.659554666014</v>
      </c>
      <c r="M286" s="85">
        <f t="shared" ref="M286:P286" si="273">P269</f>
        <v>0</v>
      </c>
      <c r="N286" s="85">
        <f t="shared" si="273"/>
        <v>0</v>
      </c>
      <c r="O286" s="85">
        <f t="shared" si="273"/>
        <v>0</v>
      </c>
      <c r="P286" s="85">
        <f t="shared" si="273"/>
        <v>4426.6876407212558</v>
      </c>
      <c r="Q286" s="57">
        <f t="shared" si="245"/>
        <v>131131.70759510633</v>
      </c>
      <c r="R286" s="44">
        <f t="shared" si="246"/>
        <v>0</v>
      </c>
      <c r="S286" s="44">
        <f t="shared" si="240"/>
        <v>0</v>
      </c>
      <c r="T286" s="44">
        <f t="shared" si="247"/>
        <v>5469.3042714622688</v>
      </c>
      <c r="U286" s="74">
        <f t="shared" ref="U286" si="274">T269</f>
        <v>333.11876495353403</v>
      </c>
      <c r="V286" s="74">
        <f t="shared" si="241"/>
        <v>615.63998700000002</v>
      </c>
      <c r="W286" s="74">
        <f t="shared" si="249"/>
        <v>6418.0630234158034</v>
      </c>
      <c r="X286" s="97">
        <f t="shared" si="250"/>
        <v>137549.77061852213</v>
      </c>
      <c r="AA286" s="87"/>
      <c r="AB286" s="86"/>
    </row>
    <row r="287" spans="1:41" x14ac:dyDescent="0.25">
      <c r="B287" s="28" t="s">
        <v>10</v>
      </c>
      <c r="C287" s="85">
        <f t="shared" ref="C287:H287" si="275">C270</f>
        <v>0</v>
      </c>
      <c r="D287" s="85">
        <f t="shared" si="275"/>
        <v>0</v>
      </c>
      <c r="E287" s="85">
        <f t="shared" si="275"/>
        <v>0</v>
      </c>
      <c r="F287" s="85">
        <f t="shared" si="275"/>
        <v>664.53842988706117</v>
      </c>
      <c r="G287" s="85">
        <f t="shared" si="275"/>
        <v>1414.7820803727664</v>
      </c>
      <c r="H287" s="85">
        <f t="shared" si="275"/>
        <v>148307.86163054701</v>
      </c>
      <c r="I287" s="85">
        <f t="shared" ref="I287:L287" si="276">K270</f>
        <v>313428.06783366419</v>
      </c>
      <c r="J287" s="85">
        <f t="shared" si="276"/>
        <v>18170.59402591945</v>
      </c>
      <c r="K287" s="85">
        <f t="shared" si="276"/>
        <v>0</v>
      </c>
      <c r="L287" s="85">
        <f t="shared" si="276"/>
        <v>4250.7230963170095</v>
      </c>
      <c r="M287" s="85">
        <f t="shared" ref="M287:P287" si="277">P270</f>
        <v>0</v>
      </c>
      <c r="N287" s="85">
        <f t="shared" si="277"/>
        <v>0</v>
      </c>
      <c r="O287" s="85">
        <f t="shared" si="277"/>
        <v>0</v>
      </c>
      <c r="P287" s="85">
        <f t="shared" si="277"/>
        <v>0</v>
      </c>
      <c r="Q287" s="57">
        <f t="shared" si="245"/>
        <v>486236.56709670753</v>
      </c>
      <c r="R287" s="44">
        <f t="shared" si="246"/>
        <v>0</v>
      </c>
      <c r="S287" s="44">
        <f t="shared" si="240"/>
        <v>938.50186967250102</v>
      </c>
      <c r="T287" s="44">
        <f t="shared" si="247"/>
        <v>0</v>
      </c>
      <c r="U287" s="74">
        <f t="shared" ref="U287" si="278">T270</f>
        <v>0</v>
      </c>
      <c r="V287" s="74">
        <f t="shared" si="241"/>
        <v>0</v>
      </c>
      <c r="W287" s="74">
        <f t="shared" si="249"/>
        <v>938.50186967250102</v>
      </c>
      <c r="X287" s="97">
        <f t="shared" si="250"/>
        <v>487175.06896638003</v>
      </c>
      <c r="AA287" s="87"/>
      <c r="AB287" s="86"/>
    </row>
    <row r="288" spans="1:41" x14ac:dyDescent="0.25">
      <c r="B288" s="28" t="s">
        <v>11</v>
      </c>
      <c r="C288" s="85">
        <f t="shared" ref="C288:H288" si="279">C271</f>
        <v>0</v>
      </c>
      <c r="D288" s="85">
        <f t="shared" si="279"/>
        <v>0</v>
      </c>
      <c r="E288" s="85">
        <f t="shared" si="279"/>
        <v>0</v>
      </c>
      <c r="F288" s="85">
        <f t="shared" si="279"/>
        <v>0</v>
      </c>
      <c r="G288" s="85">
        <f t="shared" si="279"/>
        <v>0</v>
      </c>
      <c r="H288" s="85">
        <f t="shared" si="279"/>
        <v>0</v>
      </c>
      <c r="I288" s="85">
        <f t="shared" ref="I288:L288" si="280">K271</f>
        <v>1206.4690570259636</v>
      </c>
      <c r="J288" s="85">
        <f t="shared" si="280"/>
        <v>4632.1982459864848</v>
      </c>
      <c r="K288" s="85">
        <f t="shared" si="280"/>
        <v>0</v>
      </c>
      <c r="L288" s="85">
        <f t="shared" si="280"/>
        <v>0</v>
      </c>
      <c r="M288" s="85">
        <f t="shared" ref="M288:P288" si="281">P271</f>
        <v>0</v>
      </c>
      <c r="N288" s="85">
        <f t="shared" si="281"/>
        <v>0</v>
      </c>
      <c r="O288" s="85">
        <f t="shared" si="281"/>
        <v>0</v>
      </c>
      <c r="P288" s="85">
        <f t="shared" si="281"/>
        <v>0</v>
      </c>
      <c r="Q288" s="57">
        <f t="shared" si="245"/>
        <v>5838.6673030124484</v>
      </c>
      <c r="R288" s="44">
        <f t="shared" si="246"/>
        <v>0</v>
      </c>
      <c r="S288" s="44">
        <f t="shared" si="240"/>
        <v>58600.843698882607</v>
      </c>
      <c r="T288" s="44">
        <f t="shared" si="247"/>
        <v>67315.545590131544</v>
      </c>
      <c r="U288" s="74">
        <f t="shared" ref="U288" si="282">T271</f>
        <v>0</v>
      </c>
      <c r="V288" s="74">
        <f t="shared" si="241"/>
        <v>0</v>
      </c>
      <c r="W288" s="74">
        <f t="shared" si="249"/>
        <v>125916.38928901416</v>
      </c>
      <c r="X288" s="97">
        <f t="shared" si="250"/>
        <v>131755.05659202661</v>
      </c>
      <c r="AA288" s="87"/>
      <c r="AB288" s="86"/>
    </row>
    <row r="289" spans="1:28" x14ac:dyDescent="0.25">
      <c r="B289" s="28" t="s">
        <v>13</v>
      </c>
      <c r="C289" s="85">
        <f t="shared" ref="C289:H289" si="283">C272</f>
        <v>0</v>
      </c>
      <c r="D289" s="85">
        <f t="shared" si="283"/>
        <v>0</v>
      </c>
      <c r="E289" s="85">
        <f t="shared" si="283"/>
        <v>0</v>
      </c>
      <c r="F289" s="85">
        <f t="shared" si="283"/>
        <v>0</v>
      </c>
      <c r="G289" s="85">
        <f t="shared" si="283"/>
        <v>0</v>
      </c>
      <c r="H289" s="85">
        <f t="shared" si="283"/>
        <v>0</v>
      </c>
      <c r="I289" s="85">
        <f t="shared" ref="I289:L289" si="284">K272</f>
        <v>0</v>
      </c>
      <c r="J289" s="85">
        <f t="shared" si="284"/>
        <v>0</v>
      </c>
      <c r="K289" s="85">
        <f t="shared" si="284"/>
        <v>0</v>
      </c>
      <c r="L289" s="85">
        <f t="shared" si="284"/>
        <v>0</v>
      </c>
      <c r="M289" s="85">
        <f t="shared" ref="M289:P289" si="285">P272</f>
        <v>116771.00363043607</v>
      </c>
      <c r="N289" s="85">
        <f t="shared" si="285"/>
        <v>31165.622981719709</v>
      </c>
      <c r="O289" s="85">
        <f t="shared" si="285"/>
        <v>0</v>
      </c>
      <c r="P289" s="85">
        <f t="shared" si="285"/>
        <v>0</v>
      </c>
      <c r="Q289" s="57">
        <f t="shared" si="245"/>
        <v>147936.62661215579</v>
      </c>
      <c r="R289" s="44">
        <f t="shared" si="246"/>
        <v>0</v>
      </c>
      <c r="S289" s="44">
        <f t="shared" si="240"/>
        <v>0</v>
      </c>
      <c r="T289" s="44">
        <f t="shared" si="247"/>
        <v>0</v>
      </c>
      <c r="U289" s="74">
        <f t="shared" ref="U289" si="286">T272</f>
        <v>47776.947965538384</v>
      </c>
      <c r="V289" s="74">
        <f t="shared" si="241"/>
        <v>24133.087490399997</v>
      </c>
      <c r="W289" s="74">
        <f t="shared" si="249"/>
        <v>71910.035455938385</v>
      </c>
      <c r="X289" s="97">
        <f t="shared" si="250"/>
        <v>219846.66206809419</v>
      </c>
      <c r="AA289" s="87"/>
      <c r="AB289" s="86"/>
    </row>
    <row r="290" spans="1:28" x14ac:dyDescent="0.25">
      <c r="B290" s="28" t="s">
        <v>14</v>
      </c>
      <c r="C290" s="85">
        <f t="shared" ref="C290:H290" si="287">C273</f>
        <v>0</v>
      </c>
      <c r="D290" s="85">
        <f t="shared" si="287"/>
        <v>0</v>
      </c>
      <c r="E290" s="85">
        <f t="shared" si="287"/>
        <v>0</v>
      </c>
      <c r="F290" s="85">
        <f t="shared" si="287"/>
        <v>775.29483486823801</v>
      </c>
      <c r="G290" s="85">
        <f t="shared" si="287"/>
        <v>276.89101245294216</v>
      </c>
      <c r="H290" s="85">
        <f t="shared" si="287"/>
        <v>164.39669950556365</v>
      </c>
      <c r="I290" s="85">
        <f t="shared" ref="I290:L290" si="288">K273</f>
        <v>0</v>
      </c>
      <c r="J290" s="44">
        <f t="shared" si="288"/>
        <v>121</v>
      </c>
      <c r="K290" s="85">
        <f t="shared" si="288"/>
        <v>30778.662925806104</v>
      </c>
      <c r="L290" s="85">
        <f t="shared" si="288"/>
        <v>1550.0260239095999</v>
      </c>
      <c r="M290" s="85">
        <f t="shared" ref="M290:P290" si="289">P273</f>
        <v>0</v>
      </c>
      <c r="N290" s="85">
        <f t="shared" si="289"/>
        <v>14153.99417005533</v>
      </c>
      <c r="O290" s="85">
        <f t="shared" si="289"/>
        <v>4691.0929597017148</v>
      </c>
      <c r="P290" s="85">
        <f t="shared" si="289"/>
        <v>0</v>
      </c>
      <c r="Q290" s="57">
        <f t="shared" si="245"/>
        <v>52511.358626299494</v>
      </c>
      <c r="R290" s="44">
        <f t="shared" si="246"/>
        <v>0</v>
      </c>
      <c r="S290" s="44">
        <f t="shared" si="240"/>
        <v>0</v>
      </c>
      <c r="T290" s="44">
        <f t="shared" si="247"/>
        <v>0</v>
      </c>
      <c r="U290" s="74">
        <f t="shared" ref="U290" si="290">T273</f>
        <v>1564.8930521644731</v>
      </c>
      <c r="V290" s="74">
        <f t="shared" si="241"/>
        <v>492.51198960000005</v>
      </c>
      <c r="W290" s="74">
        <f t="shared" si="249"/>
        <v>2057.405041764473</v>
      </c>
      <c r="X290" s="97">
        <f t="shared" si="250"/>
        <v>54568.76366806397</v>
      </c>
      <c r="AA290" s="87"/>
      <c r="AB290" s="86"/>
    </row>
    <row r="291" spans="1:28" x14ac:dyDescent="0.25">
      <c r="B291" s="28" t="s">
        <v>15</v>
      </c>
      <c r="C291" s="85">
        <f t="shared" ref="C291:H291" si="291">C274</f>
        <v>0</v>
      </c>
      <c r="D291" s="85">
        <f t="shared" si="291"/>
        <v>0</v>
      </c>
      <c r="E291" s="85">
        <f t="shared" si="291"/>
        <v>0</v>
      </c>
      <c r="F291" s="85">
        <f t="shared" si="291"/>
        <v>0</v>
      </c>
      <c r="G291" s="85">
        <f t="shared" si="291"/>
        <v>2374.1915889931897</v>
      </c>
      <c r="H291" s="85">
        <f t="shared" si="291"/>
        <v>15647.915919211428</v>
      </c>
      <c r="I291" s="85">
        <f t="shared" ref="I291:L291" si="292">K274</f>
        <v>0</v>
      </c>
      <c r="J291" s="85">
        <f t="shared" si="292"/>
        <v>0</v>
      </c>
      <c r="K291" s="85">
        <f t="shared" si="292"/>
        <v>2724.8224976391089</v>
      </c>
      <c r="L291" s="85">
        <f t="shared" si="292"/>
        <v>0</v>
      </c>
      <c r="M291" s="85">
        <f t="shared" ref="M291:P291" si="293">P274</f>
        <v>15567.227749006008</v>
      </c>
      <c r="N291" s="85">
        <f t="shared" si="293"/>
        <v>0</v>
      </c>
      <c r="O291" s="85">
        <f t="shared" si="293"/>
        <v>0</v>
      </c>
      <c r="P291" s="85">
        <f t="shared" si="293"/>
        <v>24238.686938973759</v>
      </c>
      <c r="Q291" s="57">
        <f t="shared" si="245"/>
        <v>60552.844693823485</v>
      </c>
      <c r="R291" s="44">
        <f t="shared" si="246"/>
        <v>0</v>
      </c>
      <c r="S291" s="44">
        <f t="shared" si="240"/>
        <v>0</v>
      </c>
      <c r="T291" s="44">
        <f t="shared" si="247"/>
        <v>0</v>
      </c>
      <c r="U291" s="74">
        <f t="shared" ref="U291" si="294">T274</f>
        <v>0</v>
      </c>
      <c r="V291" s="74">
        <f t="shared" si="241"/>
        <v>0</v>
      </c>
      <c r="W291" s="74">
        <f t="shared" si="249"/>
        <v>0</v>
      </c>
      <c r="X291" s="97">
        <f t="shared" si="250"/>
        <v>60552.844693823485</v>
      </c>
      <c r="AA291" s="87"/>
      <c r="AB291" s="86"/>
    </row>
    <row r="292" spans="1:28" ht="15.75" thickBot="1" x14ac:dyDescent="0.3">
      <c r="B292" s="28" t="s">
        <v>16</v>
      </c>
      <c r="C292" s="85">
        <f t="shared" ref="C292:H292" si="295">C275</f>
        <v>0</v>
      </c>
      <c r="D292" s="85">
        <f t="shared" si="295"/>
        <v>0</v>
      </c>
      <c r="E292" s="85">
        <f t="shared" si="295"/>
        <v>0</v>
      </c>
      <c r="F292" s="85">
        <f t="shared" si="295"/>
        <v>0</v>
      </c>
      <c r="G292" s="85">
        <f t="shared" si="295"/>
        <v>0</v>
      </c>
      <c r="H292" s="85">
        <f t="shared" si="295"/>
        <v>0</v>
      </c>
      <c r="I292" s="85">
        <f t="shared" ref="I292:L292" si="296">K275</f>
        <v>0</v>
      </c>
      <c r="J292" s="85">
        <f t="shared" si="296"/>
        <v>0</v>
      </c>
      <c r="K292" s="85">
        <f t="shared" si="296"/>
        <v>0</v>
      </c>
      <c r="L292" s="85">
        <f t="shared" si="296"/>
        <v>0</v>
      </c>
      <c r="M292" s="85">
        <f t="shared" ref="M292:P292" si="297">P275</f>
        <v>0</v>
      </c>
      <c r="N292" s="85">
        <f t="shared" si="297"/>
        <v>0</v>
      </c>
      <c r="O292" s="85">
        <f t="shared" si="297"/>
        <v>0</v>
      </c>
      <c r="P292" s="85">
        <f t="shared" si="297"/>
        <v>0</v>
      </c>
      <c r="Q292" s="57">
        <f t="shared" si="245"/>
        <v>0</v>
      </c>
      <c r="R292" s="44">
        <f t="shared" si="246"/>
        <v>0</v>
      </c>
      <c r="S292" s="44">
        <f t="shared" si="240"/>
        <v>0</v>
      </c>
      <c r="T292" s="44">
        <f t="shared" si="247"/>
        <v>0</v>
      </c>
      <c r="U292" s="74">
        <f t="shared" ref="U292" si="298">T275</f>
        <v>1982327.9882253297</v>
      </c>
      <c r="V292" s="74">
        <f t="shared" si="241"/>
        <v>0</v>
      </c>
      <c r="W292" s="74">
        <f>SUM(R292:V292)</f>
        <v>1982327.9882253297</v>
      </c>
      <c r="X292" s="97">
        <f t="shared" si="250"/>
        <v>1982327.9882253297</v>
      </c>
      <c r="AA292" s="87"/>
      <c r="AB292" s="86"/>
    </row>
    <row r="293" spans="1:28" x14ac:dyDescent="0.25">
      <c r="B293" s="106" t="s">
        <v>35</v>
      </c>
      <c r="C293" s="107">
        <f>SUM(C279:C292)</f>
        <v>164571.00656917377</v>
      </c>
      <c r="D293" s="107">
        <f t="shared" ref="D293:X293" si="299">SUM(D279:D292)</f>
        <v>630160.21230022726</v>
      </c>
      <c r="E293" s="107">
        <f t="shared" si="299"/>
        <v>634459.59445862588</v>
      </c>
      <c r="F293" s="107">
        <f t="shared" si="299"/>
        <v>6290.1868862636238</v>
      </c>
      <c r="G293" s="107">
        <f t="shared" si="299"/>
        <v>57338.241041539986</v>
      </c>
      <c r="H293" s="107">
        <f t="shared" si="299"/>
        <v>215597.63827615947</v>
      </c>
      <c r="I293" s="107">
        <f t="shared" si="299"/>
        <v>846993.16044116218</v>
      </c>
      <c r="J293" s="107">
        <f>SUM(J279:J292)</f>
        <v>66937.89553179637</v>
      </c>
      <c r="K293" s="107">
        <f t="shared" si="299"/>
        <v>276504.29291576729</v>
      </c>
      <c r="L293" s="107">
        <f t="shared" si="299"/>
        <v>57574.162799069396</v>
      </c>
      <c r="M293" s="107">
        <f t="shared" si="299"/>
        <v>154369.71468617898</v>
      </c>
      <c r="N293" s="107">
        <f t="shared" si="299"/>
        <v>46819.009001409984</v>
      </c>
      <c r="O293" s="107">
        <f t="shared" si="299"/>
        <v>37019.415650054092</v>
      </c>
      <c r="P293" s="107">
        <f t="shared" si="299"/>
        <v>1490455.6122152996</v>
      </c>
      <c r="Q293" s="108">
        <f t="shared" si="299"/>
        <v>4685090.1427727286</v>
      </c>
      <c r="R293" s="104">
        <f>SUM(R279:R292)</f>
        <v>504158.78284835437</v>
      </c>
      <c r="S293" s="90">
        <f t="shared" si="299"/>
        <v>1039983.3388421416</v>
      </c>
      <c r="T293" s="90">
        <f t="shared" si="299"/>
        <v>514089.11442611</v>
      </c>
      <c r="U293" s="90">
        <f t="shared" si="299"/>
        <v>2049357.5495683567</v>
      </c>
      <c r="V293" s="90">
        <f t="shared" si="299"/>
        <v>123127.99740000001</v>
      </c>
      <c r="W293" s="90">
        <f>SUM(W279:W292)</f>
        <v>4230716.7830849625</v>
      </c>
      <c r="X293" s="91">
        <f t="shared" si="299"/>
        <v>8915806.925857693</v>
      </c>
      <c r="AA293" s="87"/>
      <c r="AB293" s="86"/>
    </row>
    <row r="294" spans="1:28" x14ac:dyDescent="0.25">
      <c r="B294" s="109" t="s">
        <v>85</v>
      </c>
      <c r="C294" s="92">
        <f>$X279-C293</f>
        <v>1495570.2556138961</v>
      </c>
      <c r="D294" s="92">
        <f>$X280-D293</f>
        <v>189985.69162876706</v>
      </c>
      <c r="E294" s="92">
        <f>$X281-E293</f>
        <v>357043.20815688325</v>
      </c>
      <c r="F294" s="92">
        <f>$X282-F293</f>
        <v>16465.072241166366</v>
      </c>
      <c r="G294" s="92">
        <f>$X283-G293</f>
        <v>23239.573939928923</v>
      </c>
      <c r="H294" s="92">
        <f>$X284-H293</f>
        <v>74006.7425867485</v>
      </c>
      <c r="I294" s="92">
        <f>$X285-I293</f>
        <v>1130310.1868849085</v>
      </c>
      <c r="J294" s="92">
        <f>$X286-J293</f>
        <v>70611.875086725762</v>
      </c>
      <c r="K294" s="92">
        <f>$X287-K293</f>
        <v>210670.77605061274</v>
      </c>
      <c r="L294" s="92">
        <f>$X288-L293</f>
        <v>74180.893792957213</v>
      </c>
      <c r="M294" s="92">
        <f>$X289-M293</f>
        <v>65476.947381915204</v>
      </c>
      <c r="N294" s="92">
        <f>$X290-N293</f>
        <v>7749.7546666539856</v>
      </c>
      <c r="O294" s="92">
        <f>$X291-O293</f>
        <v>23533.429043769393</v>
      </c>
      <c r="P294" s="92">
        <f>$X292-P293</f>
        <v>491872.37601003004</v>
      </c>
      <c r="Q294" s="110">
        <f>SUM(C294:P294)</f>
        <v>4230716.7830849625</v>
      </c>
      <c r="R294" s="1"/>
      <c r="T294" s="42"/>
      <c r="U294" s="93"/>
    </row>
    <row r="295" spans="1:28" x14ac:dyDescent="0.25">
      <c r="A295" s="21" t="s">
        <v>95</v>
      </c>
      <c r="B295" s="111" t="s">
        <v>89</v>
      </c>
      <c r="C295" s="112">
        <f>C297*C301</f>
        <v>1251596.6828588054</v>
      </c>
      <c r="D295" s="112">
        <f>D297*D301</f>
        <v>65257.214860497865</v>
      </c>
      <c r="E295" s="112">
        <f>E297*E301</f>
        <v>66369.509110771585</v>
      </c>
      <c r="F295" s="112">
        <f>F297*F301</f>
        <v>1523.1982945403627</v>
      </c>
      <c r="G295" s="112">
        <f>G297*G301</f>
        <v>6411.4004106401035</v>
      </c>
      <c r="H295" s="112">
        <f>H297*H301</f>
        <v>23043.186847578785</v>
      </c>
      <c r="I295" s="112">
        <f>I297*I301</f>
        <v>132357.31878814162</v>
      </c>
      <c r="J295" s="112">
        <f>J297*J301</f>
        <v>9207.3474025173164</v>
      </c>
      <c r="K295" s="112">
        <f>K297*K301</f>
        <v>38763.454158480206</v>
      </c>
      <c r="L295" s="112">
        <f>L297*L301</f>
        <v>10483.46153506768</v>
      </c>
      <c r="M295" s="112">
        <f>M297*M301</f>
        <v>17984.957879638747</v>
      </c>
      <c r="N295" s="112">
        <f>N297*N301</f>
        <v>4464.0974162714947</v>
      </c>
      <c r="O295" s="112">
        <f>O297*O301</f>
        <v>8253.3780410737345</v>
      </c>
      <c r="P295" s="112">
        <f>P297*P301</f>
        <v>270192.13334982516</v>
      </c>
      <c r="Q295" s="110">
        <f t="shared" ref="Q295:Q297" si="300">SUM(C295:P295)</f>
        <v>1905907.3409538502</v>
      </c>
    </row>
    <row r="296" spans="1:28" ht="15.75" thickBot="1" x14ac:dyDescent="0.3">
      <c r="B296" s="113" t="s">
        <v>90</v>
      </c>
      <c r="C296" s="114">
        <f>C294-C295</f>
        <v>243973.57275509066</v>
      </c>
      <c r="D296" s="114">
        <f>D294-D295</f>
        <v>124728.4767682692</v>
      </c>
      <c r="E296" s="114">
        <f>E294-E295</f>
        <v>290673.69904611167</v>
      </c>
      <c r="F296" s="114">
        <f>F294-F295</f>
        <v>14941.873946626003</v>
      </c>
      <c r="G296" s="114">
        <f>G294-G295</f>
        <v>16828.173529288819</v>
      </c>
      <c r="H296" s="114">
        <f>H294-H295</f>
        <v>50963.555739169715</v>
      </c>
      <c r="I296" s="114">
        <f>I294-I295</f>
        <v>997952.86809676688</v>
      </c>
      <c r="J296" s="114">
        <f>J294-J295</f>
        <v>61404.527684208442</v>
      </c>
      <c r="K296" s="114">
        <f>K294-K295</f>
        <v>171907.32189213252</v>
      </c>
      <c r="L296" s="114">
        <f>L294-L295</f>
        <v>63697.432257889537</v>
      </c>
      <c r="M296" s="114">
        <f>M294-M295</f>
        <v>47491.989502276454</v>
      </c>
      <c r="N296" s="114">
        <f>N294-N295</f>
        <v>3285.6572503824909</v>
      </c>
      <c r="O296" s="114">
        <f>O294-O295</f>
        <v>15280.051002695658</v>
      </c>
      <c r="P296" s="114">
        <f>P294-P295</f>
        <v>221680.24266020488</v>
      </c>
      <c r="Q296" s="115">
        <f t="shared" si="300"/>
        <v>2324809.4421311128</v>
      </c>
      <c r="R296" s="87"/>
    </row>
    <row r="297" spans="1:28" x14ac:dyDescent="0.25">
      <c r="B297" s="103" t="s">
        <v>91</v>
      </c>
      <c r="C297" s="87">
        <f>$X279/C300</f>
        <v>153863.40419623215</v>
      </c>
      <c r="D297" s="87">
        <f>$X280/D300</f>
        <v>2467.4756350959406</v>
      </c>
      <c r="E297" s="87">
        <f>$X281/E300</f>
        <v>2332.2637880239827</v>
      </c>
      <c r="F297" s="87">
        <f>$X282/F300</f>
        <v>53.526088589975956</v>
      </c>
      <c r="G297" s="87">
        <f>$X283/G300</f>
        <v>242.42490786524306</v>
      </c>
      <c r="H297" s="87">
        <f>$X284/H300</f>
        <v>871.2983265208585</v>
      </c>
      <c r="I297" s="87">
        <f>$X285/I300</f>
        <v>4651.1144322962782</v>
      </c>
      <c r="J297" s="87">
        <f>$X286/J300</f>
        <v>323.55163113844168</v>
      </c>
      <c r="K297" s="87">
        <f>$X287/K300</f>
        <v>1465.7058054450749</v>
      </c>
      <c r="L297" s="87">
        <f>$X288/L300</f>
        <v>396.39580028879641</v>
      </c>
      <c r="M297" s="87">
        <f>$X289/M300</f>
        <v>427.58902827046813</v>
      </c>
      <c r="N297" s="87">
        <f>$X290/N300</f>
        <v>106.13308572099791</v>
      </c>
      <c r="O297" s="87">
        <f>$X291/O300</f>
        <v>198.10365740938533</v>
      </c>
      <c r="P297" s="87">
        <f>$X292/P300</f>
        <v>6485.3505502192147</v>
      </c>
      <c r="Q297" s="105">
        <f t="shared" si="300"/>
        <v>173884.33693311678</v>
      </c>
    </row>
    <row r="298" spans="1:28" x14ac:dyDescent="0.25">
      <c r="B298" s="100" t="s">
        <v>92</v>
      </c>
    </row>
    <row r="300" spans="1:28" x14ac:dyDescent="0.25">
      <c r="A300" s="100" t="s">
        <v>93</v>
      </c>
      <c r="C300">
        <v>10.789708383585365</v>
      </c>
      <c r="D300">
        <v>332.382574426963</v>
      </c>
      <c r="E300" s="3">
        <v>425.12463971991895</v>
      </c>
      <c r="F300" s="102">
        <f>[2]PrdESalPorSetorIndst!$C$3</f>
        <v>425.12463971991895</v>
      </c>
      <c r="G300">
        <v>332.38257442696346</v>
      </c>
      <c r="H300">
        <v>332.38257442696346</v>
      </c>
      <c r="I300" s="3">
        <v>425.12463971991895</v>
      </c>
      <c r="J300" s="102">
        <f>[2]PrdESalPorSetorIndst!$C$3</f>
        <v>425.12463971991895</v>
      </c>
      <c r="K300">
        <v>332.38257442696346</v>
      </c>
      <c r="L300">
        <v>332.38257442696346</v>
      </c>
      <c r="M300" s="101">
        <f>[2]PrdESalPorSetorIndst!$C$5</f>
        <v>514.15412354554587</v>
      </c>
      <c r="N300" s="101">
        <f>[2]PrdESalPorSetorIndst!$C$5</f>
        <v>514.15412354554587</v>
      </c>
      <c r="O300">
        <v>305.66242686115464</v>
      </c>
      <c r="P300">
        <v>305.66242686115464</v>
      </c>
    </row>
    <row r="301" spans="1:28" x14ac:dyDescent="0.25">
      <c r="A301" s="21" t="s">
        <v>94</v>
      </c>
      <c r="C301">
        <v>8.1344663430334716</v>
      </c>
      <c r="D301">
        <v>26.446954098479083</v>
      </c>
      <c r="E301" s="3">
        <v>28.457119409723095</v>
      </c>
      <c r="F301" s="3">
        <v>28.457119409723095</v>
      </c>
      <c r="G301">
        <v>26.446954098479083</v>
      </c>
      <c r="H301">
        <v>26.446954098479083</v>
      </c>
      <c r="I301" s="3">
        <v>28.457119409723095</v>
      </c>
      <c r="J301" s="3">
        <v>28.457119409723095</v>
      </c>
      <c r="K301">
        <v>26.446954098479083</v>
      </c>
      <c r="L301">
        <v>26.446954098479083</v>
      </c>
      <c r="M301">
        <v>42.061317504766514</v>
      </c>
      <c r="N301" s="2">
        <v>42.061317504766514</v>
      </c>
      <c r="O301" s="101">
        <f>[2]PrdvESaláriosServAtacado!$C$5</f>
        <v>41.661916539067001</v>
      </c>
      <c r="P301" s="101">
        <f>[2]PrdvESaláriosServAtacado!$C$5</f>
        <v>41.661916539067001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 Assis Costa</dc:creator>
  <cp:lastModifiedBy>Francisco de Assis Costa</cp:lastModifiedBy>
  <dcterms:created xsi:type="dcterms:W3CDTF">2025-02-14T13:11:15Z</dcterms:created>
  <dcterms:modified xsi:type="dcterms:W3CDTF">2025-03-07T20:40:26Z</dcterms:modified>
</cp:coreProperties>
</file>