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BerkeleyBootcamp\Module 1\"/>
    </mc:Choice>
  </mc:AlternateContent>
  <xr:revisionPtr revIDLastSave="0" documentId="13_ncr:1_{0441062A-9B0E-4785-990E-EF505254CDA9}" xr6:coauthVersionLast="47" xr6:coauthVersionMax="47" xr10:uidLastSave="{00000000-0000-0000-0000-000000000000}"/>
  <bookViews>
    <workbookView xWindow="10410" yWindow="360" windowWidth="18060" windowHeight="14730" activeTab="5" xr2:uid="{00000000-000D-0000-FFFF-FFFF00000000}"/>
  </bookViews>
  <sheets>
    <sheet name="Crowdfunding" sheetId="1" r:id="rId1"/>
    <sheet name="Parent Category Outcomes" sheetId="2" r:id="rId2"/>
    <sheet name="Sub-Category Outcomes" sheetId="4" r:id="rId3"/>
    <sheet name="Launch Date Outcomes" sheetId="7" r:id="rId4"/>
    <sheet name="Goal Analysis" sheetId="8" r:id="rId5"/>
    <sheet name="Statistical Analysis" sheetId="11" r:id="rId6"/>
  </sheets>
  <definedNames>
    <definedName name="_xlnm._FilterDatabase" localSheetId="0" hidden="1">Crowdfunding!$A$1:$R$1001</definedName>
    <definedName name="_xlcn.WorksheetConnection_CrowdfundingA1T10011" hidden="1">Crowdfunding!$A$1:$T$1001</definedName>
  </definedNames>
  <calcPr calcId="191029"/>
  <pivotCaches>
    <pivotCache cacheId="0" r:id="rId7"/>
    <pivotCache cacheId="19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1" l="1" a="1"/>
  <c r="J13" i="11" s="1"/>
  <c r="I13" i="11" a="1"/>
  <c r="I13" i="11" s="1"/>
  <c r="J11" i="11"/>
  <c r="I11" i="11"/>
  <c r="J10" i="11"/>
  <c r="I10" i="11"/>
  <c r="J7" i="11"/>
  <c r="I7" i="11"/>
  <c r="J6" i="11"/>
  <c r="I6" i="11"/>
  <c r="J5" i="11" l="1"/>
  <c r="I5" i="11"/>
  <c r="J4" i="11"/>
  <c r="I4" i="11"/>
  <c r="J3" i="11"/>
  <c r="I3" i="11"/>
  <c r="J2" i="11"/>
  <c r="I2" i="11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E2" i="8" s="1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8" l="1"/>
  <c r="E12" i="8"/>
  <c r="E11" i="8"/>
  <c r="E10" i="8"/>
  <c r="E9" i="8"/>
  <c r="E8" i="8"/>
  <c r="E7" i="8"/>
  <c r="E6" i="8"/>
  <c r="E5" i="8"/>
  <c r="E4" i="8"/>
  <c r="E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0B784-BB55-433D-ABDF-1B7FFABC51E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583A59F-4D29-418F-B818-09D73F1C517D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<sst xmlns="http://schemas.openxmlformats.org/spreadsheetml/2006/main" count="7065" uniqueCount="2118">
  <si>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</si>
  <si>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</si>
  <si>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</si>
  <si>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</si>
  <si>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</si>
  <si>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</si>
  <si>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</si>
  <si>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</si>
  <si>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</si>
  <si>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</si>
  <si>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</si>
  <si>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</si>
  <si>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</si>
  <si>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</si>
  <si>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</si>
  <si>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</si>
  <si>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</si>
  <si>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</si>
  <si>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</si>
  <si>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</si>
  <si>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</si>
  <si>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</si>
  <si>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</si>
  <si>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</si>
  <si>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</si>
  <si>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</si>
  <si>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</si>
  <si>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</si>
  <si>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</si>
  <si>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</si>
  <si>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</si>
  <si>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</si>
  <si>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</si>
  <si>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</si>
  <si>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</si>
  <si>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</si>
  <si>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</si>
  <si>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</si>
  <si>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</si>
  <si>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</si>
  <si>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</si>
  <si>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</si>
  <si>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</si>
  <si>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</si>
  <si>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</si>
  <si>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</si>
  <si>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</si>
  <si>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</si>
  <si>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</si>
  <si>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</si>
  <si>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</si>
  <si>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</si>
  <si>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</si>
  <si>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</si>
  <si>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</si>
  <si>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</si>
  <si>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</si>
  <si>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</si>
  <si>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</si>
  <si>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</si>
  <si>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</si>
  <si>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</si>
  <si>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</si>
  <si>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</si>
  <si>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</si>
  <si>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</si>
  <si>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</si>
  <si>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</si>
  <si>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</si>
  <si>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</si>
  <si>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</si>
  <si>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</si>
  <si>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</si>
  <si>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</si>
  <si>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</si>
  <si>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</si>
  <si>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</si>
  <si>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</si>
  <si>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</si>
  <si>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</si>
  <si>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</si>
  <si>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</si>
  <si>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</si>
  <si>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</si>
  <si>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</si>
  <si>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</si>
  <si>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</si>
  <si>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</si>
  <si>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</si>
  <si>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</si>
  <si>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</si>
  <si>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</si>
  <si>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</si>
  <si>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</si>
  <si>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</si>
  <si>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</si>
  <si>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</si>
  <si>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</si>
  <si>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</si>
  <si>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</si>
  <si>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</si>
  <si>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</si>
  <si>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</si>
  <si>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</si>
  <si>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</si>
  <si>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</si>
  <si>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</si>
  <si>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</si>
  <si>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</si>
  <si>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</si>
  <si>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</si>
  <si>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</si>
  <si>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</si>
  <si>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</si>
  <si>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</si>
  <si>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</si>
  <si>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</si>
  <si>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</si>
  <si>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</si>
  <si>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</si>
  <si>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</si>
  <si>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</si>
  <si>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</si>
  <si>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</si>
  <si>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</si>
  <si>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</si>
  <si>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</si>
  <si>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</si>
  <si>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</si>
  <si>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</si>
  <si>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</si>
  <si>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</si>
  <si>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</si>
  <si>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</si>
  <si>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</si>
  <si>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</si>
  <si>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</si>
  <si>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</si>
  <si>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</si>
  <si>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</si>
  <si>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</si>
  <si>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</si>
  <si>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</si>
  <si>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</si>
  <si>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</si>
  <si>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</si>
  <si>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</si>
  <si>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</si>
  <si>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</si>
  <si>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</si>
  <si>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</si>
  <si>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</si>
  <si>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</si>
  <si>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</si>
  <si>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</si>
  <si>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</si>
  <si>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</si>
  <si>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</si>
  <si>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</si>
  <si>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</si>
  <si>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</si>
  <si>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</si>
  <si>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</si>
  <si>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</si>
  <si>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</si>
  <si>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</si>
  <si>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</si>
  <si>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</si>
  <si>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</si>
  <si>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</si>
  <si>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</si>
  <si>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</si>
  <si>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</si>
  <si>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</si>
  <si>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</si>
  <si>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</si>
  <si>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</si>
  <si>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</si>
  <si>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</si>
  <si>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</si>
  <si>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</si>
  <si>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</si>
  <si>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</si>
  <si>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</si>
  <si>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</si>
  <si>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</si>
  <si>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</si>
  <si>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</si>
  <si>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</si>
  <si>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</si>
  <si>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</si>
  <si>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</si>
  <si>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</si>
  <si>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</si>
  <si>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</si>
  <si>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</si>
  <si>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</si>
  <si>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</si>
  <si>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</si>
  <si>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</si>
  <si>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</si>
  <si>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</si>
  <si>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</si>
  <si>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</si>
  <si>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</si>
  <si>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</si>
  <si>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</si>
  <si>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</si>
  <si>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</si>
  <si>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</si>
  <si>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</si>
  <si>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</si>
  <si>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</si>
  <si>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</si>
  <si>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</si>
  <si>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</si>
  <si>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</si>
  <si>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</si>
  <si>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</si>
  <si>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</si>
  <si>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</si>
  <si>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</si>
  <si>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</si>
  <si>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</si>
  <si>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</si>
  <si>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</si>
  <si>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</si>
  <si>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</si>
  <si>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</si>
  <si>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</si>
  <si>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</si>
  <si>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</si>
  <si>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</si>
  <si>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</si>
  <si>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</si>
  <si>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</si>
  <si>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</si>
  <si>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</si>
  <si>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</si>
  <si>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</si>
  <si>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</si>
  <si>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</si>
  <si>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</si>
  <si>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</si>
  <si>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</si>
  <si>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</si>
  <si>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</si>
  <si>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</si>
  <si>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</si>
  <si>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</si>
  <si>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</si>
  <si>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</si>
  <si>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</si>
  <si>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</si>
  <si>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</si>
  <si>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</si>
  <si>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</si>
  <si>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</si>
  <si>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</si>
  <si>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</si>
  <si>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</si>
  <si>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</si>
  <si>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</si>
  <si>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</si>
  <si>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</si>
  <si>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</si>
  <si>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</si>
  <si>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</si>
  <si>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</si>
  <si>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</si>
  <si>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</si>
  <si>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</si>
  <si>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</si>
  <si>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</si>
  <si>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</si>
  <si>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</si>
  <si>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</si>
  <si>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</si>
  <si>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</si>
  <si>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</si>
  <si>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</si>
  <si>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</si>
  <si>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</si>
  <si>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</si>
  <si>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</si>
  <si>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</si>
  <si>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</si>
  <si>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</si>
  <si>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</si>
  <si>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</si>
  <si>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</si>
  <si>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</si>
  <si>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</si>
  <si>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</si>
  <si>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</si>
  <si>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</si>
  <si>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</si>
  <si>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</si>
  <si>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</si>
  <si>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</si>
  <si>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</si>
  <si>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</si>
  <si>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</si>
  <si>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</si>
  <si>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</si>
  <si>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</si>
  <si>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</si>
  <si>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</si>
  <si>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</si>
  <si>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</si>
  <si>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</si>
  <si>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</si>
  <si>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</si>
  <si>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</si>
  <si>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</si>
  <si>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</si>
  <si>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</si>
  <si>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</si>
  <si>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</si>
  <si>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</si>
  <si>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</si>
  <si>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</si>
  <si>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</si>
  <si>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</si>
  <si>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</si>
  <si>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</si>
  <si>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</si>
  <si>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</si>
  <si>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</si>
  <si>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</si>
  <si>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</si>
  <si>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</si>
  <si>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</si>
  <si>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</si>
  <si>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</si>
  <si>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</si>
  <si>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</si>
  <si>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</si>
  <si>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</si>
  <si>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</si>
  <si>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</si>
  <si>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</si>
  <si>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</si>
  <si>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</si>
  <si>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</si>
  <si>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</si>
  <si>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</si>
  <si>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</si>
  <si>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</si>
  <si>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</si>
  <si>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</si>
  <si>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</si>
  <si>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</si>
  <si>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</si>
  <si>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</si>
  <si>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</si>
  <si>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</si>
  <si>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</si>
  <si>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</si>
  <si>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</si>
  <si>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</si>
  <si>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</si>
  <si>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</si>
  <si>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</si>
  <si>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</si>
  <si>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</si>
  <si>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</si>
  <si>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</si>
  <si>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</si>
  <si>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</si>
  <si>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</si>
  <si>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</si>
  <si>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</si>
  <si>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</si>
  <si>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</si>
  <si>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</si>
  <si>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</si>
  <si>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</si>
  <si>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</si>
  <si>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</si>
  <si>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</si>
  <si>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</si>
  <si>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</si>
  <si>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</si>
  <si>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</si>
  <si>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</si>
  <si>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</si>
  <si>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</si>
  <si>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</si>
  <si>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</si>
  <si>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</si>
  <si>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</si>
  <si>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</si>
  <si>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</si>
  <si>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</si>
  <si>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</si>
  <si>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</si>
  <si>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</si>
  <si>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</si>
  <si>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</si>
  <si>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</si>
  <si>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</si>
  <si>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</si>
  <si>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</si>
  <si>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</si>
  <si>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</si>
  <si>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</si>
  <si>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</si>
  <si>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</si>
  <si>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</si>
  <si>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</si>
  <si>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</si>
  <si>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</si>
  <si>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</si>
  <si>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</si>
  <si>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</si>
  <si>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</si>
  <si>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</si>
  <si>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</si>
  <si>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</si>
  <si>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</si>
  <si>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</si>
  <si>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</si>
  <si>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</si>
  <si>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</si>
  <si>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</si>
  <si>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</si>
  <si>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</si>
  <si>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</si>
  <si>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</si>
  <si>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</si>
  <si>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</si>
  <si>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</si>
  <si>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</si>
  <si>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</si>
  <si>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</si>
  <si>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</si>
  <si>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</si>
  <si>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</si>
  <si>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</si>
  <si>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</si>
  <si>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</si>
  <si>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</si>
  <si>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</si>
  <si>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</si>
  <si>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</si>
  <si>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</si>
  <si>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</si>
  <si>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</si>
  <si>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</si>
  <si>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</si>
  <si>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</si>
  <si>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</si>
  <si>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</si>
  <si>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</si>
  <si>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</si>
  <si>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</si>
  <si>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</si>
  <si>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</si>
  <si>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</si>
  <si>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</si>
  <si>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</si>
  <si>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</si>
  <si>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</si>
  <si>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</si>
  <si>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</si>
  <si>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</si>
  <si>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</si>
  <si>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</si>
  <si>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</si>
  <si>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</si>
  <si>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</si>
  <si>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</si>
  <si>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</si>
  <si>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</si>
  <si>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</si>
  <si>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</si>
  <si>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</si>
  <si>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</si>
  <si>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</si>
  <si>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</si>
  <si>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</si>
  <si>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</si>
  <si>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</si>
  <si>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</si>
  <si>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</si>
  <si>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</si>
  <si>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</si>
  <si>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</si>
  <si>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</si>
  <si>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</si>
  <si>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</si>
  <si>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</si>
  <si>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</si>
  <si>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</si>
  <si>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</si>
  <si>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</si>
  <si>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</si>
  <si>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</si>
  <si>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</si>
  <si>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</si>
  <si>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</si>
  <si>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</si>
  <si>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</si>
  <si>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</si>
  <si>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</si>
  <si>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</si>
  <si>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</si>
  <si>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</si>
  <si>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</si>
  <si>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</si>
  <si>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</si>
  <si>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</si>
  <si>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</si>
  <si>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</si>
  <si>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</si>
  <si>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</si>
  <si>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</si>
  <si>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</si>
  <si>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</si>
  <si>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</si>
  <si>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</si>
  <si>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</si>
  <si>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</si>
  <si>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</si>
  <si>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</si>
  <si>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</si>
  <si>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</si>
  <si>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</si>
  <si>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</si>
  <si>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</si>
  <si>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</si>
  <si>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</si>
  <si>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</si>
  <si>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</si>
  <si>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</si>
  <si>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</si>
  <si>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</si>
  <si>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</si>
  <si>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</si>
  <si>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</si>
  <si>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</si>
  <si>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</si>
  <si>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</si>
  <si>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</si>
  <si>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</si>
  <si>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</si>
  <si>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</si>
  <si>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</si>
  <si>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</si>
  <si>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</si>
  <si>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</si>
  <si>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</si>
  <si>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</si>
  <si>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</si>
  <si>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</si>
  <si>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</si>
  <si>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</si>
  <si>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</si>
  <si>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</si>
  <si>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</si>
  <si>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</si>
  <si>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</si>
  <si>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</si>
  <si>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</si>
  <si>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</si>
  <si>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</si>
  <si>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</si>
  <si>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</si>
  <si>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</si>
  <si>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</si>
  <si>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</si>
  <si>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</si>
  <si>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</si>
  <si>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</si>
  <si>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</si>
  <si>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</si>
  <si>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</si>
  <si>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</si>
  <si>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</si>
  <si>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</si>
  <si>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</si>
  <si>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</si>
  <si>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</si>
  <si>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</si>
  <si>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</si>
  <si>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</si>
  <si>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</si>
  <si>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</si>
  <si>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</si>
  <si>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</si>
  <si>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</si>
  <si>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</si>
  <si>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</si>
  <si>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</si>
  <si>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</si>
  <si>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</si>
  <si>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</si>
  <si>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</si>
  <si>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</si>
  <si>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</si>
  <si>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</si>
  <si>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</si>
  <si>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</si>
  <si>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</si>
  <si>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</si>
  <si>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</si>
  <si>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</si>
  <si>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</si>
  <si>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</si>
  <si>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</si>
  <si>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</si>
  <si>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</si>
  <si>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</si>
  <si>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</si>
  <si>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</si>
  <si>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</si>
  <si>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</si>
  <si>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</si>
  <si>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</si>
  <si>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</si>
  <si>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</si>
  <si>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</si>
  <si>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</si>
  <si>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</si>
  <si>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</si>
  <si>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</si>
  <si>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</si>
  <si>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</si>
  <si>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</si>
  <si>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</si>
  <si>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</si>
  <si>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</si>
  <si>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</si>
  <si>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</si>
  <si>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</si>
  <si>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</si>
  <si>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</si>
  <si>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</si>
  <si>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</si>
  <si>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</si>
  <si>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</si>
  <si>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</si>
  <si>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</si>
  <si>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</si>
  <si>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</si>
  <si>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</si>
  <si>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</si>
  <si>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</si>
  <si>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</si>
  <si>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</si>
  <si>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</si>
  <si>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</si>
  <si>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</si>
  <si>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</si>
  <si>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</si>
  <si>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</si>
  <si>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</si>
  <si>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</si>
  <si>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</si>
  <si>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</si>
  <si>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</si>
  <si>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</si>
  <si>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</si>
  <si>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</si>
  <si>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</si>
  <si>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</si>
  <si>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</si>
  <si>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</si>
  <si>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</si>
  <si>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</si>
  <si>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</si>
  <si>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</si>
  <si>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</si>
  <si>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</si>
  <si>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</si>
  <si>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</si>
  <si>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</si>
  <si>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</si>
  <si>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</si>
  <si>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</si>
  <si>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</si>
  <si>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</si>
  <si>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</si>
  <si>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</si>
  <si>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</si>
  <si>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</si>
  <si>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</si>
  <si>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</si>
  <si>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</si>
  <si>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</si>
  <si>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</si>
  <si>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</si>
  <si>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</si>
  <si>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</si>
  <si>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</si>
  <si>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</si>
  <si>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</si>
  <si>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</si>
  <si>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</si>
  <si>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</si>
  <si>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</si>
  <si>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</si>
  <si>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</si>
  <si>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</si>
  <si>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</si>
  <si>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</si>
  <si>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</si>
  <si>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</si>
  <si>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</si>
  <si>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</si>
  <si>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</si>
  <si>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</si>
  <si>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</si>
  <si>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</si>
  <si>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</si>
  <si>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</si>
  <si>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</si>
  <si>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</si>
  <si>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</si>
  <si>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</si>
  <si>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</si>
  <si>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</si>
  <si>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</si>
  <si>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</si>
  <si>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</si>
  <si>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</si>
  <si>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</si>
  <si>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</si>
  <si>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</si>
  <si>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</si>
  <si>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</si>
  <si>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</si>
  <si>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</si>
  <si>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</si>
  <si>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</si>
  <si>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</si>
  <si>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</si>
  <si>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</si>
  <si>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</si>
  <si>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</si>
  <si>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</si>
  <si>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</si>
  <si>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</si>
  <si>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</si>
  <si>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</si>
  <si>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</si>
  <si>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</si>
  <si>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</si>
  <si>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</si>
  <si>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</si>
  <si>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</si>
  <si>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</si>
  <si>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</si>
  <si>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</si>
  <si>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</si>
  <si>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</si>
  <si>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</si>
  <si>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</si>
  <si>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</si>
  <si>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</si>
  <si>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</si>
  <si>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</si>
  <si>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</si>
  <si>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</si>
  <si>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</si>
  <si>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</si>
  <si>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</si>
  <si>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</si>
  <si>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</si>
  <si>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</si>
  <si>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</si>
  <si>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</si>
  <si>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</si>
  <si>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</si>
  <si>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</si>
  <si>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</si>
  <si>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</si>
  <si>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</si>
  <si>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</si>
  <si>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</si>
  <si>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</si>
  <si>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</si>
  <si>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</si>
  <si>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</si>
  <si>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</si>
  <si>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</si>
  <si>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</si>
  <si>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</si>
  <si>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</si>
  <si>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</si>
  <si>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</si>
  <si>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</si>
  <si>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</si>
  <si>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</si>
  <si>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</si>
  <si>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</si>
  <si>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</si>
  <si>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</si>
  <si>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</si>
  <si>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</si>
  <si>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</si>
  <si>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</si>
  <si>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</si>
  <si>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</si>
  <si>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</si>
  <si>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</si>
  <si>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</si>
  <si>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</si>
  <si>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</si>
  <si>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</si>
  <si>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</si>
  <si>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</si>
  <si>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</si>
  <si>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</si>
  <si>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</si>
  <si>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</si>
  <si>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</si>
  <si>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</si>
  <si>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</si>
  <si>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</si>
  <si>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</si>
  <si>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</si>
  <si>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</si>
  <si>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</si>
  <si>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</si>
  <si>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</si>
  <si>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</si>
  <si>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</si>
  <si>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</si>
  <si>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</si>
  <si>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</si>
  <si>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</si>
  <si>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</si>
  <si>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</si>
  <si>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</si>
  <si>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</si>
  <si>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</si>
  <si>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</si>
  <si>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</si>
  <si>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</si>
  <si>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</si>
  <si>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</si>
  <si>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</si>
  <si>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</si>
  <si>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</si>
  <si>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</si>
  <si>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</si>
  <si>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</si>
  <si>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</si>
  <si>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</si>
  <si>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</si>
  <si>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</si>
  <si>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</si>
  <si>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</si>
  <si>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</si>
  <si>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</si>
  <si>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</si>
  <si>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</si>
  <si>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</si>
  <si>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</si>
  <si>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</si>
  <si>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</si>
  <si>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</si>
  <si>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</si>
  <si>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</si>
  <si>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</si>
  <si>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</si>
  <si>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</si>
  <si>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</si>
  <si>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</si>
  <si>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</si>
  <si>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</si>
  <si>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</si>
  <si>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</si>
  <si>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</si>
  <si>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</si>
  <si>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</si>
  <si>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</si>
  <si>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</si>
  <si>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</si>
  <si>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</si>
  <si>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</si>
  <si>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</si>
  <si>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</si>
  <si>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</si>
  <si>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</si>
  <si>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</si>
  <si>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</si>
  <si>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</si>
  <si>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</si>
  <si>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</si>
  <si>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</si>
  <si>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</si>
  <si>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</si>
  <si>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</si>
  <si>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</si>
  <si>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</si>
  <si>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</si>
  <si>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</si>
  <si>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</si>
  <si>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</si>
  <si>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</si>
  <si>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</si>
  <si>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</si>
  <si>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</si>
  <si>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</si>
  <si>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</si>
  <si>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</si>
  <si>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</si>
  <si>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</si>
  <si>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</si>
  <si>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</si>
  <si>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</si>
  <si>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</si>
  <si>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</si>
  <si>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</si>
  <si>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</si>
  <si>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</si>
  <si>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</si>
  <si>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</si>
  <si>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</si>
  <si>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</si>
  <si>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</si>
  <si>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</si>
  <si>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</si>
  <si>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</si>
  <si>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</si>
  <si>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</si>
  <si>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</si>
  <si>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</si>
  <si>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</si>
  <si>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</si>
  <si>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</si>
  <si>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</si>
  <si>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</si>
  <si>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</si>
  <si>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</si>
  <si>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</si>
  <si>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</si>
  <si>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</si>
  <si>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</si>
  <si>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</si>
  <si>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</si>
  <si>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</si>
  <si>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</si>
  <si>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</si>
  <si>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</si>
  <si>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</si>
  <si>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</si>
  <si>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</si>
  <si>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</si>
  <si>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</si>
  <si>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</si>
  <si>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</si>
  <si>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</si>
  <si>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</si>
  <si>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</si>
  <si>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</si>
  <si>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</si>
  <si>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</si>
  <si>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</si>
  <si>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</si>
  <si>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</si>
  <si>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</si>
  <si>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</si>
  <si>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</si>
  <si>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</si>
  <si>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</si>
  <si>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</si>
  <si>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</si>
  <si>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</si>
  <si>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</si>
  <si>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</si>
  <si>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</si>
  <si>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</si>
  <si>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</si>
  <si>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</si>
  <si>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</si>
  <si>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</si>
  <si>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</si>
  <si>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</si>
  <si>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</si>
  <si>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</si>
  <si>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</si>
  <si>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</si>
  <si>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</si>
  <si>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</si>
  <si>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</si>
  <si>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</si>
  <si>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</si>
  <si>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</si>
  <si>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</si>
  <si>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</si>
  <si>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</si>
  <si>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</si>
  <si>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</si>
  <si>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</si>
  <si>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</si>
  <si>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</si>
  <si>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</si>
  <si>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</si>
  <si>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</si>
  <si>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</si>
  <si>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</si>
  <si>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</si>
  <si>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</si>
  <si>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</si>
  <si>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</si>
  <si>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</si>
  <si>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</si>
  <si>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</si>
  <si>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</si>
  <si>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</si>
  <si>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</si>
  <si>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</si>
  <si>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</si>
  <si>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</si>
  <si>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</si>
  <si>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</si>
  <si>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</si>
  <si>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</si>
  <si>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</si>
  <si>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</si>
  <si>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</si>
  <si>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</si>
  <si>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</si>
  <si>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</si>
  <si>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</si>
  <si>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</si>
  <si>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</si>
  <si>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</si>
  <si>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</si>
  <si>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</si>
  <si>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</si>
  <si>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</si>
  <si>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</si>
  <si>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</si>
  <si>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</si>
  <si>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</si>
  <si>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</si>
  <si>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</si>
  <si>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</si>
  <si>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</si>
  <si>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</si>
  <si>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</si>
  <si>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</si>
  <si>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</si>
  <si>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</si>
  <si>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</si>
  <si>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</si>
  <si>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</si>
  <si>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</si>
  <si>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</si>
  <si>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</si>
  <si>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</si>
  <si>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</si>
  <si>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</si>
  <si>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</si>
  <si>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</si>
  <si>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</si>
  <si>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</si>
  <si>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</si>
  <si>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</si>
  <si>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</si>
  <si>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</si>
  <si>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</si>
  <si>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</si>
  <si>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</si>
  <si>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</si>
  <si>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</si>
  <si>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</si>
  <si>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</si>
  <si>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</si>
  <si>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</si>
  <si>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</si>
  <si>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</si>
  <si>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</si>
  <si>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</si>
  <si>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</si>
  <si>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</si>
  <si>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</si>
  <si>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</si>
  <si>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</si>
  <si>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</si>
  <si>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</si>
  <si>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</si>
  <si>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</si>
  <si>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</si>
  <si>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</si>
  <si>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</si>
  <si>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</si>
  <si>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</si>
  <si>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</si>
  <si>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</si>
  <si>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</si>
  <si>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</si>
  <si>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</si>
  <si>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</si>
  <si>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</si>
  <si>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</si>
  <si>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</si>
  <si>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</si>
  <si>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</si>
  <si>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</si>
  <si>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</si>
  <si>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</si>
  <si>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</si>
  <si>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</si>
  <si>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</si>
  <si>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</si>
  <si>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</si>
  <si>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</si>
  <si>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</si>
  <si>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</si>
  <si>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</si>
  <si>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</si>
  <si>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</si>
  <si>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</si>
  <si>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</si>
  <si>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</si>
  <si>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</si>
  <si>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</si>
  <si>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</si>
  <si>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</si>
  <si>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</si>
  <si>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</si>
  <si>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</si>
  <si>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</si>
  <si>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</si>
  <si>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</si>
  <si>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</si>
  <si>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</si>
  <si>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</si>
  <si>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</si>
  <si>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</si>
  <si>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</si>
  <si>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</si>
  <si>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</si>
  <si>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</si>
  <si>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</si>
  <si>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</si>
  <si>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</si>
  <si>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</si>
  <si>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</si>
  <si>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</si>
  <si>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</si>
  <si>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</si>
  <si>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</si>
  <si>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</si>
  <si>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</si>
  <si>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</si>
  <si>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</si>
  <si>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</si>
  <si>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</si>
  <si>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</si>
  <si>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</si>
  <si>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</si>
  <si>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</si>
  <si>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</si>
  <si>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</si>
  <si>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</si>
  <si>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</si>
  <si>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</si>
  <si>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</si>
  <si>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</si>
  <si>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</si>
  <si>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</si>
  <si>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</si>
  <si>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</si>
  <si>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</si>
  <si>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</si>
  <si>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</si>
  <si>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</si>
  <si>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</si>
  <si>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</si>
  <si>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</si>
  <si>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</si>
  <si>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</si>
  <si>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</si>
  <si>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</si>
  <si>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</si>
  <si>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</si>
  <si>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</si>
  <si>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</si>
  <si>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</si>
  <si>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</si>
  <si>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</si>
  <si>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</si>
  <si>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</si>
  <si>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</si>
  <si>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</si>
  <si>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</si>
  <si>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</si>
  <si>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</si>
  <si>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</si>
  <si>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</si>
  <si>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</si>
  <si>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</si>
  <si>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</si>
  <si>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</si>
  <si>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</si>
  <si>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</si>
  <si>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</si>
  <si>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</si>
  <si>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</si>
  <si>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</si>
  <si>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</si>
  <si>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</si>
  <si>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</si>
  <si>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</si>
  <si>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</si>
  <si>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</si>
  <si>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</si>
  <si>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</si>
  <si>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</si>
  <si>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</si>
  <si>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</si>
  <si>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</si>
  <si>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</si>
  <si>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</si>
  <si>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</si>
  <si>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</si>
  <si>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</si>
  <si>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</si>
  <si>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</si>
  <si>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</si>
  <si>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</si>
  <si>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</si>
  <si>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</si>
  <si>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</si>
  <si>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</si>
  <si>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</si>
  <si>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</si>
  <si>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</si>
  <si>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</si>
  <si>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</si>
  <si>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</si>
  <si>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</si>
  <si>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</si>
  <si>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</si>
  <si>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</si>
  <si>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</si>
  <si>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</si>
  <si>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</si>
  <si>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</si>
  <si>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</si>
  <si>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</si>
  <si>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</si>
  <si>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</si>
  <si>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</si>
  <si>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</si>
  <si>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</si>
  <si>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</si>
  <si>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</si>
  <si>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</si>
  <si>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</si>
  <si>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</si>
  <si>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</si>
  <si>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</si>
  <si>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</si>
  <si>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</si>
  <si>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</si>
  <si>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</si>
  <si>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</si>
  <si>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</si>
  <si>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</si>
  <si>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</si>
  <si>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</si>
  <si>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</si>
  <si>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</si>
  <si>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</si>
  <si>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</si>
  <si>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</si>
  <si>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</si>
  <si>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</si>
  <si>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</si>
  <si>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</si>
  <si>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</si>
  <si>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</si>
  <si>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</si>
  <si>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</si>
  <si>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</si>
  <si>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</si>
  <si>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</si>
  <si>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</si>
  <si>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</si>
  <si>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</si>
  <si>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</si>
  <si>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</si>
  <si>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</si>
  <si>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</si>
  <si>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</si>
  <si>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</si>
  <si>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</si>
  <si>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</si>
  <si>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</si>
  <si>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</si>
  <si>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</si>
  <si>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</si>
  <si>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</si>
  <si>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</si>
  <si>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</si>
  <si>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</si>
  <si>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</si>
  <si>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</si>
  <si>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</si>
  <si>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</si>
  <si>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</si>
  <si>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</si>
  <si>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</si>
  <si>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</si>
  <si>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</si>
  <si>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</si>
  <si>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</si>
  <si>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</si>
  <si>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</si>
  <si>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</si>
  <si>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</si>
  <si>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</si>
  <si>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</si>
  <si>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</si>
  <si>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</si>
  <si>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</si>
  <si>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</si>
  <si>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</si>
  <si>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</si>
  <si>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</si>
  <si>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</si>
  <si>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</si>
  <si>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</si>
  <si>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</si>
  <si>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</si>
  <si>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</si>
  <si>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</si>
  <si>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</si>
  <si>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</si>
  <si>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</si>
  <si>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</si>
  <si>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</si>
  <si>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</si>
  <si>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</si>
  <si>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</si>
  <si>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</si>
  <si>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</si>
  <si>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</si>
  <si>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</si>
  <si>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</si>
  <si>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</si>
  <si>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</si>
  <si>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</si>
  <si>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</si>
  <si>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</si>
  <si>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</si>
  <si>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</si>
  <si>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</si>
  <si>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</si>
  <si>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</si>
  <si>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</si>
  <si>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</si>
  <si>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</si>
  <si>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</si>
  <si>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</si>
  <si>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</si>
  <si>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</si>
  <si>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</si>
  <si>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</si>
  <si>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</si>
  <si>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</si>
  <si>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</si>
  <si>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</si>
  <si>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</si>
  <si>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</si>
  <si>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</si>
  <si>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</si>
  <si>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</si>
  <si>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</si>
  <si>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</si>
  <si>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</si>
  <si>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</si>
  <si>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</si>
  <si>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</si>
  <si>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</si>
  <si>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</si>
  <si>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</si>
  <si>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</si>
  <si>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</si>
  <si>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</si>
  <si>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</si>
  <si>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</si>
  <si>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</si>
  <si>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</si>
  <si>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</si>
  <si>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</si>
  <si>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</si>
  <si>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</si>
  <si>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</si>
  <si>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</si>
  <si>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</si>
  <si>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</si>
  <si>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</si>
  <si>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</si>
  <si>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</si>
  <si>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</si>
  <si>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</si>
  <si>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</si>
  <si>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</si>
  <si>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</si>
  <si>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</si>
  <si>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</si>
  <si>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</si>
  <si>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</si>
  <si>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</si>
  <si>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</si>
  <si>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</si>
  <si>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</si>
  <si>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</si>
  <si>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</si>
  <si>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</si>
  <si>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</si>
  <si>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</si>
  <si>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</si>
  <si>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</si>
  <si>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</si>
  <si>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</si>
  <si>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</si>
  <si>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</si>
  <si>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</si>
  <si>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</si>
  <si>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</si>
  <si>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</si>
  <si>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</si>
  <si>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</si>
  <si>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</si>
  <si>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</si>
  <si>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</si>
  <si>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</si>
  <si>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</si>
  <si>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</si>
  <si>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</si>
  <si>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</si>
  <si>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</si>
  <si>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</si>
  <si>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</si>
  <si>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</si>
  <si>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</si>
  <si>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</si>
  <si>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</si>
  <si>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</si>
  <si>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</si>
  <si>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</si>
  <si>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</si>
  <si>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</si>
  <si>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</si>
  <si>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</si>
  <si>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</si>
  <si>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</si>
  <si>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</si>
  <si>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</si>
  <si>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</si>
  <si>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</si>
  <si>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</si>
  <si>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</si>
  <si>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</si>
  <si>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</si>
  <si>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</si>
  <si>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</si>
  <si>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</si>
  <si>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</si>
  <si>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</si>
  <si>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</si>
  <si>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</si>
  <si>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</si>
  <si>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</si>
  <si>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</si>
  <si>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</si>
  <si>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</si>
  <si>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</si>
  <si>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</si>
  <si>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</si>
  <si>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</si>
  <si>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</si>
  <si>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</si>
  <si>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</si>
  <si>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</si>
  <si>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</si>
  <si>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</si>
  <si>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</si>
  <si>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</si>
  <si>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</si>
  <si>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</si>
  <si>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</si>
  <si>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</si>
  <si>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</si>
  <si>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</si>
  <si>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</si>
  <si>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</si>
  <si>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</si>
  <si>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</si>
  <si>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</si>
  <si>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</si>
  <si>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</si>
  <si>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</si>
  <si>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</si>
  <si>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</si>
  <si>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</si>
  <si>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</si>
  <si>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</si>
  <si>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</si>
  <si>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</si>
  <si>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</si>
  <si>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</si>
  <si>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</si>
  <si>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</si>
  <si>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</si>
  <si>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</si>
  <si>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</si>
  <si>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</si>
  <si>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</si>
  <si>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</si>
  <si>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</si>
  <si>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</si>
  <si>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</si>
  <si>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</si>
  <si>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</si>
  <si>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</si>
  <si>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</si>
  <si>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</si>
  <si>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</si>
  <si>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</si>
  <si>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</si>
  <si>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</si>
  <si>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</si>
  <si>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</si>
  <si>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</si>
  <si>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</si>
  <si>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</si>
  <si>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</si>
  <si>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</si>
  <si>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</si>
  <si>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</si>
  <si>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</si>
  <si>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</si>
  <si>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</si>
  <si>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</si>
  <si>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</si>
  <si>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</si>
  <si>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</si>
  <si>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</si>
  <si>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</si>
  <si>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</si>
  <si>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</si>
  <si>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</si>
  <si>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</si>
  <si>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</si>
  <si>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</si>
  <si>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</si>
  <si>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</si>
  <si>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</si>
  <si>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</si>
  <si>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</si>
  <si>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</si>
  <si>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</si>
  <si>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</si>
  <si>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</si>
  <si>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</si>
  <si>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</si>
  <si>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</si>
  <si>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</si>
  <si>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</si>
  <si>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</si>
  <si>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</si>
  <si>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</si>
  <si>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</si>
  <si>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</si>
  <si>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</si>
  <si>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</si>
  <si>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</si>
  <si>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</si>
  <si>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</si>
  <si>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</si>
  <si>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</si>
  <si>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</si>
  <si>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</si>
  <si>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</si>
  <si>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</si>
  <si>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</si>
  <si>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</si>
  <si>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</si>
  <si>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</si>
  <si>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</si>
  <si>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</si>
  <si>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</si>
  <si>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</si>
  <si>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</si>
  <si>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</si>
  <si>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</si>
  <si>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</si>
  <si>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</si>
  <si>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</si>
  <si>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</si>
  <si>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</si>
  <si>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</si>
  <si>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</si>
  <si>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</si>
  <si>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</si>
  <si>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</si>
  <si>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</si>
  <si>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</si>
  <si>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</si>
  <si>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</si>
  <si>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</si>
  <si>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</si>
  <si>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</si>
  <si>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</si>
  <si>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</si>
  <si>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</si>
  <si>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</si>
  <si>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</si>
  <si>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</si>
  <si>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</si>
  <si>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</si>
  <si>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</si>
  <si>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</si>
  <si>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</si>
  <si>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</si>
  <si>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</si>
  <si>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</si>
  <si>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</si>
  <si>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</si>
  <si>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</si>
  <si>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</si>
  <si>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</si>
  <si>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</si>
  <si>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</si>
  <si>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</si>
  <si>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</si>
  <si>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</si>
  <si>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</si>
  <si>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</si>
  <si>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</si>
  <si>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</si>
  <si>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</si>
  <si>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</si>
  <si>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</si>
  <si>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</si>
  <si>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</si>
  <si>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</si>
  <si>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</si>
  <si>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</si>
  <si>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</si>
  <si>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</si>
  <si>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</si>
  <si>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</si>
  <si>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</si>
  <si>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</si>
  <si>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</si>
  <si>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</si>
  <si>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</si>
  <si>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</si>
  <si>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</si>
  <si>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</si>
  <si>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</si>
  <si>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</si>
  <si>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</si>
  <si>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</si>
  <si>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</si>
  <si>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</si>
  <si>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</si>
  <si>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</si>
  <si>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</si>
  <si>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</si>
  <si>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</si>
  <si>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</si>
  <si>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</si>
  <si>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</si>
  <si>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</si>
  <si>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</si>
  <si>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</si>
  <si>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</si>
  <si>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</si>
  <si>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</si>
  <si>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</si>
  <si>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</si>
  <si>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</si>
  <si>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</si>
  <si>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</si>
  <si>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</si>
  <si>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</si>
  <si>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</si>
  <si>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</si>
  <si>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</si>
  <si>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</si>
  <si>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</si>
  <si>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</si>
  <si>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</si>
  <si>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</si>
  <si>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</si>
  <si>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</si>
  <si>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</si>
  <si>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</si>
  <si>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</si>
  <si>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</si>
  <si>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</si>
  <si>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</si>
  <si>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</si>
  <si>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</si>
  <si>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</si>
  <si>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</si>
  <si>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</si>
  <si>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</si>
  <si>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</si>
  <si>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</si>
  <si>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</si>
  <si>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</si>
  <si>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</si>
  <si>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</si>
  <si>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</si>
  <si>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</si>
  <si>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</si>
  <si>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</si>
  <si>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</si>
  <si>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</si>
  <si>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</si>
  <si>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</si>
  <si>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</si>
  <si>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</si>
  <si>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</si>
  <si>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</si>
  <si>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</si>
  <si>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</si>
  <si>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</si>
  <si>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</si>
  <si>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</si>
  <si>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</si>
  <si>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</si>
  <si>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</si>
  <si>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</si>
  <si>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</si>
  <si>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</si>
  <si>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</si>
  <si>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</si>
  <si>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</si>
  <si>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</si>
  <si>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</si>
  <si>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</si>
  <si>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</si>
  <si>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</si>
  <si>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</si>
  <si>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</si>
  <si>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</si>
  <si>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</si>
  <si>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</si>
  <si>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</si>
  <si>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</si>
  <si>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</si>
  <si>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</si>
  <si>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</si>
  <si>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</si>
  <si>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</si>
  <si>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</si>
  <si>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</si>
  <si>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</si>
  <si>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</si>
  <si>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</si>
  <si>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</si>
  <si>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</si>
  <si>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</si>
  <si>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</si>
  <si>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</si>
  <si>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</si>
  <si>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</si>
  <si>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</si>
  <si>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</si>
  <si>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</si>
  <si>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</si>
  <si>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</si>
  <si>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</si>
  <si>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</si>
  <si>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</si>
  <si>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</si>
  <si>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</si>
  <si>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</si>
  <si>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</si>
  <si>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</si>
  <si>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</si>
  <si>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</si>
  <si>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</si>
  <si>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</si>
  <si>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</si>
  <si>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</si>
  <si>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</si>
  <si>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</si>
  <si>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</si>
  <si>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</si>
  <si>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</si>
  <si>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</si>
  <si>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</si>
  <si>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</si>
  <si>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</si>
  <si>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</si>
  <si>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</si>
  <si>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</si>
  <si>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</si>
  <si>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</si>
  <si>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</si>
  <si>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</si>
  <si>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</si>
  <si>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</si>
  <si>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</si>
  <si>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</si>
  <si>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</si>
  <si>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</si>
  <si>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</si>
  <si>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</si>
  <si>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</si>
  <si>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</si>
  <si>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</si>
  <si>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</si>
  <si>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</si>
  <si>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</si>
  <si>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</si>
  <si>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</si>
  <si>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</si>
  <si>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</si>
  <si>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</si>
  <si>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</si>
  <si>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</si>
  <si>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</si>
  <si>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</si>
  <si>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</si>
  <si>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</si>
  <si>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</si>
  <si>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</si>
  <si>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</si>
  <si>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</si>
  <si>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</si>
  <si>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</si>
  <si>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</si>
  <si>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</si>
  <si>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</si>
  <si>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</si>
  <si>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</si>
  <si>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</si>
  <si>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</si>
  <si>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</si>
  <si>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</si>
  <si>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</si>
  <si>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</si>
  <si>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</si>
  <si>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</si>
  <si>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</si>
  <si>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</si>
  <si>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</si>
  <si>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</si>
  <si>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</si>
  <si>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</si>
  <si>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</si>
  <si>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</si>
  <si>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</si>
  <si>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</si>
  <si>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</si>
  <si>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</si>
  <si>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</si>
  <si>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</si>
  <si>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</si>
  <si>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</si>
  <si>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</si>
  <si>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</si>
  <si>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</si>
  <si>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</si>
  <si>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</si>
  <si>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</si>
  <si>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</si>
  <si>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</si>
  <si>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</si>
  <si>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</si>
  <si>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</si>
  <si>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</si>
  <si>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</si>
  <si>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</si>
  <si>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</si>
  <si>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</si>
  <si>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</si>
  <si>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</si>
  <si>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</si>
  <si>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</si>
  <si>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</si>
  <si>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</si>
  <si>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</si>
  <si>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</si>
  <si>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</si>
  <si>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</si>
  <si>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</si>
  <si>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</si>
  <si>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</si>
  <si>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</si>
  <si>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</si>
  <si>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</si>
  <si>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</si>
  <si>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</si>
  <si>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</si>
  <si>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</si>
  <si>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</si>
  <si>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</si>
  <si>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</si>
  <si>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</si>
  <si>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</si>
  <si>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</si>
  <si>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</si>
  <si>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</si>
  <si>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</si>
  <si>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</si>
  <si>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</si>
  <si>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</si>
  <si>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</si>
  <si>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</si>
  <si>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</si>
  <si>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</si>
  <si>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</si>
  <si>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</si>
  <si>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</si>
  <si>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</si>
  <si>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</si>
  <si>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</si>
  <si>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</si>
  <si>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</si>
  <si>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</si>
  <si>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</si>
  <si>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</si>
  <si>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</si>
  <si>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</si>
  <si>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</si>
  <si>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</si>
  <si>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</si>
  <si>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</si>
  <si>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</si>
  <si>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</si>
  <si>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</si>
  <si>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</si>
  <si>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</si>
  <si>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</si>
  <si>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</si>
  <si>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</si>
  <si>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</si>
  <si>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</si>
  <si>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</si>
  <si>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</si>
  <si>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</si>
  <si>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</si>
  <si>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</si>
  <si>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</si>
  <si>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</si>
  <si>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</si>
  <si>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</si>
  <si>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</si>
  <si>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</si>
  <si>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</si>
  <si>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</si>
  <si>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</si>
  <si>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</si>
  <si>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</si>
  <si>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</si>
  <si>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</si>
  <si>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</si>
  <si>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</si>
  <si>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</si>
  <si>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</si>
  <si>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</si>
  <si>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</si>
  <si>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</si>
  <si>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</si>
  <si>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</si>
  <si>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</si>
  <si>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</si>
  <si>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</si>
  <si>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</si>
  <si>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</si>
  <si>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</si>
  <si>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</si>
  <si>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</si>
  <si>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</si>
  <si>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</si>
  <si>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</si>
  <si>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</si>
  <si>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</si>
  <si>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</si>
  <si>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</si>
  <si>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</si>
  <si>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</si>
  <si>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</si>
  <si>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</si>
  <si>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</si>
  <si>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</si>
  <si>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</si>
  <si>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</si>
  <si>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</si>
  <si>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</si>
  <si>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</si>
  <si>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</si>
  <si>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</si>
  <si>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</si>
  <si>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</si>
  <si>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</si>
  <si>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</si>
  <si>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</si>
  <si>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</si>
  <si>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</si>
  <si>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</si>
  <si>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</si>
  <si>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</si>
  <si>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</si>
  <si>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</si>
  <si>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</si>
  <si>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</si>
  <si>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</si>
  <si>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</si>
  <si>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</si>
  <si>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</si>
  <si>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</si>
  <si>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</si>
  <si>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</si>
  <si>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</si>
  <si>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</si>
  <si>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</si>
  <si>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</si>
  <si>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</si>
  <si>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</si>
  <si>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</si>
  <si>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</si>
  <si>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</si>
  <si>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</si>
  <si>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</si>
  <si>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</si>
  <si>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</si>
  <si>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</si>
  <si>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</si>
  <si>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</si>
  <si>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</si>
  <si>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</si>
  <si>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</si>
  <si>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</si>
  <si>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</si>
  <si>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</si>
  <si>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</si>
  <si>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</si>
  <si>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</si>
  <si>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photography books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</si>
  <si>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</si>
  <si>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</si>
  <si>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</si>
  <si>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</si>
  <si>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</si>
  <si>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</si>
  <si>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</si>
  <si>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</si>
  <si>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</si>
  <si>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</si>
  <si>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</si>
  <si>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</si>
  <si>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</si>
  <si>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</si>
  <si>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</si>
  <si>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</si>
  <si>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</si>
  <si>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</si>
  <si>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</si>
  <si>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</si>
  <si>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</si>
  <si>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</si>
  <si>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</si>
  <si>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</si>
  <si>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</si>
  <si>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All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</si>
  <si>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</si>
  <si>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</si>
  <si>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</si>
  <si>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</si>
  <si>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</si>
  <si>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</si>
  <si>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</si>
  <si>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</si>
  <si>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</si>
  <si>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</si>
  <si>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</si>
  <si>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</si>
  <si>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</si>
  <si>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</si>
  <si>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</si>
  <si>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</si>
  <si>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</si>
  <si>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</si>
  <si>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</si>
  <si>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</si>
  <si>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</si>
  <si>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</si>
  <si>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</si>
  <si>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</si>
  <si>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</si>
  <si>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</si>
  <si>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</si>
  <si>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</si>
  <si>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</si>
  <si>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</si>
  <si>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</si>
  <si>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</si>
  <si>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</si>
  <si>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Successful:</t>
  </si>
  <si>
    <t>Mean # of backers:</t>
  </si>
  <si>
    <t>Median # of backers:</t>
  </si>
  <si>
    <t>Minimum # of backers</t>
  </si>
  <si>
    <t>Failed:</t>
  </si>
  <si>
    <t>Maximum # of backers:</t>
  </si>
  <si>
    <t>Variance of the # of backers:</t>
  </si>
  <si>
    <t>Std dev of the # of backers:</t>
  </si>
  <si>
    <t>Mean + 1SD:</t>
  </si>
  <si>
    <t>Mean - 1SD:</t>
  </si>
  <si>
    <t>Mode.mult: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</si>
</sst>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Outcomes!PivotTable1</c:name>
    <c:fmtId val="5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45108545369653"/>
          <c:y val="0.14740796994284344"/>
          <c:w val="0.7700959659835267"/>
          <c:h val="0.581440505216035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'Parent 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B2-4851-8F79-F503D7562462}"/>
            </c:ext>
          </c:extLst>
        </c:ser>
        <c:ser>
          <c:idx val="1"/>
          <c:order val="1"/>
          <c:tx>
            <c:strRef>
              <c:f>'Parent 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B2-4851-8F79-F503D7562462}"/>
            </c:ext>
          </c:extLst>
        </c:ser>
        <c:ser>
          <c:idx val="2"/>
          <c:order val="2"/>
          <c:tx>
            <c:strRef>
              <c:f>'Parent 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B-490D-9703-EEB916322F83}"/>
            </c:ext>
          </c:extLst>
        </c:ser>
        <c:ser>
          <c:idx val="3"/>
          <c:order val="3"/>
          <c:tx>
            <c:strRef>
              <c:f>'Parent 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B-490D-9703-EEB916322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210415"/>
        <c:axId val="802935247"/>
      </c:barChart>
      <c:catAx>
        <c:axId val="1199210415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935247"/>
        <c:crossesAt val="0"/>
        <c:auto val="1"/>
        <c:lblAlgn val="ctr"/>
        <c:lblOffset val="100"/>
        <c:noMultiLvlLbl val="0"/>
      </c:catAx>
      <c:valAx>
        <c:axId val="80293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21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571178083475084E-2"/>
          <c:y val="0.13069208454206382"/>
          <c:w val="0.80199001305471607"/>
          <c:h val="0.717727641939494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C-457A-A56E-105AA830C90F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C-457A-A56E-105AA830C90F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C-457A-A56E-105AA830C90F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C-457A-A56E-105AA830C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766079"/>
        <c:axId val="631557679"/>
      </c:barChart>
      <c:catAx>
        <c:axId val="10027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57679"/>
        <c:crosses val="autoZero"/>
        <c:auto val="1"/>
        <c:lblAlgn val="ctr"/>
        <c:lblOffset val="100"/>
        <c:noMultiLvlLbl val="0"/>
      </c:catAx>
      <c:valAx>
        <c:axId val="6315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7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 Date Outcomes!PivotTable5</c:name>
    <c:fmtId val="1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50068241469819"/>
          <c:y val="0.1388954113725423"/>
          <c:w val="0.74864125984251972"/>
          <c:h val="0.7118154741208419"/>
        </c:manualLayout>
      </c:layout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D-4F7A-A6A5-5474C3241045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2-43A3-BD44-84983AB17D50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2-43A3-BD44-84983AB17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327599"/>
        <c:axId val="1250303263"/>
      </c:lineChart>
      <c:catAx>
        <c:axId val="100232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03263"/>
        <c:crosses val="autoZero"/>
        <c:auto val="1"/>
        <c:lblAlgn val="ctr"/>
        <c:lblOffset val="100"/>
        <c:noMultiLvlLbl val="0"/>
      </c:catAx>
      <c:valAx>
        <c:axId val="12503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27599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3641644794401"/>
          <c:y val="0.43873924619676818"/>
          <c:w val="0.12163583552055994"/>
          <c:h val="0.186824076273321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19975444670078E-2"/>
          <c:y val="0.16188546466044007"/>
          <c:w val="0.81659200047682012"/>
          <c:h val="0.67300169746398453"/>
        </c:manualLayout>
      </c:layout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5C-4DC9-8521-DF556D8D349C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5C-4DC9-8521-DF556D8D349C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5C-4DC9-8521-DF556D8D3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107807"/>
        <c:axId val="21267277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15C-4DC9-8521-DF556D8D349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15C-4DC9-8521-DF556D8D349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15C-4DC9-8521-DF556D8D349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15C-4DC9-8521-DF556D8D349C}"/>
                  </c:ext>
                </c:extLst>
              </c15:ser>
            </c15:filteredLineSeries>
          </c:ext>
        </c:extLst>
      </c:lineChart>
      <c:catAx>
        <c:axId val="2931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27775"/>
        <c:crosses val="autoZero"/>
        <c:auto val="1"/>
        <c:lblAlgn val="ctr"/>
        <c:lblOffset val="100"/>
        <c:noMultiLvlLbl val="0"/>
      </c:catAx>
      <c:valAx>
        <c:axId val="21267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80228386862241"/>
          <c:y val="0.22385291567659721"/>
          <c:w val="0.17897489118558293"/>
          <c:h val="0.15151615842902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0</xdr:rowOff>
    </xdr:from>
    <xdr:to>
      <xdr:col>16</xdr:col>
      <xdr:colOff>266700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A9776-6DD3-6F7B-0BA5-94DA748C5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5</xdr:row>
      <xdr:rowOff>66675</xdr:rowOff>
    </xdr:from>
    <xdr:to>
      <xdr:col>18</xdr:col>
      <xdr:colOff>171449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46C93-4EB3-2AF0-B89F-135F9AE6E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5</xdr:row>
      <xdr:rowOff>57151</xdr:rowOff>
    </xdr:from>
    <xdr:to>
      <xdr:col>21</xdr:col>
      <xdr:colOff>123825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38782-499D-2622-A64A-909146D3E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1466851</xdr:colOff>
      <xdr:row>14</xdr:row>
      <xdr:rowOff>61911</xdr:rowOff>
    </xdr:from>
    <xdr:to>
      <xdr:col>7</xdr:col>
      <xdr:colOff>685800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11917-C739-E6BA-D8E9-316155ADE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mmy" refreshedDate="44992.937066087965" createdVersion="8" refreshedVersion="8" minRefreshableVersion="3" recordCount="1000" xr:uid="{A859ACB5-75D0-458A-B0D4-681B92C4B3B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90999930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mmy" refreshedDate="44993.891885648147" backgroundQuery="1" createdVersion="8" refreshedVersion="8" minRefreshableVersion="3" recordCount="0" supportSubquery="1" supportAdvancedDrill="1" xr:uid="{C1661362-11CC-41BC-AFAF-0F6A767BBF43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2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2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x v="1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x v="2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x v="3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x v="4"/>
    <b v="0"/>
    <b v="0"/>
    <x v="3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x v="5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x v="6"/>
    <b v="0"/>
    <b v="0"/>
    <x v="4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x v="7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x v="8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x v="9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x v="1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x v="11"/>
    <b v="0"/>
    <b v="1"/>
    <x v="3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x v="12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x v="13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x v="14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x v="15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x v="16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x v="17"/>
    <b v="0"/>
    <b v="0"/>
    <x v="10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x v="18"/>
    <b v="0"/>
    <b v="0"/>
    <x v="3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x v="19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x v="2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x v="21"/>
    <b v="0"/>
    <b v="0"/>
    <x v="3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x v="22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x v="23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x v="24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x v="25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x v="26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x v="27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x v="28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x v="29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x v="3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x v="31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x v="32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x v="33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x v="34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x v="35"/>
    <b v="0"/>
    <b v="1"/>
    <x v="6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x v="36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x v="37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x v="38"/>
    <b v="0"/>
    <b v="0"/>
    <x v="14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x v="39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x v="4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x v="41"/>
    <b v="0"/>
    <b v="1"/>
    <x v="1"/>
    <x v="1"/>
    <x v="1"/>
  </r>
  <r>
    <n v="42"/>
    <s v="Werner-Bryant"/>
    <s v="Virtual uniform frame"/>
    <n v="1800"/>
    <n v="7991"/>
    <n v="444"/>
    <x v="1"/>
    <n v="222"/>
    <n v="36"/>
    <x v="1"/>
    <s v="USD"/>
    <x v="42"/>
    <x v="42"/>
    <b v="0"/>
    <b v="0"/>
    <x v="0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x v="43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x v="44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x v="45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x v="46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x v="47"/>
    <b v="0"/>
    <b v="0"/>
    <x v="3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x v="48"/>
    <b v="0"/>
    <b v="0"/>
    <x v="3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x v="49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x v="51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x v="52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x v="53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x v="54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x v="55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x v="56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x v="57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x v="58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x v="59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x v="6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x v="61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x v="62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x v="63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x v="64"/>
    <b v="0"/>
    <b v="1"/>
    <x v="2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x v="65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x v="66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x v="67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x v="68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x v="69"/>
    <b v="0"/>
    <b v="0"/>
    <x v="3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x v="7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x v="49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x v="71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x v="72"/>
    <b v="0"/>
    <b v="0"/>
    <x v="17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x v="73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x v="74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x v="75"/>
    <b v="1"/>
    <b v="1"/>
    <x v="3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x v="76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x v="77"/>
    <b v="0"/>
    <b v="0"/>
    <x v="18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x v="78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x v="79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x v="8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x v="4"/>
    <b v="0"/>
    <b v="1"/>
    <x v="11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x v="81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x v="82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x v="83"/>
    <b v="0"/>
    <b v="0"/>
    <x v="7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x v="84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x v="85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x v="86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x v="87"/>
    <b v="0"/>
    <b v="0"/>
    <x v="3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x v="88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x v="89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x v="4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x v="9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x v="91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x v="92"/>
    <b v="0"/>
    <b v="0"/>
    <x v="4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x v="36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x v="93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x v="94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x v="95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x v="3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x v="97"/>
    <b v="0"/>
    <b v="1"/>
    <x v="5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x v="98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x v="99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x v="1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x v="101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x v="102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x v="103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x v="104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x v="105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x v="106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x v="107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x v="108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x v="109"/>
    <b v="0"/>
    <b v="0"/>
    <x v="0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x v="11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x v="111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x v="112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x v="113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x v="114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x v="115"/>
    <b v="0"/>
    <b v="1"/>
    <x v="4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x v="116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x v="117"/>
    <b v="0"/>
    <b v="0"/>
    <x v="11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x v="95"/>
    <b v="0"/>
    <b v="0"/>
    <x v="13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x v="118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x v="119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x v="120"/>
    <b v="0"/>
    <b v="0"/>
    <x v="3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x v="121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x v="122"/>
    <b v="0"/>
    <b v="0"/>
    <x v="3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x v="123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x v="97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x v="124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x v="125"/>
    <b v="0"/>
    <b v="0"/>
    <x v="2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x v="126"/>
    <b v="0"/>
    <b v="1"/>
    <x v="3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x v="127"/>
    <b v="0"/>
    <b v="0"/>
    <x v="21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x v="128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x v="129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x v="13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x v="131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x v="132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x v="133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x v="134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x v="135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x v="136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x v="137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x v="138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x v="139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x v="14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x v="141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x v="142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x v="143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x v="145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x v="146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x v="147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x v="148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x v="149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x v="15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x v="151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x v="152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x v="153"/>
    <b v="0"/>
    <b v="1"/>
    <x v="3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x v="154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x v="155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x v="156"/>
    <b v="0"/>
    <b v="0"/>
    <x v="1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x v="157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x v="158"/>
    <b v="0"/>
    <b v="0"/>
    <x v="3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x v="159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x v="16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x v="161"/>
    <b v="0"/>
    <b v="0"/>
    <x v="3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x v="162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x v="163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x v="164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x v="165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x v="166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x v="167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x v="168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x v="169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x v="17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x v="171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x v="172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x v="173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x v="174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x v="175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x v="176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x v="177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x v="178"/>
    <b v="0"/>
    <b v="0"/>
    <x v="3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x v="179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x v="18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x v="181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x v="182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x v="183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x v="184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x v="185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x v="186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x v="187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x v="188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x v="189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x v="19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x v="191"/>
    <b v="0"/>
    <b v="0"/>
    <x v="6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x v="192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x v="193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x v="195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x v="196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x v="197"/>
    <b v="0"/>
    <b v="0"/>
    <x v="3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x v="198"/>
    <b v="0"/>
    <b v="0"/>
    <x v="17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x v="199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x v="2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x v="201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x v="202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x v="203"/>
    <b v="0"/>
    <b v="0"/>
    <x v="4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x v="204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x v="205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x v="206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x v="207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x v="208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x v="209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x v="21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x v="211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x v="212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x v="213"/>
    <b v="0"/>
    <b v="0"/>
    <x v="10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x v="214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x v="215"/>
    <b v="1"/>
    <b v="0"/>
    <x v="0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x v="216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x v="217"/>
    <b v="0"/>
    <b v="0"/>
    <x v="3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x v="218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x v="219"/>
    <b v="1"/>
    <b v="0"/>
    <x v="1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x v="122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x v="22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x v="221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x v="222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x v="223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x v="224"/>
    <b v="0"/>
    <b v="0"/>
    <x v="3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x v="225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x v="226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x v="227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x v="228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x v="229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x v="23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x v="231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x v="232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x v="233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x v="234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x v="235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x v="236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x v="237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x v="238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x v="239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x v="24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x v="241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x v="242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x v="244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x v="245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x v="246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x v="247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x v="248"/>
    <b v="0"/>
    <b v="1"/>
    <x v="1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x v="249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x v="25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x v="251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x v="252"/>
    <b v="1"/>
    <b v="0"/>
    <x v="14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x v="253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x v="254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x v="255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x v="256"/>
    <b v="0"/>
    <b v="0"/>
    <x v="14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x v="257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x v="258"/>
    <b v="0"/>
    <b v="0"/>
    <x v="3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x v="259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x v="260"/>
    <b v="0"/>
    <b v="0"/>
    <x v="3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x v="261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x v="262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x v="263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x v="264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x v="265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x v="266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x v="267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x v="153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x v="268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x v="269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x v="27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x v="271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x v="272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x v="273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x v="274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x v="148"/>
    <b v="0"/>
    <b v="0"/>
    <x v="1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x v="275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x v="276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x v="72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x v="277"/>
    <b v="0"/>
    <b v="0"/>
    <x v="5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x v="278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x v="71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x v="279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x v="28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x v="281"/>
    <b v="0"/>
    <b v="0"/>
    <x v="0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x v="282"/>
    <b v="0"/>
    <b v="0"/>
    <x v="3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x v="283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x v="284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x v="285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x v="286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x v="287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x v="288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x v="29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x v="18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x v="291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x v="292"/>
    <b v="0"/>
    <b v="0"/>
    <x v="4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x v="293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x v="294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x v="295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x v="296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x v="297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x v="298"/>
    <b v="0"/>
    <b v="0"/>
    <x v="11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x v="299"/>
    <b v="0"/>
    <b v="0"/>
    <x v="3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x v="3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x v="301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x v="162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x v="302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x v="303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x v="304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x v="305"/>
    <b v="0"/>
    <b v="0"/>
    <x v="1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x v="306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x v="307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x v="308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x v="309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x v="31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x v="311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x v="312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x v="313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x v="314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x v="315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x v="316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x v="317"/>
    <b v="0"/>
    <b v="0"/>
    <x v="4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x v="318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x v="319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x v="32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x v="321"/>
    <b v="0"/>
    <b v="0"/>
    <x v="1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x v="322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x v="323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x v="324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x v="325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x v="326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x v="327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x v="328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x v="329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x v="151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x v="33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x v="331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x v="332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x v="333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x v="334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x v="335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x v="337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x v="338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x v="339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x v="340"/>
    <b v="0"/>
    <b v="0"/>
    <x v="4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x v="341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x v="342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x v="343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x v="344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x v="127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x v="345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x v="346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x v="347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x v="348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x v="349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x v="35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x v="351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x v="33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x v="352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x v="353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x v="354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x v="355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x v="356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x v="357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x v="358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x v="359"/>
    <b v="0"/>
    <b v="0"/>
    <x v="7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x v="36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x v="361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x v="362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x v="363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x v="364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x v="365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x v="366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x v="285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x v="367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x v="368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x v="369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x v="370"/>
    <b v="0"/>
    <b v="0"/>
    <x v="8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x v="371"/>
    <b v="0"/>
    <b v="0"/>
    <x v="7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x v="372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x v="373"/>
    <b v="0"/>
    <b v="0"/>
    <x v="14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x v="374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x v="375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x v="376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x v="377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x v="378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x v="379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x v="38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x v="103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x v="381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x v="383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x v="384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x v="385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x v="386"/>
    <b v="0"/>
    <b v="0"/>
    <x v="3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x v="387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x v="388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x v="389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x v="39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x v="391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x v="277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x v="392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x v="393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x v="394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x v="395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x v="396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x v="397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x v="398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x v="399"/>
    <b v="0"/>
    <b v="0"/>
    <x v="4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x v="348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x v="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x v="401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x v="402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x v="403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x v="404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x v="405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x v="406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x v="407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x v="408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x v="409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x v="41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x v="312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x v="411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x v="412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x v="413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x v="414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x v="354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x v="415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x v="416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x v="417"/>
    <b v="0"/>
    <b v="0"/>
    <x v="22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x v="418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x v="419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x v="42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x v="421"/>
    <b v="0"/>
    <b v="0"/>
    <x v="3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x v="422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x v="423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x v="424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x v="425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x v="426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x v="427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x v="429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x v="43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x v="431"/>
    <b v="0"/>
    <b v="0"/>
    <x v="22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x v="432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x v="433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x v="434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x v="435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x v="436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x v="437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x v="438"/>
    <b v="0"/>
    <b v="0"/>
    <x v="3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x v="439"/>
    <b v="0"/>
    <b v="0"/>
    <x v="6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x v="44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x v="441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x v="442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x v="443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x v="444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x v="445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x v="368"/>
    <b v="0"/>
    <b v="0"/>
    <x v="3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x v="446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x v="447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x v="448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x v="178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x v="449"/>
    <b v="0"/>
    <b v="0"/>
    <x v="5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x v="45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x v="451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x v="452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x v="453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x v="454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x v="455"/>
    <b v="0"/>
    <b v="0"/>
    <x v="0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x v="456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x v="457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x v="458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x v="459"/>
    <b v="0"/>
    <b v="0"/>
    <x v="3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x v="46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x v="461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x v="462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x v="463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x v="464"/>
    <b v="0"/>
    <b v="0"/>
    <x v="3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x v="465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x v="466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x v="467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x v="468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x v="469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x v="47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x v="471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x v="472"/>
    <b v="0"/>
    <b v="0"/>
    <x v="10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x v="473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x v="474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x v="475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x v="3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x v="353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x v="476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x v="477"/>
    <b v="0"/>
    <b v="0"/>
    <x v="6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x v="478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x v="479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x v="48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x v="481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x v="482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x v="483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x v="484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x v="265"/>
    <b v="0"/>
    <b v="0"/>
    <x v="3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x v="485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x v="486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x v="412"/>
    <b v="0"/>
    <b v="1"/>
    <x v="1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x v="487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x v="488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x v="489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x v="442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x v="437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x v="49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x v="491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x v="163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x v="492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x v="493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x v="494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x v="495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x v="496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x v="497"/>
    <b v="0"/>
    <b v="0"/>
    <x v="7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x v="18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x v="498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x v="499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x v="5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x v="5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x v="501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x v="502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x v="52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x v="503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x v="504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x v="505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x v="506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x v="507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x v="508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x v="509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x v="51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x v="511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x v="512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b v="0"/>
    <b v="0"/>
    <x v="6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x v="514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x v="515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x v="517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x v="518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x v="519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x v="52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x v="219"/>
    <b v="0"/>
    <b v="0"/>
    <x v="1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x v="521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x v="522"/>
    <b v="0"/>
    <b v="1"/>
    <x v="22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x v="523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x v="524"/>
    <b v="0"/>
    <b v="0"/>
    <x v="3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x v="348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x v="28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x v="525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x v="526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x v="527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x v="528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x v="529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x v="36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x v="254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x v="53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x v="531"/>
    <b v="0"/>
    <b v="1"/>
    <x v="1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x v="532"/>
    <b v="0"/>
    <b v="0"/>
    <x v="12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x v="533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x v="534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x v="535"/>
    <b v="0"/>
    <b v="1"/>
    <x v="0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x v="536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x v="537"/>
    <b v="0"/>
    <b v="0"/>
    <x v="3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x v="538"/>
    <b v="0"/>
    <b v="0"/>
    <x v="17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x v="539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x v="54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x v="541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x v="542"/>
    <b v="0"/>
    <b v="0"/>
    <x v="2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x v="543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x v="544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x v="545"/>
    <b v="0"/>
    <b v="0"/>
    <x v="2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x v="546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x v="547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x v="548"/>
    <b v="0"/>
    <b v="1"/>
    <x v="0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x v="298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x v="549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x v="55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x v="551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x v="552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x v="238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x v="553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x v="554"/>
    <b v="0"/>
    <b v="1"/>
    <x v="3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x v="496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x v="555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x v="556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x v="557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b v="0"/>
    <b v="0"/>
    <x v="0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x v="559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x v="56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x v="561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x v="562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x v="563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x v="529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x v="564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x v="565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x v="566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x v="567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x v="568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x v="569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x v="57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x v="571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x v="572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x v="573"/>
    <b v="0"/>
    <b v="1"/>
    <x v="7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x v="471"/>
    <b v="0"/>
    <b v="0"/>
    <x v="3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x v="574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x v="575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x v="576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x v="577"/>
    <b v="0"/>
    <b v="0"/>
    <x v="3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x v="578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x v="477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x v="579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x v="58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x v="581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x v="582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x v="581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x v="583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x v="584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x v="585"/>
    <b v="0"/>
    <b v="0"/>
    <x v="3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x v="586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x v="587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x v="588"/>
    <b v="0"/>
    <b v="0"/>
    <x v="19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x v="589"/>
    <b v="0"/>
    <b v="0"/>
    <x v="19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x v="59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x v="591"/>
    <b v="0"/>
    <b v="0"/>
    <x v="3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x v="592"/>
    <b v="0"/>
    <b v="1"/>
    <x v="3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x v="593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x v="51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x v="594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x v="595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x v="596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x v="597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x v="598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x v="599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x v="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x v="601"/>
    <b v="1"/>
    <b v="0"/>
    <x v="0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x v="602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x v="604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x v="292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x v="605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x v="606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x v="607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x v="608"/>
    <b v="0"/>
    <b v="0"/>
    <x v="0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x v="609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x v="61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x v="611"/>
    <b v="0"/>
    <b v="0"/>
    <x v="4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x v="612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x v="613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x v="614"/>
    <b v="0"/>
    <b v="0"/>
    <x v="3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x v="615"/>
    <b v="0"/>
    <b v="0"/>
    <x v="3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x v="616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x v="453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x v="617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x v="618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x v="619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x v="62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x v="621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x v="622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x v="623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x v="624"/>
    <b v="0"/>
    <b v="0"/>
    <x v="7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x v="625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x v="626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x v="627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x v="491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x v="628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x v="629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x v="63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x v="631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x v="632"/>
    <b v="0"/>
    <b v="0"/>
    <x v="3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x v="633"/>
    <b v="0"/>
    <b v="0"/>
    <x v="3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x v="634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x v="415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x v="635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x v="607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x v="636"/>
    <b v="0"/>
    <b v="1"/>
    <x v="19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x v="637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x v="638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x v="639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x v="64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x v="641"/>
    <b v="0"/>
    <b v="0"/>
    <x v="3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x v="642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x v="445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x v="116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x v="643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x v="644"/>
    <b v="0"/>
    <b v="0"/>
    <x v="8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x v="645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x v="647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x v="467"/>
    <b v="0"/>
    <b v="0"/>
    <x v="8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x v="648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x v="649"/>
    <b v="0"/>
    <b v="0"/>
    <x v="10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x v="65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x v="651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x v="652"/>
    <b v="0"/>
    <b v="0"/>
    <x v="6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x v="653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x v="654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x v="655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x v="656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x v="657"/>
    <b v="0"/>
    <b v="0"/>
    <x v="3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x v="89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x v="658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x v="438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x v="659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x v="660"/>
    <b v="0"/>
    <b v="0"/>
    <x v="4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x v="661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x v="662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x v="236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x v="663"/>
    <b v="0"/>
    <b v="0"/>
    <x v="1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x v="202"/>
    <b v="0"/>
    <b v="0"/>
    <x v="4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x v="664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x v="665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x v="666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x v="602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x v="667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x v="668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x v="669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x v="67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x v="601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x v="671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x v="672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x v="673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x v="674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x v="675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x v="676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x v="677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x v="678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x v="679"/>
    <b v="0"/>
    <b v="0"/>
    <x v="3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x v="68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x v="681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x v="682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x v="683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x v="684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x v="685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x v="488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x v="686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x v="687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x v="5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x v="689"/>
    <b v="1"/>
    <b v="1"/>
    <x v="9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x v="69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x v="691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x v="424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x v="231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x v="692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x v="693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x v="694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x v="236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x v="695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x v="696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x v="697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x v="698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x v="699"/>
    <b v="0"/>
    <b v="0"/>
    <x v="1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x v="489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x v="512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x v="7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b v="0"/>
    <b v="0"/>
    <x v="3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x v="34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x v="702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x v="703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x v="704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x v="705"/>
    <b v="0"/>
    <b v="0"/>
    <x v="3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x v="706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x v="707"/>
    <b v="0"/>
    <b v="0"/>
    <x v="1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x v="708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x v="709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x v="71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x v="711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x v="712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x v="7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x v="713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x v="714"/>
    <b v="0"/>
    <b v="0"/>
    <x v="1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x v="715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x v="716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x v="717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x v="718"/>
    <b v="0"/>
    <b v="0"/>
    <x v="1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x v="719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x v="115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x v="72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x v="721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x v="722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x v="451"/>
    <b v="0"/>
    <b v="0"/>
    <x v="9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x v="642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x v="723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x v="724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x v="725"/>
    <b v="0"/>
    <b v="0"/>
    <x v="2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x v="726"/>
    <b v="0"/>
    <b v="1"/>
    <x v="3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x v="727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x v="728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x v="339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x v="35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x v="729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x v="241"/>
    <b v="0"/>
    <b v="0"/>
    <x v="4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x v="73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x v="322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x v="731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x v="732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x v="157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x v="733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x v="734"/>
    <b v="0"/>
    <b v="0"/>
    <x v="9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x v="735"/>
    <b v="0"/>
    <b v="0"/>
    <x v="11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x v="736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x v="737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x v="738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x v="739"/>
    <b v="0"/>
    <b v="1"/>
    <x v="9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x v="74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x v="697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x v="741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x v="742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x v="743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x v="744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x v="269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x v="745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x v="746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x v="747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x v="503"/>
    <b v="0"/>
    <b v="0"/>
    <x v="3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x v="748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x v="33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x v="749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x v="75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x v="751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x v="451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x v="752"/>
    <b v="0"/>
    <b v="0"/>
    <x v="2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x v="753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x v="754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x v="755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x v="756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x v="757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x v="758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x v="759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x v="76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x v="761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x v="78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x v="762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x v="763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x v="764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x v="765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x v="766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x v="422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x v="767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x v="768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x v="214"/>
    <b v="0"/>
    <b v="0"/>
    <x v="3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x v="769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x v="77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x v="771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x v="25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x v="772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x v="773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x v="774"/>
    <b v="0"/>
    <b v="0"/>
    <x v="3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x v="331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x v="775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x v="776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x v="777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x v="778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x v="779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x v="78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x v="781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x v="782"/>
    <b v="0"/>
    <b v="1"/>
    <x v="3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x v="783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x v="393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x v="784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x v="785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x v="229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x v="786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x v="787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x v="341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x v="788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x v="789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x v="791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x v="792"/>
    <b v="0"/>
    <b v="1"/>
    <x v="3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x v="556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x v="488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x v="232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x v="793"/>
    <b v="0"/>
    <b v="0"/>
    <x v="3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x v="794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x v="138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x v="795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x v="796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x v="797"/>
    <b v="0"/>
    <b v="1"/>
    <x v="4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x v="798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x v="799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x v="800"/>
    <b v="0"/>
    <b v="1"/>
    <x v="0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x v="368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x v="801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x v="802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b v="0"/>
    <b v="1"/>
    <x v="2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x v="482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x v="496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x v="804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x v="805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x v="806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x v="807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x v="808"/>
    <b v="0"/>
    <b v="0"/>
    <x v="3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x v="104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x v="809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x v="81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x v="811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x v="812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x v="813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x v="814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x v="815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x v="414"/>
    <b v="0"/>
    <b v="0"/>
    <x v="14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x v="816"/>
    <b v="0"/>
    <b v="1"/>
    <x v="12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x v="82"/>
    <b v="0"/>
    <b v="0"/>
    <x v="15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x v="817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x v="818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x v="819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x v="32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x v="82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x v="821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x v="822"/>
    <b v="0"/>
    <b v="0"/>
    <x v="3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x v="823"/>
    <b v="0"/>
    <b v="0"/>
    <x v="0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x v="824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x v="497"/>
    <b v="0"/>
    <b v="0"/>
    <x v="2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x v="825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x v="826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x v="827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x v="828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x v="829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x v="83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x v="94"/>
    <b v="0"/>
    <b v="0"/>
    <x v="3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x v="831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x v="832"/>
    <b v="0"/>
    <b v="0"/>
    <x v="4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x v="833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x v="834"/>
    <b v="0"/>
    <b v="1"/>
    <x v="11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x v="835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x v="836"/>
    <b v="1"/>
    <b v="0"/>
    <x v="3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x v="611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x v="837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x v="334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x v="838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x v="839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x v="216"/>
    <b v="0"/>
    <b v="0"/>
    <x v="3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x v="84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x v="133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x v="721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x v="841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x v="842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x v="843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x v="844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x v="845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x v="846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x v="847"/>
    <b v="0"/>
    <b v="0"/>
    <x v="10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x v="688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x v="848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x v="248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x v="849"/>
    <b v="0"/>
    <b v="0"/>
    <x v="0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x v="85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x v="851"/>
    <b v="0"/>
    <b v="0"/>
    <x v="3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x v="852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x v="853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x v="104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x v="854"/>
    <b v="0"/>
    <b v="0"/>
    <x v="0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x v="855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x v="856"/>
    <b v="0"/>
    <b v="0"/>
    <x v="3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x v="857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x v="858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x v="859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x v="86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x v="264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x v="65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x v="861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x v="862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x v="454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x v="863"/>
    <b v="1"/>
    <b v="0"/>
    <x v="9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x v="864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x v="865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x v="866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x v="867"/>
    <b v="0"/>
    <b v="0"/>
    <x v="3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x v="868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x v="296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x v="869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x v="274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x v="354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x v="87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x v="871"/>
    <b v="0"/>
    <b v="1"/>
    <x v="1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x v="98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x v="872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x v="873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x v="526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x v="874"/>
    <b v="0"/>
    <b v="0"/>
    <x v="3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x v="875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x v="876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x v="877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A2F07-9C87-4F02-8558-AF8F9259E0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A6100-A50D-42A0-9523-FD6BD002D3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76A0D-A6F0-4C8C-9FC7-8807B550BBAF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8" firstHeaderRow="1" firstDataRow="2" firstDataCol="1" rowPageCount="2" colPageCount="1"/>
  <pivotFields count="5">
    <pivotField dataField="1" subtotalTop="0" showAll="0" defaultSubtotal="0"/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2" hier="20" name="[Range].[Date Created Conversion (Year)].[All]" cap="All"/>
  </pageFields>
  <dataFields count="1">
    <dataField name="Count of outcome" fld="0" subtotal="count" baseField="0" baseItem="0"/>
  </dataField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FF00"/>
      </a:accent2>
      <a:accent3>
        <a:srgbClr val="FF0000"/>
      </a:accent3>
      <a:accent4>
        <a:srgbClr val="92D050"/>
      </a:accent4>
      <a:accent5>
        <a:srgbClr val="7030A0"/>
      </a:accent5>
      <a:accent6>
        <a:srgbClr val="538135"/>
      </a:accent6>
      <a:hlink>
        <a:srgbClr val="FFC000"/>
      </a:hlink>
      <a:folHlink>
        <a:srgbClr val="D7B5C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D1" workbookViewId="0">
      <selection activeCell="Q1" sqref="Q1"/>
    </sheetView>
  </sheetViews>
  <sheetFormatPr defaultColWidth="11" defaultRowHeight="15.75" x14ac:dyDescent="0.25"/>
  <cols>
    <col min="1" max="1" width="6.625" customWidth="1"/>
    <col min="2" max="2" width="30.625" customWidth="1"/>
    <col min="3" max="3" width="33.5" style="3" customWidth="1"/>
    <col min="6" max="6" width="14.5" customWidth="1"/>
    <col min="7" max="7" width="11" customWidth="1"/>
    <col min="8" max="8" width="13" customWidth="1"/>
    <col min="9" max="9" width="20.625" customWidth="1"/>
    <col min="10" max="10" width="9.875" customWidth="1"/>
    <col min="12" max="12" width="14.75" customWidth="1"/>
    <col min="13" max="13" width="15.875" customWidth="1"/>
    <col min="14" max="14" width="16.75" customWidth="1"/>
    <col min="15" max="15" width="15.75" customWidth="1"/>
    <col min="18" max="18" width="28" customWidth="1"/>
    <col min="19" max="19" width="19" customWidth="1"/>
    <col min="20" max="20" width="12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 0)</f>
        <v>1040</v>
      </c>
      <c r="G3" t="s">
        <v>20</v>
      </c>
      <c r="H3">
        <v>158</v>
      </c>
      <c r="I3">
        <f t="shared" ref="I3:I66" si="1"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(((L3/60)/60)/24)+DATE(1970,1,1)</f>
        <v>41870.208333333336</v>
      </c>
      <c r="O3" s="6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_xlfn.TEXTBEFORE(R3,"/")</f>
        <v>music</v>
      </c>
      <c r="T3" t="str">
        <f t="shared" ref="T3:T66" si="5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 0)</f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8">(((L67/60)/60)/24)+DATE(1970,1,1)</f>
        <v>40570.25</v>
      </c>
      <c r="O67" s="6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_xlfn.TEXTBEFORE(R67,"/")</f>
        <v>theater</v>
      </c>
      <c r="T67" t="str">
        <f t="shared" ref="T67:T130" si="11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8"/>
        <v>42102.208333333328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8"/>
        <v>40203.25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8"/>
        <v>42943.208333333328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8"/>
        <v>40531.25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8"/>
        <v>40484.208333333336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8"/>
        <v>43799.25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8"/>
        <v>42186.208333333328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8"/>
        <v>42701.25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8"/>
        <v>42456.208333333328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8"/>
        <v>43296.208333333328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8"/>
        <v>42027.25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8"/>
        <v>40448.208333333336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8"/>
        <v>43206.208333333328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8"/>
        <v>43267.208333333328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8"/>
        <v>42976.208333333328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8"/>
        <v>43062.25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8"/>
        <v>43482.25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8"/>
        <v>42579.208333333328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8"/>
        <v>41118.208333333336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8"/>
        <v>40797.208333333336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8"/>
        <v>42128.208333333328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8"/>
        <v>40610.25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8"/>
        <v>42110.208333333328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8"/>
        <v>40283.208333333336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8"/>
        <v>42425.25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8"/>
        <v>42588.208333333328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8"/>
        <v>40352.208333333336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8"/>
        <v>41202.208333333336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8"/>
        <v>43562.208333333328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8"/>
        <v>43752.208333333328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8"/>
        <v>40612.25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8"/>
        <v>42180.208333333328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8"/>
        <v>42212.208333333328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8"/>
        <v>41968.25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8"/>
        <v>40835.208333333336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8"/>
        <v>42056.25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8"/>
        <v>43234.208333333328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8"/>
        <v>40475.208333333336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8"/>
        <v>42878.208333333328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8"/>
        <v>41366.208333333336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8"/>
        <v>43716.208333333328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8"/>
        <v>43213.208333333328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8"/>
        <v>41005.208333333336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8"/>
        <v>41651.25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8"/>
        <v>43354.208333333328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8"/>
        <v>41174.208333333336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8"/>
        <v>41875.208333333336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8"/>
        <v>42990.208333333328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8"/>
        <v>43564.208333333328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8"/>
        <v>43056.25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8"/>
        <v>42265.208333333328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8"/>
        <v>40808.208333333336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8"/>
        <v>41665.25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8"/>
        <v>41806.208333333336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8"/>
        <v>42111.208333333328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8"/>
        <v>41917.208333333336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8"/>
        <v>41970.25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8"/>
        <v>42332.25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8"/>
        <v>43598.208333333328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8"/>
        <v>43362.208333333328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8"/>
        <v>42596.208333333328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8"/>
        <v>40310.208333333336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8"/>
        <v>40417.208333333336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 0)</f>
        <v>3</v>
      </c>
      <c r="G131" t="s">
        <v>74</v>
      </c>
      <c r="H131">
        <v>55</v>
      </c>
      <c r="I131">
        <f t="shared" ref="I131:I194" si="13">ROUND(E131/H131,2)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4">(((L131/60)/60)/24)+DATE(1970,1,1)</f>
        <v>42038.25</v>
      </c>
      <c r="O131" s="6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_xlfn.TEXTBEFORE(R131,"/")</f>
        <v>food</v>
      </c>
      <c r="T131" t="str">
        <f t="shared" ref="T131:T194" si="17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4"/>
        <v>40842.208333333336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4"/>
        <v>41607.25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4"/>
        <v>43112.25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4"/>
        <v>40767.208333333336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4"/>
        <v>40713.208333333336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4"/>
        <v>41340.25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4"/>
        <v>41797.208333333336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4"/>
        <v>40457.208333333336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4"/>
        <v>41180.208333333336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4"/>
        <v>42115.208333333328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4"/>
        <v>43156.25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4"/>
        <v>42167.208333333328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4"/>
        <v>41005.208333333336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4"/>
        <v>40357.208333333336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4"/>
        <v>43633.208333333328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4"/>
        <v>41889.208333333336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4"/>
        <v>40855.25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4"/>
        <v>42534.208333333328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4"/>
        <v>42941.208333333328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4"/>
        <v>41275.25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4"/>
        <v>43450.25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4"/>
        <v>41799.208333333336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4"/>
        <v>42783.25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4"/>
        <v>41201.208333333336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4"/>
        <v>42502.208333333328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4"/>
        <v>40262.208333333336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4"/>
        <v>43743.208333333328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4"/>
        <v>41638.25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4"/>
        <v>42346.25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4"/>
        <v>43551.208333333328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4"/>
        <v>43582.208333333328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4"/>
        <v>42270.208333333328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4"/>
        <v>43442.25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4"/>
        <v>43028.208333333328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4"/>
        <v>43016.208333333328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4"/>
        <v>42948.208333333328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4"/>
        <v>40534.25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4"/>
        <v>41435.208333333336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4"/>
        <v>43518.25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4"/>
        <v>41077.208333333336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4"/>
        <v>42950.208333333328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4"/>
        <v>41718.208333333336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4"/>
        <v>41839.208333333336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4"/>
        <v>41412.208333333336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4"/>
        <v>42282.208333333328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4"/>
        <v>42613.208333333328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4"/>
        <v>42616.208333333328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4"/>
        <v>40497.25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4"/>
        <v>42999.208333333328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4"/>
        <v>41350.208333333336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4"/>
        <v>40259.208333333336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4"/>
        <v>43012.208333333328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4"/>
        <v>43631.208333333328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4"/>
        <v>40430.208333333336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4"/>
        <v>43588.208333333328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4"/>
        <v>43233.208333333328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4"/>
        <v>41782.208333333336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4"/>
        <v>41328.25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4"/>
        <v>41975.25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4"/>
        <v>42433.25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4"/>
        <v>41429.208333333336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4"/>
        <v>43536.208333333328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4"/>
        <v>41817.208333333336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 0)</f>
        <v>46</v>
      </c>
      <c r="G195" t="s">
        <v>14</v>
      </c>
      <c r="H195">
        <v>65</v>
      </c>
      <c r="I195">
        <f t="shared" ref="I195:I258" si="19">ROUND(E195/H195,2)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20">(((L195/60)/60)/24)+DATE(1970,1,1)</f>
        <v>43198.208333333328</v>
      </c>
      <c r="O195" s="6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_xlfn.TEXTBEFORE(R195,"/")</f>
        <v>music</v>
      </c>
      <c r="T195" t="str">
        <f t="shared" ref="T195:T258" si="23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20"/>
        <v>42261.208333333328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0"/>
        <v>43310.208333333328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0"/>
        <v>42616.208333333328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0"/>
        <v>42909.208333333328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0"/>
        <v>40396.208333333336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0"/>
        <v>42192.208333333328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0"/>
        <v>40262.208333333336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0"/>
        <v>41845.208333333336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0"/>
        <v>40818.208333333336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0"/>
        <v>42752.25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0"/>
        <v>40636.208333333336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0"/>
        <v>43390.208333333328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0"/>
        <v>40236.25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0"/>
        <v>43340.208333333328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0"/>
        <v>43048.25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0"/>
        <v>42496.208333333328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0"/>
        <v>42797.25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0"/>
        <v>41513.208333333336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0"/>
        <v>43814.25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0"/>
        <v>40488.208333333336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0"/>
        <v>40409.208333333336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0"/>
        <v>43509.25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0"/>
        <v>40869.25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0"/>
        <v>43583.208333333328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0"/>
        <v>40858.25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0"/>
        <v>41137.208333333336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0"/>
        <v>40725.208333333336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0"/>
        <v>41081.208333333336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0"/>
        <v>41914.208333333336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0"/>
        <v>42445.208333333328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0"/>
        <v>41906.208333333336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0"/>
        <v>41762.208333333336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0"/>
        <v>40276.208333333336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0"/>
        <v>42139.208333333328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0"/>
        <v>42613.208333333328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0"/>
        <v>42887.208333333328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0"/>
        <v>43805.25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0"/>
        <v>41415.208333333336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0"/>
        <v>42576.208333333328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0"/>
        <v>40706.208333333336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0"/>
        <v>42969.208333333328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0"/>
        <v>42779.25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0"/>
        <v>43641.208333333328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0"/>
        <v>41754.208333333336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0"/>
        <v>43083.25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0"/>
        <v>42245.208333333328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0"/>
        <v>40396.208333333336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0"/>
        <v>41742.208333333336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0"/>
        <v>42865.208333333328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0"/>
        <v>43163.25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0"/>
        <v>41834.208333333336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0"/>
        <v>41736.208333333336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0"/>
        <v>41491.208333333336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0"/>
        <v>42726.25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0"/>
        <v>42004.25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0"/>
        <v>42006.25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0"/>
        <v>40203.25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0"/>
        <v>41252.25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0"/>
        <v>41572.208333333336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0"/>
        <v>40641.208333333336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0"/>
        <v>42787.25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0"/>
        <v>40590.25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0"/>
        <v>42393.25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 0)</f>
        <v>146</v>
      </c>
      <c r="G259" t="s">
        <v>20</v>
      </c>
      <c r="H259">
        <v>92</v>
      </c>
      <c r="I259">
        <f t="shared" ref="I259:I322" si="25">ROUND(E259/H259,2)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6">(((L259/60)/60)/24)+DATE(1970,1,1)</f>
        <v>41338.25</v>
      </c>
      <c r="O259" s="6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_xlfn.TEXTBEFORE(R259,"/")</f>
        <v>theater</v>
      </c>
      <c r="T259" t="str">
        <f t="shared" ref="T259:T322" si="29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6"/>
        <v>42712.25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6"/>
        <v>41251.25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6"/>
        <v>41180.208333333336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6"/>
        <v>40415.208333333336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6"/>
        <v>40638.208333333336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6"/>
        <v>40187.25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6"/>
        <v>41317.25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6"/>
        <v>42372.25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6"/>
        <v>41950.25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6"/>
        <v>41206.208333333336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6"/>
        <v>41186.208333333336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6"/>
        <v>43496.25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6"/>
        <v>40514.25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6"/>
        <v>42345.25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6"/>
        <v>43656.208333333328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6"/>
        <v>42995.208333333328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6"/>
        <v>43045.25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6"/>
        <v>43561.208333333328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6"/>
        <v>41018.208333333336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6"/>
        <v>40378.208333333336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6"/>
        <v>41239.25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6"/>
        <v>43346.208333333328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6"/>
        <v>43060.25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6"/>
        <v>40979.25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6"/>
        <v>42701.25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6"/>
        <v>42520.208333333328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6"/>
        <v>41030.208333333336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6"/>
        <v>42623.208333333328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6"/>
        <v>42697.25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6"/>
        <v>42122.208333333328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6"/>
        <v>40982.208333333336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6"/>
        <v>42219.208333333328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6"/>
        <v>41404.208333333336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6"/>
        <v>40831.208333333336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6"/>
        <v>40984.208333333336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6"/>
        <v>40456.208333333336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6"/>
        <v>43399.208333333328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6"/>
        <v>41562.208333333336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6"/>
        <v>43493.25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6"/>
        <v>41653.25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6"/>
        <v>42426.25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6"/>
        <v>42432.25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6"/>
        <v>42977.208333333328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6"/>
        <v>42061.25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6"/>
        <v>43345.208333333328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6"/>
        <v>42376.25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6"/>
        <v>42589.208333333328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6"/>
        <v>42448.208333333328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6"/>
        <v>42930.208333333328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6"/>
        <v>41066.208333333336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6"/>
        <v>40651.208333333336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6"/>
        <v>40807.208333333336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6"/>
        <v>40277.208333333336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6"/>
        <v>40590.25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6"/>
        <v>41572.208333333336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6"/>
        <v>40966.25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6"/>
        <v>43536.208333333328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6"/>
        <v>41783.208333333336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6"/>
        <v>43788.25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6"/>
        <v>42869.208333333328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6"/>
        <v>41684.25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6"/>
        <v>40402.208333333336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6"/>
        <v>40673.208333333336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 0)</f>
        <v>94</v>
      </c>
      <c r="G323" t="s">
        <v>14</v>
      </c>
      <c r="H323">
        <v>2468</v>
      </c>
      <c r="I323">
        <f t="shared" ref="I323:I386" si="31">ROUND(E323/H323,2)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32">(((L323/60)/60)/24)+DATE(1970,1,1)</f>
        <v>40634.208333333336</v>
      </c>
      <c r="O323" s="6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_xlfn.TEXTBEFORE(R323,"/")</f>
        <v>film &amp; video</v>
      </c>
      <c r="T323" t="str">
        <f t="shared" ref="T323:T386" si="35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32"/>
        <v>40507.25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32"/>
        <v>41725.208333333336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32"/>
        <v>42176.208333333328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32"/>
        <v>43267.208333333328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32"/>
        <v>42364.25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32"/>
        <v>43705.208333333328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32"/>
        <v>43434.25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32"/>
        <v>42716.25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43077.25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32"/>
        <v>40896.25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32"/>
        <v>41361.208333333336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32"/>
        <v>43424.25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32"/>
        <v>43110.25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32"/>
        <v>43784.25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32"/>
        <v>40527.25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32"/>
        <v>43780.25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32"/>
        <v>40821.208333333336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32"/>
        <v>42949.208333333328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32"/>
        <v>40889.25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32"/>
        <v>42244.208333333328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32"/>
        <v>41475.208333333336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32"/>
        <v>41597.25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32"/>
        <v>43122.25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32"/>
        <v>42194.208333333328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32"/>
        <v>42971.208333333328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32"/>
        <v>42046.25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32"/>
        <v>42782.25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32"/>
        <v>42930.208333333328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32"/>
        <v>42144.208333333328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32"/>
        <v>42240.208333333328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32"/>
        <v>42315.25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32"/>
        <v>43651.208333333328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32"/>
        <v>41520.208333333336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32"/>
        <v>42757.25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32"/>
        <v>40922.25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32"/>
        <v>42250.208333333328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32"/>
        <v>43322.208333333328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32"/>
        <v>40782.208333333336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32"/>
        <v>40544.25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32"/>
        <v>43015.208333333328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32"/>
        <v>40570.25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32"/>
        <v>40904.25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32"/>
        <v>43164.25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32"/>
        <v>42733.25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32"/>
        <v>40546.25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32"/>
        <v>41930.208333333336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32"/>
        <v>40464.208333333336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32"/>
        <v>41308.25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32"/>
        <v>43570.208333333328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32"/>
        <v>42043.25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32"/>
        <v>42012.25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32"/>
        <v>42964.208333333328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32"/>
        <v>43476.25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32"/>
        <v>42293.208333333328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32"/>
        <v>41826.208333333336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32"/>
        <v>43760.208333333328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32"/>
        <v>43241.208333333328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32"/>
        <v>40843.208333333336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32"/>
        <v>41448.208333333336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32"/>
        <v>42163.208333333328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32"/>
        <v>43024.208333333328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32"/>
        <v>43509.25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32"/>
        <v>42776.25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 0)</f>
        <v>146</v>
      </c>
      <c r="G387" t="s">
        <v>20</v>
      </c>
      <c r="H387">
        <v>1137</v>
      </c>
      <c r="I387">
        <f t="shared" ref="I387:I450" si="37">ROUND(E387/H387,2)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8">(((L387/60)/60)/24)+DATE(1970,1,1)</f>
        <v>43553.208333333328</v>
      </c>
      <c r="O387" s="6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_xlfn.TEXTBEFORE(R387,"/")</f>
        <v>publishing</v>
      </c>
      <c r="T387" t="str">
        <f t="shared" ref="T387:T450" si="41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8"/>
        <v>40355.208333333336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8"/>
        <v>41072.208333333336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8"/>
        <v>40912.25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8"/>
        <v>40479.208333333336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8"/>
        <v>41530.208333333336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8"/>
        <v>41653.25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8"/>
        <v>40549.25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8"/>
        <v>42933.208333333328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8"/>
        <v>41484.208333333336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8"/>
        <v>40885.25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8"/>
        <v>43378.208333333328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8"/>
        <v>41417.208333333336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8"/>
        <v>43228.208333333328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8"/>
        <v>40576.25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8"/>
        <v>41502.208333333336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8"/>
        <v>43765.208333333328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8"/>
        <v>40914.25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8"/>
        <v>40310.208333333336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8"/>
        <v>43053.25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8"/>
        <v>43255.208333333328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8"/>
        <v>41304.25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8"/>
        <v>43751.208333333328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8"/>
        <v>42541.208333333328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8"/>
        <v>42843.208333333328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8"/>
        <v>42122.208333333328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8"/>
        <v>42884.208333333328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8"/>
        <v>41642.25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8"/>
        <v>43431.25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8"/>
        <v>40288.208333333336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8"/>
        <v>40921.25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8"/>
        <v>40560.25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8"/>
        <v>43407.208333333328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8"/>
        <v>41035.208333333336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8"/>
        <v>40899.25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8"/>
        <v>42911.208333333328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8"/>
        <v>42915.208333333328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8"/>
        <v>40285.208333333336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8"/>
        <v>40808.208333333336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8"/>
        <v>43208.208333333328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8"/>
        <v>42213.208333333328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8"/>
        <v>41332.25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8"/>
        <v>41895.208333333336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8"/>
        <v>40585.25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8"/>
        <v>41680.25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8"/>
        <v>43737.208333333328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8"/>
        <v>43273.208333333328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8"/>
        <v>41761.208333333336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8"/>
        <v>41603.25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8"/>
        <v>42705.25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8"/>
        <v>41988.25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8"/>
        <v>43575.208333333328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8"/>
        <v>42260.208333333328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8"/>
        <v>41337.25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8"/>
        <v>42680.208333333328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8"/>
        <v>42916.208333333328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8"/>
        <v>41025.208333333336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8"/>
        <v>42980.208333333328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8"/>
        <v>40451.208333333336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8"/>
        <v>40748.208333333336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8"/>
        <v>40515.25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8"/>
        <v>41261.25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8"/>
        <v>43088.25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8"/>
        <v>41378.208333333336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 0)</f>
        <v>967</v>
      </c>
      <c r="G451" t="s">
        <v>20</v>
      </c>
      <c r="H451">
        <v>86</v>
      </c>
      <c r="I451">
        <f t="shared" ref="I451:I514" si="43">ROUND(E451/H451,2)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44">(((L451/60)/60)/24)+DATE(1970,1,1)</f>
        <v>43530.25</v>
      </c>
      <c r="O451" s="6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_xlfn.TEXTBEFORE(R451,"/")</f>
        <v>games</v>
      </c>
      <c r="T451" t="str">
        <f t="shared" ref="T451:T514" si="47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44"/>
        <v>43394.208333333328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44"/>
        <v>42935.208333333328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44"/>
        <v>40365.208333333336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44"/>
        <v>42705.25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44"/>
        <v>41568.208333333336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44"/>
        <v>40809.208333333336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44"/>
        <v>43141.25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44"/>
        <v>42657.208333333328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44"/>
        <v>40265.208333333336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44"/>
        <v>42001.25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44"/>
        <v>40399.208333333336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44"/>
        <v>41757.208333333336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44"/>
        <v>41304.25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44"/>
        <v>41639.25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44"/>
        <v>43142.25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44"/>
        <v>43127.25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44"/>
        <v>41409.208333333336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44"/>
        <v>42331.25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44"/>
        <v>43569.208333333328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44"/>
        <v>42142.208333333328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44"/>
        <v>42716.25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44"/>
        <v>41031.208333333336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44"/>
        <v>43535.208333333328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44"/>
        <v>43277.208333333328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44"/>
        <v>41989.25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44"/>
        <v>41450.208333333336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44"/>
        <v>43322.208333333328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44"/>
        <v>40720.208333333336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44"/>
        <v>42072.208333333328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44"/>
        <v>42945.208333333328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44"/>
        <v>40248.25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44"/>
        <v>41913.208333333336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44"/>
        <v>40963.25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44"/>
        <v>43811.25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44"/>
        <v>41855.208333333336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44"/>
        <v>43626.208333333328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44"/>
        <v>43168.25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44"/>
        <v>42845.208333333328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44"/>
        <v>42403.25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44"/>
        <v>40406.208333333336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44"/>
        <v>43786.25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44"/>
        <v>41456.208333333336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44"/>
        <v>40336.208333333336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44"/>
        <v>43645.208333333328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44"/>
        <v>40990.208333333336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44"/>
        <v>41800.208333333336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44"/>
        <v>42876.208333333328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44"/>
        <v>42724.25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44"/>
        <v>42005.25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44"/>
        <v>42444.208333333328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 t="e">
        <f t="shared" si="4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44"/>
        <v>41395.208333333336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44"/>
        <v>41345.208333333336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44"/>
        <v>41117.208333333336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44"/>
        <v>42186.208333333328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44"/>
        <v>42142.208333333328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44"/>
        <v>41341.25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44"/>
        <v>43062.25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44"/>
        <v>41373.208333333336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44"/>
        <v>43310.208333333328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44"/>
        <v>41034.208333333336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44"/>
        <v>43251.208333333328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44"/>
        <v>43671.208333333328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44"/>
        <v>41825.208333333336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 0)</f>
        <v>39</v>
      </c>
      <c r="G515" t="s">
        <v>74</v>
      </c>
      <c r="H515">
        <v>35</v>
      </c>
      <c r="I515">
        <f t="shared" ref="I515:I578" si="49">ROUND(E515/H515,2)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50">(((L515/60)/60)/24)+DATE(1970,1,1)</f>
        <v>40430.208333333336</v>
      </c>
      <c r="O515" s="6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_xlfn.TEXTBEFORE(R515,"/")</f>
        <v>film &amp; video</v>
      </c>
      <c r="T515" t="str">
        <f t="shared" ref="T515:T578" si="53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50"/>
        <v>41614.25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50"/>
        <v>40900.25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50"/>
        <v>40396.208333333336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50"/>
        <v>42860.208333333328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50"/>
        <v>43154.25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50"/>
        <v>42012.25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50"/>
        <v>43574.208333333328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50"/>
        <v>42605.208333333328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50"/>
        <v>41093.208333333336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50"/>
        <v>40241.25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50"/>
        <v>40294.208333333336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50"/>
        <v>40505.25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50"/>
        <v>42364.25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50"/>
        <v>42405.25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50"/>
        <v>41601.25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50"/>
        <v>41769.208333333336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50"/>
        <v>40421.208333333336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50"/>
        <v>41589.25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50"/>
        <v>43125.25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50"/>
        <v>41479.208333333336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50"/>
        <v>43329.208333333328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50"/>
        <v>43259.208333333328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50"/>
        <v>40414.208333333336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50"/>
        <v>43342.208333333328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50"/>
        <v>41539.208333333336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50"/>
        <v>43647.208333333328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50"/>
        <v>43225.208333333328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50"/>
        <v>42165.208333333328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50"/>
        <v>42391.25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50"/>
        <v>41528.208333333336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50"/>
        <v>42377.25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50"/>
        <v>43824.25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50"/>
        <v>43360.208333333328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50"/>
        <v>42029.25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50"/>
        <v>42461.208333333328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50"/>
        <v>41422.208333333336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50"/>
        <v>40968.25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50"/>
        <v>41993.25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50"/>
        <v>42700.25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50"/>
        <v>40545.25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50"/>
        <v>42723.25</v>
      </c>
      <c r="O556" s="6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50"/>
        <v>41731.208333333336</v>
      </c>
      <c r="O557" s="6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50"/>
        <v>40792.208333333336</v>
      </c>
      <c r="O558" s="6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50"/>
        <v>42279.208333333328</v>
      </c>
      <c r="O559" s="6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50"/>
        <v>42424.25</v>
      </c>
      <c r="O560" s="6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50"/>
        <v>42584.208333333328</v>
      </c>
      <c r="O561" s="6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50"/>
        <v>40865.25</v>
      </c>
      <c r="O562" s="6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50"/>
        <v>40833.208333333336</v>
      </c>
      <c r="O563" s="6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50"/>
        <v>43536.208333333328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50"/>
        <v>43417.25</v>
      </c>
      <c r="O565" s="6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50"/>
        <v>42078.208333333328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50"/>
        <v>40862.25</v>
      </c>
      <c r="O567" s="6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50"/>
        <v>42424.25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50"/>
        <v>41830.208333333336</v>
      </c>
      <c r="O569" s="6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50"/>
        <v>40374.208333333336</v>
      </c>
      <c r="O570" s="6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50"/>
        <v>40554.25</v>
      </c>
      <c r="O571" s="6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50"/>
        <v>41993.25</v>
      </c>
      <c r="O572" s="6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50"/>
        <v>42174.208333333328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50"/>
        <v>42275.208333333328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50"/>
        <v>41761.208333333336</v>
      </c>
      <c r="O575" s="6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50"/>
        <v>43806.25</v>
      </c>
      <c r="O576" s="6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50"/>
        <v>41779.208333333336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50"/>
        <v>43040.208333333328</v>
      </c>
      <c r="O578" s="6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 0)</f>
        <v>19</v>
      </c>
      <c r="G579" t="s">
        <v>74</v>
      </c>
      <c r="H579">
        <v>37</v>
      </c>
      <c r="I579">
        <f t="shared" ref="I579:I642" si="55">ROUND(E579/H579,2)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56">(((L579/60)/60)/24)+DATE(1970,1,1)</f>
        <v>40613.25</v>
      </c>
      <c r="O579" s="6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_xlfn.TEXTBEFORE(R579,"/")</f>
        <v>music</v>
      </c>
      <c r="T579" t="str">
        <f t="shared" ref="T579:T642" si="59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56"/>
        <v>40878.25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56"/>
        <v>40762.208333333336</v>
      </c>
      <c r="O581" s="6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56"/>
        <v>41696.25</v>
      </c>
      <c r="O582" s="6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56"/>
        <v>40662.208333333336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56"/>
        <v>42165.208333333328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56"/>
        <v>40959.25</v>
      </c>
      <c r="O585" s="6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56"/>
        <v>41024.208333333336</v>
      </c>
      <c r="O586" s="6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56"/>
        <v>40255.208333333336</v>
      </c>
      <c r="O587" s="6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56"/>
        <v>40499.25</v>
      </c>
      <c r="O588" s="6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56"/>
        <v>43484.25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56"/>
        <v>40262.208333333336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56"/>
        <v>42190.208333333328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56"/>
        <v>41994.25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56"/>
        <v>40373.208333333336</v>
      </c>
      <c r="O593" s="6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56"/>
        <v>41789.208333333336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56"/>
        <v>41724.208333333336</v>
      </c>
      <c r="O595" s="6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56"/>
        <v>42548.208333333328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56"/>
        <v>40253.208333333336</v>
      </c>
      <c r="O597" s="6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56"/>
        <v>42434.25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56"/>
        <v>43786.25</v>
      </c>
      <c r="O599" s="6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56"/>
        <v>40344.208333333336</v>
      </c>
      <c r="O600" s="6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56"/>
        <v>42047.25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56"/>
        <v>41485.208333333336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56"/>
        <v>41789.208333333336</v>
      </c>
      <c r="O603" s="6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56"/>
        <v>42160.208333333328</v>
      </c>
      <c r="O604" s="6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56"/>
        <v>43573.208333333328</v>
      </c>
      <c r="O605" s="6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56"/>
        <v>40565.25</v>
      </c>
      <c r="O606" s="6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56"/>
        <v>42280.208333333328</v>
      </c>
      <c r="O607" s="6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56"/>
        <v>42436.25</v>
      </c>
      <c r="O608" s="6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56"/>
        <v>41721.208333333336</v>
      </c>
      <c r="O609" s="6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56"/>
        <v>43530.25</v>
      </c>
      <c r="O610" s="6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56"/>
        <v>43481.25</v>
      </c>
      <c r="O611" s="6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56"/>
        <v>41259.25</v>
      </c>
      <c r="O612" s="6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56"/>
        <v>41480.208333333336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56"/>
        <v>40474.208333333336</v>
      </c>
      <c r="O614" s="6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56"/>
        <v>42973.208333333328</v>
      </c>
      <c r="O615" s="6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56"/>
        <v>42746.25</v>
      </c>
      <c r="O616" s="6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56"/>
        <v>42489.208333333328</v>
      </c>
      <c r="O617" s="6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56"/>
        <v>41537.208333333336</v>
      </c>
      <c r="O618" s="6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56"/>
        <v>41794.208333333336</v>
      </c>
      <c r="O619" s="6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56"/>
        <v>41396.208333333336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56"/>
        <v>40669.208333333336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56"/>
        <v>42559.208333333328</v>
      </c>
      <c r="O622" s="6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56"/>
        <v>42626.208333333328</v>
      </c>
      <c r="O623" s="6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56"/>
        <v>43205.208333333328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56"/>
        <v>42201.208333333328</v>
      </c>
      <c r="O625" s="6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56"/>
        <v>42029.25</v>
      </c>
      <c r="O626" s="6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56"/>
        <v>43857.25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56"/>
        <v>40449.208333333336</v>
      </c>
      <c r="O628" s="6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56"/>
        <v>40345.208333333336</v>
      </c>
      <c r="O629" s="6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56"/>
        <v>40455.208333333336</v>
      </c>
      <c r="O630" s="6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56"/>
        <v>42557.208333333328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56"/>
        <v>43586.208333333328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56"/>
        <v>43550.208333333328</v>
      </c>
      <c r="O633" s="6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56"/>
        <v>41945.208333333336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56"/>
        <v>42315.25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56"/>
        <v>42819.208333333328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56"/>
        <v>41314.25</v>
      </c>
      <c r="O637" s="6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56"/>
        <v>40926.25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56"/>
        <v>42688.25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56"/>
        <v>40386.208333333336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56"/>
        <v>43309.208333333328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56"/>
        <v>42387.25</v>
      </c>
      <c r="O642" s="6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 0)</f>
        <v>120</v>
      </c>
      <c r="G643" t="s">
        <v>20</v>
      </c>
      <c r="H643">
        <v>194</v>
      </c>
      <c r="I643">
        <f t="shared" ref="I643:I706" si="61">ROUND(E643/H643,2)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62">(((L643/60)/60)/24)+DATE(1970,1,1)</f>
        <v>42786.25</v>
      </c>
      <c r="O643" s="6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_xlfn.TEXTBEFORE(R643,"/")</f>
        <v>theater</v>
      </c>
      <c r="T643" t="str">
        <f t="shared" ref="T643:T706" si="65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62"/>
        <v>43451.25</v>
      </c>
      <c r="O644" s="6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62"/>
        <v>42795.25</v>
      </c>
      <c r="O645" s="6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62"/>
        <v>43452.25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62"/>
        <v>43369.208333333328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62"/>
        <v>41346.208333333336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62"/>
        <v>43199.208333333328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62"/>
        <v>42922.208333333328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62"/>
        <v>40471.208333333336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62"/>
        <v>41828.208333333336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62"/>
        <v>41692.25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62"/>
        <v>42587.208333333328</v>
      </c>
      <c r="O654" s="6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62"/>
        <v>42468.208333333328</v>
      </c>
      <c r="O655" s="6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62"/>
        <v>42240.208333333328</v>
      </c>
      <c r="O656" s="6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62"/>
        <v>42796.25</v>
      </c>
      <c r="O657" s="6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62"/>
        <v>43097.25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62"/>
        <v>43096.25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62"/>
        <v>42246.208333333328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62"/>
        <v>40570.25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62"/>
        <v>42237.208333333328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62"/>
        <v>40996.208333333336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62"/>
        <v>43443.25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62"/>
        <v>40458.208333333336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62"/>
        <v>40959.25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62"/>
        <v>40733.208333333336</v>
      </c>
      <c r="O667" s="6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62"/>
        <v>41516.208333333336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62"/>
        <v>41892.208333333336</v>
      </c>
      <c r="O669" s="6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62"/>
        <v>41122.208333333336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62"/>
        <v>42912.208333333328</v>
      </c>
      <c r="O671" s="6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62"/>
        <v>42425.25</v>
      </c>
      <c r="O672" s="6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62"/>
        <v>40390.208333333336</v>
      </c>
      <c r="O673" s="6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62"/>
        <v>43180.208333333328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62"/>
        <v>42475.208333333328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62"/>
        <v>40774.208333333336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62"/>
        <v>43719.208333333328</v>
      </c>
      <c r="O677" s="6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62"/>
        <v>41178.208333333336</v>
      </c>
      <c r="O678" s="6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62"/>
        <v>42561.208333333328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62"/>
        <v>43484.25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62"/>
        <v>43756.208333333328</v>
      </c>
      <c r="O681" s="6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62"/>
        <v>43813.25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62"/>
        <v>40898.25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62"/>
        <v>41619.25</v>
      </c>
      <c r="O684" s="6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62"/>
        <v>43359.208333333328</v>
      </c>
      <c r="O685" s="6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62"/>
        <v>40358.208333333336</v>
      </c>
      <c r="O686" s="6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62"/>
        <v>42239.208333333328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62"/>
        <v>43186.208333333328</v>
      </c>
      <c r="O688" s="6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62"/>
        <v>42806.25</v>
      </c>
      <c r="O689" s="6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62"/>
        <v>43475.25</v>
      </c>
      <c r="O690" s="6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62"/>
        <v>41576.208333333336</v>
      </c>
      <c r="O691" s="6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62"/>
        <v>40874.25</v>
      </c>
      <c r="O692" s="6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62"/>
        <v>41185.208333333336</v>
      </c>
      <c r="O693" s="6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62"/>
        <v>43655.208333333328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62"/>
        <v>43025.208333333328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62"/>
        <v>43066.25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62"/>
        <v>42322.25</v>
      </c>
      <c r="O697" s="6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62"/>
        <v>42114.208333333328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62"/>
        <v>43190.208333333328</v>
      </c>
      <c r="O699" s="6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62"/>
        <v>40871.25</v>
      </c>
      <c r="O700" s="6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62"/>
        <v>43641.208333333328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62"/>
        <v>40203.25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62"/>
        <v>40629.208333333336</v>
      </c>
      <c r="O703" s="6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62"/>
        <v>41477.208333333336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62"/>
        <v>41020.208333333336</v>
      </c>
      <c r="O705" s="6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62"/>
        <v>42555.208333333328</v>
      </c>
      <c r="O706" s="6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 0)</f>
        <v>99</v>
      </c>
      <c r="G707" t="s">
        <v>14</v>
      </c>
      <c r="H707">
        <v>2025</v>
      </c>
      <c r="I707">
        <f t="shared" ref="I707:I770" si="67">ROUND(E707/H707,2)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68">(((L707/60)/60)/24)+DATE(1970,1,1)</f>
        <v>41619.25</v>
      </c>
      <c r="O707" s="6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_xlfn.TEXTBEFORE(R707,"/")</f>
        <v>publishing</v>
      </c>
      <c r="T707" t="str">
        <f t="shared" ref="T707:T770" si="71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68"/>
        <v>43471.25</v>
      </c>
      <c r="O708" s="6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68"/>
        <v>43442.25</v>
      </c>
      <c r="O709" s="6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68"/>
        <v>42877.208333333328</v>
      </c>
      <c r="O710" s="6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68"/>
        <v>41018.208333333336</v>
      </c>
      <c r="O711" s="6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68"/>
        <v>43295.208333333328</v>
      </c>
      <c r="O712" s="6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68"/>
        <v>42393.25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68"/>
        <v>42559.208333333328</v>
      </c>
      <c r="O714" s="6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68"/>
        <v>42604.208333333328</v>
      </c>
      <c r="O715" s="6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68"/>
        <v>41870.208333333336</v>
      </c>
      <c r="O716" s="6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68"/>
        <v>40397.208333333336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68"/>
        <v>41465.208333333336</v>
      </c>
      <c r="O718" s="6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68"/>
        <v>40777.208333333336</v>
      </c>
      <c r="O719" s="6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68"/>
        <v>41442.208333333336</v>
      </c>
      <c r="O720" s="6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68"/>
        <v>41058.208333333336</v>
      </c>
      <c r="O721" s="6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68"/>
        <v>43152.25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68"/>
        <v>43194.208333333328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68"/>
        <v>43045.25</v>
      </c>
      <c r="O724" s="6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68"/>
        <v>42431.25</v>
      </c>
      <c r="O725" s="6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68"/>
        <v>41934.208333333336</v>
      </c>
      <c r="O726" s="6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68"/>
        <v>41958.25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68"/>
        <v>40476.208333333336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68"/>
        <v>43485.25</v>
      </c>
      <c r="O729" s="6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68"/>
        <v>42515.208333333328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68"/>
        <v>41309.25</v>
      </c>
      <c r="O731" s="6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68"/>
        <v>42147.208333333328</v>
      </c>
      <c r="O732" s="6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68"/>
        <v>42939.208333333328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68"/>
        <v>42816.208333333328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68"/>
        <v>41844.208333333336</v>
      </c>
      <c r="O735" s="6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68"/>
        <v>42763.25</v>
      </c>
      <c r="O736" s="6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68"/>
        <v>42459.208333333328</v>
      </c>
      <c r="O737" s="6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68"/>
        <v>42055.25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68"/>
        <v>42685.25</v>
      </c>
      <c r="O739" s="6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68"/>
        <v>41959.25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68"/>
        <v>41089.208333333336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68"/>
        <v>42769.25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68"/>
        <v>40321.208333333336</v>
      </c>
      <c r="O743" s="6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68"/>
        <v>40197.25</v>
      </c>
      <c r="O744" s="6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68"/>
        <v>42298.208333333328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68"/>
        <v>43322.208333333328</v>
      </c>
      <c r="O746" s="6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68"/>
        <v>40328.208333333336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68"/>
        <v>40825.208333333336</v>
      </c>
      <c r="O748" s="6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68"/>
        <v>40423.208333333336</v>
      </c>
      <c r="O749" s="6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68"/>
        <v>40238.25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68"/>
        <v>41920.208333333336</v>
      </c>
      <c r="O751" s="6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68"/>
        <v>40360.208333333336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68"/>
        <v>42446.208333333328</v>
      </c>
      <c r="O753" s="6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68"/>
        <v>40395.208333333336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68"/>
        <v>40321.208333333336</v>
      </c>
      <c r="O755" s="6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68"/>
        <v>41210.208333333336</v>
      </c>
      <c r="O756" s="6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68"/>
        <v>43096.25</v>
      </c>
      <c r="O757" s="6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68"/>
        <v>42024.25</v>
      </c>
      <c r="O758" s="6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68"/>
        <v>40675.208333333336</v>
      </c>
      <c r="O759" s="6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68"/>
        <v>41936.208333333336</v>
      </c>
      <c r="O760" s="6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68"/>
        <v>43136.25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68"/>
        <v>43678.208333333328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68"/>
        <v>42938.208333333328</v>
      </c>
      <c r="O763" s="6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68"/>
        <v>41241.25</v>
      </c>
      <c r="O764" s="6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68"/>
        <v>41037.208333333336</v>
      </c>
      <c r="O765" s="6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68"/>
        <v>40676.208333333336</v>
      </c>
      <c r="O766" s="6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68"/>
        <v>42840.208333333328</v>
      </c>
      <c r="O767" s="6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68"/>
        <v>43362.208333333328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68"/>
        <v>42283.208333333328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68"/>
        <v>41619.25</v>
      </c>
      <c r="O770" s="6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 0)</f>
        <v>87</v>
      </c>
      <c r="G771" t="s">
        <v>14</v>
      </c>
      <c r="H771">
        <v>3410</v>
      </c>
      <c r="I771">
        <f t="shared" ref="I771:I834" si="73">ROUND(E771/H771,2)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74">(((L771/60)/60)/24)+DATE(1970,1,1)</f>
        <v>41501.208333333336</v>
      </c>
      <c r="O771" s="6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_xlfn.TEXTBEFORE(R771,"/")</f>
        <v>games</v>
      </c>
      <c r="T771" t="str">
        <f t="shared" ref="T771:T834" si="77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74"/>
        <v>41743.208333333336</v>
      </c>
      <c r="O772" s="6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74"/>
        <v>43491.25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74"/>
        <v>43505.25</v>
      </c>
      <c r="O774" s="6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74"/>
        <v>42838.208333333328</v>
      </c>
      <c r="O775" s="6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74"/>
        <v>42513.208333333328</v>
      </c>
      <c r="O776" s="6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74"/>
        <v>41949.25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74"/>
        <v>43650.208333333328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74"/>
        <v>40809.208333333336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74"/>
        <v>40768.208333333336</v>
      </c>
      <c r="O780" s="6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74"/>
        <v>42230.208333333328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74"/>
        <v>42573.208333333328</v>
      </c>
      <c r="O782" s="6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74"/>
        <v>40482.208333333336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74"/>
        <v>40603.25</v>
      </c>
      <c r="O784" s="6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74"/>
        <v>41625.25</v>
      </c>
      <c r="O785" s="6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74"/>
        <v>42435.25</v>
      </c>
      <c r="O786" s="6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74"/>
        <v>43582.208333333328</v>
      </c>
      <c r="O787" s="6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74"/>
        <v>43186.208333333328</v>
      </c>
      <c r="O788" s="6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74"/>
        <v>40684.208333333336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74"/>
        <v>41202.208333333336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74"/>
        <v>41786.208333333336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74"/>
        <v>40223.25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74"/>
        <v>42715.25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74"/>
        <v>41451.208333333336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74"/>
        <v>41450.208333333336</v>
      </c>
      <c r="O795" s="6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74"/>
        <v>43091.25</v>
      </c>
      <c r="O796" s="6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74"/>
        <v>42675.208333333328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74"/>
        <v>41859.208333333336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74"/>
        <v>43464.25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74"/>
        <v>41060.208333333336</v>
      </c>
      <c r="O800" s="6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74"/>
        <v>42399.25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74"/>
        <v>42167.208333333328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74"/>
        <v>43830.25</v>
      </c>
      <c r="O803" s="6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74"/>
        <v>43650.208333333328</v>
      </c>
      <c r="O804" s="6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74"/>
        <v>43492.25</v>
      </c>
      <c r="O805" s="6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74"/>
        <v>43102.25</v>
      </c>
      <c r="O806" s="6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74"/>
        <v>41958.25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74"/>
        <v>40973.25</v>
      </c>
      <c r="O808" s="6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74"/>
        <v>43753.208333333328</v>
      </c>
      <c r="O809" s="6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74"/>
        <v>42507.208333333328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74"/>
        <v>41135.208333333336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74"/>
        <v>43067.25</v>
      </c>
      <c r="O812" s="6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74"/>
        <v>42378.25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74"/>
        <v>43206.208333333328</v>
      </c>
      <c r="O814" s="6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74"/>
        <v>41148.208333333336</v>
      </c>
      <c r="O815" s="6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74"/>
        <v>42517.208333333328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74"/>
        <v>43068.25</v>
      </c>
      <c r="O817" s="6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74"/>
        <v>41680.25</v>
      </c>
      <c r="O818" s="6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74"/>
        <v>43589.208333333328</v>
      </c>
      <c r="O819" s="6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74"/>
        <v>43486.25</v>
      </c>
      <c r="O820" s="6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74"/>
        <v>41237.25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74"/>
        <v>43310.208333333328</v>
      </c>
      <c r="O822" s="6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74"/>
        <v>42794.25</v>
      </c>
      <c r="O823" s="6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74"/>
        <v>41698.25</v>
      </c>
      <c r="O824" s="6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74"/>
        <v>41892.208333333336</v>
      </c>
      <c r="O825" s="6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74"/>
        <v>40348.208333333336</v>
      </c>
      <c r="O826" s="6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74"/>
        <v>42941.208333333328</v>
      </c>
      <c r="O827" s="6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74"/>
        <v>40525.25</v>
      </c>
      <c r="O828" s="6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74"/>
        <v>40666.208333333336</v>
      </c>
      <c r="O829" s="6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74"/>
        <v>43340.208333333328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74"/>
        <v>42164.208333333328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74"/>
        <v>43103.25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74"/>
        <v>40994.208333333336</v>
      </c>
      <c r="O833" s="6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74"/>
        <v>42299.208333333328</v>
      </c>
      <c r="O834" s="6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 0)</f>
        <v>158</v>
      </c>
      <c r="G835" t="s">
        <v>20</v>
      </c>
      <c r="H835">
        <v>165</v>
      </c>
      <c r="I835">
        <f t="shared" ref="I835:I898" si="79">ROUND(E835/H835,2)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80">(((L835/60)/60)/24)+DATE(1970,1,1)</f>
        <v>40588.25</v>
      </c>
      <c r="O835" s="6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_xlfn.TEXTBEFORE(R835,"/")</f>
        <v>publishing</v>
      </c>
      <c r="T835" t="str">
        <f t="shared" ref="T835:T898" si="83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80"/>
        <v>41448.208333333336</v>
      </c>
      <c r="O836" s="6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80"/>
        <v>42063.25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80"/>
        <v>40214.25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80"/>
        <v>40629.208333333336</v>
      </c>
      <c r="O839" s="6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80"/>
        <v>43370.208333333328</v>
      </c>
      <c r="O840" s="6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80"/>
        <v>41715.208333333336</v>
      </c>
      <c r="O841" s="6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80"/>
        <v>41836.208333333336</v>
      </c>
      <c r="O842" s="6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80"/>
        <v>42419.25</v>
      </c>
      <c r="O843" s="6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80"/>
        <v>43266.208333333328</v>
      </c>
      <c r="O844" s="6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80"/>
        <v>43338.208333333328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80"/>
        <v>40930.25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80"/>
        <v>43235.208333333328</v>
      </c>
      <c r="O847" s="6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80"/>
        <v>43302.208333333328</v>
      </c>
      <c r="O848" s="6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80"/>
        <v>43107.25</v>
      </c>
      <c r="O849" s="6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80"/>
        <v>40341.208333333336</v>
      </c>
      <c r="O850" s="6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80"/>
        <v>40948.25</v>
      </c>
      <c r="O851" s="6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80"/>
        <v>40866.25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80"/>
        <v>41031.208333333336</v>
      </c>
      <c r="O853" s="6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80"/>
        <v>40740.208333333336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80"/>
        <v>40714.208333333336</v>
      </c>
      <c r="O855" s="6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80"/>
        <v>43787.25</v>
      </c>
      <c r="O856" s="6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80"/>
        <v>40712.208333333336</v>
      </c>
      <c r="O857" s="6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80"/>
        <v>41023.208333333336</v>
      </c>
      <c r="O858" s="6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80"/>
        <v>40944.25</v>
      </c>
      <c r="O859" s="6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80"/>
        <v>43211.208333333328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80"/>
        <v>41334.25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80"/>
        <v>43515.25</v>
      </c>
      <c r="O862" s="6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80"/>
        <v>40258.208333333336</v>
      </c>
      <c r="O863" s="6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80"/>
        <v>40756.208333333336</v>
      </c>
      <c r="O864" s="6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80"/>
        <v>42172.208333333328</v>
      </c>
      <c r="O865" s="6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80"/>
        <v>42601.208333333328</v>
      </c>
      <c r="O866" s="6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80"/>
        <v>41897.208333333336</v>
      </c>
      <c r="O867" s="6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80"/>
        <v>40671.208333333336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80"/>
        <v>43382.208333333328</v>
      </c>
      <c r="O869" s="6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80"/>
        <v>41559.208333333336</v>
      </c>
      <c r="O870" s="6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80"/>
        <v>40350.208333333336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80"/>
        <v>42240.208333333328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80"/>
        <v>43040.208333333328</v>
      </c>
      <c r="O873" s="6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80"/>
        <v>43346.208333333328</v>
      </c>
      <c r="O874" s="6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80"/>
        <v>41647.25</v>
      </c>
      <c r="O875" s="6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80"/>
        <v>40291.208333333336</v>
      </c>
      <c r="O876" s="6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80"/>
        <v>40556.25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80"/>
        <v>43624.208333333328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80"/>
        <v>42577.208333333328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80"/>
        <v>43845.25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80"/>
        <v>42788.25</v>
      </c>
      <c r="O881" s="6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80"/>
        <v>43667.208333333328</v>
      </c>
      <c r="O882" s="6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80"/>
        <v>42194.208333333328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80"/>
        <v>42025.25</v>
      </c>
      <c r="O884" s="6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80"/>
        <v>40323.208333333336</v>
      </c>
      <c r="O885" s="6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80"/>
        <v>41763.208333333336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80"/>
        <v>40335.208333333336</v>
      </c>
      <c r="O887" s="6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80"/>
        <v>40416.208333333336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80"/>
        <v>42202.208333333328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80"/>
        <v>42836.208333333328</v>
      </c>
      <c r="O890" s="6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80"/>
        <v>41710.208333333336</v>
      </c>
      <c r="O891" s="6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80"/>
        <v>43640.208333333328</v>
      </c>
      <c r="O892" s="6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80"/>
        <v>40880.25</v>
      </c>
      <c r="O893" s="6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80"/>
        <v>40319.208333333336</v>
      </c>
      <c r="O894" s="6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80"/>
        <v>42170.208333333328</v>
      </c>
      <c r="O895" s="6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80"/>
        <v>41466.208333333336</v>
      </c>
      <c r="O896" s="6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80"/>
        <v>43134.25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80"/>
        <v>40738.208333333336</v>
      </c>
      <c r="O898" s="6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 0)</f>
        <v>28</v>
      </c>
      <c r="G899" t="s">
        <v>14</v>
      </c>
      <c r="H899">
        <v>27</v>
      </c>
      <c r="I899">
        <f t="shared" ref="I899:I962" si="85">ROUND(E899/H899,2)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86">(((L899/60)/60)/24)+DATE(1970,1,1)</f>
        <v>43583.208333333328</v>
      </c>
      <c r="O899" s="6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_xlfn.TEXTBEFORE(R899,"/")</f>
        <v>theater</v>
      </c>
      <c r="T899" t="str">
        <f t="shared" ref="T899:T962" si="89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86"/>
        <v>43815.25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86"/>
        <v>41554.208333333336</v>
      </c>
      <c r="O901" s="6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86"/>
        <v>41901.208333333336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86"/>
        <v>43298.208333333328</v>
      </c>
      <c r="O903" s="6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86"/>
        <v>42399.25</v>
      </c>
      <c r="O904" s="6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86"/>
        <v>41034.208333333336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86"/>
        <v>41186.208333333336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86"/>
        <v>41536.208333333336</v>
      </c>
      <c r="O907" s="6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86"/>
        <v>42868.208333333328</v>
      </c>
      <c r="O908" s="6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86"/>
        <v>40660.208333333336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86"/>
        <v>41031.208333333336</v>
      </c>
      <c r="O910" s="6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86"/>
        <v>43255.208333333328</v>
      </c>
      <c r="O911" s="6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86"/>
        <v>42026.25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86"/>
        <v>43717.208333333328</v>
      </c>
      <c r="O913" s="6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86"/>
        <v>41157.208333333336</v>
      </c>
      <c r="O914" s="6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86"/>
        <v>43597.208333333328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86"/>
        <v>41490.208333333336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86"/>
        <v>42976.208333333328</v>
      </c>
      <c r="O917" s="6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86"/>
        <v>41991.25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86"/>
        <v>40722.208333333336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86"/>
        <v>41117.208333333336</v>
      </c>
      <c r="O920" s="6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86"/>
        <v>43022.208333333328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86"/>
        <v>43503.25</v>
      </c>
      <c r="O922" s="6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86"/>
        <v>40951.25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86"/>
        <v>43443.25</v>
      </c>
      <c r="O924" s="6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86"/>
        <v>40373.208333333336</v>
      </c>
      <c r="O925" s="6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86"/>
        <v>43769.208333333328</v>
      </c>
      <c r="O926" s="6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86"/>
        <v>43000.208333333328</v>
      </c>
      <c r="O927" s="6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86"/>
        <v>42502.208333333328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86"/>
        <v>41102.208333333336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86"/>
        <v>41637.25</v>
      </c>
      <c r="O930" s="6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86"/>
        <v>42858.208333333328</v>
      </c>
      <c r="O931" s="6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86"/>
        <v>42060.25</v>
      </c>
      <c r="O932" s="6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86"/>
        <v>41818.208333333336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86"/>
        <v>41709.208333333336</v>
      </c>
      <c r="O934" s="6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86"/>
        <v>41372.208333333336</v>
      </c>
      <c r="O935" s="6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86"/>
        <v>42422.25</v>
      </c>
      <c r="O936" s="6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86"/>
        <v>42209.208333333328</v>
      </c>
      <c r="O937" s="6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86"/>
        <v>43668.208333333328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86"/>
        <v>42334.25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86"/>
        <v>43263.208333333328</v>
      </c>
      <c r="O940" s="6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86"/>
        <v>40670.208333333336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86"/>
        <v>41244.25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86"/>
        <v>40552.25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86"/>
        <v>40568.25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86"/>
        <v>41906.208333333336</v>
      </c>
      <c r="O945" s="6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86"/>
        <v>42776.25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86"/>
        <v>41004.208333333336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86"/>
        <v>40710.208333333336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86"/>
        <v>41908.208333333336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86"/>
        <v>41985.25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86"/>
        <v>42112.208333333328</v>
      </c>
      <c r="O951" s="6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86"/>
        <v>43571.208333333328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86"/>
        <v>42730.25</v>
      </c>
      <c r="O953" s="6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86"/>
        <v>42591.208333333328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86"/>
        <v>42358.25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86"/>
        <v>41174.208333333336</v>
      </c>
      <c r="O956" s="6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86"/>
        <v>41238.25</v>
      </c>
      <c r="O957" s="6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86"/>
        <v>42360.25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86"/>
        <v>40955.25</v>
      </c>
      <c r="O959" s="6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86"/>
        <v>40350.208333333336</v>
      </c>
      <c r="O960" s="6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86"/>
        <v>40357.208333333336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86"/>
        <v>42408.25</v>
      </c>
      <c r="O962" s="6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 0)</f>
        <v>119</v>
      </c>
      <c r="G963" t="s">
        <v>20</v>
      </c>
      <c r="H963">
        <v>155</v>
      </c>
      <c r="I963">
        <f t="shared" ref="I963:I1001" si="91">ROUND(E963/H963,2)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92">(((L963/60)/60)/24)+DATE(1970,1,1)</f>
        <v>40591.25</v>
      </c>
      <c r="O963" s="6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_xlfn.TEXTBEFORE(R963,"/")</f>
        <v>publishing</v>
      </c>
      <c r="T963" t="str">
        <f t="shared" ref="T963:T1001" si="95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92"/>
        <v>41592.25</v>
      </c>
      <c r="O964" s="6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92"/>
        <v>40607.25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92"/>
        <v>42135.208333333328</v>
      </c>
      <c r="O966" s="6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92"/>
        <v>40203.25</v>
      </c>
      <c r="O967" s="6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92"/>
        <v>42901.208333333328</v>
      </c>
      <c r="O968" s="6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92"/>
        <v>41005.208333333336</v>
      </c>
      <c r="O969" s="6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92"/>
        <v>40544.25</v>
      </c>
      <c r="O970" s="6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92"/>
        <v>43821.25</v>
      </c>
      <c r="O971" s="6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92"/>
        <v>40672.208333333336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92"/>
        <v>41555.208333333336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92"/>
        <v>41792.208333333336</v>
      </c>
      <c r="O974" s="6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92"/>
        <v>40522.25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92"/>
        <v>41412.208333333336</v>
      </c>
      <c r="O976" s="6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92"/>
        <v>42337.25</v>
      </c>
      <c r="O977" s="6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92"/>
        <v>40571.25</v>
      </c>
      <c r="O978" s="6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92"/>
        <v>43138.25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92"/>
        <v>42686.25</v>
      </c>
      <c r="O980" s="6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92"/>
        <v>42078.208333333328</v>
      </c>
      <c r="O981" s="6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92"/>
        <v>42307.208333333328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92"/>
        <v>43094.25</v>
      </c>
      <c r="O983" s="6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92"/>
        <v>40743.208333333336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92"/>
        <v>43681.208333333328</v>
      </c>
      <c r="O985" s="6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92"/>
        <v>43716.208333333328</v>
      </c>
      <c r="O986" s="6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92"/>
        <v>41614.25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92"/>
        <v>40638.208333333336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92"/>
        <v>42852.208333333328</v>
      </c>
      <c r="O989" s="6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92"/>
        <v>42686.25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92"/>
        <v>43571.208333333328</v>
      </c>
      <c r="O991" s="6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92"/>
        <v>42432.25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92"/>
        <v>41907.208333333336</v>
      </c>
      <c r="O993" s="6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92"/>
        <v>43227.208333333328</v>
      </c>
      <c r="O994" s="6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92"/>
        <v>42362.25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92"/>
        <v>41929.208333333336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92"/>
        <v>43408.208333333328</v>
      </c>
      <c r="O997" s="6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92"/>
        <v>41276.25</v>
      </c>
      <c r="O998" s="6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92"/>
        <v>41659.25</v>
      </c>
      <c r="O999" s="6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92"/>
        <v>40220.25</v>
      </c>
      <c r="O1000" s="6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92"/>
        <v>42550.208333333328</v>
      </c>
      <c r="O1001" s="6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R1001" xr:uid="{00000000-0001-0000-0000-000000000000}"/>
  <conditionalFormatting sqref="G1">
    <cfRule type="containsText" dxfId="29" priority="6" operator="containsText" text="failed">
      <formula>NOT(ISERROR(SEARCH("failed",G1)))</formula>
    </cfRule>
    <cfRule type="cellIs" dxfId="28" priority="7" operator="equal">
      <formula>"""F2"" = ""failed"""</formula>
    </cfRule>
  </conditionalFormatting>
  <conditionalFormatting sqref="G1:G1048576">
    <cfRule type="containsText" dxfId="27" priority="2" operator="containsText" text="live">
      <formula>NOT(ISERROR(SEARCH("live",G1)))</formula>
    </cfRule>
    <cfRule type="containsText" dxfId="26" priority="3" operator="containsText" text="canceled">
      <formula>NOT(ISERROR(SEARCH("canceled",G1)))</formula>
    </cfRule>
    <cfRule type="containsText" dxfId="25" priority="4" operator="containsText" text="successful">
      <formula>NOT(ISERROR(SEARCH("successful",G1)))</formula>
    </cfRule>
    <cfRule type="containsText" dxfId="24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DDAB-035F-4C8D-A796-9F777D52D133}">
  <dimension ref="A1:F14"/>
  <sheetViews>
    <sheetView workbookViewId="0">
      <selection activeCell="B30" sqref="B30"/>
    </sheetView>
  </sheetViews>
  <sheetFormatPr defaultRowHeight="15.75" x14ac:dyDescent="0.25"/>
  <cols>
    <col min="1" max="1" width="16.5" customWidth="1"/>
    <col min="2" max="2" width="15.25" customWidth="1"/>
    <col min="3" max="3" width="5.625" bestFit="1" customWidth="1"/>
    <col min="4" max="4" width="3.875" bestFit="1" customWidth="1"/>
    <col min="5" max="5" width="9.25" bestFit="1" customWidth="1"/>
    <col min="6" max="6" width="11" customWidth="1"/>
  </cols>
  <sheetData>
    <row r="1" spans="1:6" x14ac:dyDescent="0.25">
      <c r="A1" s="4" t="s">
        <v>6</v>
      </c>
      <c r="B1" t="s">
        <v>2035</v>
      </c>
    </row>
    <row r="3" spans="1:6" x14ac:dyDescent="0.25">
      <c r="A3" s="4" t="s">
        <v>2037</v>
      </c>
      <c r="B3" s="4" t="s">
        <v>2036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2038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5">
      <c r="A6" s="5" t="s">
        <v>2039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5">
      <c r="A7" s="5" t="s">
        <v>2040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5">
      <c r="A8" s="5" t="s">
        <v>2041</v>
      </c>
      <c r="B8" s="10"/>
      <c r="C8" s="10"/>
      <c r="D8" s="10"/>
      <c r="E8" s="10">
        <v>4</v>
      </c>
      <c r="F8" s="10">
        <v>4</v>
      </c>
    </row>
    <row r="9" spans="1:6" x14ac:dyDescent="0.25">
      <c r="A9" s="5" t="s">
        <v>2042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5">
      <c r="A10" s="5" t="s">
        <v>2043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5">
      <c r="A11" s="5" t="s">
        <v>2044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5">
      <c r="A12" s="5" t="s">
        <v>2045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5">
      <c r="A13" s="5" t="s">
        <v>2046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5">
      <c r="A14" s="5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7D66-0E0A-4AB6-929B-20A94365B95A}">
  <dimension ref="A1:F30"/>
  <sheetViews>
    <sheetView workbookViewId="0">
      <selection activeCell="E33" sqref="E33"/>
    </sheetView>
  </sheetViews>
  <sheetFormatPr defaultRowHeight="15.75" x14ac:dyDescent="0.25"/>
  <cols>
    <col min="1" max="1" width="16.5" customWidth="1"/>
    <col min="2" max="2" width="15.25" customWidth="1"/>
    <col min="3" max="3" width="5.625" customWidth="1"/>
    <col min="4" max="4" width="3.875" customWidth="1"/>
    <col min="5" max="5" width="9.25" customWidth="1"/>
    <col min="6" max="6" width="11" customWidth="1"/>
  </cols>
  <sheetData>
    <row r="1" spans="1:6" x14ac:dyDescent="0.25">
      <c r="A1" s="4" t="s">
        <v>6</v>
      </c>
      <c r="B1" t="s">
        <v>2035</v>
      </c>
    </row>
    <row r="2" spans="1:6" x14ac:dyDescent="0.25">
      <c r="A2" s="4" t="s">
        <v>2031</v>
      </c>
      <c r="B2" t="s">
        <v>2035</v>
      </c>
    </row>
    <row r="4" spans="1:6" x14ac:dyDescent="0.25">
      <c r="A4" s="4" t="s">
        <v>2037</v>
      </c>
      <c r="B4" s="4" t="s">
        <v>2036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2048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5" t="s">
        <v>2049</v>
      </c>
      <c r="B7" s="10"/>
      <c r="C7" s="10"/>
      <c r="D7" s="10"/>
      <c r="E7" s="10">
        <v>4</v>
      </c>
      <c r="F7" s="10">
        <v>4</v>
      </c>
    </row>
    <row r="8" spans="1:6" x14ac:dyDescent="0.25">
      <c r="A8" s="5" t="s">
        <v>2050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5" t="s">
        <v>2051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5" t="s">
        <v>2052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5" t="s">
        <v>2053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5" t="s">
        <v>2054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5" t="s">
        <v>2055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5" t="s">
        <v>2056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5" t="s">
        <v>2057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5" t="s">
        <v>2058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5" t="s">
        <v>2059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5" t="s">
        <v>2047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5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5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5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5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5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5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5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5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5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5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5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5" t="s">
        <v>2034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52C1-4B86-4A24-B7F2-16C2AF6B2642}">
  <dimension ref="A1:E18"/>
  <sheetViews>
    <sheetView workbookViewId="0">
      <selection activeCell="C32" sqref="C32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1" width="4.875" bestFit="1" customWidth="1"/>
    <col min="12" max="12" width="13.375" bestFit="1" customWidth="1"/>
    <col min="13" max="13" width="7.375" bestFit="1" customWidth="1"/>
    <col min="14" max="23" width="4.875" bestFit="1" customWidth="1"/>
    <col min="24" max="24" width="10.5" bestFit="1" customWidth="1"/>
    <col min="25" max="25" width="5.625" bestFit="1" customWidth="1"/>
    <col min="26" max="33" width="4.875" bestFit="1" customWidth="1"/>
    <col min="34" max="34" width="8.75" bestFit="1" customWidth="1"/>
    <col min="35" max="35" width="11" bestFit="1" customWidth="1"/>
    <col min="36" max="44" width="4.875" bestFit="1" customWidth="1"/>
    <col min="45" max="45" width="14.25" bestFit="1" customWidth="1"/>
    <col min="46" max="46" width="11" bestFit="1" customWidth="1"/>
    <col min="47" max="47" width="6.5" bestFit="1" customWidth="1"/>
    <col min="48" max="48" width="13.375" bestFit="1" customWidth="1"/>
    <col min="49" max="49" width="7.375" bestFit="1" customWidth="1"/>
    <col min="50" max="50" width="5.625" bestFit="1" customWidth="1"/>
    <col min="51" max="51" width="6.125" bestFit="1" customWidth="1"/>
    <col min="52" max="52" width="6.5" bestFit="1" customWidth="1"/>
    <col min="53" max="53" width="6.375" bestFit="1" customWidth="1"/>
    <col min="54" max="54" width="5.5" bestFit="1" customWidth="1"/>
    <col min="55" max="55" width="6.5" bestFit="1" customWidth="1"/>
    <col min="56" max="56" width="6" bestFit="1" customWidth="1"/>
    <col min="57" max="57" width="5.75" bestFit="1" customWidth="1"/>
    <col min="58" max="58" width="6.5" bestFit="1" customWidth="1"/>
    <col min="59" max="59" width="6.125" bestFit="1" customWidth="1"/>
    <col min="60" max="60" width="5.75" bestFit="1" customWidth="1"/>
    <col min="61" max="61" width="6.625" bestFit="1" customWidth="1"/>
    <col min="62" max="62" width="5.625" bestFit="1" customWidth="1"/>
    <col min="63" max="63" width="6.125" bestFit="1" customWidth="1"/>
    <col min="64" max="64" width="6.5" bestFit="1" customWidth="1"/>
    <col min="65" max="65" width="6.375" bestFit="1" customWidth="1"/>
    <col min="66" max="66" width="5.5" bestFit="1" customWidth="1"/>
    <col min="67" max="67" width="6.5" bestFit="1" customWidth="1"/>
    <col min="68" max="68" width="6" bestFit="1" customWidth="1"/>
    <col min="69" max="69" width="5.75" bestFit="1" customWidth="1"/>
    <col min="70" max="70" width="6.5" bestFit="1" customWidth="1"/>
    <col min="71" max="71" width="6.125" bestFit="1" customWidth="1"/>
    <col min="72" max="72" width="5.75" bestFit="1" customWidth="1"/>
    <col min="73" max="73" width="6.625" bestFit="1" customWidth="1"/>
    <col min="74" max="74" width="5.625" bestFit="1" customWidth="1"/>
    <col min="75" max="75" width="6.125" bestFit="1" customWidth="1"/>
    <col min="76" max="76" width="6.5" bestFit="1" customWidth="1"/>
    <col min="77" max="77" width="6.375" bestFit="1" customWidth="1"/>
    <col min="78" max="78" width="5.5" bestFit="1" customWidth="1"/>
    <col min="79" max="79" width="6.5" bestFit="1" customWidth="1"/>
    <col min="80" max="80" width="6" bestFit="1" customWidth="1"/>
    <col min="81" max="81" width="5.75" bestFit="1" customWidth="1"/>
    <col min="82" max="82" width="6.5" bestFit="1" customWidth="1"/>
    <col min="83" max="83" width="6.125" bestFit="1" customWidth="1"/>
    <col min="84" max="84" width="5.75" bestFit="1" customWidth="1"/>
    <col min="85" max="85" width="6.625" bestFit="1" customWidth="1"/>
    <col min="86" max="86" width="5.625" bestFit="1" customWidth="1"/>
    <col min="87" max="87" width="6.125" bestFit="1" customWidth="1"/>
    <col min="88" max="88" width="6.5" bestFit="1" customWidth="1"/>
    <col min="89" max="89" width="6.375" bestFit="1" customWidth="1"/>
    <col min="90" max="90" width="5.5" bestFit="1" customWidth="1"/>
    <col min="91" max="91" width="6.5" bestFit="1" customWidth="1"/>
    <col min="92" max="92" width="6" bestFit="1" customWidth="1"/>
    <col min="93" max="93" width="5.75" bestFit="1" customWidth="1"/>
    <col min="94" max="94" width="6.5" bestFit="1" customWidth="1"/>
    <col min="95" max="95" width="6.125" bestFit="1" customWidth="1"/>
    <col min="96" max="96" width="5.75" bestFit="1" customWidth="1"/>
    <col min="97" max="97" width="6.625" bestFit="1" customWidth="1"/>
    <col min="98" max="98" width="5.625" bestFit="1" customWidth="1"/>
    <col min="99" max="99" width="6.125" bestFit="1" customWidth="1"/>
    <col min="100" max="100" width="6.5" bestFit="1" customWidth="1"/>
    <col min="101" max="101" width="5.5" bestFit="1" customWidth="1"/>
    <col min="102" max="102" width="6.5" bestFit="1" customWidth="1"/>
    <col min="103" max="103" width="6" bestFit="1" customWidth="1"/>
    <col min="104" max="104" width="5.75" bestFit="1" customWidth="1"/>
    <col min="105" max="105" width="6.5" bestFit="1" customWidth="1"/>
    <col min="106" max="106" width="6.125" bestFit="1" customWidth="1"/>
    <col min="107" max="107" width="5.75" bestFit="1" customWidth="1"/>
    <col min="108" max="108" width="6.625" bestFit="1" customWidth="1"/>
    <col min="109" max="109" width="5.625" bestFit="1" customWidth="1"/>
    <col min="110" max="110" width="6.125" bestFit="1" customWidth="1"/>
    <col min="111" max="111" width="6.5" bestFit="1" customWidth="1"/>
    <col min="112" max="112" width="6.375" bestFit="1" customWidth="1"/>
    <col min="113" max="113" width="5.5" bestFit="1" customWidth="1"/>
    <col min="114" max="114" width="6.5" bestFit="1" customWidth="1"/>
    <col min="115" max="115" width="6" bestFit="1" customWidth="1"/>
    <col min="116" max="116" width="5.75" bestFit="1" customWidth="1"/>
    <col min="117" max="117" width="6.5" bestFit="1" customWidth="1"/>
    <col min="118" max="118" width="6.125" bestFit="1" customWidth="1"/>
    <col min="119" max="119" width="5.75" bestFit="1" customWidth="1"/>
    <col min="120" max="120" width="6.625" bestFit="1" customWidth="1"/>
    <col min="121" max="121" width="5.625" bestFit="1" customWidth="1"/>
    <col min="122" max="122" width="6.125" bestFit="1" customWidth="1"/>
    <col min="123" max="123" width="6.5" bestFit="1" customWidth="1"/>
    <col min="124" max="124" width="6.375" bestFit="1" customWidth="1"/>
    <col min="125" max="125" width="5.5" bestFit="1" customWidth="1"/>
    <col min="126" max="126" width="6.5" bestFit="1" customWidth="1"/>
    <col min="127" max="127" width="6" bestFit="1" customWidth="1"/>
    <col min="128" max="128" width="5.75" bestFit="1" customWidth="1"/>
    <col min="129" max="129" width="6.5" bestFit="1" customWidth="1"/>
    <col min="130" max="130" width="6.125" bestFit="1" customWidth="1"/>
    <col min="131" max="131" width="5.75" bestFit="1" customWidth="1"/>
    <col min="132" max="132" width="6.625" bestFit="1" customWidth="1"/>
    <col min="133" max="133" width="6.125" bestFit="1" customWidth="1"/>
    <col min="134" max="134" width="6.5" bestFit="1" customWidth="1"/>
    <col min="135" max="135" width="6.375" bestFit="1" customWidth="1"/>
    <col min="136" max="136" width="5.5" bestFit="1" customWidth="1"/>
    <col min="137" max="137" width="6.5" bestFit="1" customWidth="1"/>
    <col min="138" max="138" width="6" bestFit="1" customWidth="1"/>
    <col min="139" max="139" width="5.75" bestFit="1" customWidth="1"/>
    <col min="140" max="140" width="6.5" bestFit="1" customWidth="1"/>
    <col min="141" max="141" width="6.125" bestFit="1" customWidth="1"/>
    <col min="142" max="142" width="5.75" bestFit="1" customWidth="1"/>
    <col min="143" max="143" width="6.625" bestFit="1" customWidth="1"/>
    <col min="144" max="144" width="5.625" bestFit="1" customWidth="1"/>
    <col min="145" max="145" width="6.125" bestFit="1" customWidth="1"/>
    <col min="146" max="146" width="6.5" bestFit="1" customWidth="1"/>
    <col min="147" max="147" width="6.375" bestFit="1" customWidth="1"/>
    <col min="148" max="148" width="5.5" bestFit="1" customWidth="1"/>
    <col min="149" max="149" width="6.5" bestFit="1" customWidth="1"/>
    <col min="150" max="150" width="6" bestFit="1" customWidth="1"/>
    <col min="151" max="151" width="5.75" bestFit="1" customWidth="1"/>
    <col min="152" max="152" width="6.5" bestFit="1" customWidth="1"/>
    <col min="153" max="153" width="6.125" bestFit="1" customWidth="1"/>
    <col min="154" max="154" width="5.75" bestFit="1" customWidth="1"/>
    <col min="155" max="155" width="6.625" bestFit="1" customWidth="1"/>
    <col min="156" max="156" width="5.625" bestFit="1" customWidth="1"/>
    <col min="157" max="157" width="6.125" bestFit="1" customWidth="1"/>
    <col min="158" max="158" width="6.5" bestFit="1" customWidth="1"/>
    <col min="159" max="159" width="6.375" bestFit="1" customWidth="1"/>
    <col min="160" max="160" width="5.5" bestFit="1" customWidth="1"/>
    <col min="161" max="161" width="6.5" bestFit="1" customWidth="1"/>
    <col min="162" max="162" width="6" bestFit="1" customWidth="1"/>
    <col min="163" max="163" width="5.75" bestFit="1" customWidth="1"/>
    <col min="164" max="164" width="6.5" bestFit="1" customWidth="1"/>
    <col min="165" max="165" width="6.125" bestFit="1" customWidth="1"/>
    <col min="166" max="166" width="5.75" bestFit="1" customWidth="1"/>
    <col min="167" max="167" width="6.625" bestFit="1" customWidth="1"/>
    <col min="168" max="168" width="10.5" bestFit="1" customWidth="1"/>
    <col min="169" max="171" width="6.625" bestFit="1" customWidth="1"/>
    <col min="172" max="172" width="6.5" bestFit="1" customWidth="1"/>
    <col min="173" max="173" width="5.75" bestFit="1" customWidth="1"/>
    <col min="174" max="176" width="6.625" bestFit="1" customWidth="1"/>
    <col min="177" max="177" width="6.5" bestFit="1" customWidth="1"/>
    <col min="178" max="178" width="6.625" bestFit="1" customWidth="1"/>
    <col min="179" max="179" width="6.5" bestFit="1" customWidth="1"/>
    <col min="180" max="181" width="6.625" bestFit="1" customWidth="1"/>
    <col min="182" max="182" width="6.5" bestFit="1" customWidth="1"/>
    <col min="183" max="183" width="8.75" bestFit="1" customWidth="1"/>
    <col min="184" max="184" width="11" bestFit="1" customWidth="1"/>
    <col min="185" max="185" width="5.625" bestFit="1" customWidth="1"/>
    <col min="186" max="186" width="6.125" bestFit="1" customWidth="1"/>
    <col min="187" max="187" width="6.5" bestFit="1" customWidth="1"/>
    <col min="188" max="188" width="6.375" bestFit="1" customWidth="1"/>
    <col min="189" max="189" width="5.5" bestFit="1" customWidth="1"/>
    <col min="190" max="190" width="6.5" bestFit="1" customWidth="1"/>
    <col min="191" max="191" width="6" bestFit="1" customWidth="1"/>
    <col min="192" max="192" width="5.75" bestFit="1" customWidth="1"/>
    <col min="193" max="193" width="6.5" bestFit="1" customWidth="1"/>
    <col min="194" max="194" width="6.125" bestFit="1" customWidth="1"/>
    <col min="195" max="195" width="5.75" bestFit="1" customWidth="1"/>
    <col min="196" max="196" width="6.625" bestFit="1" customWidth="1"/>
    <col min="197" max="197" width="5.625" bestFit="1" customWidth="1"/>
    <col min="198" max="198" width="6.125" bestFit="1" customWidth="1"/>
    <col min="199" max="199" width="6.5" bestFit="1" customWidth="1"/>
    <col min="200" max="200" width="6.375" bestFit="1" customWidth="1"/>
    <col min="201" max="201" width="5.5" bestFit="1" customWidth="1"/>
    <col min="202" max="202" width="6.5" bestFit="1" customWidth="1"/>
    <col min="203" max="203" width="6" bestFit="1" customWidth="1"/>
    <col min="204" max="204" width="5.75" bestFit="1" customWidth="1"/>
    <col min="205" max="205" width="6.5" bestFit="1" customWidth="1"/>
    <col min="206" max="206" width="6.125" bestFit="1" customWidth="1"/>
    <col min="207" max="207" width="5.75" bestFit="1" customWidth="1"/>
    <col min="208" max="208" width="6.625" bestFit="1" customWidth="1"/>
    <col min="209" max="209" width="6.125" bestFit="1" customWidth="1"/>
    <col min="210" max="210" width="6.5" bestFit="1" customWidth="1"/>
    <col min="211" max="211" width="6.375" bestFit="1" customWidth="1"/>
    <col min="212" max="212" width="5.5" bestFit="1" customWidth="1"/>
    <col min="213" max="213" width="6.5" bestFit="1" customWidth="1"/>
    <col min="214" max="214" width="6" bestFit="1" customWidth="1"/>
    <col min="215" max="215" width="5.75" bestFit="1" customWidth="1"/>
    <col min="216" max="216" width="6.5" bestFit="1" customWidth="1"/>
    <col min="217" max="217" width="6.125" bestFit="1" customWidth="1"/>
    <col min="218" max="218" width="5.75" bestFit="1" customWidth="1"/>
    <col min="219" max="219" width="6.625" bestFit="1" customWidth="1"/>
    <col min="220" max="220" width="5.625" bestFit="1" customWidth="1"/>
    <col min="221" max="221" width="6.125" bestFit="1" customWidth="1"/>
    <col min="222" max="222" width="6.5" bestFit="1" customWidth="1"/>
    <col min="223" max="223" width="6.375" bestFit="1" customWidth="1"/>
    <col min="224" max="224" width="5.5" bestFit="1" customWidth="1"/>
    <col min="225" max="225" width="6.5" bestFit="1" customWidth="1"/>
    <col min="226" max="226" width="6" bestFit="1" customWidth="1"/>
    <col min="227" max="227" width="5.75" bestFit="1" customWidth="1"/>
    <col min="228" max="228" width="6.5" bestFit="1" customWidth="1"/>
    <col min="229" max="229" width="6.125" bestFit="1" customWidth="1"/>
    <col min="230" max="230" width="5.75" bestFit="1" customWidth="1"/>
    <col min="231" max="231" width="6.625" bestFit="1" customWidth="1"/>
    <col min="232" max="232" width="5.625" bestFit="1" customWidth="1"/>
    <col min="233" max="233" width="6.125" bestFit="1" customWidth="1"/>
    <col min="234" max="234" width="6.5" bestFit="1" customWidth="1"/>
    <col min="235" max="235" width="6.375" bestFit="1" customWidth="1"/>
    <col min="236" max="236" width="5.5" bestFit="1" customWidth="1"/>
    <col min="237" max="237" width="6.5" bestFit="1" customWidth="1"/>
    <col min="238" max="238" width="6" bestFit="1" customWidth="1"/>
    <col min="239" max="239" width="5.75" bestFit="1" customWidth="1"/>
    <col min="240" max="240" width="6.5" bestFit="1" customWidth="1"/>
    <col min="241" max="241" width="6.125" bestFit="1" customWidth="1"/>
    <col min="242" max="242" width="5.75" bestFit="1" customWidth="1"/>
    <col min="243" max="243" width="6.625" bestFit="1" customWidth="1"/>
    <col min="244" max="244" width="5.625" bestFit="1" customWidth="1"/>
    <col min="245" max="245" width="6.125" bestFit="1" customWidth="1"/>
    <col min="246" max="246" width="6.5" bestFit="1" customWidth="1"/>
    <col min="247" max="247" width="6.375" bestFit="1" customWidth="1"/>
    <col min="248" max="248" width="5.5" bestFit="1" customWidth="1"/>
    <col min="249" max="249" width="6.5" bestFit="1" customWidth="1"/>
    <col min="250" max="250" width="6" bestFit="1" customWidth="1"/>
    <col min="251" max="251" width="5.75" bestFit="1" customWidth="1"/>
    <col min="252" max="252" width="6.5" bestFit="1" customWidth="1"/>
    <col min="253" max="253" width="6.125" bestFit="1" customWidth="1"/>
    <col min="254" max="254" width="5.75" bestFit="1" customWidth="1"/>
    <col min="255" max="255" width="6.625" bestFit="1" customWidth="1"/>
    <col min="256" max="256" width="5.625" bestFit="1" customWidth="1"/>
    <col min="257" max="257" width="6.125" bestFit="1" customWidth="1"/>
    <col min="258" max="258" width="6.5" bestFit="1" customWidth="1"/>
    <col min="259" max="259" width="6.375" bestFit="1" customWidth="1"/>
    <col min="260" max="260" width="5.5" bestFit="1" customWidth="1"/>
    <col min="261" max="261" width="6.5" bestFit="1" customWidth="1"/>
    <col min="262" max="262" width="6" bestFit="1" customWidth="1"/>
    <col min="263" max="263" width="5.75" bestFit="1" customWidth="1"/>
    <col min="264" max="264" width="6.5" bestFit="1" customWidth="1"/>
    <col min="265" max="265" width="5.75" bestFit="1" customWidth="1"/>
    <col min="266" max="266" width="6.625" bestFit="1" customWidth="1"/>
    <col min="267" max="267" width="5.625" bestFit="1" customWidth="1"/>
    <col min="268" max="268" width="6.125" bestFit="1" customWidth="1"/>
    <col min="269" max="269" width="6.5" bestFit="1" customWidth="1"/>
    <col min="270" max="270" width="6.375" bestFit="1" customWidth="1"/>
    <col min="271" max="271" width="5.5" bestFit="1" customWidth="1"/>
    <col min="272" max="272" width="6.5" bestFit="1" customWidth="1"/>
    <col min="273" max="273" width="6" bestFit="1" customWidth="1"/>
    <col min="274" max="274" width="5.75" bestFit="1" customWidth="1"/>
    <col min="275" max="275" width="6.5" bestFit="1" customWidth="1"/>
    <col min="276" max="276" width="6.125" bestFit="1" customWidth="1"/>
    <col min="277" max="277" width="5.75" bestFit="1" customWidth="1"/>
    <col min="278" max="278" width="6.625" bestFit="1" customWidth="1"/>
    <col min="279" max="279" width="5.625" bestFit="1" customWidth="1"/>
    <col min="280" max="280" width="6.125" bestFit="1" customWidth="1"/>
    <col min="281" max="281" width="6.5" bestFit="1" customWidth="1"/>
    <col min="282" max="282" width="6.375" bestFit="1" customWidth="1"/>
    <col min="283" max="283" width="5.5" bestFit="1" customWidth="1"/>
    <col min="284" max="284" width="6.5" bestFit="1" customWidth="1"/>
    <col min="285" max="285" width="6" bestFit="1" customWidth="1"/>
    <col min="286" max="286" width="5.75" bestFit="1" customWidth="1"/>
    <col min="287" max="287" width="6.5" bestFit="1" customWidth="1"/>
    <col min="288" max="288" width="6.125" bestFit="1" customWidth="1"/>
    <col min="289" max="289" width="5.75" bestFit="1" customWidth="1"/>
    <col min="290" max="290" width="6.625" bestFit="1" customWidth="1"/>
    <col min="291" max="291" width="5.625" bestFit="1" customWidth="1"/>
    <col min="292" max="292" width="6.125" bestFit="1" customWidth="1"/>
    <col min="293" max="293" width="6.5" bestFit="1" customWidth="1"/>
    <col min="294" max="294" width="6.375" bestFit="1" customWidth="1"/>
    <col min="295" max="295" width="5.5" bestFit="1" customWidth="1"/>
    <col min="296" max="296" width="6.5" bestFit="1" customWidth="1"/>
    <col min="297" max="297" width="6" bestFit="1" customWidth="1"/>
    <col min="298" max="298" width="5.75" bestFit="1" customWidth="1"/>
    <col min="299" max="299" width="6.5" bestFit="1" customWidth="1"/>
    <col min="300" max="300" width="6.125" bestFit="1" customWidth="1"/>
    <col min="301" max="301" width="5.75" bestFit="1" customWidth="1"/>
    <col min="302" max="302" width="14.25" bestFit="1" customWidth="1"/>
    <col min="303" max="303" width="11" bestFit="1" customWidth="1"/>
    <col min="304" max="305" width="14.75" bestFit="1" customWidth="1"/>
    <col min="306" max="306" width="13.75" bestFit="1" customWidth="1"/>
    <col min="307" max="308" width="14.75" bestFit="1" customWidth="1"/>
    <col min="309" max="309" width="12.625" bestFit="1" customWidth="1"/>
    <col min="310" max="312" width="13.75" bestFit="1" customWidth="1"/>
    <col min="313" max="313" width="12.625" bestFit="1" customWidth="1"/>
    <col min="314" max="320" width="13.75" bestFit="1" customWidth="1"/>
    <col min="321" max="321" width="12.625" bestFit="1" customWidth="1"/>
    <col min="322" max="326" width="13.75" bestFit="1" customWidth="1"/>
    <col min="327" max="329" width="14.75" bestFit="1" customWidth="1"/>
    <col min="330" max="331" width="13.75" bestFit="1" customWidth="1"/>
    <col min="332" max="335" width="14.75" bestFit="1" customWidth="1"/>
    <col min="336" max="336" width="12.625" bestFit="1" customWidth="1"/>
    <col min="337" max="338" width="13.75" bestFit="1" customWidth="1"/>
    <col min="339" max="341" width="12.625" bestFit="1" customWidth="1"/>
    <col min="342" max="342" width="13.75" bestFit="1" customWidth="1"/>
    <col min="343" max="343" width="12.625" bestFit="1" customWidth="1"/>
    <col min="344" max="345" width="13.75" bestFit="1" customWidth="1"/>
    <col min="346" max="347" width="12.625" bestFit="1" customWidth="1"/>
    <col min="348" max="352" width="13.75" bestFit="1" customWidth="1"/>
    <col min="353" max="353" width="12.625" bestFit="1" customWidth="1"/>
    <col min="354" max="354" width="13.75" bestFit="1" customWidth="1"/>
    <col min="355" max="355" width="12.625" bestFit="1" customWidth="1"/>
    <col min="356" max="359" width="13.75" bestFit="1" customWidth="1"/>
    <col min="360" max="360" width="12.625" bestFit="1" customWidth="1"/>
    <col min="361" max="363" width="13.75" bestFit="1" customWidth="1"/>
    <col min="364" max="364" width="14.75" bestFit="1" customWidth="1"/>
    <col min="365" max="366" width="13.75" bestFit="1" customWidth="1"/>
    <col min="367" max="368" width="14.75" bestFit="1" customWidth="1"/>
    <col min="369" max="374" width="13.75" bestFit="1" customWidth="1"/>
    <col min="375" max="375" width="12.625" bestFit="1" customWidth="1"/>
    <col min="376" max="381" width="13.75" bestFit="1" customWidth="1"/>
    <col min="382" max="382" width="12.625" bestFit="1" customWidth="1"/>
    <col min="383" max="384" width="13.75" bestFit="1" customWidth="1"/>
    <col min="385" max="387" width="12.625" bestFit="1" customWidth="1"/>
    <col min="388" max="389" width="13.75" bestFit="1" customWidth="1"/>
    <col min="390" max="390" width="12.625" bestFit="1" customWidth="1"/>
    <col min="391" max="393" width="13.75" bestFit="1" customWidth="1"/>
    <col min="394" max="400" width="14.75" bestFit="1" customWidth="1"/>
    <col min="401" max="402" width="13.75" bestFit="1" customWidth="1"/>
    <col min="403" max="403" width="10.5" bestFit="1" customWidth="1"/>
    <col min="404" max="404" width="12.625" bestFit="1" customWidth="1"/>
    <col min="405" max="405" width="13.75" bestFit="1" customWidth="1"/>
    <col min="406" max="406" width="12.625" bestFit="1" customWidth="1"/>
    <col min="407" max="407" width="14.75" bestFit="1" customWidth="1"/>
    <col min="408" max="408" width="13.75" bestFit="1" customWidth="1"/>
    <col min="409" max="409" width="14.75" bestFit="1" customWidth="1"/>
    <col min="410" max="412" width="13.75" bestFit="1" customWidth="1"/>
    <col min="413" max="413" width="12.625" bestFit="1" customWidth="1"/>
    <col min="414" max="414" width="14.75" bestFit="1" customWidth="1"/>
    <col min="415" max="416" width="13.75" bestFit="1" customWidth="1"/>
    <col min="417" max="417" width="14.75" bestFit="1" customWidth="1"/>
    <col min="418" max="418" width="8.75" bestFit="1" customWidth="1"/>
    <col min="419" max="419" width="12.625" bestFit="1" customWidth="1"/>
    <col min="420" max="421" width="13.75" bestFit="1" customWidth="1"/>
    <col min="422" max="423" width="12.625" bestFit="1" customWidth="1"/>
    <col min="424" max="429" width="13.75" bestFit="1" customWidth="1"/>
    <col min="430" max="430" width="12.625" bestFit="1" customWidth="1"/>
    <col min="431" max="436" width="13.75" bestFit="1" customWidth="1"/>
    <col min="437" max="438" width="12.625" bestFit="1" customWidth="1"/>
    <col min="439" max="446" width="13.75" bestFit="1" customWidth="1"/>
    <col min="447" max="447" width="12.625" bestFit="1" customWidth="1"/>
    <col min="448" max="451" width="13.75" bestFit="1" customWidth="1"/>
    <col min="452" max="453" width="12.625" bestFit="1" customWidth="1"/>
    <col min="454" max="457" width="13.75" bestFit="1" customWidth="1"/>
    <col min="458" max="458" width="12.625" bestFit="1" customWidth="1"/>
    <col min="459" max="461" width="13.75" bestFit="1" customWidth="1"/>
    <col min="462" max="465" width="14.75" bestFit="1" customWidth="1"/>
    <col min="466" max="467" width="13.75" bestFit="1" customWidth="1"/>
    <col min="468" max="470" width="14.75" bestFit="1" customWidth="1"/>
    <col min="471" max="471" width="13.75" bestFit="1" customWidth="1"/>
    <col min="472" max="473" width="14.75" bestFit="1" customWidth="1"/>
    <col min="474" max="475" width="12.625" bestFit="1" customWidth="1"/>
    <col min="476" max="484" width="13.75" bestFit="1" customWidth="1"/>
    <col min="485" max="485" width="12.625" bestFit="1" customWidth="1"/>
    <col min="486" max="487" width="13.75" bestFit="1" customWidth="1"/>
    <col min="488" max="489" width="12.625" bestFit="1" customWidth="1"/>
    <col min="490" max="495" width="13.75" bestFit="1" customWidth="1"/>
    <col min="496" max="497" width="12.625" bestFit="1" customWidth="1"/>
    <col min="498" max="499" width="13.75" bestFit="1" customWidth="1"/>
    <col min="500" max="501" width="12.625" bestFit="1" customWidth="1"/>
    <col min="502" max="505" width="13.75" bestFit="1" customWidth="1"/>
    <col min="506" max="506" width="12.625" bestFit="1" customWidth="1"/>
    <col min="507" max="511" width="13.75" bestFit="1" customWidth="1"/>
    <col min="512" max="520" width="14.75" bestFit="1" customWidth="1"/>
    <col min="521" max="522" width="13.75" bestFit="1" customWidth="1"/>
    <col min="523" max="525" width="14.75" bestFit="1" customWidth="1"/>
    <col min="526" max="527" width="12.625" bestFit="1" customWidth="1"/>
    <col min="528" max="530" width="13.75" bestFit="1" customWidth="1"/>
    <col min="531" max="531" width="12.625" bestFit="1" customWidth="1"/>
    <col min="532" max="533" width="13.75" bestFit="1" customWidth="1"/>
    <col min="534" max="534" width="12.625" bestFit="1" customWidth="1"/>
    <col min="535" max="538" width="13.75" bestFit="1" customWidth="1"/>
    <col min="539" max="540" width="12.625" bestFit="1" customWidth="1"/>
    <col min="541" max="542" width="13.75" bestFit="1" customWidth="1"/>
    <col min="543" max="543" width="12.625" bestFit="1" customWidth="1"/>
    <col min="544" max="550" width="13.75" bestFit="1" customWidth="1"/>
    <col min="551" max="552" width="12.625" bestFit="1" customWidth="1"/>
    <col min="553" max="557" width="13.75" bestFit="1" customWidth="1"/>
    <col min="558" max="562" width="14.75" bestFit="1" customWidth="1"/>
    <col min="563" max="563" width="13.75" bestFit="1" customWidth="1"/>
    <col min="564" max="564" width="14.75" bestFit="1" customWidth="1"/>
    <col min="565" max="565" width="12.625" bestFit="1" customWidth="1"/>
    <col min="566" max="566" width="13.75" bestFit="1" customWidth="1"/>
    <col min="567" max="569" width="12.625" bestFit="1" customWidth="1"/>
    <col min="570" max="572" width="13.75" bestFit="1" customWidth="1"/>
    <col min="573" max="574" width="12.625" bestFit="1" customWidth="1"/>
    <col min="575" max="576" width="13.75" bestFit="1" customWidth="1"/>
    <col min="577" max="578" width="12.625" bestFit="1" customWidth="1"/>
    <col min="579" max="586" width="13.75" bestFit="1" customWidth="1"/>
    <col min="587" max="587" width="12.625" bestFit="1" customWidth="1"/>
    <col min="588" max="591" width="13.75" bestFit="1" customWidth="1"/>
    <col min="592" max="593" width="12.625" bestFit="1" customWidth="1"/>
    <col min="594" max="597" width="13.75" bestFit="1" customWidth="1"/>
    <col min="598" max="607" width="14.75" bestFit="1" customWidth="1"/>
    <col min="608" max="609" width="12.625" bestFit="1" customWidth="1"/>
    <col min="610" max="620" width="13.75" bestFit="1" customWidth="1"/>
    <col min="621" max="622" width="12.625" bestFit="1" customWidth="1"/>
    <col min="623" max="626" width="13.75" bestFit="1" customWidth="1"/>
    <col min="627" max="628" width="12.625" bestFit="1" customWidth="1"/>
    <col min="629" max="630" width="13.75" bestFit="1" customWidth="1"/>
    <col min="631" max="632" width="12.625" bestFit="1" customWidth="1"/>
    <col min="633" max="635" width="13.75" bestFit="1" customWidth="1"/>
    <col min="636" max="637" width="12.625" bestFit="1" customWidth="1"/>
    <col min="638" max="643" width="13.75" bestFit="1" customWidth="1"/>
    <col min="644" max="644" width="12.625" bestFit="1" customWidth="1"/>
    <col min="645" max="646" width="13.75" bestFit="1" customWidth="1"/>
    <col min="647" max="647" width="12.625" bestFit="1" customWidth="1"/>
    <col min="648" max="655" width="13.75" bestFit="1" customWidth="1"/>
    <col min="656" max="662" width="14.75" bestFit="1" customWidth="1"/>
    <col min="663" max="664" width="12.625" bestFit="1" customWidth="1"/>
    <col min="665" max="672" width="13.75" bestFit="1" customWidth="1"/>
    <col min="673" max="673" width="12.625" bestFit="1" customWidth="1"/>
    <col min="674" max="678" width="13.75" bestFit="1" customWidth="1"/>
    <col min="679" max="679" width="12.625" bestFit="1" customWidth="1"/>
    <col min="680" max="683" width="13.75" bestFit="1" customWidth="1"/>
    <col min="684" max="685" width="12.625" bestFit="1" customWidth="1"/>
    <col min="686" max="690" width="13.75" bestFit="1" customWidth="1"/>
    <col min="691" max="691" width="12.625" bestFit="1" customWidth="1"/>
    <col min="692" max="694" width="13.75" bestFit="1" customWidth="1"/>
    <col min="695" max="695" width="12.625" bestFit="1" customWidth="1"/>
    <col min="696" max="697" width="13.75" bestFit="1" customWidth="1"/>
    <col min="698" max="698" width="12.625" bestFit="1" customWidth="1"/>
    <col min="699" max="704" width="13.75" bestFit="1" customWidth="1"/>
    <col min="705" max="708" width="14.75" bestFit="1" customWidth="1"/>
    <col min="709" max="709" width="13.75" bestFit="1" customWidth="1"/>
    <col min="710" max="710" width="14.75" bestFit="1" customWidth="1"/>
    <col min="711" max="713" width="12.625" bestFit="1" customWidth="1"/>
    <col min="714" max="714" width="13.75" bestFit="1" customWidth="1"/>
    <col min="715" max="715" width="12.625" bestFit="1" customWidth="1"/>
    <col min="716" max="720" width="13.75" bestFit="1" customWidth="1"/>
    <col min="721" max="723" width="12.625" bestFit="1" customWidth="1"/>
    <col min="724" max="727" width="13.75" bestFit="1" customWidth="1"/>
    <col min="728" max="729" width="12.625" bestFit="1" customWidth="1"/>
    <col min="730" max="734" width="13.75" bestFit="1" customWidth="1"/>
    <col min="735" max="736" width="12.625" bestFit="1" customWidth="1"/>
    <col min="737" max="738" width="13.75" bestFit="1" customWidth="1"/>
    <col min="739" max="741" width="12.625" bestFit="1" customWidth="1"/>
    <col min="742" max="748" width="13.75" bestFit="1" customWidth="1"/>
    <col min="749" max="751" width="14.75" bestFit="1" customWidth="1"/>
    <col min="752" max="752" width="13.75" bestFit="1" customWidth="1"/>
    <col min="753" max="757" width="14.75" bestFit="1" customWidth="1"/>
    <col min="758" max="766" width="13.75" bestFit="1" customWidth="1"/>
    <col min="767" max="768" width="12.625" bestFit="1" customWidth="1"/>
    <col min="769" max="775" width="13.75" bestFit="1" customWidth="1"/>
    <col min="776" max="777" width="12.625" bestFit="1" customWidth="1"/>
    <col min="778" max="782" width="13.75" bestFit="1" customWidth="1"/>
    <col min="783" max="783" width="12.625" bestFit="1" customWidth="1"/>
    <col min="784" max="795" width="13.75" bestFit="1" customWidth="1"/>
    <col min="796" max="796" width="12.625" bestFit="1" customWidth="1"/>
    <col min="797" max="800" width="13.75" bestFit="1" customWidth="1"/>
    <col min="801" max="802" width="12.625" bestFit="1" customWidth="1"/>
    <col min="803" max="807" width="13.75" bestFit="1" customWidth="1"/>
    <col min="808" max="808" width="14.75" bestFit="1" customWidth="1"/>
    <col min="809" max="811" width="13.75" bestFit="1" customWidth="1"/>
    <col min="812" max="816" width="14.75" bestFit="1" customWidth="1"/>
    <col min="817" max="817" width="13.75" bestFit="1" customWidth="1"/>
    <col min="818" max="821" width="14.75" bestFit="1" customWidth="1"/>
    <col min="822" max="823" width="12.625" bestFit="1" customWidth="1"/>
    <col min="824" max="830" width="13.75" bestFit="1" customWidth="1"/>
    <col min="831" max="832" width="12.625" bestFit="1" customWidth="1"/>
    <col min="833" max="834" width="13.75" bestFit="1" customWidth="1"/>
    <col min="835" max="835" width="12.625" bestFit="1" customWidth="1"/>
    <col min="836" max="837" width="13.75" bestFit="1" customWidth="1"/>
    <col min="838" max="840" width="12.625" bestFit="1" customWidth="1"/>
    <col min="841" max="843" width="13.75" bestFit="1" customWidth="1"/>
    <col min="844" max="845" width="12.625" bestFit="1" customWidth="1"/>
    <col min="846" max="859" width="13.75" bestFit="1" customWidth="1"/>
    <col min="860" max="860" width="12.625" bestFit="1" customWidth="1"/>
    <col min="861" max="866" width="13.75" bestFit="1" customWidth="1"/>
    <col min="867" max="868" width="14.75" bestFit="1" customWidth="1"/>
    <col min="869" max="869" width="13.75" bestFit="1" customWidth="1"/>
    <col min="870" max="872" width="14.75" bestFit="1" customWidth="1"/>
    <col min="873" max="874" width="13.75" bestFit="1" customWidth="1"/>
    <col min="875" max="876" width="14.75" bestFit="1" customWidth="1"/>
    <col min="877" max="877" width="12.625" bestFit="1" customWidth="1"/>
    <col min="878" max="885" width="13.75" bestFit="1" customWidth="1"/>
    <col min="886" max="887" width="12.625" bestFit="1" customWidth="1"/>
    <col min="888" max="890" width="13.75" bestFit="1" customWidth="1"/>
    <col min="891" max="891" width="12.625" bestFit="1" customWidth="1"/>
    <col min="892" max="896" width="13.75" bestFit="1" customWidth="1"/>
    <col min="897" max="899" width="12.625" bestFit="1" customWidth="1"/>
    <col min="900" max="905" width="13.75" bestFit="1" customWidth="1"/>
    <col min="906" max="907" width="12.625" bestFit="1" customWidth="1"/>
    <col min="908" max="913" width="13.75" bestFit="1" customWidth="1"/>
    <col min="914" max="915" width="12.625" bestFit="1" customWidth="1"/>
    <col min="916" max="917" width="13.75" bestFit="1" customWidth="1"/>
    <col min="918" max="920" width="12.625" bestFit="1" customWidth="1"/>
    <col min="921" max="922" width="13.75" bestFit="1" customWidth="1"/>
    <col min="923" max="934" width="14.75" bestFit="1" customWidth="1"/>
    <col min="935" max="936" width="13.75" bestFit="1" customWidth="1"/>
    <col min="937" max="939" width="14.75" bestFit="1" customWidth="1"/>
    <col min="940" max="940" width="14.25" bestFit="1" customWidth="1"/>
    <col min="941" max="941" width="11" bestFit="1" customWidth="1"/>
  </cols>
  <sheetData>
    <row r="1" spans="1:5" x14ac:dyDescent="0.25">
      <c r="A1" s="4" t="s">
        <v>2031</v>
      </c>
      <c r="B1" t="s" vm="2">
        <v>2073</v>
      </c>
    </row>
    <row r="2" spans="1:5" x14ac:dyDescent="0.25">
      <c r="A2" s="4" t="s">
        <v>2086</v>
      </c>
      <c r="B2" t="s" vm="1">
        <v>2073</v>
      </c>
    </row>
    <row r="4" spans="1:5" x14ac:dyDescent="0.25">
      <c r="A4" s="4" t="s">
        <v>2037</v>
      </c>
      <c r="B4" s="4" t="s">
        <v>2036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2083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5" t="s">
        <v>2074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5" t="s">
        <v>2075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5" t="s">
        <v>2085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5" t="s">
        <v>2081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5" t="s">
        <v>2076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5" t="s">
        <v>2084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5" t="s">
        <v>2077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5" t="s">
        <v>2078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5" t="s">
        <v>2079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5" t="s">
        <v>2082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5" t="s">
        <v>2080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5" t="s">
        <v>2034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9352-5051-4EDC-9EFB-3D176A20B8B5}">
  <dimension ref="A1:H13"/>
  <sheetViews>
    <sheetView topLeftCell="A3" workbookViewId="0">
      <selection activeCell="L12" sqref="L12"/>
    </sheetView>
  </sheetViews>
  <sheetFormatPr defaultRowHeight="15.75" x14ac:dyDescent="0.25"/>
  <cols>
    <col min="1" max="1" width="25.5" customWidth="1"/>
    <col min="2" max="2" width="18" customWidth="1"/>
    <col min="3" max="3" width="14.5" customWidth="1"/>
    <col min="4" max="4" width="16.875" customWidth="1"/>
    <col min="5" max="5" width="13.25" customWidth="1"/>
    <col min="6" max="6" width="20.625" customWidth="1"/>
    <col min="7" max="7" width="16.875" customWidth="1"/>
    <col min="8" max="8" width="19.25" customWidth="1"/>
  </cols>
  <sheetData>
    <row r="1" spans="1:8" x14ac:dyDescent="0.25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</row>
    <row r="2" spans="1:8" x14ac:dyDescent="0.25">
      <c r="A2" t="s">
        <v>2095</v>
      </c>
      <c r="B2">
        <f>COUNTIFS(Crowdfunding!G2:G1001, "successful", Crowdfunding!D2:D1001, "&lt; 1000")</f>
        <v>30</v>
      </c>
      <c r="C2">
        <f>COUNTIFS(Crowdfunding!G2:G1001, "failed", Crowdfunding!D2:D1001, "&lt; 1000")</f>
        <v>20</v>
      </c>
      <c r="D2">
        <f>COUNTIFS(Crowdfunding!G2:G1001, "canceled", Crowdfunding!D2:D1001, "&lt; 1000")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5">
      <c r="A3" t="s">
        <v>2096</v>
      </c>
      <c r="B3">
        <f>COUNTIFS(Crowdfunding!G2:G1001, "successful", Crowdfunding!D2:D1001, "&gt;= 1000", Crowdfunding!D2:D1001, "&lt; 4999")</f>
        <v>191</v>
      </c>
      <c r="C3">
        <f>COUNTIFS(Crowdfunding!G2:G1001, "failed", Crowdfunding!D2:D1001, "&gt;= 1000", Crowdfunding!D2:D1001, "&lt; 4999")</f>
        <v>38</v>
      </c>
      <c r="D3">
        <f>COUNTIFS(Crowdfunding!G2:G1001, "canceled", Crowdfunding!D2:D1001, "&gt;= 1000", Crowdfunding!D2:D1001, "&lt; 4999")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5">
      <c r="A4" t="s">
        <v>2097</v>
      </c>
      <c r="B4">
        <f>COUNTIFS(Crowdfunding!G2:G1001, "successful", Crowdfunding!D2:D1001, "&gt;= 5000", Crowdfunding!D2:D1001, "&lt; 9999")</f>
        <v>164</v>
      </c>
      <c r="C4">
        <f>COUNTIFS(Crowdfunding!G2:G1001, "failed", Crowdfunding!D2:D1001, "&gt;= 5000", Crowdfunding!D2:D1001, "&lt; 9999")</f>
        <v>126</v>
      </c>
      <c r="D4">
        <f>COUNTIFS(Crowdfunding!G2:G1001, "canceled", Crowdfunding!D2:D1001, "&gt;= 5000", Crowdfunding!D2:D1001, "&lt; 9999")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5">
      <c r="A5" t="s">
        <v>2098</v>
      </c>
      <c r="B5">
        <f>COUNTIFS(Crowdfunding!G2:G1001, "successful", Crowdfunding!D2:D1001, "&gt;= 10000", Crowdfunding!D2:D1001, "&lt; 14999")</f>
        <v>4</v>
      </c>
      <c r="C5">
        <f>COUNTIFS(Crowdfunding!G2:G1001, "failed", Crowdfunding!D2:D1001, "&gt;= 10000", Crowdfunding!D2:D1001, "&lt; 14999")</f>
        <v>5</v>
      </c>
      <c r="D5">
        <f>COUNTIFS(Crowdfunding!G2:G1001, "canceled", Crowdfunding!D2:D1001, "&gt;= 10000", Crowdfunding!D2:D1001, "&lt; 14999")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5">
      <c r="A6" t="s">
        <v>2099</v>
      </c>
      <c r="B6">
        <f>COUNTIFS(Crowdfunding!G2:G1001, "successful", Crowdfunding!D2:D1001, "&gt;= 15000", Crowdfunding!D2:D1001, "&lt; 19999")</f>
        <v>10</v>
      </c>
      <c r="C6">
        <f>COUNTIFS(Crowdfunding!G2:G1001, "failed", Crowdfunding!D2:D1001, "&gt;= 15000", Crowdfunding!D2:D1001, "&lt; 19999")</f>
        <v>0</v>
      </c>
      <c r="D6">
        <f>COUNTIFS(Crowdfunding!G2:G1001, "canceled", Crowdfunding!D2:D1001, "&gt;= 15000", Crowdfunding!D2:D1001, "&lt; 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5">
      <c r="A7" t="s">
        <v>2100</v>
      </c>
      <c r="B7">
        <f>COUNTIFS(Crowdfunding!G2:G1001, "successful", Crowdfunding!D2:D1001, "&gt;= 20000", Crowdfunding!D2:D1001, "&lt; 24999")</f>
        <v>7</v>
      </c>
      <c r="C7">
        <f>COUNTIFS(Crowdfunding!G2:G1001, "failed", Crowdfunding!D2:D1001, "&gt;= 20000", Crowdfunding!D2:D1001, "&lt; 24999")</f>
        <v>0</v>
      </c>
      <c r="D7">
        <f>COUNTIFS(Crowdfunding!G2:G1001, "canceled", Crowdfunding!D2:D1001, "&gt;= 20000", Crowdfunding!D2:D1001, "&lt; 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5">
      <c r="A8" t="s">
        <v>2101</v>
      </c>
      <c r="B8">
        <f>COUNTIFS(Crowdfunding!G2:G1001, "successful", Crowdfunding!D2:D1001, "&gt;= 25000", Crowdfunding!D2:D1001, "&lt; 29999")</f>
        <v>11</v>
      </c>
      <c r="C8">
        <f>COUNTIFS(Crowdfunding!G2:G1001, "failed", Crowdfunding!D2:D1001, "&gt;= 25000", Crowdfunding!D2:D1001, "&lt; 29999")</f>
        <v>3</v>
      </c>
      <c r="D8">
        <f>COUNTIFS(Crowdfunding!G2:G1001, "canceled", Crowdfunding!D2:D1001, "&gt;= 25000", Crowdfunding!D2:D1001, "&lt; 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5">
      <c r="A9" t="s">
        <v>2102</v>
      </c>
      <c r="B9">
        <f>COUNTIFS(Crowdfunding!G2:G1001, "successful", Crowdfunding!D2:D1001, "&gt;= 30000", Crowdfunding!D2:D1001, "&lt; 34999")</f>
        <v>7</v>
      </c>
      <c r="C9">
        <f>COUNTIFS(Crowdfunding!G2:G1001, "failed", Crowdfunding!D2:D1001, "&gt;= 30000", Crowdfunding!D2:D1001, "&lt; 34999")</f>
        <v>0</v>
      </c>
      <c r="D9">
        <f>COUNTIFS(Crowdfunding!G2:G1001, "canceled", Crowdfunding!D2:D1001, "&gt;= 30000", Crowdfunding!D2:D1001, "&lt; 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5">
      <c r="A10" t="s">
        <v>2103</v>
      </c>
      <c r="B10">
        <f>COUNTIFS(Crowdfunding!G2:G1001, "successful", Crowdfunding!D2:D1001, "&gt;= 35000", Crowdfunding!D2:D1001, "&lt; 39999")</f>
        <v>8</v>
      </c>
      <c r="C10">
        <f>COUNTIFS(Crowdfunding!G2:G1001, "failed", Crowdfunding!D2:D1001, "&gt;= 35000", Crowdfunding!D2:D1001, "&lt; 39999")</f>
        <v>3</v>
      </c>
      <c r="D10">
        <f>COUNTIFS(Crowdfunding!G2:G1001, "canceled", Crowdfunding!D2:D1001, "&gt;= 35000", Crowdfunding!D2:D1001, "&lt; 39999")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5">
      <c r="A11" t="s">
        <v>2104</v>
      </c>
      <c r="B11">
        <f>COUNTIFS(Crowdfunding!G2:G1001, "successful", Crowdfunding!D2:D1001, "&gt;= 40000", Crowdfunding!D2:D1001, "&lt; 44999")</f>
        <v>11</v>
      </c>
      <c r="C11">
        <f>COUNTIFS(Crowdfunding!G2:G1001, "failed", Crowdfunding!D2:D1001, "&gt;= 40000", Crowdfunding!D2:D1001, "&lt; 44999")</f>
        <v>3</v>
      </c>
      <c r="D11">
        <f>COUNTIFS(Crowdfunding!G2:G1001, "canceled", Crowdfunding!D2:D1001, "&gt;= 40000", Crowdfunding!D2:D1001, "&lt; 44999")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5">
      <c r="A12" t="s">
        <v>2105</v>
      </c>
      <c r="B12">
        <f>COUNTIFS(Crowdfunding!G2:G1001, "successful", Crowdfunding!D2:D1001, "&gt;= 45000", Crowdfunding!D2:D1001, "&lt; 49999")</f>
        <v>8</v>
      </c>
      <c r="C12">
        <f>COUNTIFS(Crowdfunding!G2:G1001, "failed", Crowdfunding!D2:D1001, "&gt;= 45000", Crowdfunding!D2:D1001, "&lt; 49999")</f>
        <v>3</v>
      </c>
      <c r="D12">
        <f>COUNTIFS(Crowdfunding!G2:G1001, "canceled", Crowdfunding!D2:D1001, "&gt;= 45000", Crowdfunding!D2:D1001, "&lt; 49999")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5">
      <c r="A13" t="s">
        <v>2106</v>
      </c>
      <c r="B13">
        <f>COUNTIFS(Crowdfunding!G2:G1001, "successful",  Crowdfunding!D2:D1001, "&gt;= 50000")</f>
        <v>114</v>
      </c>
      <c r="C13">
        <f>COUNTIFS(Crowdfunding!G2:G1001, "failed",  Crowdfunding!D2:D1001, "&gt;= 50000")</f>
        <v>163</v>
      </c>
      <c r="D13">
        <f>COUNTIFS(Crowdfunding!G2:G1001, "canceled",  Crowdfunding!D2:D1001, "&gt;= 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8C97-CAB6-44DC-AD15-58DE1D3D6F7C}">
  <dimension ref="A1:L566"/>
  <sheetViews>
    <sheetView tabSelected="1" workbookViewId="0">
      <selection activeCell="H15" sqref="H15"/>
    </sheetView>
  </sheetViews>
  <sheetFormatPr defaultRowHeight="15.75" x14ac:dyDescent="0.25"/>
  <cols>
    <col min="1" max="1" width="11.875" customWidth="1"/>
    <col min="2" max="2" width="13.5" customWidth="1"/>
    <col min="5" max="5" width="16.25" customWidth="1"/>
    <col min="8" max="8" width="26.625" customWidth="1"/>
    <col min="9" max="9" width="18.125" customWidth="1"/>
    <col min="10" max="10" width="13.75" customWidth="1"/>
  </cols>
  <sheetData>
    <row r="1" spans="1:12" x14ac:dyDescent="0.25">
      <c r="A1" s="1" t="s">
        <v>4</v>
      </c>
      <c r="B1" s="1" t="s">
        <v>5</v>
      </c>
      <c r="D1" s="1" t="s">
        <v>4</v>
      </c>
      <c r="E1" s="1" t="s">
        <v>5</v>
      </c>
      <c r="H1" s="1"/>
      <c r="I1" s="1" t="s">
        <v>2107</v>
      </c>
      <c r="J1" s="1" t="s">
        <v>2111</v>
      </c>
      <c r="K1" s="1"/>
      <c r="L1" s="1"/>
    </row>
    <row r="2" spans="1:12" x14ac:dyDescent="0.25">
      <c r="A2" t="s">
        <v>20</v>
      </c>
      <c r="B2">
        <v>158</v>
      </c>
      <c r="D2" t="s">
        <v>14</v>
      </c>
      <c r="E2">
        <v>0</v>
      </c>
      <c r="H2" s="9" t="s">
        <v>2108</v>
      </c>
      <c r="I2" s="11">
        <f>AVERAGE(B2:B566)</f>
        <v>851.14690265486729</v>
      </c>
      <c r="J2" s="11">
        <f>AVERAGE(E2:E365)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H3" s="9" t="s">
        <v>2109</v>
      </c>
      <c r="I3">
        <f>MEDIAN(B2:B566)</f>
        <v>201</v>
      </c>
      <c r="J3">
        <f>MEDIAN(E2:E365)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H4" s="9" t="s">
        <v>2110</v>
      </c>
      <c r="I4">
        <f>MIN(B2:B566)</f>
        <v>16</v>
      </c>
      <c r="J4">
        <f>MIN(E2:E365)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H5" s="9" t="s">
        <v>2112</v>
      </c>
      <c r="I5">
        <f>MAX(B2:B566)</f>
        <v>7295</v>
      </c>
      <c r="J5">
        <f>MAX(E2:E365)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H6" s="9" t="s">
        <v>2113</v>
      </c>
      <c r="I6">
        <f>_xlfn.VAR.P(B2:B566)</f>
        <v>1603373.7324019109</v>
      </c>
      <c r="J6" s="11">
        <f>_xlfn.VAR.P(E2:E365)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H7" s="9" t="s">
        <v>2114</v>
      </c>
      <c r="I7" s="11">
        <f>_xlfn.STDEV.P(B2:B566)</f>
        <v>1266.2439466397898</v>
      </c>
      <c r="J7" s="11">
        <f>_xlfn.STDEV.P(E2:E365)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  <c r="H10" s="8" t="s">
        <v>2115</v>
      </c>
      <c r="I10" s="11">
        <f>SUM(I2, I7)</f>
        <v>2117.3908492946571</v>
      </c>
      <c r="J10" s="11">
        <f>SUM(J2, J7)</f>
        <v>1545.6021979317634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  <c r="H11" s="8" t="s">
        <v>2116</v>
      </c>
      <c r="I11" s="11">
        <f>I2-I7</f>
        <v>-415.09704398492249</v>
      </c>
      <c r="J11" s="11">
        <f>J2-J7</f>
        <v>-374.37142870099399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  <c r="H12" s="8"/>
    </row>
    <row r="13" spans="1:12" x14ac:dyDescent="0.25">
      <c r="A13" t="s">
        <v>20</v>
      </c>
      <c r="B13">
        <v>2673</v>
      </c>
      <c r="D13" t="s">
        <v>14</v>
      </c>
      <c r="E13">
        <v>15</v>
      </c>
      <c r="H13" s="8" t="s">
        <v>2117</v>
      </c>
      <c r="I13" cm="1">
        <f t="array" ref="I13:I14">_xlfn.MODE.MULT(B2:B566)</f>
        <v>85</v>
      </c>
      <c r="J13" cm="1">
        <f t="array" ref="J13">_xlfn.MODE.MULT(E2:E365)</f>
        <v>1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  <c r="I14">
        <v>80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D1047941:D1048142">
    <cfRule type="containsText" dxfId="15" priority="13" operator="containsText" text="live">
      <formula>NOT(ISERROR(SEARCH("live",D1047941)))</formula>
    </cfRule>
    <cfRule type="containsText" dxfId="14" priority="14" operator="containsText" text="canceled">
      <formula>NOT(ISERROR(SEARCH("canceled",D1047941)))</formula>
    </cfRule>
    <cfRule type="containsText" dxfId="13" priority="15" operator="containsText" text="successful">
      <formula>NOT(ISERROR(SEARCH("successful",D1047941)))</formula>
    </cfRule>
    <cfRule type="containsText" dxfId="12" priority="16" operator="containsText" text="failed">
      <formula>NOT(ISERROR(SEARCH("failed",D1047941)))</formula>
    </cfRule>
  </conditionalFormatting>
  <conditionalFormatting sqref="D1">
    <cfRule type="containsText" dxfId="11" priority="11" operator="containsText" text="failed">
      <formula>NOT(ISERROR(SEARCH("failed",D1)))</formula>
    </cfRule>
    <cfRule type="cellIs" dxfId="10" priority="12" operator="equal">
      <formula>"""F2"" = ""failed"""</formula>
    </cfRule>
  </conditionalFormatting>
  <conditionalFormatting sqref="D1:D1047940">
    <cfRule type="containsText" dxfId="9" priority="7" operator="containsText" text="live">
      <formula>NOT(ISERROR(SEARCH("live",D1)))</formula>
    </cfRule>
    <cfRule type="containsText" dxfId="8" priority="8" operator="containsText" text="canceled">
      <formula>NOT(ISERROR(SEARCH("canceled",D1)))</formula>
    </cfRule>
    <cfRule type="containsText" dxfId="7" priority="9" operator="containsText" text="successful">
      <formula>NOT(ISERROR(SEARCH("successful",D1)))</formula>
    </cfRule>
    <cfRule type="containsText" dxfId="6" priority="10" operator="containsText" text="failed">
      <formula>NOT(ISERROR(SEARCH("failed",D1)))</formula>
    </cfRule>
  </conditionalFormatting>
  <conditionalFormatting sqref="A1">
    <cfRule type="containsText" dxfId="5" priority="5" operator="containsText" text="failed">
      <formula>NOT(ISERROR(SEARCH("failed",A1)))</formula>
    </cfRule>
    <cfRule type="cellIs" dxfId="4" priority="6" operator="equal">
      <formula>"""F2"" = ""failed"""</formula>
    </cfRule>
  </conditionalFormatting>
  <conditionalFormatting sqref="A1:A1048141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C22B5-A3D4-4E89-A8EF-EF7D995B5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Outcomes</vt:lpstr>
      <vt:lpstr>Sub-Category Outcomes</vt:lpstr>
      <vt:lpstr>Launch Date Outcomes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Crimmy</cp:lastModifiedBy>
  <dcterms:created xsi:type="dcterms:W3CDTF">2021-09-29T18:52:28Z</dcterms:created>
  <dcterms:modified xsi:type="dcterms:W3CDTF">2023-03-09T07:15:03Z</dcterms:modified>
</cp:coreProperties>
</file>