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PSD sieve analysis data\"/>
    </mc:Choice>
  </mc:AlternateContent>
  <xr:revisionPtr revIDLastSave="0" documentId="8_{FC3FA41D-C402-4664-92C3-08FC54D45306}" xr6:coauthVersionLast="47" xr6:coauthVersionMax="47" xr10:uidLastSave="{00000000-0000-0000-0000-000000000000}"/>
  <bookViews>
    <workbookView xWindow="7200" yWindow="4215" windowWidth="21600" windowHeight="11385" xr2:uid="{8DB77A98-2872-4961-B431-141123058DC6}"/>
  </bookViews>
  <sheets>
    <sheet name="Run6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6" l="1"/>
  <c r="G34" i="6"/>
  <c r="G35" i="6"/>
  <c r="F3" i="6"/>
  <c r="H29" i="6"/>
  <c r="H28" i="6"/>
  <c r="H27" i="6"/>
  <c r="H26" i="6"/>
  <c r="H25" i="6"/>
  <c r="H24" i="6"/>
  <c r="H23" i="6"/>
  <c r="H22" i="6"/>
  <c r="H21" i="6"/>
  <c r="H20" i="6"/>
  <c r="F4" i="6"/>
  <c r="H30" i="6" l="1"/>
  <c r="I23" i="6" s="1"/>
  <c r="I27" i="6"/>
  <c r="I28" i="6"/>
  <c r="I26" i="6" l="1"/>
  <c r="I24" i="6"/>
  <c r="I22" i="6"/>
  <c r="I20" i="6"/>
  <c r="J20" i="6" s="1"/>
  <c r="I25" i="6"/>
  <c r="I29" i="6"/>
  <c r="I21" i="6"/>
  <c r="K20" i="6" l="1"/>
  <c r="J21" i="6"/>
  <c r="J22" i="6" l="1"/>
  <c r="K21" i="6"/>
  <c r="K22" i="6" l="1"/>
  <c r="B22" i="6" s="1" a="1"/>
  <c r="B22" i="6" s="1"/>
  <c r="J23" i="6"/>
  <c r="J24" i="6" l="1"/>
  <c r="K23" i="6"/>
  <c r="K24" i="6" l="1"/>
  <c r="J25" i="6"/>
  <c r="J26" i="6" l="1"/>
  <c r="K25" i="6"/>
  <c r="K26" i="6" l="1"/>
  <c r="J27" i="6"/>
  <c r="J28" i="6" l="1"/>
  <c r="K27" i="6"/>
  <c r="B21" i="6" a="1"/>
  <c r="B21" i="6" s="1"/>
  <c r="K28" i="6" l="1"/>
  <c r="B20" i="6" s="1" a="1"/>
  <c r="B20" i="6" s="1"/>
  <c r="J29" i="6"/>
  <c r="K2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<sst xmlns="http://schemas.openxmlformats.org/spreadsheetml/2006/main" count="41" uniqueCount="41">
  <si>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Experiment Details</t>
  </si>
  <si>
    <t xml:space="preserve">Run Name </t>
  </si>
  <si>
    <t>Run 1</t>
  </si>
  <si>
    <t>Choked/To be Re-run?</t>
  </si>
  <si>
    <t>Date</t>
  </si>
  <si>
    <t>Binder liquid</t>
  </si>
  <si>
    <t>Element</t>
  </si>
  <si>
    <t>Angle</t>
  </si>
  <si>
    <t>RPM</t>
  </si>
  <si>
    <t>Feed rate (kg/h)</t>
  </si>
  <si>
    <t>Screw Config</t>
  </si>
  <si>
    <t>Powder in (zone #)</t>
  </si>
  <si>
    <t>Liquid in (zone #)</t>
  </si>
  <si>
    <t>L/S (%)</t>
  </si>
  <si>
    <t>PSD</t>
  </si>
  <si>
    <t>LOD:</t>
  </si>
  <si>
    <t>Particle Size (um)</t>
  </si>
  <si>
    <t>Average Sieve Size (um)</t>
  </si>
  <si>
    <t>sieve size (um)</t>
  </si>
  <si>
    <t>Empty sieves wt (g)</t>
  </si>
  <si>
    <t>after sieving wt (g)</t>
  </si>
  <si>
    <t>Granules Mass on Sieve (g)</t>
  </si>
  <si>
    <t>Mass Fraction (%)</t>
  </si>
  <si>
    <t>Cumulative Mass Fraction (%)</t>
  </si>
  <si>
    <t xml:space="preserve">% Finer </t>
  </si>
  <si>
    <t>d10</t>
  </si>
  <si>
    <t>d50</t>
  </si>
  <si>
    <t>d90</t>
  </si>
  <si>
    <t>D10</t>
  </si>
  <si>
    <t>D50</t>
  </si>
  <si>
    <t>D90</t>
  </si>
  <si>
    <t>Total Weight</t>
  </si>
  <si>
    <t>%</t>
  </si>
  <si>
    <t>fines</t>
  </si>
  <si>
    <t>yield</t>
  </si>
  <si>
    <t>oversize</t>
  </si>
  <si>
    <t>3||16SPCE,6KE,14CE</t>
  </si>
  <si>
    <t>DI water</t>
  </si>
  <si>
    <t>6KE</t>
  </si>
  <si>
    <t>Total mass collected</t>
  </si>
  <si>
    <t xml:space="preserve">Pan wt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</si>
</sst>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  <fill>
      <patternFill patternType="solid">
        <fgColor theme="5" tint="0.79998168889431442"/>
        <bgColor rgb="FFFCE5CD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0" xfId="0" applyFont="1" applyFill="1"/>
    <xf numFmtId="14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3" borderId="2" xfId="0" applyFont="1" applyFill="1" applyBorder="1"/>
    <xf numFmtId="0" fontId="11" fillId="3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1" fillId="3" borderId="4" xfId="0" applyFont="1" applyFill="1" applyBorder="1" applyAlignment="1">
      <alignment horizontal="center"/>
    </xf>
    <xf numFmtId="1" fontId="10" fillId="3" borderId="5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2" fillId="0" borderId="0" xfId="0" applyFont="1"/>
    <xf numFmtId="0" fontId="11" fillId="0" borderId="4" xfId="0" applyFont="1" applyBorder="1"/>
    <xf numFmtId="0" fontId="8" fillId="0" borderId="2" xfId="0" applyFont="1" applyBorder="1"/>
    <xf numFmtId="0" fontId="10" fillId="0" borderId="5" xfId="0" applyFont="1" applyBorder="1"/>
    <xf numFmtId="0" fontId="11" fillId="0" borderId="5" xfId="0" applyFont="1" applyBorder="1" applyAlignment="1">
      <alignment horizontal="right"/>
    </xf>
    <xf numFmtId="0" fontId="10" fillId="0" borderId="2" xfId="0" applyFont="1" applyBorder="1"/>
    <xf numFmtId="0" fontId="0" fillId="6" borderId="1" xfId="0" applyFill="1" applyBorder="1"/>
    <xf numFmtId="0" fontId="1" fillId="6" borderId="1" xfId="0" applyFont="1" applyFill="1" applyBorder="1"/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3D3668F-F1CB-4BF9-ABB4-E9E1A48DA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- run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 Finer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'Run6'!$E$20:$E$29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'Run6'!$K$20:$K$29</c:f>
              <c:numCache>
                <c:formatCode>General</c:formatCode>
                <c:ptCount val="10"/>
                <c:pt idx="0">
                  <c:v>99.52885747938754</c:v>
                </c:pt>
                <c:pt idx="1">
                  <c:v>99.293286219081239</c:v>
                </c:pt>
                <c:pt idx="2">
                  <c:v>90.223792697290918</c:v>
                </c:pt>
                <c:pt idx="3">
                  <c:v>79.151943462897535</c:v>
                </c:pt>
                <c:pt idx="4">
                  <c:v>69.846878680800899</c:v>
                </c:pt>
                <c:pt idx="5">
                  <c:v>56.53710247349818</c:v>
                </c:pt>
                <c:pt idx="6">
                  <c:v>41.93168433451109</c:v>
                </c:pt>
                <c:pt idx="7">
                  <c:v>23.557126030624204</c:v>
                </c:pt>
                <c:pt idx="8">
                  <c:v>12.720848056537051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96-4E51-9AA0-A9B18F118A0B}"/>
            </c:ext>
          </c:extLst>
        </c:ser>
        <c:ser>
          <c:idx val="1"/>
          <c:order val="1"/>
          <c:tx>
            <c:v>D10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1'!$L$20:$L$34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96-4E51-9AA0-A9B18F118A0B}"/>
            </c:ext>
          </c:extLst>
        </c:ser>
        <c:ser>
          <c:idx val="2"/>
          <c:order val="2"/>
          <c:tx>
            <c:v>D50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1'!$M$20:$M$34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96-4E51-9AA0-A9B18F118A0B}"/>
            </c:ext>
          </c:extLst>
        </c:ser>
        <c:ser>
          <c:idx val="3"/>
          <c:order val="3"/>
          <c:tx>
            <c:v>D90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1'!$N$20:$N$34</c:f>
              <c:numCache>
                <c:formatCode>General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96-4E51-9AA0-A9B18F11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96991"/>
        <c:axId val="847699071"/>
      </c:scatterChart>
      <c:valAx>
        <c:axId val="8476969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9071"/>
        <c:crosses val="autoZero"/>
        <c:crossBetween val="midCat"/>
      </c:valAx>
      <c:valAx>
        <c:axId val="847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Distribution (%Finer)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'Run6'!$E$20:$E$29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'Run6'!$I$20:$I$29</c:f>
              <c:numCache>
                <c:formatCode>General</c:formatCode>
                <c:ptCount val="10"/>
                <c:pt idx="0">
                  <c:v>0.47114252061245859</c:v>
                </c:pt>
                <c:pt idx="1">
                  <c:v>0.23557126030629627</c:v>
                </c:pt>
                <c:pt idx="2">
                  <c:v>9.0694935217903314</c:v>
                </c:pt>
                <c:pt idx="3">
                  <c:v>11.07184923439338</c:v>
                </c:pt>
                <c:pt idx="4">
                  <c:v>9.3050647820966272</c:v>
                </c:pt>
                <c:pt idx="5">
                  <c:v>13.309776207302725</c:v>
                </c:pt>
                <c:pt idx="6">
                  <c:v>14.605418138987087</c:v>
                </c:pt>
                <c:pt idx="7">
                  <c:v>18.374558303886889</c:v>
                </c:pt>
                <c:pt idx="8">
                  <c:v>10.836277974087151</c:v>
                </c:pt>
                <c:pt idx="9">
                  <c:v>12.720848056537051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A-4716-BB71-39EF68D70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28192"/>
        <c:axId val="1628525280"/>
      </c:scatterChart>
      <c:valAx>
        <c:axId val="16285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5280"/>
        <c:crosses val="autoZero"/>
        <c:crossBetween val="midCat"/>
      </c:valAx>
      <c:valAx>
        <c:axId val="162852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22</xdr:row>
      <xdr:rowOff>171450</xdr:rowOff>
    </xdr:from>
    <xdr:to>
      <xdr:col>1</xdr:col>
      <xdr:colOff>3230880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F035B-A161-4846-AEE0-6EDEBC8FE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38</xdr:row>
      <xdr:rowOff>110490</xdr:rowOff>
    </xdr:from>
    <xdr:to>
      <xdr:col>1</xdr:col>
      <xdr:colOff>3543300</xdr:colOff>
      <xdr:row>53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DEED4B-B07E-4562-A7C9-8ACB2D8C7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hD%20research/CESMII/Experiments/Case2_cont/tsg/experiments_100LS_14th_15th_Ju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un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un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un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un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un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1"/>
      <sheetName val="Run 2"/>
      <sheetName val="Run 3"/>
      <sheetName val="Run 4"/>
      <sheetName val="Run 5"/>
      <sheetName val="Run 6"/>
    </sheetNames>
    <sheetDataSet>
      <sheetData sheetId="0">
        <row r="20">
          <cell r="E20">
            <v>4750</v>
          </cell>
          <cell r="L20">
            <v>10</v>
          </cell>
          <cell r="M20">
            <v>50</v>
          </cell>
          <cell r="N20">
            <v>90</v>
          </cell>
        </row>
        <row r="21">
          <cell r="E21">
            <v>4000</v>
          </cell>
          <cell r="L21">
            <v>10</v>
          </cell>
          <cell r="M21">
            <v>50</v>
          </cell>
          <cell r="N21">
            <v>90</v>
          </cell>
        </row>
        <row r="22">
          <cell r="E22">
            <v>3350</v>
          </cell>
          <cell r="L22">
            <v>10</v>
          </cell>
          <cell r="M22">
            <v>50</v>
          </cell>
          <cell r="N22">
            <v>90</v>
          </cell>
        </row>
        <row r="23">
          <cell r="E23">
            <v>2800</v>
          </cell>
          <cell r="L23">
            <v>10</v>
          </cell>
          <cell r="M23">
            <v>50</v>
          </cell>
          <cell r="N23">
            <v>90</v>
          </cell>
        </row>
        <row r="24">
          <cell r="E24">
            <v>2000</v>
          </cell>
          <cell r="L24">
            <v>10</v>
          </cell>
          <cell r="M24">
            <v>50</v>
          </cell>
          <cell r="N24">
            <v>90</v>
          </cell>
        </row>
        <row r="25">
          <cell r="E25">
            <v>1400</v>
          </cell>
          <cell r="L25">
            <v>10</v>
          </cell>
          <cell r="M25">
            <v>50</v>
          </cell>
          <cell r="N25">
            <v>90</v>
          </cell>
        </row>
        <row r="26">
          <cell r="E26">
            <v>1000</v>
          </cell>
          <cell r="L26">
            <v>10</v>
          </cell>
          <cell r="M26">
            <v>50</v>
          </cell>
          <cell r="N26">
            <v>90</v>
          </cell>
        </row>
        <row r="27">
          <cell r="E27">
            <v>850</v>
          </cell>
          <cell r="L27">
            <v>10</v>
          </cell>
          <cell r="M27">
            <v>50</v>
          </cell>
          <cell r="N27">
            <v>90</v>
          </cell>
        </row>
        <row r="28">
          <cell r="E28">
            <v>710</v>
          </cell>
          <cell r="L28">
            <v>10</v>
          </cell>
          <cell r="M28">
            <v>50</v>
          </cell>
          <cell r="N28">
            <v>90</v>
          </cell>
        </row>
        <row r="29">
          <cell r="E29">
            <v>500</v>
          </cell>
          <cell r="L29">
            <v>10</v>
          </cell>
          <cell r="M29">
            <v>50</v>
          </cell>
          <cell r="N29">
            <v>90</v>
          </cell>
        </row>
        <row r="30">
          <cell r="E30">
            <v>355</v>
          </cell>
          <cell r="L30">
            <v>10</v>
          </cell>
          <cell r="M30">
            <v>50</v>
          </cell>
          <cell r="N30">
            <v>90</v>
          </cell>
        </row>
        <row r="31">
          <cell r="E31">
            <v>250</v>
          </cell>
          <cell r="L31">
            <v>10</v>
          </cell>
          <cell r="M31">
            <v>50</v>
          </cell>
          <cell r="N31">
            <v>90</v>
          </cell>
        </row>
        <row r="32">
          <cell r="E32">
            <v>180</v>
          </cell>
          <cell r="L32">
            <v>10</v>
          </cell>
          <cell r="M32">
            <v>50</v>
          </cell>
          <cell r="N32">
            <v>90</v>
          </cell>
        </row>
        <row r="33">
          <cell r="E33">
            <v>90</v>
          </cell>
          <cell r="L33">
            <v>10</v>
          </cell>
          <cell r="M33">
            <v>50</v>
          </cell>
          <cell r="N33">
            <v>90</v>
          </cell>
        </row>
        <row r="34">
          <cell r="E34">
            <v>1</v>
          </cell>
          <cell r="L34">
            <v>10</v>
          </cell>
          <cell r="M34">
            <v>50</v>
          </cell>
          <cell r="N34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0">
          <cell r="E20">
            <v>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1"/>
    </sheetNames>
    <sheetDataSet>
      <sheetData sheetId="0">
        <row r="20">
          <cell r="E20">
            <v>2000</v>
          </cell>
          <cell r="I20">
            <v>0.16666666666651542</v>
          </cell>
          <cell r="K20">
            <v>99.833333333333485</v>
          </cell>
        </row>
        <row r="21">
          <cell r="E21">
            <v>1400</v>
          </cell>
          <cell r="I21">
            <v>0.16666666666670488</v>
          </cell>
          <cell r="K21">
            <v>99.666666666666785</v>
          </cell>
        </row>
        <row r="22">
          <cell r="E22">
            <v>1000</v>
          </cell>
          <cell r="I22">
            <v>8.9999999999999787</v>
          </cell>
          <cell r="K22">
            <v>90.666666666666799</v>
          </cell>
        </row>
        <row r="23">
          <cell r="E23">
            <v>850</v>
          </cell>
          <cell r="I23">
            <v>11.333333333333279</v>
          </cell>
          <cell r="K23">
            <v>79.333333333333513</v>
          </cell>
        </row>
        <row r="24">
          <cell r="E24">
            <v>710</v>
          </cell>
          <cell r="I24">
            <v>10.666666666666744</v>
          </cell>
          <cell r="K24">
            <v>68.666666666666771</v>
          </cell>
        </row>
        <row r="25">
          <cell r="E25">
            <v>500</v>
          </cell>
          <cell r="I25">
            <v>13.500000000000064</v>
          </cell>
          <cell r="K25">
            <v>55.166666666666714</v>
          </cell>
        </row>
        <row r="26">
          <cell r="E26">
            <v>355</v>
          </cell>
          <cell r="I26">
            <v>10.000000000000018</v>
          </cell>
          <cell r="K26">
            <v>45.1666666666667</v>
          </cell>
        </row>
        <row r="27">
          <cell r="E27">
            <v>250</v>
          </cell>
          <cell r="I27">
            <v>16.6666666666667</v>
          </cell>
          <cell r="K27">
            <v>28.5</v>
          </cell>
        </row>
        <row r="28">
          <cell r="E28">
            <v>180</v>
          </cell>
          <cell r="I28">
            <v>11.499999999999984</v>
          </cell>
          <cell r="K28">
            <v>17.000000000000014</v>
          </cell>
        </row>
        <row r="29">
          <cell r="E29">
            <v>1</v>
          </cell>
          <cell r="I29">
            <v>17.000000000000011</v>
          </cell>
          <cell r="K29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2"/>
    </sheetNames>
    <sheetDataSet>
      <sheetData sheetId="0">
        <row r="20">
          <cell r="E20">
            <v>2000</v>
          </cell>
          <cell r="I20">
            <v>0.12150668286744744</v>
          </cell>
          <cell r="K20">
            <v>99.878493317132552</v>
          </cell>
        </row>
        <row r="21">
          <cell r="E21">
            <v>1400</v>
          </cell>
          <cell r="I21">
            <v>0.12150668286758556</v>
          </cell>
          <cell r="K21">
            <v>99.756986634264962</v>
          </cell>
        </row>
        <row r="22">
          <cell r="E22">
            <v>1000</v>
          </cell>
          <cell r="I22">
            <v>4.9817739975698352</v>
          </cell>
          <cell r="K22">
            <v>94.77521263669513</v>
          </cell>
        </row>
        <row r="23">
          <cell r="E23">
            <v>850</v>
          </cell>
          <cell r="I23">
            <v>6.925880923450789</v>
          </cell>
          <cell r="K23">
            <v>87.849331713244339</v>
          </cell>
        </row>
        <row r="24">
          <cell r="E24">
            <v>710</v>
          </cell>
          <cell r="I24">
            <v>9.1130012150668467</v>
          </cell>
          <cell r="K24">
            <v>78.736330498177495</v>
          </cell>
        </row>
        <row r="25">
          <cell r="E25">
            <v>500</v>
          </cell>
          <cell r="I25">
            <v>12.27217496962338</v>
          </cell>
          <cell r="K25">
            <v>66.464155528554116</v>
          </cell>
        </row>
        <row r="26">
          <cell r="E26">
            <v>355</v>
          </cell>
          <cell r="I26">
            <v>10.328068043742427</v>
          </cell>
          <cell r="K26">
            <v>56.136087484811689</v>
          </cell>
        </row>
        <row r="27">
          <cell r="E27">
            <v>250</v>
          </cell>
          <cell r="I27">
            <v>17.496962332928316</v>
          </cell>
          <cell r="K27">
            <v>38.639125151883377</v>
          </cell>
        </row>
        <row r="28">
          <cell r="E28">
            <v>180</v>
          </cell>
          <cell r="I28">
            <v>13.608748481166478</v>
          </cell>
          <cell r="K28">
            <v>25.030376670716905</v>
          </cell>
        </row>
        <row r="29">
          <cell r="E29">
            <v>1</v>
          </cell>
          <cell r="I29">
            <v>25.030376670716898</v>
          </cell>
          <cell r="K29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3"/>
    </sheetNames>
    <sheetDataSet>
      <sheetData sheetId="0">
        <row r="20">
          <cell r="E20">
            <v>2000</v>
          </cell>
          <cell r="I20">
            <v>0.13210039630106887</v>
          </cell>
          <cell r="K20">
            <v>99.86789960369893</v>
          </cell>
        </row>
        <row r="21">
          <cell r="E21">
            <v>1400</v>
          </cell>
          <cell r="I21">
            <v>0.13210039630121906</v>
          </cell>
          <cell r="K21">
            <v>99.735799207397719</v>
          </cell>
        </row>
        <row r="22">
          <cell r="E22">
            <v>1000</v>
          </cell>
          <cell r="I22">
            <v>11.756935270805794</v>
          </cell>
          <cell r="K22">
            <v>87.978863936591921</v>
          </cell>
        </row>
        <row r="23">
          <cell r="E23">
            <v>850</v>
          </cell>
          <cell r="I23">
            <v>10.700132100396265</v>
          </cell>
          <cell r="K23">
            <v>77.278731836195647</v>
          </cell>
        </row>
        <row r="24">
          <cell r="E24">
            <v>710</v>
          </cell>
          <cell r="I24">
            <v>13.077939233817759</v>
          </cell>
          <cell r="K24">
            <v>64.200792602377902</v>
          </cell>
        </row>
        <row r="25">
          <cell r="E25">
            <v>500</v>
          </cell>
          <cell r="I25">
            <v>12.549537648612958</v>
          </cell>
          <cell r="K25">
            <v>51.651254953764933</v>
          </cell>
        </row>
        <row r="26">
          <cell r="E26">
            <v>355</v>
          </cell>
          <cell r="I26">
            <v>9.1149273447820889</v>
          </cell>
          <cell r="K26">
            <v>42.536327608982845</v>
          </cell>
        </row>
        <row r="27">
          <cell r="E27">
            <v>250</v>
          </cell>
          <cell r="I27">
            <v>14.266842800528428</v>
          </cell>
          <cell r="K27">
            <v>28.269484808454422</v>
          </cell>
        </row>
        <row r="28">
          <cell r="E28">
            <v>180</v>
          </cell>
          <cell r="I28">
            <v>11.756935270805794</v>
          </cell>
          <cell r="K28">
            <v>16.512549537648624</v>
          </cell>
        </row>
        <row r="29">
          <cell r="E29">
            <v>1</v>
          </cell>
          <cell r="I29">
            <v>16.512549537648628</v>
          </cell>
          <cell r="K29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4"/>
    </sheetNames>
    <sheetDataSet>
      <sheetData sheetId="0">
        <row r="20">
          <cell r="E20">
            <v>2000</v>
          </cell>
          <cell r="I20">
            <v>13.922518159806302</v>
          </cell>
          <cell r="K20">
            <v>86.077481840193698</v>
          </cell>
        </row>
        <row r="21">
          <cell r="E21">
            <v>1400</v>
          </cell>
          <cell r="I21">
            <v>4.7215496368039167</v>
          </cell>
          <cell r="K21">
            <v>81.355932203389784</v>
          </cell>
        </row>
        <row r="22">
          <cell r="E22">
            <v>1000</v>
          </cell>
          <cell r="I22">
            <v>3.7530266343825267</v>
          </cell>
          <cell r="K22">
            <v>77.602905569007248</v>
          </cell>
        </row>
        <row r="23">
          <cell r="E23">
            <v>850</v>
          </cell>
          <cell r="I23">
            <v>2.1791767554478878</v>
          </cell>
          <cell r="K23">
            <v>75.423728813559364</v>
          </cell>
        </row>
        <row r="24">
          <cell r="E24">
            <v>710</v>
          </cell>
          <cell r="I24">
            <v>2.9055690072639648</v>
          </cell>
          <cell r="K24">
            <v>72.518159806295401</v>
          </cell>
        </row>
        <row r="25">
          <cell r="E25">
            <v>500</v>
          </cell>
          <cell r="I25">
            <v>11.864406779661035</v>
          </cell>
          <cell r="K25">
            <v>60.653753026634369</v>
          </cell>
        </row>
        <row r="26">
          <cell r="E26">
            <v>355</v>
          </cell>
          <cell r="I26">
            <v>13.801452784503679</v>
          </cell>
          <cell r="K26">
            <v>46.852300242130688</v>
          </cell>
        </row>
        <row r="27">
          <cell r="E27">
            <v>250</v>
          </cell>
          <cell r="I27">
            <v>13.196125907990291</v>
          </cell>
          <cell r="K27">
            <v>33.656174334140402</v>
          </cell>
        </row>
        <row r="28">
          <cell r="E28">
            <v>180</v>
          </cell>
          <cell r="I28">
            <v>11.138014527845028</v>
          </cell>
          <cell r="K28">
            <v>22.518159806295373</v>
          </cell>
        </row>
        <row r="29">
          <cell r="E29">
            <v>1</v>
          </cell>
          <cell r="I29">
            <v>22.518159806295369</v>
          </cell>
          <cell r="K29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5"/>
    </sheetNames>
    <sheetDataSet>
      <sheetData sheetId="0">
        <row r="20">
          <cell r="E20">
            <v>2000</v>
          </cell>
          <cell r="I20">
            <v>8.0971659918954775E-2</v>
          </cell>
          <cell r="K20">
            <v>99.919028340081042</v>
          </cell>
        </row>
        <row r="21">
          <cell r="E21">
            <v>1400</v>
          </cell>
          <cell r="I21">
            <v>8.0971659919046826E-2</v>
          </cell>
          <cell r="K21">
            <v>99.838056680161998</v>
          </cell>
        </row>
        <row r="22">
          <cell r="E22">
            <v>1000</v>
          </cell>
          <cell r="I22">
            <v>3.7246963562752797</v>
          </cell>
          <cell r="K22">
            <v>96.113360323886724</v>
          </cell>
        </row>
        <row r="23">
          <cell r="E23">
            <v>850</v>
          </cell>
          <cell r="I23">
            <v>5.6680161943319884</v>
          </cell>
          <cell r="K23">
            <v>90.445344129554726</v>
          </cell>
        </row>
        <row r="24">
          <cell r="E24">
            <v>710</v>
          </cell>
          <cell r="I24">
            <v>7.2874493927125572</v>
          </cell>
          <cell r="K24">
            <v>83.157894736842167</v>
          </cell>
        </row>
        <row r="25">
          <cell r="E25">
            <v>500</v>
          </cell>
          <cell r="I25">
            <v>11.740890688259121</v>
          </cell>
          <cell r="K25">
            <v>71.417004048583053</v>
          </cell>
        </row>
        <row r="26">
          <cell r="E26">
            <v>355</v>
          </cell>
          <cell r="I26">
            <v>14.170040485829974</v>
          </cell>
          <cell r="K26">
            <v>57.246963562753081</v>
          </cell>
        </row>
        <row r="27">
          <cell r="E27">
            <v>250</v>
          </cell>
          <cell r="I27">
            <v>24.129554655870479</v>
          </cell>
          <cell r="K27">
            <v>33.117408906882602</v>
          </cell>
        </row>
        <row r="28">
          <cell r="E28">
            <v>180</v>
          </cell>
          <cell r="I28">
            <v>10.850202429149789</v>
          </cell>
          <cell r="K28">
            <v>22.267206477732813</v>
          </cell>
        </row>
        <row r="29">
          <cell r="E29">
            <v>1</v>
          </cell>
          <cell r="I29">
            <v>22.267206477732813</v>
          </cell>
          <cell r="K2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071A-7223-4B42-B370-4FAF82FF1A72}">
  <dimension ref="A1:N41"/>
  <sheetViews>
    <sheetView tabSelected="1" topLeftCell="A10" workbookViewId="0">
      <selection activeCell="G36" sqref="G36"/>
    </sheetView>
  </sheetViews>
  <sheetFormatPr defaultRowHeight="15" x14ac:dyDescent="0.25"/>
  <cols>
    <col min="1" max="1" width="23.42578125" customWidth="1"/>
    <col min="2" max="2" width="52.85546875" customWidth="1"/>
    <col min="5" max="5" width="10.140625" bestFit="1" customWidth="1"/>
  </cols>
  <sheetData>
    <row r="1" spans="1:6" x14ac:dyDescent="0.25">
      <c r="A1" s="33" t="s">
        <v>0</v>
      </c>
      <c r="B1" s="33"/>
    </row>
    <row r="2" spans="1:6" x14ac:dyDescent="0.25">
      <c r="A2" s="1" t="s">
        <v>1</v>
      </c>
      <c r="B2" s="2" t="s">
        <v>2</v>
      </c>
      <c r="F2" t="s">
        <v>39</v>
      </c>
    </row>
    <row r="3" spans="1:6" x14ac:dyDescent="0.25">
      <c r="A3" s="1" t="s">
        <v>3</v>
      </c>
      <c r="B3" s="3"/>
      <c r="F3">
        <f>1.75*2.1/60</f>
        <v>6.1250000000000006E-2</v>
      </c>
    </row>
    <row r="4" spans="1:6" x14ac:dyDescent="0.25">
      <c r="A4" s="1" t="s">
        <v>4</v>
      </c>
      <c r="B4" s="4">
        <v>44391</v>
      </c>
      <c r="F4">
        <f>F3*1000</f>
        <v>61.250000000000007</v>
      </c>
    </row>
    <row r="5" spans="1:6" x14ac:dyDescent="0.25">
      <c r="A5" s="1" t="s">
        <v>5</v>
      </c>
      <c r="B5" s="5" t="s">
        <v>37</v>
      </c>
    </row>
    <row r="6" spans="1:6" x14ac:dyDescent="0.25">
      <c r="A6" s="1" t="s">
        <v>6</v>
      </c>
      <c r="B6" s="3" t="s">
        <v>38</v>
      </c>
    </row>
    <row r="7" spans="1:6" x14ac:dyDescent="0.25">
      <c r="A7" s="1" t="s">
        <v>7</v>
      </c>
      <c r="B7" s="3">
        <v>60</v>
      </c>
    </row>
    <row r="8" spans="1:6" x14ac:dyDescent="0.25">
      <c r="A8" s="6" t="s">
        <v>8</v>
      </c>
      <c r="B8" s="7">
        <v>700</v>
      </c>
    </row>
    <row r="9" spans="1:6" x14ac:dyDescent="0.25">
      <c r="A9" s="1" t="s">
        <v>9</v>
      </c>
      <c r="B9" s="3">
        <v>1.75</v>
      </c>
    </row>
    <row r="10" spans="1:6" x14ac:dyDescent="0.25">
      <c r="A10" s="1" t="s">
        <v>10</v>
      </c>
      <c r="B10" s="3" t="s">
        <v>36</v>
      </c>
    </row>
    <row r="11" spans="1:6" x14ac:dyDescent="0.25">
      <c r="A11" s="1" t="s">
        <v>11</v>
      </c>
      <c r="B11" s="3">
        <v>2</v>
      </c>
      <c r="E11" t="s">
        <v>40</v>
      </c>
      <c r="F11">
        <v>115.4</v>
      </c>
    </row>
    <row r="12" spans="1:6" x14ac:dyDescent="0.25">
      <c r="A12" s="1" t="s">
        <v>12</v>
      </c>
      <c r="B12" s="3">
        <v>3</v>
      </c>
    </row>
    <row r="13" spans="1:6" x14ac:dyDescent="0.25">
      <c r="A13" s="6" t="s">
        <v>13</v>
      </c>
      <c r="B13" s="7">
        <v>110</v>
      </c>
    </row>
    <row r="14" spans="1:6" x14ac:dyDescent="0.25">
      <c r="A14" s="8"/>
      <c r="B14" s="9"/>
    </row>
    <row r="15" spans="1:6" x14ac:dyDescent="0.25">
      <c r="A15" s="8"/>
      <c r="B15" s="9"/>
    </row>
    <row r="16" spans="1:6" x14ac:dyDescent="0.25">
      <c r="A16" s="8"/>
      <c r="B16" s="9"/>
    </row>
    <row r="17" spans="1:14" x14ac:dyDescent="0.25">
      <c r="D17" s="10" t="s">
        <v>14</v>
      </c>
      <c r="E17" s="11">
        <v>44483</v>
      </c>
      <c r="F17" s="12"/>
      <c r="G17" s="12" t="s">
        <v>15</v>
      </c>
      <c r="H17" s="13">
        <v>1.27</v>
      </c>
      <c r="I17" s="13"/>
      <c r="J17" s="13"/>
      <c r="K17" s="13"/>
      <c r="L17" s="13"/>
      <c r="M17" s="13"/>
      <c r="N17" s="13"/>
    </row>
    <row r="18" spans="1:14" x14ac:dyDescent="0.25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60" x14ac:dyDescent="0.25">
      <c r="A19" s="14"/>
      <c r="B19" s="15" t="s">
        <v>16</v>
      </c>
      <c r="D19" s="16" t="s">
        <v>17</v>
      </c>
      <c r="E19" s="17" t="s">
        <v>18</v>
      </c>
      <c r="F19" s="17" t="s">
        <v>19</v>
      </c>
      <c r="G19" s="17" t="s">
        <v>20</v>
      </c>
      <c r="H19" s="17" t="s">
        <v>21</v>
      </c>
      <c r="I19" s="17" t="s">
        <v>22</v>
      </c>
      <c r="J19" s="17" t="s">
        <v>23</v>
      </c>
      <c r="K19" s="18" t="s">
        <v>24</v>
      </c>
      <c r="L19" s="19" t="s">
        <v>25</v>
      </c>
      <c r="M19" s="20" t="s">
        <v>26</v>
      </c>
      <c r="N19" s="20" t="s">
        <v>27</v>
      </c>
    </row>
    <row r="20" spans="1:14" x14ac:dyDescent="0.25">
      <c r="A20" s="21" t="s">
        <v>28</v>
      </c>
      <c r="B20" s="22" cm="1">
        <f t="array" ref="B20">TREND(D28:D28,K28:K28,10)</f>
        <v>215</v>
      </c>
      <c r="D20" s="23">
        <v>2000</v>
      </c>
      <c r="E20" s="24">
        <v>2000</v>
      </c>
      <c r="F20" s="24">
        <v>520.20000000000005</v>
      </c>
      <c r="G20" s="24">
        <v>520.6</v>
      </c>
      <c r="H20">
        <f t="shared" ref="H20:H29" si="0">G20-F20</f>
        <v>0.39999999999997726</v>
      </c>
      <c r="I20">
        <f t="shared" ref="I20:I29" si="1">(H20/$H$30)*100</f>
        <v>0.47114252061245859</v>
      </c>
      <c r="J20">
        <f>I20</f>
        <v>0.47114252061245859</v>
      </c>
      <c r="K20">
        <f t="shared" ref="K20:K29" si="2">100-J20</f>
        <v>99.52885747938754</v>
      </c>
      <c r="L20" s="13">
        <v>10</v>
      </c>
      <c r="M20" s="25">
        <v>50</v>
      </c>
      <c r="N20" s="13">
        <v>90</v>
      </c>
    </row>
    <row r="21" spans="1:14" x14ac:dyDescent="0.25">
      <c r="A21" s="21" t="s">
        <v>29</v>
      </c>
      <c r="B21" s="22" cm="1">
        <f t="array" ref="B21">TREND(D26:D27,K26:K27,50)</f>
        <v>482.38782051282135</v>
      </c>
      <c r="C21" s="13"/>
      <c r="D21" s="23">
        <v>1700</v>
      </c>
      <c r="E21" s="24">
        <v>1400</v>
      </c>
      <c r="F21" s="24">
        <v>445.9</v>
      </c>
      <c r="G21" s="24">
        <v>446.1</v>
      </c>
      <c r="H21">
        <f t="shared" si="0"/>
        <v>0.20000000000004547</v>
      </c>
      <c r="I21">
        <f t="shared" si="1"/>
        <v>0.23557126030629627</v>
      </c>
      <c r="J21">
        <f t="shared" ref="J21:J29" si="3">J20+I21</f>
        <v>0.70671378091875492</v>
      </c>
      <c r="K21">
        <f t="shared" si="2"/>
        <v>99.293286219081239</v>
      </c>
      <c r="L21" s="13">
        <v>10</v>
      </c>
      <c r="M21" s="25">
        <v>50</v>
      </c>
      <c r="N21" s="13">
        <v>90</v>
      </c>
    </row>
    <row r="22" spans="1:14" x14ac:dyDescent="0.25">
      <c r="A22" s="21" t="s">
        <v>30</v>
      </c>
      <c r="B22" s="22" cm="1">
        <f t="array" ref="B22">TREND(D21:D22,K21:K22,90)</f>
        <v>1187.6623376623384</v>
      </c>
      <c r="C22" s="13"/>
      <c r="D22" s="23">
        <v>1200</v>
      </c>
      <c r="E22" s="24">
        <v>1000</v>
      </c>
      <c r="F22" s="24">
        <v>433.8</v>
      </c>
      <c r="G22" s="24">
        <v>441.5</v>
      </c>
      <c r="H22">
        <f t="shared" si="0"/>
        <v>7.6999999999999886</v>
      </c>
      <c r="I22">
        <f t="shared" si="1"/>
        <v>9.0694935217903314</v>
      </c>
      <c r="J22">
        <f t="shared" si="3"/>
        <v>9.7762073027090857</v>
      </c>
      <c r="K22">
        <f t="shared" si="2"/>
        <v>90.223792697290918</v>
      </c>
      <c r="L22" s="13">
        <v>10</v>
      </c>
      <c r="M22" s="25">
        <v>50</v>
      </c>
      <c r="N22" s="13">
        <v>90</v>
      </c>
    </row>
    <row r="23" spans="1:14" x14ac:dyDescent="0.25">
      <c r="A23" s="13"/>
      <c r="B23" s="13"/>
      <c r="C23" s="13"/>
      <c r="D23" s="23">
        <v>925</v>
      </c>
      <c r="E23" s="24">
        <v>850</v>
      </c>
      <c r="F23" s="24">
        <v>381.6</v>
      </c>
      <c r="G23" s="24">
        <v>391</v>
      </c>
      <c r="H23">
        <f t="shared" si="0"/>
        <v>9.3999999999999773</v>
      </c>
      <c r="I23">
        <f t="shared" si="1"/>
        <v>11.07184923439338</v>
      </c>
      <c r="J23">
        <f t="shared" si="3"/>
        <v>20.848056537102465</v>
      </c>
      <c r="K23">
        <f t="shared" si="2"/>
        <v>79.151943462897535</v>
      </c>
      <c r="L23" s="13">
        <v>10</v>
      </c>
      <c r="M23" s="25">
        <v>50</v>
      </c>
      <c r="N23" s="13">
        <v>90</v>
      </c>
    </row>
    <row r="24" spans="1:14" x14ac:dyDescent="0.25">
      <c r="A24" s="13"/>
      <c r="B24" s="13"/>
      <c r="C24" s="13"/>
      <c r="D24" s="23">
        <v>780</v>
      </c>
      <c r="E24" s="24">
        <v>710</v>
      </c>
      <c r="F24" s="24">
        <v>411.4</v>
      </c>
      <c r="G24" s="24">
        <v>419.3</v>
      </c>
      <c r="H24">
        <f t="shared" si="0"/>
        <v>7.9000000000000341</v>
      </c>
      <c r="I24">
        <f t="shared" si="1"/>
        <v>9.3050647820966272</v>
      </c>
      <c r="J24">
        <f t="shared" si="3"/>
        <v>30.153121319199094</v>
      </c>
      <c r="K24">
        <f t="shared" si="2"/>
        <v>69.846878680800899</v>
      </c>
      <c r="L24" s="13">
        <v>10</v>
      </c>
      <c r="M24" s="25">
        <v>50</v>
      </c>
      <c r="N24" s="13">
        <v>90</v>
      </c>
    </row>
    <row r="25" spans="1:14" x14ac:dyDescent="0.25">
      <c r="A25" s="13"/>
      <c r="B25" s="13"/>
      <c r="C25" s="13"/>
      <c r="D25" s="23">
        <v>605</v>
      </c>
      <c r="E25" s="24">
        <v>500</v>
      </c>
      <c r="F25" s="24">
        <v>384.2</v>
      </c>
      <c r="G25" s="24">
        <v>395.5</v>
      </c>
      <c r="H25">
        <f t="shared" si="0"/>
        <v>11.300000000000011</v>
      </c>
      <c r="I25">
        <f t="shared" si="1"/>
        <v>13.309776207302725</v>
      </c>
      <c r="J25">
        <f t="shared" si="3"/>
        <v>43.46289752650182</v>
      </c>
      <c r="K25">
        <f t="shared" si="2"/>
        <v>56.53710247349818</v>
      </c>
      <c r="L25" s="13">
        <v>10</v>
      </c>
      <c r="M25" s="25">
        <v>50</v>
      </c>
      <c r="N25" s="13">
        <v>90</v>
      </c>
    </row>
    <row r="26" spans="1:14" x14ac:dyDescent="0.25">
      <c r="A26" s="13"/>
      <c r="B26" s="13"/>
      <c r="C26" s="13"/>
      <c r="D26" s="23">
        <v>427.5</v>
      </c>
      <c r="E26" s="24">
        <v>355</v>
      </c>
      <c r="F26" s="24">
        <v>368.2</v>
      </c>
      <c r="G26" s="24">
        <v>380.6</v>
      </c>
      <c r="H26">
        <f t="shared" si="0"/>
        <v>12.400000000000034</v>
      </c>
      <c r="I26">
        <f t="shared" si="1"/>
        <v>14.605418138987087</v>
      </c>
      <c r="J26">
        <f t="shared" si="3"/>
        <v>58.06831566548891</v>
      </c>
      <c r="K26">
        <f t="shared" si="2"/>
        <v>41.93168433451109</v>
      </c>
      <c r="L26" s="13">
        <v>10</v>
      </c>
      <c r="M26" s="25">
        <v>50</v>
      </c>
      <c r="N26" s="13">
        <v>90</v>
      </c>
    </row>
    <row r="27" spans="1:14" x14ac:dyDescent="0.25">
      <c r="A27" s="13"/>
      <c r="B27" s="13"/>
      <c r="C27" s="13"/>
      <c r="D27" s="23">
        <v>302.5</v>
      </c>
      <c r="E27" s="24">
        <v>250</v>
      </c>
      <c r="F27" s="24">
        <v>343.8</v>
      </c>
      <c r="G27" s="24">
        <v>359.4</v>
      </c>
      <c r="H27">
        <f t="shared" si="0"/>
        <v>15.599999999999966</v>
      </c>
      <c r="I27">
        <f t="shared" si="1"/>
        <v>18.374558303886889</v>
      </c>
      <c r="J27">
        <f t="shared" si="3"/>
        <v>76.442873969375796</v>
      </c>
      <c r="K27">
        <f t="shared" si="2"/>
        <v>23.557126030624204</v>
      </c>
      <c r="L27" s="13">
        <v>10</v>
      </c>
      <c r="M27" s="25">
        <v>50</v>
      </c>
      <c r="N27" s="13">
        <v>90</v>
      </c>
    </row>
    <row r="28" spans="1:14" x14ac:dyDescent="0.25">
      <c r="A28" s="13"/>
      <c r="B28" s="13"/>
      <c r="C28" s="13"/>
      <c r="D28" s="23">
        <v>215</v>
      </c>
      <c r="E28" s="24">
        <v>180</v>
      </c>
      <c r="F28" s="24">
        <v>332.5</v>
      </c>
      <c r="G28" s="24">
        <v>341.7</v>
      </c>
      <c r="H28">
        <f t="shared" si="0"/>
        <v>9.1999999999999886</v>
      </c>
      <c r="I28">
        <f t="shared" si="1"/>
        <v>10.836277974087151</v>
      </c>
      <c r="J28">
        <f t="shared" si="3"/>
        <v>87.279151943462949</v>
      </c>
      <c r="K28">
        <f t="shared" si="2"/>
        <v>12.720848056537051</v>
      </c>
      <c r="L28" s="13">
        <v>10</v>
      </c>
      <c r="M28" s="25">
        <v>50</v>
      </c>
      <c r="N28" s="13">
        <v>90</v>
      </c>
    </row>
    <row r="29" spans="1:14" x14ac:dyDescent="0.25">
      <c r="A29" s="13"/>
      <c r="B29" s="13"/>
      <c r="C29" s="13"/>
      <c r="D29" s="23">
        <v>90.5</v>
      </c>
      <c r="E29" s="24">
        <v>1</v>
      </c>
      <c r="F29" s="24">
        <v>358.1</v>
      </c>
      <c r="G29" s="24">
        <v>368.9</v>
      </c>
      <c r="H29">
        <f t="shared" si="0"/>
        <v>10.799999999999955</v>
      </c>
      <c r="I29">
        <f t="shared" si="1"/>
        <v>12.720848056537051</v>
      </c>
      <c r="J29">
        <f t="shared" si="3"/>
        <v>100</v>
      </c>
      <c r="K29">
        <f t="shared" si="2"/>
        <v>0</v>
      </c>
      <c r="L29" s="13">
        <v>10</v>
      </c>
      <c r="M29" s="25">
        <v>50</v>
      </c>
      <c r="N29" s="13">
        <v>90</v>
      </c>
    </row>
    <row r="30" spans="1:14" x14ac:dyDescent="0.25">
      <c r="A30" s="13"/>
      <c r="B30" s="13"/>
      <c r="C30" s="13"/>
      <c r="D30" s="26" t="s">
        <v>31</v>
      </c>
      <c r="E30" s="27"/>
      <c r="F30" s="28"/>
      <c r="G30" s="28"/>
      <c r="H30" s="29">
        <f>SUM(H20:H29)</f>
        <v>84.899999999999977</v>
      </c>
      <c r="I30" s="28"/>
      <c r="J30" s="28"/>
      <c r="K30" s="30"/>
      <c r="L30" s="13"/>
      <c r="M30" s="13"/>
      <c r="N30" s="13"/>
    </row>
    <row r="31" spans="1:14" x14ac:dyDescent="0.25">
      <c r="A31" s="13"/>
      <c r="B31" s="13"/>
      <c r="C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7" x14ac:dyDescent="0.25">
      <c r="A33" s="13"/>
      <c r="B33" s="13"/>
      <c r="C33" s="13"/>
      <c r="F33" s="31"/>
      <c r="G33" s="32" t="s">
        <v>32</v>
      </c>
    </row>
    <row r="34" spans="1:7" x14ac:dyDescent="0.25">
      <c r="A34" s="13"/>
      <c r="B34" s="13"/>
      <c r="C34" s="13"/>
      <c r="F34" s="32" t="s">
        <v>33</v>
      </c>
      <c r="G34" s="31">
        <f>SUM(I29:I29)</f>
        <v>12.720848056537051</v>
      </c>
    </row>
    <row r="35" spans="1:7" x14ac:dyDescent="0.25">
      <c r="A35" s="13"/>
      <c r="B35" s="13"/>
      <c r="C35" s="13"/>
      <c r="F35" s="32" t="s">
        <v>34</v>
      </c>
      <c r="G35" s="31">
        <f>SUM(I23:I28)</f>
        <v>77.502944640753853</v>
      </c>
    </row>
    <row r="36" spans="1:7" x14ac:dyDescent="0.25">
      <c r="A36" s="13"/>
      <c r="B36" s="13"/>
      <c r="C36" s="13"/>
      <c r="F36" s="32" t="s">
        <v>35</v>
      </c>
      <c r="G36" s="31">
        <f>SUM(I20:I22)</f>
        <v>9.7762073027090857</v>
      </c>
    </row>
    <row r="37" spans="1:7" x14ac:dyDescent="0.25">
      <c r="A37" s="13"/>
      <c r="B37" s="13"/>
      <c r="C37" s="13"/>
    </row>
    <row r="38" spans="1:7" x14ac:dyDescent="0.25">
      <c r="A38" s="13"/>
      <c r="B38" s="13"/>
      <c r="C38" s="13"/>
    </row>
    <row r="39" spans="1:7" x14ac:dyDescent="0.25">
      <c r="A39" s="13"/>
      <c r="B39" s="13"/>
      <c r="C39" s="13"/>
    </row>
    <row r="40" spans="1:7" x14ac:dyDescent="0.25">
      <c r="A40" s="13"/>
      <c r="B40" s="13"/>
      <c r="C40" s="13"/>
    </row>
    <row r="41" spans="1:7" x14ac:dyDescent="0.25">
      <c r="A41" s="13"/>
      <c r="B41" s="13"/>
      <c r="C41" s="13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2021-10-15T20:15:26Z</dcterms:created>
  <dcterms:modified xsi:type="dcterms:W3CDTF">2021-10-18T18:37:23Z</dcterms:modified>
</cp:coreProperties>
</file>