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22755" windowHeight="10260" activeTab="2"/>
  </bookViews>
  <sheets>
    <sheet name="Chase Strategy" sheetId="1" r:id="rId1"/>
    <sheet name="Level Strategy" sheetId="2" r:id="rId2"/>
    <sheet name="Mixed Strategy" sheetId="3" r:id="rId3"/>
  </sheets>
  <definedNames>
    <definedName name="solver_adj" localSheetId="0" hidden="1">'Chase Strategy'!$C$5:$J$16</definedName>
    <definedName name="solver_adj" localSheetId="1" hidden="1">'Level Strategy'!$C$5:$J$16</definedName>
    <definedName name="solver_adj" localSheetId="2" hidden="1">'Mixed Strategy'!$C$5:$J$16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'Chase Strategy'!$C$5:$J$16</definedName>
    <definedName name="solver_lhs1" localSheetId="1" hidden="1">'Level Strategy'!$C$5:$J$16</definedName>
    <definedName name="solver_lhs1" localSheetId="2" hidden="1">'Mixed Strategy'!$C$5:$J$16</definedName>
    <definedName name="solver_lhs10" localSheetId="0" hidden="1">'Chase Strategy'!$K$35:$K$46</definedName>
    <definedName name="solver_lhs10" localSheetId="1" hidden="1">'Level Strategy'!$K$35:$K$46</definedName>
    <definedName name="solver_lhs10" localSheetId="2" hidden="1">'Mixed Strategy'!$K$35:$K$46</definedName>
    <definedName name="solver_lhs11" localSheetId="1" hidden="1">'Level Strategy'!$L$35:$L$46</definedName>
    <definedName name="solver_lhs11" localSheetId="2" hidden="1">'Mixed Strategy'!$L$35:$L$46</definedName>
    <definedName name="solver_lhs2" localSheetId="0" hidden="1">'Chase Strategy'!$F$35:$F$46</definedName>
    <definedName name="solver_lhs2" localSheetId="1" hidden="1">'Level Strategy'!$F$35:$F$46</definedName>
    <definedName name="solver_lhs2" localSheetId="2" hidden="1">'Mixed Strategy'!$F$35:$F$46</definedName>
    <definedName name="solver_lhs3" localSheetId="0" hidden="1">'Chase Strategy'!$G$17</definedName>
    <definedName name="solver_lhs3" localSheetId="1" hidden="1">'Level Strategy'!$G$17</definedName>
    <definedName name="solver_lhs3" localSheetId="2" hidden="1">'Mixed Strategy'!$G$17</definedName>
    <definedName name="solver_lhs4" localSheetId="0" hidden="1">'Chase Strategy'!$G$35:$G$46</definedName>
    <definedName name="solver_lhs4" localSheetId="1" hidden="1">'Level Strategy'!$G$35:$G$46</definedName>
    <definedName name="solver_lhs4" localSheetId="2" hidden="1">'Mixed Strategy'!$G$35:$G$46</definedName>
    <definedName name="solver_lhs5" localSheetId="0" hidden="1">'Chase Strategy'!$G$5:$G$16</definedName>
    <definedName name="solver_lhs5" localSheetId="1" hidden="1">'Level Strategy'!$G$5:$G$16</definedName>
    <definedName name="solver_lhs5" localSheetId="2" hidden="1">'Mixed Strategy'!$G$5:$G$16</definedName>
    <definedName name="solver_lhs6" localSheetId="0" hidden="1">'Chase Strategy'!$H$35:$H$46</definedName>
    <definedName name="solver_lhs6" localSheetId="1" hidden="1">'Level Strategy'!$H$35:$H$46</definedName>
    <definedName name="solver_lhs6" localSheetId="2" hidden="1">'Mixed Strategy'!$H$35:$H$46</definedName>
    <definedName name="solver_lhs7" localSheetId="0" hidden="1">'Chase Strategy'!$H$5:$H$16</definedName>
    <definedName name="solver_lhs7" localSheetId="1" hidden="1">'Level Strategy'!$H$5:$H$16</definedName>
    <definedName name="solver_lhs7" localSheetId="2" hidden="1">'Mixed Strategy'!$H$5:$H$16</definedName>
    <definedName name="solver_lhs8" localSheetId="0" hidden="1">'Chase Strategy'!$I$35:$I$46</definedName>
    <definedName name="solver_lhs8" localSheetId="1" hidden="1">'Level Strategy'!$I$35:$I$46</definedName>
    <definedName name="solver_lhs8" localSheetId="2" hidden="1">'Mixed Strategy'!$I$35:$I$46</definedName>
    <definedName name="solver_lhs9" localSheetId="0" hidden="1">'Chase Strategy'!$J$35:$J$46</definedName>
    <definedName name="solver_lhs9" localSheetId="1" hidden="1">'Level Strategy'!$J$35:$J$46</definedName>
    <definedName name="solver_lhs9" localSheetId="2" hidden="1">'Mixed Strategy'!$J$35:$J$46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10</definedName>
    <definedName name="solver_num" localSheetId="1" hidden="1">11</definedName>
    <definedName name="solver_num" localSheetId="2" hidden="1">11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'Chase Strategy'!$C$34</definedName>
    <definedName name="solver_opt" localSheetId="1" hidden="1">'Level Strategy'!$C$34</definedName>
    <definedName name="solver_opt" localSheetId="2" hidden="1">'Mixed Strategy'!$C$34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0" localSheetId="0" hidden="1">2</definedName>
    <definedName name="solver_rel10" localSheetId="1" hidden="1">2</definedName>
    <definedName name="solver_rel10" localSheetId="2" hidden="1">2</definedName>
    <definedName name="solver_rel11" localSheetId="1" hidden="1">2</definedName>
    <definedName name="solver_rel11" localSheetId="2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6" localSheetId="0" hidden="1">2</definedName>
    <definedName name="solver_rel6" localSheetId="1" hidden="1">2</definedName>
    <definedName name="solver_rel6" localSheetId="2" hidden="1">2</definedName>
    <definedName name="solver_rel7" localSheetId="0" hidden="1">1</definedName>
    <definedName name="solver_rel7" localSheetId="1" hidden="1">1</definedName>
    <definedName name="solver_rel7" localSheetId="2" hidden="1">1</definedName>
    <definedName name="solver_rel8" localSheetId="0" hidden="1">3</definedName>
    <definedName name="solver_rel8" localSheetId="1" hidden="1">3</definedName>
    <definedName name="solver_rel8" localSheetId="2" hidden="1">3</definedName>
    <definedName name="solver_rel9" localSheetId="0" hidden="1">2</definedName>
    <definedName name="solver_rel9" localSheetId="1" hidden="1">2</definedName>
    <definedName name="solver_rel9" localSheetId="2" hidden="1">2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10" localSheetId="0" hidden="1">0</definedName>
    <definedName name="solver_rhs10" localSheetId="1" hidden="1">0</definedName>
    <definedName name="solver_rhs10" localSheetId="2" hidden="1">0</definedName>
    <definedName name="solver_rhs11" localSheetId="1" hidden="1">0</definedName>
    <definedName name="solver_rhs11" localSheetId="2" hidden="1">0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3" localSheetId="0" hidden="1">3000</definedName>
    <definedName name="solver_rhs3" localSheetId="1" hidden="1">3000</definedName>
    <definedName name="solver_rhs3" localSheetId="2" hidden="1">3000</definedName>
    <definedName name="solver_rhs4" localSheetId="0" hidden="1">0</definedName>
    <definedName name="solver_rhs4" localSheetId="1" hidden="1">0</definedName>
    <definedName name="solver_rhs4" localSheetId="2" hidden="1">0</definedName>
    <definedName name="solver_rhs5" localSheetId="0" hidden="1">'Chase Strategy'!$M$5:$M$16</definedName>
    <definedName name="solver_rhs5" localSheetId="1" hidden="1">'Level Strategy'!$M$5:$M$16</definedName>
    <definedName name="solver_rhs5" localSheetId="2" hidden="1">'Mixed Strategy'!$M$5:$M$16</definedName>
    <definedName name="solver_rhs6" localSheetId="0" hidden="1">0</definedName>
    <definedName name="solver_rhs6" localSheetId="1" hidden="1">0</definedName>
    <definedName name="solver_rhs6" localSheetId="2" hidden="1">0</definedName>
    <definedName name="solver_rhs7" localSheetId="0" hidden="1">'Chase Strategy'!$O$5:$O$16</definedName>
    <definedName name="solver_rhs7" localSheetId="1" hidden="1">'Level Strategy'!$O$5:$O$16</definedName>
    <definedName name="solver_rhs7" localSheetId="2" hidden="1">'Mixed Strategy'!$O$5:$O$16</definedName>
    <definedName name="solver_rhs8" localSheetId="0" hidden="1">0</definedName>
    <definedName name="solver_rhs8" localSheetId="1" hidden="1">0</definedName>
    <definedName name="solver_rhs8" localSheetId="2" hidden="1">0</definedName>
    <definedName name="solver_rhs9" localSheetId="0" hidden="1">0</definedName>
    <definedName name="solver_rhs9" localSheetId="1" hidden="1">0</definedName>
    <definedName name="solver_rhs9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H45" i="3" l="1"/>
  <c r="H46" i="3"/>
  <c r="J46" i="3"/>
  <c r="K46" i="3"/>
  <c r="K35" i="3"/>
  <c r="L36" i="3"/>
  <c r="L46" i="3"/>
  <c r="L45" i="3"/>
  <c r="L44" i="3"/>
  <c r="L43" i="3"/>
  <c r="L42" i="3"/>
  <c r="L41" i="3"/>
  <c r="L40" i="3"/>
  <c r="L39" i="3"/>
  <c r="L38" i="3"/>
  <c r="L37" i="3"/>
  <c r="L35" i="3"/>
  <c r="F35" i="3"/>
  <c r="F46" i="3" l="1"/>
  <c r="F45" i="3"/>
  <c r="F44" i="3"/>
  <c r="F43" i="3"/>
  <c r="F42" i="3"/>
  <c r="F41" i="3"/>
  <c r="F40" i="3"/>
  <c r="F39" i="3"/>
  <c r="F38" i="3"/>
  <c r="F37" i="3"/>
  <c r="F36" i="3"/>
  <c r="N19" i="3"/>
  <c r="I46" i="3"/>
  <c r="G46" i="3"/>
  <c r="K45" i="3"/>
  <c r="J45" i="3"/>
  <c r="I45" i="3"/>
  <c r="K44" i="3"/>
  <c r="J44" i="3"/>
  <c r="I44" i="3"/>
  <c r="H44" i="3"/>
  <c r="K43" i="3"/>
  <c r="J43" i="3"/>
  <c r="I43" i="3"/>
  <c r="H43" i="3"/>
  <c r="K42" i="3"/>
  <c r="J42" i="3"/>
  <c r="I42" i="3"/>
  <c r="H42" i="3"/>
  <c r="G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G38" i="3"/>
  <c r="K37" i="3"/>
  <c r="J37" i="3"/>
  <c r="I37" i="3"/>
  <c r="H37" i="3"/>
  <c r="K36" i="3"/>
  <c r="J36" i="3"/>
  <c r="I36" i="3"/>
  <c r="H36" i="3"/>
  <c r="J35" i="3"/>
  <c r="I35" i="3"/>
  <c r="H35" i="3"/>
  <c r="J31" i="3"/>
  <c r="I31" i="3"/>
  <c r="H31" i="3"/>
  <c r="G31" i="3"/>
  <c r="F31" i="3"/>
  <c r="E31" i="3"/>
  <c r="D31" i="3"/>
  <c r="C31" i="3"/>
  <c r="J30" i="3"/>
  <c r="I30" i="3"/>
  <c r="H30" i="3"/>
  <c r="G30" i="3"/>
  <c r="F30" i="3"/>
  <c r="E30" i="3"/>
  <c r="D30" i="3"/>
  <c r="C30" i="3"/>
  <c r="J29" i="3"/>
  <c r="I29" i="3"/>
  <c r="H29" i="3"/>
  <c r="G29" i="3"/>
  <c r="F29" i="3"/>
  <c r="E29" i="3"/>
  <c r="D29" i="3"/>
  <c r="C29" i="3"/>
  <c r="J28" i="3"/>
  <c r="I28" i="3"/>
  <c r="H28" i="3"/>
  <c r="G28" i="3"/>
  <c r="F28" i="3"/>
  <c r="E28" i="3"/>
  <c r="D28" i="3"/>
  <c r="C28" i="3"/>
  <c r="J27" i="3"/>
  <c r="I27" i="3"/>
  <c r="H27" i="3"/>
  <c r="G27" i="3"/>
  <c r="F27" i="3"/>
  <c r="E27" i="3"/>
  <c r="D27" i="3"/>
  <c r="C27" i="3"/>
  <c r="J26" i="3"/>
  <c r="I26" i="3"/>
  <c r="H26" i="3"/>
  <c r="G26" i="3"/>
  <c r="F26" i="3"/>
  <c r="E26" i="3"/>
  <c r="D26" i="3"/>
  <c r="C26" i="3"/>
  <c r="S25" i="3"/>
  <c r="J25" i="3"/>
  <c r="I25" i="3"/>
  <c r="H25" i="3"/>
  <c r="G25" i="3"/>
  <c r="F25" i="3"/>
  <c r="E25" i="3"/>
  <c r="D25" i="3"/>
  <c r="C25" i="3"/>
  <c r="J24" i="3"/>
  <c r="I24" i="3"/>
  <c r="H24" i="3"/>
  <c r="G24" i="3"/>
  <c r="F24" i="3"/>
  <c r="E24" i="3"/>
  <c r="D24" i="3"/>
  <c r="C24" i="3"/>
  <c r="J23" i="3"/>
  <c r="I23" i="3"/>
  <c r="H23" i="3"/>
  <c r="G23" i="3"/>
  <c r="F23" i="3"/>
  <c r="E23" i="3"/>
  <c r="D23" i="3"/>
  <c r="C23" i="3"/>
  <c r="J22" i="3"/>
  <c r="I22" i="3"/>
  <c r="H22" i="3"/>
  <c r="G22" i="3"/>
  <c r="F22" i="3"/>
  <c r="E22" i="3"/>
  <c r="D22" i="3"/>
  <c r="C22" i="3"/>
  <c r="U21" i="3"/>
  <c r="G43" i="3" s="1"/>
  <c r="J21" i="3"/>
  <c r="I21" i="3"/>
  <c r="H21" i="3"/>
  <c r="G21" i="3"/>
  <c r="F21" i="3"/>
  <c r="E21" i="3"/>
  <c r="D21" i="3"/>
  <c r="C21" i="3"/>
  <c r="J20" i="3"/>
  <c r="I20" i="3"/>
  <c r="H20" i="3"/>
  <c r="G20" i="3"/>
  <c r="F20" i="3"/>
  <c r="E20" i="3"/>
  <c r="D20" i="3"/>
  <c r="C20" i="3"/>
  <c r="K17" i="3"/>
  <c r="G17" i="3"/>
  <c r="C34" i="3" l="1"/>
  <c r="G37" i="3"/>
  <c r="G41" i="3"/>
  <c r="G45" i="3"/>
  <c r="G36" i="3"/>
  <c r="G40" i="3"/>
  <c r="G44" i="3"/>
  <c r="G35" i="3"/>
  <c r="G39" i="3"/>
  <c r="J35" i="2"/>
  <c r="L36" i="2"/>
  <c r="L37" i="2"/>
  <c r="L38" i="2"/>
  <c r="L39" i="2"/>
  <c r="L40" i="2"/>
  <c r="L41" i="2"/>
  <c r="L42" i="2"/>
  <c r="L43" i="2"/>
  <c r="L44" i="2"/>
  <c r="L45" i="2"/>
  <c r="L46" i="2"/>
  <c r="L35" i="2"/>
  <c r="F36" i="2"/>
  <c r="F37" i="2"/>
  <c r="F38" i="2"/>
  <c r="F39" i="2"/>
  <c r="F40" i="2"/>
  <c r="F41" i="2"/>
  <c r="F42" i="2"/>
  <c r="F43" i="2"/>
  <c r="F44" i="2"/>
  <c r="F45" i="2"/>
  <c r="F46" i="2"/>
  <c r="F35" i="2"/>
  <c r="N19" i="2"/>
  <c r="N18" i="2"/>
  <c r="I38" i="2"/>
  <c r="H35" i="2"/>
  <c r="G35" i="2"/>
  <c r="C20" i="2"/>
  <c r="K46" i="2" l="1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H38" i="2"/>
  <c r="K37" i="2"/>
  <c r="J37" i="2"/>
  <c r="I37" i="2"/>
  <c r="H37" i="2"/>
  <c r="K36" i="2"/>
  <c r="J36" i="2"/>
  <c r="I36" i="2"/>
  <c r="H36" i="2"/>
  <c r="K35" i="2"/>
  <c r="I35" i="2"/>
  <c r="J31" i="2"/>
  <c r="I31" i="2"/>
  <c r="H31" i="2"/>
  <c r="G31" i="2"/>
  <c r="F31" i="2"/>
  <c r="E31" i="2"/>
  <c r="D31" i="2"/>
  <c r="C31" i="2"/>
  <c r="J30" i="2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S25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U21" i="2"/>
  <c r="G46" i="2" s="1"/>
  <c r="J21" i="2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K17" i="2"/>
  <c r="G17" i="2"/>
  <c r="K43" i="1"/>
  <c r="J44" i="1"/>
  <c r="H43" i="1"/>
  <c r="F40" i="1"/>
  <c r="F39" i="1"/>
  <c r="F35" i="1"/>
  <c r="C20" i="1"/>
  <c r="F37" i="1"/>
  <c r="F36" i="1"/>
  <c r="D20" i="1"/>
  <c r="G17" i="1"/>
  <c r="K35" i="1"/>
  <c r="J46" i="1"/>
  <c r="J45" i="1"/>
  <c r="J43" i="1"/>
  <c r="J42" i="1"/>
  <c r="J41" i="1"/>
  <c r="J40" i="1"/>
  <c r="J39" i="1"/>
  <c r="J38" i="1"/>
  <c r="J37" i="1"/>
  <c r="J36" i="1"/>
  <c r="J35" i="1"/>
  <c r="I35" i="1"/>
  <c r="H35" i="1"/>
  <c r="K46" i="1"/>
  <c r="K45" i="1"/>
  <c r="K44" i="1"/>
  <c r="K42" i="1"/>
  <c r="K41" i="1"/>
  <c r="K40" i="1"/>
  <c r="K39" i="1"/>
  <c r="K38" i="1"/>
  <c r="K37" i="1"/>
  <c r="K36" i="1"/>
  <c r="G35" i="1"/>
  <c r="O18" i="1"/>
  <c r="K17" i="1"/>
  <c r="I46" i="1"/>
  <c r="H46" i="1"/>
  <c r="G46" i="1"/>
  <c r="F46" i="1"/>
  <c r="I45" i="1"/>
  <c r="H45" i="1"/>
  <c r="G45" i="1"/>
  <c r="F45" i="1"/>
  <c r="I44" i="1"/>
  <c r="H44" i="1"/>
  <c r="F44" i="1"/>
  <c r="I43" i="1"/>
  <c r="F43" i="1"/>
  <c r="I42" i="1"/>
  <c r="H42" i="1"/>
  <c r="G42" i="1"/>
  <c r="F42" i="1"/>
  <c r="I41" i="1"/>
  <c r="H41" i="1"/>
  <c r="G41" i="1"/>
  <c r="F41" i="1"/>
  <c r="I40" i="1"/>
  <c r="H40" i="1"/>
  <c r="I39" i="1"/>
  <c r="H39" i="1"/>
  <c r="I38" i="1"/>
  <c r="H38" i="1"/>
  <c r="G38" i="1"/>
  <c r="F38" i="1"/>
  <c r="I37" i="1"/>
  <c r="H37" i="1"/>
  <c r="G37" i="1"/>
  <c r="I36" i="1"/>
  <c r="H36" i="1"/>
  <c r="G36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S25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U21" i="1"/>
  <c r="G44" i="1" s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C34" i="2" l="1"/>
  <c r="G41" i="2"/>
  <c r="G45" i="2"/>
  <c r="G37" i="2"/>
  <c r="G39" i="2"/>
  <c r="G43" i="2"/>
  <c r="G36" i="2"/>
  <c r="G38" i="2"/>
  <c r="G40" i="2"/>
  <c r="G42" i="2"/>
  <c r="G44" i="2"/>
  <c r="C34" i="1"/>
  <c r="G39" i="1"/>
  <c r="G43" i="1"/>
  <c r="G40" i="1"/>
</calcChain>
</file>

<file path=xl/sharedStrings.xml><?xml version="1.0" encoding="utf-8"?>
<sst xmlns="http://schemas.openxmlformats.org/spreadsheetml/2006/main" count="404" uniqueCount="92">
  <si>
    <t>Aggregate Plan</t>
  </si>
  <si>
    <t>Period</t>
  </si>
  <si>
    <t>Hired</t>
  </si>
  <si>
    <t>Laid Off</t>
  </si>
  <si>
    <t>Workforce No</t>
  </si>
  <si>
    <t>Overtime Res no</t>
  </si>
  <si>
    <t>Inventory</t>
  </si>
  <si>
    <t>Shipping</t>
  </si>
  <si>
    <t>Production</t>
  </si>
  <si>
    <t>Local Procurement</t>
  </si>
  <si>
    <t>Demand</t>
  </si>
  <si>
    <t>Inv Limit</t>
  </si>
  <si>
    <t>Shipping limit</t>
  </si>
  <si>
    <t>Cost Summary (Per 1000 Sq Foot)</t>
  </si>
  <si>
    <t>Constraints</t>
  </si>
  <si>
    <t>JAN</t>
  </si>
  <si>
    <t>&lt;=</t>
  </si>
  <si>
    <t>Cost Factor</t>
  </si>
  <si>
    <t>Cost($)</t>
  </si>
  <si>
    <t>Forest workers Hired on monthly basis so Undertime will be paid</t>
  </si>
  <si>
    <t>FEB</t>
  </si>
  <si>
    <t>Regular Time</t>
  </si>
  <si>
    <t>Backordering not permitted</t>
  </si>
  <si>
    <t>MAR</t>
  </si>
  <si>
    <t>Over time</t>
  </si>
  <si>
    <t>APR</t>
  </si>
  <si>
    <t>Holding</t>
  </si>
  <si>
    <t>MAY</t>
  </si>
  <si>
    <t>JUN</t>
  </si>
  <si>
    <t>U. S. Spot Market</t>
  </si>
  <si>
    <t>JULY</t>
  </si>
  <si>
    <t>AUG</t>
  </si>
  <si>
    <t>SEP</t>
  </si>
  <si>
    <t>Raw wood Local Procuring cost</t>
  </si>
  <si>
    <t>Per thousand board feet</t>
  </si>
  <si>
    <t>OCT</t>
  </si>
  <si>
    <t>Raw wood Chile production cost</t>
  </si>
  <si>
    <t xml:space="preserve">NOV </t>
  </si>
  <si>
    <t xml:space="preserve">Transportation cost </t>
  </si>
  <si>
    <t>DEC</t>
  </si>
  <si>
    <t>Max Shipping capacity available</t>
  </si>
  <si>
    <t>board Feet/month</t>
  </si>
  <si>
    <t>Lead time for Harvesting and Shipping Raw wood from Chile to Green Mills</t>
  </si>
  <si>
    <t>1 month</t>
  </si>
  <si>
    <t>Aggregate Plan Cost</t>
  </si>
  <si>
    <t>Regular time</t>
  </si>
  <si>
    <t>Overtime</t>
  </si>
  <si>
    <t>Local Proc cost</t>
  </si>
  <si>
    <t>Chile Labor data</t>
  </si>
  <si>
    <t>Harvesting Capacity per worker</t>
  </si>
  <si>
    <t>per 1000 board feet/Month</t>
  </si>
  <si>
    <t>Hours Required to harvest 1000 board feet</t>
  </si>
  <si>
    <t>Hours/Unit</t>
  </si>
  <si>
    <t>Monthly Working hours</t>
  </si>
  <si>
    <t>Hours</t>
  </si>
  <si>
    <t>Total Forest Employess</t>
  </si>
  <si>
    <t>Hired on monthly basis so Undertime will be paid</t>
  </si>
  <si>
    <t xml:space="preserve">Max Inventory Capacity </t>
  </si>
  <si>
    <t>board feet/month</t>
  </si>
  <si>
    <t>Overtime limitation hrs/worker/month</t>
  </si>
  <si>
    <t>25% of regular time hours worked</t>
  </si>
  <si>
    <t xml:space="preserve">Hiring and training cost </t>
  </si>
  <si>
    <t>Per new Employee</t>
  </si>
  <si>
    <t>Firing Cost</t>
  </si>
  <si>
    <t>Per Employee</t>
  </si>
  <si>
    <t>Total Cost</t>
  </si>
  <si>
    <t>Workforce</t>
  </si>
  <si>
    <t>Prodn</t>
  </si>
  <si>
    <t>Jan</t>
  </si>
  <si>
    <t>Feb</t>
  </si>
  <si>
    <t>March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</si>
  <si>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</si>
  <si>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</si>
  <si>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</si>
  <si>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</si>
  <si>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</si>
  <si>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</si>
  <si>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</si>
  <si>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</si>
  <si>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</si>
  <si>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Total</t>
  </si>
  <si>
    <t xml:space="preserve">Total Cost </t>
  </si>
  <si>
    <t>Local Procurement total cost</t>
  </si>
  <si>
    <t>No of Workers required/month</t>
  </si>
  <si>
    <t>Total Demand/Month</t>
  </si>
  <si>
    <t>Per thousand board Feet/month</t>
  </si>
  <si>
    <t xml:space="preserve">Hired </t>
  </si>
  <si>
    <t>E5-E4</t>
  </si>
  <si>
    <t>Hiring</t>
  </si>
  <si>
    <t>Lowest Demand</t>
  </si>
  <si>
    <t>No of Workers required</t>
  </si>
  <si>
    <t>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</si>
</sst>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_);\(0\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64" fontId="0" fillId="0" borderId="0" xfId="2" applyNumberFormat="1" applyFont="1" applyAlignment="1">
      <alignment horizontal="left"/>
    </xf>
    <xf numFmtId="0" fontId="2" fillId="6" borderId="5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6" fontId="0" fillId="7" borderId="5" xfId="0" applyNumberFormat="1" applyFill="1" applyBorder="1" applyAlignment="1">
      <alignment horizontal="center" vertical="center" wrapText="1"/>
    </xf>
    <xf numFmtId="6" fontId="0" fillId="0" borderId="5" xfId="0" applyNumberForma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6" fontId="0" fillId="0" borderId="5" xfId="0" applyNumberFormat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8" borderId="5" xfId="0" applyFill="1" applyBorder="1" applyAlignment="1">
      <alignment horizontal="left" vertical="center" wrapText="1"/>
    </xf>
    <xf numFmtId="165" fontId="0" fillId="8" borderId="5" xfId="1" applyNumberFormat="1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2" fillId="3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2" fillId="3" borderId="2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2" fillId="10" borderId="31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6" fontId="0" fillId="0" borderId="15" xfId="0" applyNumberFormat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1" fontId="0" fillId="5" borderId="7" xfId="0" applyNumberFormat="1" applyFill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13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5" borderId="15" xfId="0" applyNumberFormat="1" applyFill="1" applyBorder="1" applyAlignment="1">
      <alignment horizontal="center"/>
    </xf>
    <xf numFmtId="1" fontId="0" fillId="5" borderId="16" xfId="0" applyNumberFormat="1" applyFill="1" applyBorder="1" applyAlignment="1">
      <alignment horizontal="center"/>
    </xf>
    <xf numFmtId="1" fontId="0" fillId="5" borderId="26" xfId="0" applyNumberForma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11" borderId="0" xfId="0" applyFill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5" fontId="2" fillId="2" borderId="18" xfId="1" applyNumberFormat="1" applyFon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" fillId="12" borderId="2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2" fillId="11" borderId="28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"/>
  <sheetViews>
    <sheetView topLeftCell="A10" zoomScaleNormal="100" workbookViewId="0">
      <selection activeCell="C47" sqref="C47"/>
    </sheetView>
  </sheetViews>
  <sheetFormatPr defaultRowHeight="15" x14ac:dyDescent="0.25"/>
  <cols>
    <col min="1" max="1" width="5.28515625" style="1" customWidth="1"/>
    <col min="2" max="2" width="10.7109375" style="1" bestFit="1" customWidth="1"/>
    <col min="3" max="3" width="16.85546875" style="1" bestFit="1" customWidth="1"/>
    <col min="4" max="4" width="12" style="1" bestFit="1" customWidth="1"/>
    <col min="5" max="5" width="13.5703125" style="1" bestFit="1" customWidth="1"/>
    <col min="6" max="6" width="15.42578125" style="1" bestFit="1" customWidth="1"/>
    <col min="7" max="7" width="11.7109375" style="1" customWidth="1"/>
    <col min="8" max="8" width="13.7109375" style="1" customWidth="1"/>
    <col min="9" max="9" width="14.28515625" style="1" bestFit="1" customWidth="1"/>
    <col min="10" max="11" width="17.7109375" style="1" bestFit="1" customWidth="1"/>
    <col min="12" max="12" width="9.140625" style="1"/>
    <col min="13" max="13" width="13.28515625" style="1" bestFit="1" customWidth="1"/>
    <col min="14" max="14" width="9.140625" style="1"/>
    <col min="15" max="15" width="13.5703125" style="1" bestFit="1" customWidth="1"/>
    <col min="16" max="16" width="9.140625" style="1"/>
    <col min="17" max="17" width="36.42578125" style="1" customWidth="1"/>
    <col min="18" max="18" width="16.85546875" style="1" customWidth="1"/>
    <col min="19" max="19" width="23.140625" style="1" customWidth="1"/>
    <col min="20" max="20" width="18.42578125" style="1" customWidth="1"/>
    <col min="21" max="21" width="9.140625" style="1"/>
    <col min="22" max="22" width="11.28515625" style="1" bestFit="1" customWidth="1"/>
    <col min="23" max="16384" width="9.140625" style="1"/>
  </cols>
  <sheetData>
    <row r="1" spans="2:20" ht="15.75" thickBot="1" x14ac:dyDescent="0.3"/>
    <row r="2" spans="2:20" ht="15.75" thickBot="1" x14ac:dyDescent="0.3">
      <c r="B2" s="101" t="s">
        <v>0</v>
      </c>
      <c r="C2" s="102"/>
      <c r="D2" s="102"/>
      <c r="E2" s="102"/>
      <c r="F2" s="102"/>
      <c r="G2" s="102"/>
      <c r="H2" s="102"/>
      <c r="I2" s="102"/>
      <c r="J2" s="102"/>
      <c r="K2" s="103"/>
    </row>
    <row r="3" spans="2:20" ht="15.75" thickBot="1" x14ac:dyDescent="0.3"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41" t="s">
        <v>6</v>
      </c>
      <c r="H3" s="41" t="s">
        <v>7</v>
      </c>
      <c r="I3" s="41" t="s">
        <v>8</v>
      </c>
      <c r="J3" s="41" t="s">
        <v>9</v>
      </c>
      <c r="K3" s="41" t="s">
        <v>10</v>
      </c>
      <c r="M3" s="2" t="s">
        <v>11</v>
      </c>
      <c r="O3" s="2" t="s">
        <v>12</v>
      </c>
      <c r="Q3" s="104" t="s">
        <v>13</v>
      </c>
      <c r="R3" s="104"/>
      <c r="S3" s="105" t="s">
        <v>14</v>
      </c>
      <c r="T3" s="105"/>
    </row>
    <row r="4" spans="2:20" ht="15.75" thickBot="1" x14ac:dyDescent="0.3">
      <c r="B4" s="42">
        <v>0</v>
      </c>
      <c r="C4" s="43">
        <v>0</v>
      </c>
      <c r="D4" s="43">
        <v>0</v>
      </c>
      <c r="E4" s="43">
        <v>20</v>
      </c>
      <c r="F4" s="43"/>
      <c r="G4" s="44">
        <v>0</v>
      </c>
      <c r="H4" s="43"/>
      <c r="I4" s="43"/>
      <c r="J4" s="43"/>
      <c r="K4" s="45"/>
      <c r="M4" s="2"/>
      <c r="Q4" s="3"/>
      <c r="R4" s="3"/>
      <c r="S4" s="4"/>
      <c r="T4" s="4"/>
    </row>
    <row r="5" spans="2:20" x14ac:dyDescent="0.25">
      <c r="B5" s="46" t="s">
        <v>15</v>
      </c>
      <c r="C5" s="69">
        <v>0</v>
      </c>
      <c r="D5" s="70">
        <v>2.2204460492503131E-16</v>
      </c>
      <c r="E5" s="70">
        <v>20</v>
      </c>
      <c r="F5" s="70">
        <v>0</v>
      </c>
      <c r="G5" s="70">
        <v>0</v>
      </c>
      <c r="H5" s="70">
        <v>1000</v>
      </c>
      <c r="I5" s="71">
        <v>1000</v>
      </c>
      <c r="J5" s="72">
        <v>0</v>
      </c>
      <c r="K5" s="47">
        <v>1000</v>
      </c>
      <c r="L5" s="1" t="s">
        <v>16</v>
      </c>
      <c r="M5" s="1">
        <v>3000</v>
      </c>
      <c r="N5" s="1" t="s">
        <v>16</v>
      </c>
      <c r="O5" s="1">
        <v>1500</v>
      </c>
      <c r="Q5" s="5" t="s">
        <v>17</v>
      </c>
      <c r="R5" s="6" t="s">
        <v>18</v>
      </c>
      <c r="S5" s="106" t="s">
        <v>19</v>
      </c>
      <c r="T5" s="106"/>
    </row>
    <row r="6" spans="2:20" x14ac:dyDescent="0.25">
      <c r="B6" s="48" t="s">
        <v>20</v>
      </c>
      <c r="C6" s="73">
        <v>0</v>
      </c>
      <c r="D6" s="74">
        <v>0</v>
      </c>
      <c r="E6" s="74">
        <v>20</v>
      </c>
      <c r="F6" s="74">
        <v>2.0000000000000036</v>
      </c>
      <c r="G6" s="74">
        <v>0</v>
      </c>
      <c r="H6" s="74">
        <v>1100</v>
      </c>
      <c r="I6" s="75">
        <v>1100</v>
      </c>
      <c r="J6" s="76">
        <v>0</v>
      </c>
      <c r="K6" s="49">
        <v>1100</v>
      </c>
      <c r="L6" s="1" t="s">
        <v>16</v>
      </c>
      <c r="M6" s="1">
        <v>3000</v>
      </c>
      <c r="N6" s="1" t="s">
        <v>16</v>
      </c>
      <c r="O6" s="1">
        <v>1500</v>
      </c>
      <c r="Q6" s="7" t="s">
        <v>21</v>
      </c>
      <c r="R6" s="8">
        <v>150</v>
      </c>
      <c r="S6" s="106" t="s">
        <v>22</v>
      </c>
      <c r="T6" s="106"/>
    </row>
    <row r="7" spans="2:20" x14ac:dyDescent="0.25">
      <c r="B7" s="48" t="s">
        <v>23</v>
      </c>
      <c r="C7" s="73">
        <v>6</v>
      </c>
      <c r="D7" s="74">
        <v>0</v>
      </c>
      <c r="E7" s="74">
        <v>26</v>
      </c>
      <c r="F7" s="74">
        <v>0</v>
      </c>
      <c r="G7" s="74">
        <v>0</v>
      </c>
      <c r="H7" s="74">
        <v>1300</v>
      </c>
      <c r="I7" s="75">
        <v>1300</v>
      </c>
      <c r="J7" s="76">
        <v>0</v>
      </c>
      <c r="K7" s="49">
        <v>1300</v>
      </c>
      <c r="L7" s="1" t="s">
        <v>16</v>
      </c>
      <c r="M7" s="1">
        <v>3000</v>
      </c>
      <c r="N7" s="1" t="s">
        <v>16</v>
      </c>
      <c r="O7" s="1">
        <v>1500</v>
      </c>
      <c r="Q7" s="7" t="s">
        <v>24</v>
      </c>
      <c r="R7" s="8">
        <v>200</v>
      </c>
      <c r="S7" s="9"/>
      <c r="T7" s="10"/>
    </row>
    <row r="8" spans="2:20" x14ac:dyDescent="0.25">
      <c r="B8" s="48" t="s">
        <v>25</v>
      </c>
      <c r="C8" s="73">
        <v>10</v>
      </c>
      <c r="D8" s="74">
        <v>0</v>
      </c>
      <c r="E8" s="74">
        <v>36</v>
      </c>
      <c r="F8" s="74">
        <v>0</v>
      </c>
      <c r="G8" s="74">
        <v>300</v>
      </c>
      <c r="H8" s="74">
        <v>1500</v>
      </c>
      <c r="I8" s="75">
        <v>1800</v>
      </c>
      <c r="J8" s="76">
        <v>0</v>
      </c>
      <c r="K8" s="49">
        <v>1500</v>
      </c>
      <c r="L8" s="1" t="s">
        <v>16</v>
      </c>
      <c r="M8" s="1">
        <v>3000</v>
      </c>
      <c r="N8" s="1" t="s">
        <v>16</v>
      </c>
      <c r="O8" s="1">
        <v>1500</v>
      </c>
      <c r="Q8" s="7" t="s">
        <v>26</v>
      </c>
      <c r="R8" s="8">
        <v>25</v>
      </c>
      <c r="S8" s="11"/>
      <c r="T8" s="12"/>
    </row>
    <row r="9" spans="2:20" x14ac:dyDescent="0.25">
      <c r="B9" s="48" t="s">
        <v>27</v>
      </c>
      <c r="C9" s="73">
        <v>7.9999999999999982</v>
      </c>
      <c r="D9" s="74">
        <v>0</v>
      </c>
      <c r="E9" s="74">
        <v>44</v>
      </c>
      <c r="F9" s="74">
        <v>0</v>
      </c>
      <c r="G9" s="74">
        <v>699.99999999999989</v>
      </c>
      <c r="H9" s="74">
        <v>1500</v>
      </c>
      <c r="I9" s="75">
        <v>2200</v>
      </c>
      <c r="J9" s="76">
        <v>300</v>
      </c>
      <c r="K9" s="49">
        <v>1800</v>
      </c>
      <c r="L9" s="1" t="s">
        <v>16</v>
      </c>
      <c r="M9" s="1">
        <v>3000</v>
      </c>
      <c r="N9" s="1" t="s">
        <v>16</v>
      </c>
      <c r="O9" s="1">
        <v>1500</v>
      </c>
      <c r="Q9" s="7" t="s">
        <v>7</v>
      </c>
      <c r="R9" s="8">
        <v>50</v>
      </c>
      <c r="S9" s="11"/>
      <c r="T9" s="12"/>
    </row>
    <row r="10" spans="2:20" x14ac:dyDescent="0.25">
      <c r="B10" s="48" t="s">
        <v>28</v>
      </c>
      <c r="C10" s="73">
        <v>4.0000000000000018</v>
      </c>
      <c r="D10" s="74">
        <v>0</v>
      </c>
      <c r="E10" s="74">
        <v>48</v>
      </c>
      <c r="F10" s="74">
        <v>2</v>
      </c>
      <c r="G10" s="74">
        <v>1000</v>
      </c>
      <c r="H10" s="74">
        <v>1500</v>
      </c>
      <c r="I10" s="75">
        <v>2500</v>
      </c>
      <c r="J10" s="76">
        <v>700</v>
      </c>
      <c r="K10" s="49">
        <v>2200</v>
      </c>
      <c r="L10" s="1" t="s">
        <v>16</v>
      </c>
      <c r="M10" s="1">
        <v>3000</v>
      </c>
      <c r="N10" s="1" t="s">
        <v>16</v>
      </c>
      <c r="O10" s="1">
        <v>1500</v>
      </c>
      <c r="Q10" s="13" t="s">
        <v>29</v>
      </c>
      <c r="R10" s="14">
        <v>400</v>
      </c>
      <c r="S10" s="9"/>
      <c r="T10" s="10"/>
    </row>
    <row r="11" spans="2:20" x14ac:dyDescent="0.25">
      <c r="B11" s="48" t="s">
        <v>30</v>
      </c>
      <c r="C11" s="73">
        <v>0</v>
      </c>
      <c r="D11" s="74">
        <v>0</v>
      </c>
      <c r="E11" s="74">
        <v>48</v>
      </c>
      <c r="F11" s="74">
        <v>0</v>
      </c>
      <c r="G11" s="74">
        <v>900</v>
      </c>
      <c r="H11" s="74">
        <v>1500</v>
      </c>
      <c r="I11" s="75">
        <v>2400</v>
      </c>
      <c r="J11" s="76">
        <v>1000</v>
      </c>
      <c r="K11" s="49">
        <v>2500</v>
      </c>
      <c r="L11" s="1" t="s">
        <v>16</v>
      </c>
      <c r="M11" s="1">
        <v>3000</v>
      </c>
      <c r="N11" s="1" t="s">
        <v>16</v>
      </c>
      <c r="O11" s="1">
        <v>1500</v>
      </c>
      <c r="Q11" s="15"/>
      <c r="R11" s="9"/>
      <c r="S11" s="9"/>
      <c r="T11" s="10"/>
    </row>
    <row r="12" spans="2:20" x14ac:dyDescent="0.25">
      <c r="B12" s="48" t="s">
        <v>31</v>
      </c>
      <c r="C12" s="73">
        <v>0</v>
      </c>
      <c r="D12" s="74">
        <v>18</v>
      </c>
      <c r="E12" s="74">
        <v>30</v>
      </c>
      <c r="F12" s="74">
        <v>0</v>
      </c>
      <c r="G12" s="74">
        <v>0</v>
      </c>
      <c r="H12" s="74">
        <v>1500</v>
      </c>
      <c r="I12" s="75">
        <v>1500</v>
      </c>
      <c r="J12" s="76">
        <v>900</v>
      </c>
      <c r="K12" s="49">
        <v>2400</v>
      </c>
      <c r="L12" s="1" t="s">
        <v>16</v>
      </c>
      <c r="M12" s="1">
        <v>3000</v>
      </c>
      <c r="N12" s="1" t="s">
        <v>16</v>
      </c>
      <c r="O12" s="1">
        <v>1500</v>
      </c>
      <c r="Q12" s="15"/>
      <c r="R12" s="9"/>
      <c r="S12" s="9"/>
      <c r="T12" s="10"/>
    </row>
    <row r="13" spans="2:20" x14ac:dyDescent="0.25">
      <c r="B13" s="48" t="s">
        <v>32</v>
      </c>
      <c r="C13" s="73">
        <v>0</v>
      </c>
      <c r="D13" s="74">
        <v>0</v>
      </c>
      <c r="E13" s="74">
        <v>30</v>
      </c>
      <c r="F13" s="74">
        <v>2</v>
      </c>
      <c r="G13" s="74">
        <v>99.999999999999886</v>
      </c>
      <c r="H13" s="74">
        <v>1500</v>
      </c>
      <c r="I13" s="75">
        <v>1600</v>
      </c>
      <c r="J13" s="76">
        <v>500</v>
      </c>
      <c r="K13" s="49">
        <v>2000</v>
      </c>
      <c r="L13" s="1" t="s">
        <v>16</v>
      </c>
      <c r="M13" s="1">
        <v>3000</v>
      </c>
      <c r="N13" s="1" t="s">
        <v>16</v>
      </c>
      <c r="O13" s="1">
        <v>1500</v>
      </c>
      <c r="Q13" s="16" t="s">
        <v>33</v>
      </c>
      <c r="R13" s="17">
        <v>400</v>
      </c>
      <c r="S13" s="16" t="s">
        <v>34</v>
      </c>
      <c r="T13" s="10"/>
    </row>
    <row r="14" spans="2:20" x14ac:dyDescent="0.25">
      <c r="B14" s="48" t="s">
        <v>35</v>
      </c>
      <c r="C14" s="73">
        <v>0</v>
      </c>
      <c r="D14" s="74">
        <v>0</v>
      </c>
      <c r="E14" s="74">
        <v>30</v>
      </c>
      <c r="F14" s="74">
        <v>0</v>
      </c>
      <c r="G14" s="74">
        <v>0</v>
      </c>
      <c r="H14" s="74">
        <v>1500</v>
      </c>
      <c r="I14" s="75">
        <v>1500</v>
      </c>
      <c r="J14" s="76">
        <v>100.00000000000011</v>
      </c>
      <c r="K14" s="49">
        <v>1600</v>
      </c>
      <c r="L14" s="1" t="s">
        <v>16</v>
      </c>
      <c r="M14" s="1">
        <v>3000</v>
      </c>
      <c r="N14" s="1" t="s">
        <v>16</v>
      </c>
      <c r="O14" s="1">
        <v>1500</v>
      </c>
      <c r="Q14" s="7" t="s">
        <v>36</v>
      </c>
      <c r="R14" s="18">
        <v>150</v>
      </c>
      <c r="S14" s="7" t="s">
        <v>34</v>
      </c>
      <c r="T14" s="10"/>
    </row>
    <row r="15" spans="2:20" x14ac:dyDescent="0.25">
      <c r="B15" s="48" t="s">
        <v>37</v>
      </c>
      <c r="C15" s="73">
        <v>0</v>
      </c>
      <c r="D15" s="74">
        <v>6</v>
      </c>
      <c r="E15" s="74">
        <v>24</v>
      </c>
      <c r="F15" s="74">
        <v>0</v>
      </c>
      <c r="G15" s="74">
        <v>0</v>
      </c>
      <c r="H15" s="74">
        <v>1200</v>
      </c>
      <c r="I15" s="75">
        <v>1200</v>
      </c>
      <c r="J15" s="76">
        <v>0</v>
      </c>
      <c r="K15" s="49">
        <v>1200</v>
      </c>
      <c r="L15" s="1" t="s">
        <v>16</v>
      </c>
      <c r="M15" s="1">
        <v>3000</v>
      </c>
      <c r="N15" s="1" t="s">
        <v>16</v>
      </c>
      <c r="O15" s="1">
        <v>1500</v>
      </c>
      <c r="Q15" s="7" t="s">
        <v>38</v>
      </c>
      <c r="R15" s="18">
        <v>50</v>
      </c>
      <c r="S15" s="7" t="s">
        <v>34</v>
      </c>
      <c r="T15" s="10"/>
    </row>
    <row r="16" spans="2:20" ht="15.75" thickBot="1" x14ac:dyDescent="0.3">
      <c r="B16" s="50" t="s">
        <v>39</v>
      </c>
      <c r="C16" s="77">
        <v>0</v>
      </c>
      <c r="D16" s="78">
        <v>8</v>
      </c>
      <c r="E16" s="78">
        <v>16</v>
      </c>
      <c r="F16" s="78">
        <v>0</v>
      </c>
      <c r="G16" s="78">
        <v>0</v>
      </c>
      <c r="H16" s="78">
        <v>800</v>
      </c>
      <c r="I16" s="79">
        <v>800</v>
      </c>
      <c r="J16" s="80">
        <v>0</v>
      </c>
      <c r="K16" s="55">
        <v>800</v>
      </c>
      <c r="L16" s="1" t="s">
        <v>16</v>
      </c>
      <c r="M16" s="1">
        <v>3000</v>
      </c>
      <c r="N16" s="1" t="s">
        <v>16</v>
      </c>
      <c r="O16" s="1">
        <v>1500</v>
      </c>
      <c r="Q16" s="7" t="s">
        <v>40</v>
      </c>
      <c r="R16" s="19">
        <v>1500000</v>
      </c>
      <c r="S16" s="7" t="s">
        <v>41</v>
      </c>
      <c r="T16" s="10"/>
    </row>
    <row r="17" spans="2:22" ht="18" customHeight="1" thickBot="1" x14ac:dyDescent="0.3">
      <c r="F17" s="20"/>
      <c r="G17" s="82">
        <f>SUM(G4:G16)</f>
        <v>3000</v>
      </c>
      <c r="J17" s="56" t="s">
        <v>80</v>
      </c>
      <c r="K17" s="57">
        <f>SUM(K5:K16)</f>
        <v>19400</v>
      </c>
      <c r="Q17" s="7" t="s">
        <v>42</v>
      </c>
      <c r="R17" s="21" t="s">
        <v>43</v>
      </c>
      <c r="S17" s="7"/>
      <c r="T17" s="10"/>
    </row>
    <row r="18" spans="2:22" ht="15.75" thickBot="1" x14ac:dyDescent="0.3">
      <c r="B18" s="101" t="s">
        <v>44</v>
      </c>
      <c r="C18" s="102"/>
      <c r="D18" s="102"/>
      <c r="E18" s="102"/>
      <c r="F18" s="102"/>
      <c r="G18" s="102"/>
      <c r="H18" s="102"/>
      <c r="I18" s="102"/>
      <c r="J18" s="107"/>
      <c r="K18" s="108"/>
      <c r="M18" s="2" t="s">
        <v>82</v>
      </c>
      <c r="O18" s="58">
        <f>K17*400</f>
        <v>7760000</v>
      </c>
      <c r="Q18" s="15"/>
      <c r="R18" s="9"/>
      <c r="S18" s="9"/>
      <c r="T18" s="10"/>
    </row>
    <row r="19" spans="2:22" x14ac:dyDescent="0.25">
      <c r="B19" s="62"/>
      <c r="C19" s="63" t="s">
        <v>2</v>
      </c>
      <c r="D19" s="63" t="s">
        <v>3</v>
      </c>
      <c r="E19" s="63" t="s">
        <v>45</v>
      </c>
      <c r="F19" s="63" t="s">
        <v>46</v>
      </c>
      <c r="G19" s="63" t="s">
        <v>6</v>
      </c>
      <c r="H19" s="63" t="s">
        <v>7</v>
      </c>
      <c r="I19" s="63" t="s">
        <v>8</v>
      </c>
      <c r="J19" s="63" t="s">
        <v>47</v>
      </c>
      <c r="K19" s="64"/>
      <c r="Q19" s="97" t="s">
        <v>48</v>
      </c>
      <c r="R19" s="97"/>
      <c r="S19" s="9"/>
      <c r="T19" s="10"/>
    </row>
    <row r="20" spans="2:22" x14ac:dyDescent="0.25">
      <c r="B20" s="65" t="s">
        <v>15</v>
      </c>
      <c r="C20" s="22">
        <f>C5*$R$26</f>
        <v>0</v>
      </c>
      <c r="D20" s="22">
        <f t="shared" ref="D20:D31" si="0">D5*$R$27</f>
        <v>1.1102230246251565E-13</v>
      </c>
      <c r="E20" s="23">
        <f>E5*$R$6*$R$21</f>
        <v>150000</v>
      </c>
      <c r="F20" s="23">
        <f>F5*$R$7*$R$21</f>
        <v>0</v>
      </c>
      <c r="G20" s="24">
        <f>G5*$R$8</f>
        <v>0</v>
      </c>
      <c r="H20" s="24">
        <f t="shared" ref="H20:H31" si="1">H5*$R$9</f>
        <v>50000</v>
      </c>
      <c r="I20" s="22">
        <f t="shared" ref="I20:I31" si="2">I5*$R$14</f>
        <v>150000</v>
      </c>
      <c r="J20" s="22">
        <f>J5*$R$10</f>
        <v>0</v>
      </c>
      <c r="K20" s="38"/>
      <c r="Q20" s="15"/>
      <c r="R20" s="9"/>
      <c r="S20" s="9"/>
      <c r="T20" s="10"/>
    </row>
    <row r="21" spans="2:22" ht="45" x14ac:dyDescent="0.25">
      <c r="B21" s="65" t="s">
        <v>20</v>
      </c>
      <c r="C21" s="22">
        <f t="shared" ref="C21:C31" si="3">C6*$R$26</f>
        <v>0</v>
      </c>
      <c r="D21" s="22">
        <f t="shared" si="0"/>
        <v>0</v>
      </c>
      <c r="E21" s="23">
        <f>E6*$R$6*$R$21</f>
        <v>150000</v>
      </c>
      <c r="F21" s="23">
        <f t="shared" ref="F21:F31" si="4">F6*$R$7*$R$21</f>
        <v>20000.000000000033</v>
      </c>
      <c r="G21" s="25">
        <f t="shared" ref="G21:G31" si="5">G6*$R$8</f>
        <v>0</v>
      </c>
      <c r="H21" s="25">
        <f t="shared" si="1"/>
        <v>55000</v>
      </c>
      <c r="I21" s="22">
        <f t="shared" si="2"/>
        <v>165000</v>
      </c>
      <c r="J21" s="22">
        <f t="shared" ref="J21:J31" si="6">J6*$R$10</f>
        <v>0</v>
      </c>
      <c r="K21" s="38"/>
      <c r="M21" s="26"/>
      <c r="Q21" s="27" t="s">
        <v>49</v>
      </c>
      <c r="R21" s="28">
        <v>50</v>
      </c>
      <c r="S21" s="29" t="s">
        <v>50</v>
      </c>
      <c r="T21" s="7" t="s">
        <v>51</v>
      </c>
      <c r="U21" s="30">
        <f>1000 *(160/50000)</f>
        <v>3.2</v>
      </c>
      <c r="V21" s="30" t="s">
        <v>52</v>
      </c>
    </row>
    <row r="22" spans="2:22" x14ac:dyDescent="0.25">
      <c r="B22" s="65" t="s">
        <v>23</v>
      </c>
      <c r="C22" s="22">
        <f t="shared" si="3"/>
        <v>6000</v>
      </c>
      <c r="D22" s="22">
        <f t="shared" si="0"/>
        <v>0</v>
      </c>
      <c r="E22" s="23">
        <f t="shared" ref="E22:E31" si="7">E7*$R$6*$R$21</f>
        <v>195000</v>
      </c>
      <c r="F22" s="23">
        <f t="shared" si="4"/>
        <v>0</v>
      </c>
      <c r="G22" s="25">
        <f t="shared" si="5"/>
        <v>0</v>
      </c>
      <c r="H22" s="25">
        <f t="shared" si="1"/>
        <v>65000</v>
      </c>
      <c r="I22" s="22">
        <f t="shared" si="2"/>
        <v>195000</v>
      </c>
      <c r="J22" s="22">
        <f t="shared" si="6"/>
        <v>0</v>
      </c>
      <c r="K22" s="38"/>
      <c r="Q22" s="27" t="s">
        <v>53</v>
      </c>
      <c r="R22" s="29">
        <v>160</v>
      </c>
      <c r="S22" s="29" t="s">
        <v>54</v>
      </c>
      <c r="T22" s="31"/>
      <c r="U22" s="31"/>
      <c r="V22" s="31"/>
    </row>
    <row r="23" spans="2:22" ht="45" x14ac:dyDescent="0.25">
      <c r="B23" s="65" t="s">
        <v>25</v>
      </c>
      <c r="C23" s="22">
        <f t="shared" si="3"/>
        <v>10000</v>
      </c>
      <c r="D23" s="22">
        <f t="shared" si="0"/>
        <v>0</v>
      </c>
      <c r="E23" s="23">
        <f t="shared" si="7"/>
        <v>270000</v>
      </c>
      <c r="F23" s="23">
        <f t="shared" si="4"/>
        <v>0</v>
      </c>
      <c r="G23" s="25">
        <f t="shared" si="5"/>
        <v>7500</v>
      </c>
      <c r="H23" s="25">
        <f t="shared" si="1"/>
        <v>75000</v>
      </c>
      <c r="I23" s="22">
        <f t="shared" si="2"/>
        <v>270000</v>
      </c>
      <c r="J23" s="22">
        <f t="shared" si="6"/>
        <v>0</v>
      </c>
      <c r="K23" s="38"/>
      <c r="Q23" s="7" t="s">
        <v>55</v>
      </c>
      <c r="R23" s="21">
        <v>20</v>
      </c>
      <c r="S23" s="7" t="s">
        <v>56</v>
      </c>
      <c r="T23" s="32"/>
      <c r="U23" s="31"/>
      <c r="V23" s="31"/>
    </row>
    <row r="24" spans="2:22" x14ac:dyDescent="0.25">
      <c r="B24" s="65" t="s">
        <v>27</v>
      </c>
      <c r="C24" s="22">
        <f t="shared" si="3"/>
        <v>7999.9999999999982</v>
      </c>
      <c r="D24" s="22">
        <f t="shared" si="0"/>
        <v>0</v>
      </c>
      <c r="E24" s="23">
        <f t="shared" si="7"/>
        <v>330000</v>
      </c>
      <c r="F24" s="23">
        <f t="shared" si="4"/>
        <v>0</v>
      </c>
      <c r="G24" s="25">
        <f t="shared" si="5"/>
        <v>17499.999999999996</v>
      </c>
      <c r="H24" s="25">
        <f t="shared" si="1"/>
        <v>75000</v>
      </c>
      <c r="I24" s="22">
        <f t="shared" si="2"/>
        <v>330000</v>
      </c>
      <c r="J24" s="22">
        <f t="shared" si="6"/>
        <v>120000</v>
      </c>
      <c r="K24" s="38"/>
      <c r="Q24" s="33" t="s">
        <v>57</v>
      </c>
      <c r="R24" s="34">
        <v>3000000</v>
      </c>
      <c r="S24" s="35" t="s">
        <v>58</v>
      </c>
      <c r="T24" s="31"/>
      <c r="U24" s="31"/>
      <c r="V24" s="31"/>
    </row>
    <row r="25" spans="2:22" ht="45" x14ac:dyDescent="0.25">
      <c r="B25" s="65" t="s">
        <v>28</v>
      </c>
      <c r="C25" s="22">
        <f t="shared" si="3"/>
        <v>4000.0000000000018</v>
      </c>
      <c r="D25" s="22">
        <f t="shared" si="0"/>
        <v>0</v>
      </c>
      <c r="E25" s="23">
        <f t="shared" si="7"/>
        <v>360000</v>
      </c>
      <c r="F25" s="23">
        <f t="shared" si="4"/>
        <v>20000</v>
      </c>
      <c r="G25" s="25">
        <f t="shared" si="5"/>
        <v>25000</v>
      </c>
      <c r="H25" s="25">
        <f t="shared" si="1"/>
        <v>75000</v>
      </c>
      <c r="I25" s="22">
        <f t="shared" si="2"/>
        <v>375000</v>
      </c>
      <c r="J25" s="22">
        <f t="shared" si="6"/>
        <v>280000</v>
      </c>
      <c r="K25" s="38"/>
      <c r="Q25" s="33" t="s">
        <v>59</v>
      </c>
      <c r="R25" s="21" t="s">
        <v>60</v>
      </c>
      <c r="S25" s="21">
        <f>(160*0.25)</f>
        <v>40</v>
      </c>
      <c r="T25" s="31" t="s">
        <v>54</v>
      </c>
      <c r="U25" s="31"/>
      <c r="V25" s="31"/>
    </row>
    <row r="26" spans="2:22" x14ac:dyDescent="0.25">
      <c r="B26" s="65" t="s">
        <v>30</v>
      </c>
      <c r="C26" s="22">
        <f t="shared" si="3"/>
        <v>0</v>
      </c>
      <c r="D26" s="22">
        <f t="shared" si="0"/>
        <v>0</v>
      </c>
      <c r="E26" s="23">
        <f t="shared" si="7"/>
        <v>360000</v>
      </c>
      <c r="F26" s="23">
        <f t="shared" si="4"/>
        <v>0</v>
      </c>
      <c r="G26" s="25">
        <f t="shared" si="5"/>
        <v>22500</v>
      </c>
      <c r="H26" s="25">
        <f t="shared" si="1"/>
        <v>75000</v>
      </c>
      <c r="I26" s="22">
        <f t="shared" si="2"/>
        <v>360000</v>
      </c>
      <c r="J26" s="22">
        <f t="shared" si="6"/>
        <v>400000</v>
      </c>
      <c r="K26" s="38"/>
      <c r="Q26" s="7" t="s">
        <v>61</v>
      </c>
      <c r="R26" s="18">
        <v>1000</v>
      </c>
      <c r="S26" s="21" t="s">
        <v>62</v>
      </c>
      <c r="T26" s="31"/>
      <c r="U26" s="31"/>
      <c r="V26" s="31"/>
    </row>
    <row r="27" spans="2:22" x14ac:dyDescent="0.25">
      <c r="B27" s="65" t="s">
        <v>31</v>
      </c>
      <c r="C27" s="22">
        <f t="shared" si="3"/>
        <v>0</v>
      </c>
      <c r="D27" s="22">
        <f t="shared" si="0"/>
        <v>9000</v>
      </c>
      <c r="E27" s="23">
        <f t="shared" si="7"/>
        <v>225000</v>
      </c>
      <c r="F27" s="23">
        <f t="shared" si="4"/>
        <v>0</v>
      </c>
      <c r="G27" s="25">
        <f t="shared" si="5"/>
        <v>0</v>
      </c>
      <c r="H27" s="25">
        <f t="shared" si="1"/>
        <v>75000</v>
      </c>
      <c r="I27" s="22">
        <f t="shared" si="2"/>
        <v>225000</v>
      </c>
      <c r="J27" s="22">
        <f t="shared" si="6"/>
        <v>360000</v>
      </c>
      <c r="K27" s="38"/>
      <c r="Q27" s="7" t="s">
        <v>63</v>
      </c>
      <c r="R27" s="18">
        <v>500</v>
      </c>
      <c r="S27" s="21" t="s">
        <v>64</v>
      </c>
      <c r="T27" s="31"/>
      <c r="U27" s="31"/>
      <c r="V27" s="31"/>
    </row>
    <row r="28" spans="2:22" x14ac:dyDescent="0.25">
      <c r="B28" s="65" t="s">
        <v>32</v>
      </c>
      <c r="C28" s="22">
        <f t="shared" si="3"/>
        <v>0</v>
      </c>
      <c r="D28" s="22">
        <f t="shared" si="0"/>
        <v>0</v>
      </c>
      <c r="E28" s="23">
        <f t="shared" si="7"/>
        <v>225000</v>
      </c>
      <c r="F28" s="23">
        <f t="shared" si="4"/>
        <v>20000</v>
      </c>
      <c r="G28" s="25">
        <f t="shared" si="5"/>
        <v>2499.9999999999973</v>
      </c>
      <c r="H28" s="25">
        <f t="shared" si="1"/>
        <v>75000</v>
      </c>
      <c r="I28" s="22">
        <f t="shared" si="2"/>
        <v>240000</v>
      </c>
      <c r="J28" s="22">
        <f t="shared" si="6"/>
        <v>200000</v>
      </c>
      <c r="K28" s="38"/>
    </row>
    <row r="29" spans="2:22" x14ac:dyDescent="0.25">
      <c r="B29" s="65" t="s">
        <v>35</v>
      </c>
      <c r="C29" s="22">
        <f t="shared" si="3"/>
        <v>0</v>
      </c>
      <c r="D29" s="22">
        <f t="shared" si="0"/>
        <v>0</v>
      </c>
      <c r="E29" s="23">
        <f t="shared" si="7"/>
        <v>225000</v>
      </c>
      <c r="F29" s="23">
        <f t="shared" si="4"/>
        <v>0</v>
      </c>
      <c r="G29" s="25">
        <f t="shared" si="5"/>
        <v>0</v>
      </c>
      <c r="H29" s="25">
        <f t="shared" si="1"/>
        <v>75000</v>
      </c>
      <c r="I29" s="22">
        <f t="shared" si="2"/>
        <v>225000</v>
      </c>
      <c r="J29" s="22">
        <f t="shared" si="6"/>
        <v>40000.000000000044</v>
      </c>
      <c r="K29" s="38"/>
    </row>
    <row r="30" spans="2:22" x14ac:dyDescent="0.25">
      <c r="B30" s="65" t="s">
        <v>37</v>
      </c>
      <c r="C30" s="22">
        <f t="shared" si="3"/>
        <v>0</v>
      </c>
      <c r="D30" s="22">
        <f t="shared" si="0"/>
        <v>3000</v>
      </c>
      <c r="E30" s="23">
        <f t="shared" si="7"/>
        <v>180000</v>
      </c>
      <c r="F30" s="23">
        <f t="shared" si="4"/>
        <v>0</v>
      </c>
      <c r="G30" s="25">
        <f t="shared" si="5"/>
        <v>0</v>
      </c>
      <c r="H30" s="25">
        <f t="shared" si="1"/>
        <v>60000</v>
      </c>
      <c r="I30" s="22">
        <f t="shared" si="2"/>
        <v>180000</v>
      </c>
      <c r="J30" s="22">
        <f t="shared" si="6"/>
        <v>0</v>
      </c>
      <c r="K30" s="38"/>
    </row>
    <row r="31" spans="2:22" ht="15.75" thickBot="1" x14ac:dyDescent="0.3">
      <c r="B31" s="66" t="s">
        <v>39</v>
      </c>
      <c r="C31" s="67">
        <f t="shared" si="3"/>
        <v>0</v>
      </c>
      <c r="D31" s="67">
        <f t="shared" si="0"/>
        <v>4000</v>
      </c>
      <c r="E31" s="68">
        <f t="shared" si="7"/>
        <v>120000</v>
      </c>
      <c r="F31" s="68">
        <f t="shared" si="4"/>
        <v>0</v>
      </c>
      <c r="G31" s="40">
        <f t="shared" si="5"/>
        <v>0</v>
      </c>
      <c r="H31" s="40">
        <f t="shared" si="1"/>
        <v>40000</v>
      </c>
      <c r="I31" s="67">
        <f t="shared" si="2"/>
        <v>120000</v>
      </c>
      <c r="J31" s="67">
        <f t="shared" si="6"/>
        <v>0</v>
      </c>
      <c r="K31" s="54"/>
    </row>
    <row r="32" spans="2:22" ht="15.75" thickBot="1" x14ac:dyDescent="0.3"/>
    <row r="33" spans="2:11" ht="15.75" thickBot="1" x14ac:dyDescent="0.3">
      <c r="F33" s="98" t="s">
        <v>14</v>
      </c>
      <c r="G33" s="99"/>
      <c r="H33" s="99"/>
      <c r="I33" s="99"/>
      <c r="J33" s="99"/>
      <c r="K33" s="100"/>
    </row>
    <row r="34" spans="2:11" ht="15.75" thickBot="1" x14ac:dyDescent="0.3">
      <c r="B34" s="2" t="s">
        <v>65</v>
      </c>
      <c r="C34" s="86">
        <f>SUM(C20:I31)</f>
        <v>6599000</v>
      </c>
      <c r="F34" s="60" t="s">
        <v>66</v>
      </c>
      <c r="G34" s="61" t="s">
        <v>67</v>
      </c>
      <c r="H34" s="61" t="s">
        <v>6</v>
      </c>
      <c r="I34" s="61" t="s">
        <v>46</v>
      </c>
      <c r="J34" s="59" t="s">
        <v>10</v>
      </c>
      <c r="K34" s="59" t="s">
        <v>7</v>
      </c>
    </row>
    <row r="35" spans="2:11" x14ac:dyDescent="0.25">
      <c r="E35" s="36" t="s">
        <v>68</v>
      </c>
      <c r="F35" s="84">
        <f>E5-E4-C5+D5</f>
        <v>2.2204460492503131E-16</v>
      </c>
      <c r="G35" s="52">
        <f>(($R$22/$U$21)*E5)+(F5*50) - I5</f>
        <v>0</v>
      </c>
      <c r="H35" s="52">
        <f>G4+I5-K5-G5</f>
        <v>0</v>
      </c>
      <c r="I35" s="52">
        <f>-F5+(0.25*E5)</f>
        <v>5</v>
      </c>
      <c r="J35" s="52">
        <f>K5-H5-J5</f>
        <v>0</v>
      </c>
      <c r="K35" s="53">
        <f>I5-H5-G5</f>
        <v>0</v>
      </c>
    </row>
    <row r="36" spans="2:11" x14ac:dyDescent="0.25">
      <c r="B36" s="1" t="s">
        <v>81</v>
      </c>
      <c r="E36" s="36" t="s">
        <v>69</v>
      </c>
      <c r="F36" s="81">
        <f>E6-E5-C6+D6</f>
        <v>0</v>
      </c>
      <c r="G36" s="25">
        <f>($R$22/$U$21*E6)+(F6*50) - I6</f>
        <v>0</v>
      </c>
      <c r="H36" s="25">
        <f t="shared" ref="H36:H46" si="8">G5+I6-K6-G6</f>
        <v>0</v>
      </c>
      <c r="I36" s="25">
        <f>-F6+(0.25*E6)</f>
        <v>2.9999999999999964</v>
      </c>
      <c r="J36" s="25">
        <f t="shared" ref="J36:J46" si="9">K6-H6-J6</f>
        <v>0</v>
      </c>
      <c r="K36" s="38">
        <f t="shared" ref="K36:K46" si="10">I6-H6-G6</f>
        <v>0</v>
      </c>
    </row>
    <row r="37" spans="2:11" x14ac:dyDescent="0.25">
      <c r="E37" s="36" t="s">
        <v>70</v>
      </c>
      <c r="F37" s="81">
        <f>E7-E6-C7+D7</f>
        <v>0</v>
      </c>
      <c r="G37" s="25">
        <f t="shared" ref="G37:G46" si="11">($R$22/$U$21*E7)+(F7*50) - I7</f>
        <v>0</v>
      </c>
      <c r="H37" s="25">
        <f t="shared" si="8"/>
        <v>0</v>
      </c>
      <c r="I37" s="25">
        <f t="shared" ref="I37:I46" si="12">-F7+(0.25*E7)</f>
        <v>6.5</v>
      </c>
      <c r="J37" s="25">
        <f t="shared" si="9"/>
        <v>0</v>
      </c>
      <c r="K37" s="38">
        <f t="shared" si="10"/>
        <v>0</v>
      </c>
    </row>
    <row r="38" spans="2:11" x14ac:dyDescent="0.25">
      <c r="E38" s="36" t="s">
        <v>71</v>
      </c>
      <c r="F38" s="37">
        <f t="shared" ref="F38:F46" si="13">E8-E7-C8+D8</f>
        <v>0</v>
      </c>
      <c r="G38" s="25">
        <f t="shared" si="11"/>
        <v>0</v>
      </c>
      <c r="H38" s="25">
        <f t="shared" si="8"/>
        <v>0</v>
      </c>
      <c r="I38" s="25">
        <f t="shared" si="12"/>
        <v>9</v>
      </c>
      <c r="J38" s="25">
        <f t="shared" si="9"/>
        <v>0</v>
      </c>
      <c r="K38" s="38">
        <f t="shared" si="10"/>
        <v>0</v>
      </c>
    </row>
    <row r="39" spans="2:11" x14ac:dyDescent="0.25">
      <c r="E39" s="36" t="s">
        <v>72</v>
      </c>
      <c r="F39" s="81">
        <f>E9-E8-C9+D9</f>
        <v>1.7763568394002505E-15</v>
      </c>
      <c r="G39" s="25">
        <f t="shared" si="11"/>
        <v>0</v>
      </c>
      <c r="H39" s="25">
        <f t="shared" si="8"/>
        <v>0</v>
      </c>
      <c r="I39" s="25">
        <f t="shared" si="12"/>
        <v>11</v>
      </c>
      <c r="J39" s="25">
        <f t="shared" si="9"/>
        <v>0</v>
      </c>
      <c r="K39" s="38">
        <f t="shared" si="10"/>
        <v>0</v>
      </c>
    </row>
    <row r="40" spans="2:11" x14ac:dyDescent="0.25">
      <c r="E40" s="36" t="s">
        <v>73</v>
      </c>
      <c r="F40" s="81">
        <f>E10-E9-C10+D10</f>
        <v>-1.7763568394002505E-15</v>
      </c>
      <c r="G40" s="25">
        <f t="shared" si="11"/>
        <v>0</v>
      </c>
      <c r="H40" s="25">
        <f t="shared" si="8"/>
        <v>0</v>
      </c>
      <c r="I40" s="25">
        <f t="shared" si="12"/>
        <v>10</v>
      </c>
      <c r="J40" s="25">
        <f t="shared" si="9"/>
        <v>0</v>
      </c>
      <c r="K40" s="38">
        <f t="shared" si="10"/>
        <v>0</v>
      </c>
    </row>
    <row r="41" spans="2:11" x14ac:dyDescent="0.25">
      <c r="E41" s="36" t="s">
        <v>74</v>
      </c>
      <c r="F41" s="37">
        <f t="shared" si="13"/>
        <v>0</v>
      </c>
      <c r="G41" s="25">
        <f t="shared" si="11"/>
        <v>0</v>
      </c>
      <c r="H41" s="25">
        <f t="shared" si="8"/>
        <v>0</v>
      </c>
      <c r="I41" s="25">
        <f t="shared" si="12"/>
        <v>12</v>
      </c>
      <c r="J41" s="25">
        <f t="shared" si="9"/>
        <v>0</v>
      </c>
      <c r="K41" s="38">
        <f t="shared" si="10"/>
        <v>0</v>
      </c>
    </row>
    <row r="42" spans="2:11" x14ac:dyDescent="0.25">
      <c r="E42" s="36" t="s">
        <v>75</v>
      </c>
      <c r="F42" s="37">
        <f t="shared" si="13"/>
        <v>0</v>
      </c>
      <c r="G42" s="25">
        <f t="shared" si="11"/>
        <v>0</v>
      </c>
      <c r="H42" s="25">
        <f t="shared" si="8"/>
        <v>0</v>
      </c>
      <c r="I42" s="25">
        <f t="shared" si="12"/>
        <v>7.5</v>
      </c>
      <c r="J42" s="25">
        <f t="shared" si="9"/>
        <v>0</v>
      </c>
      <c r="K42" s="38">
        <f t="shared" si="10"/>
        <v>0</v>
      </c>
    </row>
    <row r="43" spans="2:11" x14ac:dyDescent="0.25">
      <c r="E43" s="36" t="s">
        <v>76</v>
      </c>
      <c r="F43" s="37">
        <f t="shared" si="13"/>
        <v>0</v>
      </c>
      <c r="G43" s="25">
        <f t="shared" si="11"/>
        <v>0</v>
      </c>
      <c r="H43" s="83">
        <f>G12+I13-K13-G13</f>
        <v>-499.99999999999989</v>
      </c>
      <c r="I43" s="25">
        <f t="shared" si="12"/>
        <v>5.5</v>
      </c>
      <c r="J43" s="25">
        <f t="shared" si="9"/>
        <v>0</v>
      </c>
      <c r="K43" s="85">
        <f>I13-H13-G13</f>
        <v>1.1368683772161603E-13</v>
      </c>
    </row>
    <row r="44" spans="2:11" x14ac:dyDescent="0.25">
      <c r="E44" s="36" t="s">
        <v>77</v>
      </c>
      <c r="F44" s="37">
        <f t="shared" si="13"/>
        <v>0</v>
      </c>
      <c r="G44" s="25">
        <f t="shared" si="11"/>
        <v>0</v>
      </c>
      <c r="H44" s="25">
        <f t="shared" si="8"/>
        <v>0</v>
      </c>
      <c r="I44" s="25">
        <f t="shared" si="12"/>
        <v>7.5</v>
      </c>
      <c r="J44" s="83">
        <f>K14-H14-J14</f>
        <v>-1.1368683772161603E-13</v>
      </c>
      <c r="K44" s="38">
        <f t="shared" si="10"/>
        <v>0</v>
      </c>
    </row>
    <row r="45" spans="2:11" x14ac:dyDescent="0.25">
      <c r="E45" s="36" t="s">
        <v>78</v>
      </c>
      <c r="F45" s="37">
        <f t="shared" si="13"/>
        <v>0</v>
      </c>
      <c r="G45" s="25">
        <f t="shared" si="11"/>
        <v>0</v>
      </c>
      <c r="H45" s="25">
        <f t="shared" si="8"/>
        <v>0</v>
      </c>
      <c r="I45" s="25">
        <f t="shared" si="12"/>
        <v>6</v>
      </c>
      <c r="J45" s="25">
        <f t="shared" si="9"/>
        <v>0</v>
      </c>
      <c r="K45" s="38">
        <f t="shared" si="10"/>
        <v>0</v>
      </c>
    </row>
    <row r="46" spans="2:11" ht="15.75" thickBot="1" x14ac:dyDescent="0.3">
      <c r="E46" s="36" t="s">
        <v>79</v>
      </c>
      <c r="F46" s="39">
        <f t="shared" si="13"/>
        <v>0</v>
      </c>
      <c r="G46" s="40">
        <f t="shared" si="11"/>
        <v>0</v>
      </c>
      <c r="H46" s="40">
        <f t="shared" si="8"/>
        <v>0</v>
      </c>
      <c r="I46" s="40">
        <f t="shared" si="12"/>
        <v>4</v>
      </c>
      <c r="J46" s="40">
        <f t="shared" si="9"/>
        <v>0</v>
      </c>
      <c r="K46" s="54">
        <f t="shared" si="10"/>
        <v>0</v>
      </c>
    </row>
  </sheetData>
  <mergeCells count="8">
    <mergeCell ref="Q19:R19"/>
    <mergeCell ref="F33:K33"/>
    <mergeCell ref="B2:K2"/>
    <mergeCell ref="Q3:R3"/>
    <mergeCell ref="S3:T3"/>
    <mergeCell ref="S5:T5"/>
    <mergeCell ref="S6:T6"/>
    <mergeCell ref="B18:K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8"/>
  <sheetViews>
    <sheetView topLeftCell="A25" zoomScaleNormal="100" workbookViewId="0">
      <selection activeCell="I5" sqref="I5"/>
    </sheetView>
  </sheetViews>
  <sheetFormatPr defaultRowHeight="15" x14ac:dyDescent="0.25"/>
  <cols>
    <col min="1" max="1" width="5.28515625" style="1" customWidth="1"/>
    <col min="2" max="2" width="10.7109375" style="1" bestFit="1" customWidth="1"/>
    <col min="3" max="3" width="16.85546875" style="1" bestFit="1" customWidth="1"/>
    <col min="4" max="4" width="12" style="1" bestFit="1" customWidth="1"/>
    <col min="5" max="5" width="13.5703125" style="1" bestFit="1" customWidth="1"/>
    <col min="6" max="6" width="15.42578125" style="1" bestFit="1" customWidth="1"/>
    <col min="7" max="7" width="11.7109375" style="1" customWidth="1"/>
    <col min="8" max="8" width="13.7109375" style="1" customWidth="1"/>
    <col min="9" max="9" width="14.28515625" style="1" bestFit="1" customWidth="1"/>
    <col min="10" max="11" width="17.7109375" style="1" bestFit="1" customWidth="1"/>
    <col min="12" max="12" width="9.140625" style="1"/>
    <col min="13" max="13" width="29.140625" style="1" bestFit="1" customWidth="1"/>
    <col min="14" max="14" width="9.140625" style="1"/>
    <col min="15" max="15" width="13.5703125" style="1" bestFit="1" customWidth="1"/>
    <col min="16" max="16" width="9.140625" style="1"/>
    <col min="17" max="17" width="36.42578125" style="1" customWidth="1"/>
    <col min="18" max="18" width="16.85546875" style="1" customWidth="1"/>
    <col min="19" max="19" width="23.140625" style="1" customWidth="1"/>
    <col min="20" max="20" width="18.42578125" style="1" customWidth="1"/>
    <col min="21" max="21" width="9.140625" style="1"/>
    <col min="22" max="22" width="11.28515625" style="1" bestFit="1" customWidth="1"/>
    <col min="23" max="16384" width="9.140625" style="1"/>
  </cols>
  <sheetData>
    <row r="1" spans="2:20" ht="15.75" thickBot="1" x14ac:dyDescent="0.3"/>
    <row r="2" spans="2:20" ht="15.75" thickBot="1" x14ac:dyDescent="0.3">
      <c r="B2" s="101" t="s">
        <v>0</v>
      </c>
      <c r="C2" s="102"/>
      <c r="D2" s="102"/>
      <c r="E2" s="102"/>
      <c r="F2" s="102"/>
      <c r="G2" s="102"/>
      <c r="H2" s="102"/>
      <c r="I2" s="102"/>
      <c r="J2" s="102"/>
      <c r="K2" s="103"/>
    </row>
    <row r="3" spans="2:20" ht="15.75" thickBot="1" x14ac:dyDescent="0.3"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41" t="s">
        <v>6</v>
      </c>
      <c r="H3" s="41" t="s">
        <v>7</v>
      </c>
      <c r="I3" s="41" t="s">
        <v>8</v>
      </c>
      <c r="J3" s="41" t="s">
        <v>9</v>
      </c>
      <c r="K3" s="41" t="s">
        <v>10</v>
      </c>
      <c r="M3" s="2" t="s">
        <v>11</v>
      </c>
      <c r="O3" s="2" t="s">
        <v>12</v>
      </c>
      <c r="Q3" s="104" t="s">
        <v>13</v>
      </c>
      <c r="R3" s="104"/>
      <c r="S3" s="105" t="s">
        <v>14</v>
      </c>
      <c r="T3" s="105"/>
    </row>
    <row r="4" spans="2:20" ht="15.75" thickBot="1" x14ac:dyDescent="0.3">
      <c r="B4" s="42">
        <v>0</v>
      </c>
      <c r="C4" s="43">
        <v>0</v>
      </c>
      <c r="D4" s="43">
        <v>0</v>
      </c>
      <c r="E4" s="43">
        <v>20</v>
      </c>
      <c r="F4" s="43"/>
      <c r="G4" s="44">
        <v>0</v>
      </c>
      <c r="H4" s="43"/>
      <c r="I4" s="43"/>
      <c r="J4" s="43"/>
      <c r="K4" s="45"/>
      <c r="M4" s="2"/>
      <c r="Q4" s="3"/>
      <c r="R4" s="3"/>
      <c r="S4" s="4"/>
      <c r="T4" s="4"/>
    </row>
    <row r="5" spans="2:20" x14ac:dyDescent="0.25">
      <c r="B5" s="46" t="s">
        <v>15</v>
      </c>
      <c r="C5" s="69">
        <v>0</v>
      </c>
      <c r="D5" s="70">
        <v>0</v>
      </c>
      <c r="E5" s="70">
        <v>20</v>
      </c>
      <c r="F5" s="70">
        <v>5</v>
      </c>
      <c r="G5" s="70">
        <v>250</v>
      </c>
      <c r="H5" s="70">
        <v>1000</v>
      </c>
      <c r="I5" s="71">
        <v>1250</v>
      </c>
      <c r="J5" s="72">
        <v>7.1054273576010019E-15</v>
      </c>
      <c r="K5" s="47">
        <v>1000</v>
      </c>
      <c r="L5" s="1" t="s">
        <v>16</v>
      </c>
      <c r="M5" s="1">
        <v>3000</v>
      </c>
      <c r="N5" s="1" t="s">
        <v>16</v>
      </c>
      <c r="O5" s="1">
        <v>1500</v>
      </c>
      <c r="Q5" s="5" t="s">
        <v>17</v>
      </c>
      <c r="R5" s="6" t="s">
        <v>18</v>
      </c>
      <c r="S5" s="106" t="s">
        <v>19</v>
      </c>
      <c r="T5" s="106"/>
    </row>
    <row r="6" spans="2:20" x14ac:dyDescent="0.25">
      <c r="B6" s="48" t="s">
        <v>20</v>
      </c>
      <c r="C6" s="73">
        <v>0</v>
      </c>
      <c r="D6" s="74">
        <v>0</v>
      </c>
      <c r="E6" s="74">
        <v>20</v>
      </c>
      <c r="F6" s="74">
        <v>5</v>
      </c>
      <c r="G6" s="74">
        <v>400</v>
      </c>
      <c r="H6" s="74">
        <v>850</v>
      </c>
      <c r="I6" s="75">
        <v>1250</v>
      </c>
      <c r="J6" s="76">
        <v>250</v>
      </c>
      <c r="K6" s="49">
        <v>1100</v>
      </c>
      <c r="L6" s="1" t="s">
        <v>16</v>
      </c>
      <c r="M6" s="1">
        <v>3000</v>
      </c>
      <c r="N6" s="1" t="s">
        <v>16</v>
      </c>
      <c r="O6" s="1">
        <v>1500</v>
      </c>
      <c r="Q6" s="7" t="s">
        <v>21</v>
      </c>
      <c r="R6" s="8">
        <v>150</v>
      </c>
      <c r="S6" s="106" t="s">
        <v>22</v>
      </c>
      <c r="T6" s="106"/>
    </row>
    <row r="7" spans="2:20" x14ac:dyDescent="0.25">
      <c r="B7" s="48" t="s">
        <v>23</v>
      </c>
      <c r="C7" s="73">
        <v>0</v>
      </c>
      <c r="D7" s="74">
        <v>0</v>
      </c>
      <c r="E7" s="74">
        <v>20</v>
      </c>
      <c r="F7" s="74">
        <v>5</v>
      </c>
      <c r="G7" s="74">
        <v>350</v>
      </c>
      <c r="H7" s="74">
        <v>900</v>
      </c>
      <c r="I7" s="75">
        <v>1250</v>
      </c>
      <c r="J7" s="76">
        <v>400</v>
      </c>
      <c r="K7" s="49">
        <v>1300</v>
      </c>
      <c r="L7" s="1" t="s">
        <v>16</v>
      </c>
      <c r="M7" s="1">
        <v>3000</v>
      </c>
      <c r="N7" s="1" t="s">
        <v>16</v>
      </c>
      <c r="O7" s="1">
        <v>1500</v>
      </c>
      <c r="Q7" s="7" t="s">
        <v>24</v>
      </c>
      <c r="R7" s="8">
        <v>200</v>
      </c>
      <c r="S7" s="9"/>
      <c r="T7" s="10"/>
    </row>
    <row r="8" spans="2:20" x14ac:dyDescent="0.25">
      <c r="B8" s="48" t="s">
        <v>25</v>
      </c>
      <c r="C8" s="73">
        <v>0</v>
      </c>
      <c r="D8" s="74">
        <v>0</v>
      </c>
      <c r="E8" s="74">
        <v>20</v>
      </c>
      <c r="F8" s="74">
        <v>5</v>
      </c>
      <c r="G8" s="74">
        <v>100</v>
      </c>
      <c r="H8" s="74">
        <v>1150</v>
      </c>
      <c r="I8" s="75">
        <v>1250</v>
      </c>
      <c r="J8" s="76">
        <v>350</v>
      </c>
      <c r="K8" s="49">
        <v>1500</v>
      </c>
      <c r="L8" s="1" t="s">
        <v>16</v>
      </c>
      <c r="M8" s="1">
        <v>3000</v>
      </c>
      <c r="N8" s="1" t="s">
        <v>16</v>
      </c>
      <c r="O8" s="1">
        <v>1500</v>
      </c>
      <c r="Q8" s="7" t="s">
        <v>26</v>
      </c>
      <c r="R8" s="8">
        <v>25</v>
      </c>
      <c r="S8" s="11"/>
      <c r="T8" s="12"/>
    </row>
    <row r="9" spans="2:20" x14ac:dyDescent="0.25">
      <c r="B9" s="48" t="s">
        <v>27</v>
      </c>
      <c r="C9" s="73">
        <v>0</v>
      </c>
      <c r="D9" s="74">
        <v>0</v>
      </c>
      <c r="E9" s="74">
        <v>20</v>
      </c>
      <c r="F9" s="74">
        <v>5</v>
      </c>
      <c r="G9" s="74">
        <v>0</v>
      </c>
      <c r="H9" s="74">
        <v>1250</v>
      </c>
      <c r="I9" s="75">
        <v>1250</v>
      </c>
      <c r="J9" s="76">
        <v>550</v>
      </c>
      <c r="K9" s="49">
        <v>1800</v>
      </c>
      <c r="L9" s="1" t="s">
        <v>16</v>
      </c>
      <c r="M9" s="1">
        <v>3000</v>
      </c>
      <c r="N9" s="1" t="s">
        <v>16</v>
      </c>
      <c r="O9" s="1">
        <v>1500</v>
      </c>
      <c r="Q9" s="7" t="s">
        <v>7</v>
      </c>
      <c r="R9" s="8">
        <v>50</v>
      </c>
      <c r="S9" s="11"/>
      <c r="T9" s="12"/>
    </row>
    <row r="10" spans="2:20" x14ac:dyDescent="0.25">
      <c r="B10" s="48" t="s">
        <v>28</v>
      </c>
      <c r="C10" s="73">
        <v>0</v>
      </c>
      <c r="D10" s="74">
        <v>0</v>
      </c>
      <c r="E10" s="74">
        <v>20</v>
      </c>
      <c r="F10" s="74">
        <v>5</v>
      </c>
      <c r="G10" s="74">
        <v>0</v>
      </c>
      <c r="H10" s="74">
        <v>1250</v>
      </c>
      <c r="I10" s="75">
        <v>1250</v>
      </c>
      <c r="J10" s="76">
        <v>950</v>
      </c>
      <c r="K10" s="49">
        <v>2200</v>
      </c>
      <c r="L10" s="1" t="s">
        <v>16</v>
      </c>
      <c r="M10" s="1">
        <v>3000</v>
      </c>
      <c r="N10" s="1" t="s">
        <v>16</v>
      </c>
      <c r="O10" s="1">
        <v>1500</v>
      </c>
      <c r="Q10" s="13" t="s">
        <v>29</v>
      </c>
      <c r="R10" s="14">
        <v>400</v>
      </c>
      <c r="S10" s="9"/>
      <c r="T10" s="10"/>
    </row>
    <row r="11" spans="2:20" x14ac:dyDescent="0.25">
      <c r="B11" s="48" t="s">
        <v>30</v>
      </c>
      <c r="C11" s="73">
        <v>0</v>
      </c>
      <c r="D11" s="74">
        <v>0</v>
      </c>
      <c r="E11" s="74">
        <v>20</v>
      </c>
      <c r="F11" s="74">
        <v>5</v>
      </c>
      <c r="G11" s="74">
        <v>0</v>
      </c>
      <c r="H11" s="74">
        <v>1250</v>
      </c>
      <c r="I11" s="75">
        <v>1250</v>
      </c>
      <c r="J11" s="76">
        <v>1250</v>
      </c>
      <c r="K11" s="49">
        <v>2500</v>
      </c>
      <c r="L11" s="1" t="s">
        <v>16</v>
      </c>
      <c r="M11" s="1">
        <v>3000</v>
      </c>
      <c r="N11" s="1" t="s">
        <v>16</v>
      </c>
      <c r="O11" s="1">
        <v>1500</v>
      </c>
      <c r="Q11" s="15"/>
      <c r="R11" s="9"/>
      <c r="S11" s="9"/>
      <c r="T11" s="10"/>
    </row>
    <row r="12" spans="2:20" x14ac:dyDescent="0.25">
      <c r="B12" s="48" t="s">
        <v>31</v>
      </c>
      <c r="C12" s="73">
        <v>0</v>
      </c>
      <c r="D12" s="74">
        <v>0</v>
      </c>
      <c r="E12" s="74">
        <v>20</v>
      </c>
      <c r="F12" s="74">
        <v>5</v>
      </c>
      <c r="G12" s="74">
        <v>0</v>
      </c>
      <c r="H12" s="74">
        <v>1250</v>
      </c>
      <c r="I12" s="75">
        <v>1250</v>
      </c>
      <c r="J12" s="76">
        <v>1150</v>
      </c>
      <c r="K12" s="49">
        <v>2400</v>
      </c>
      <c r="L12" s="1" t="s">
        <v>16</v>
      </c>
      <c r="M12" s="1">
        <v>3000</v>
      </c>
      <c r="N12" s="1" t="s">
        <v>16</v>
      </c>
      <c r="O12" s="1">
        <v>1500</v>
      </c>
      <c r="Q12" s="15"/>
      <c r="R12" s="9"/>
      <c r="S12" s="9"/>
      <c r="T12" s="10"/>
    </row>
    <row r="13" spans="2:20" x14ac:dyDescent="0.25">
      <c r="B13" s="48" t="s">
        <v>32</v>
      </c>
      <c r="C13" s="73">
        <v>0</v>
      </c>
      <c r="D13" s="74">
        <v>0</v>
      </c>
      <c r="E13" s="74">
        <v>20</v>
      </c>
      <c r="F13" s="74">
        <v>5</v>
      </c>
      <c r="G13" s="74">
        <v>0</v>
      </c>
      <c r="H13" s="74">
        <v>1250</v>
      </c>
      <c r="I13" s="75">
        <v>1250</v>
      </c>
      <c r="J13" s="76">
        <v>750</v>
      </c>
      <c r="K13" s="49">
        <v>2000</v>
      </c>
      <c r="L13" s="1" t="s">
        <v>16</v>
      </c>
      <c r="M13" s="1">
        <v>3000</v>
      </c>
      <c r="N13" s="1" t="s">
        <v>16</v>
      </c>
      <c r="O13" s="1">
        <v>1500</v>
      </c>
      <c r="Q13" s="16" t="s">
        <v>33</v>
      </c>
      <c r="R13" s="17">
        <v>400</v>
      </c>
      <c r="S13" s="16" t="s">
        <v>34</v>
      </c>
      <c r="T13" s="10"/>
    </row>
    <row r="14" spans="2:20" x14ac:dyDescent="0.25">
      <c r="B14" s="48" t="s">
        <v>35</v>
      </c>
      <c r="C14" s="73">
        <v>0</v>
      </c>
      <c r="D14" s="74">
        <v>0</v>
      </c>
      <c r="E14" s="74">
        <v>20</v>
      </c>
      <c r="F14" s="74">
        <v>5</v>
      </c>
      <c r="G14" s="74">
        <v>0</v>
      </c>
      <c r="H14" s="74">
        <v>1250</v>
      </c>
      <c r="I14" s="75">
        <v>1250</v>
      </c>
      <c r="J14" s="76">
        <v>350</v>
      </c>
      <c r="K14" s="49">
        <v>1600</v>
      </c>
      <c r="L14" s="1" t="s">
        <v>16</v>
      </c>
      <c r="M14" s="1">
        <v>3000</v>
      </c>
      <c r="N14" s="1" t="s">
        <v>16</v>
      </c>
      <c r="O14" s="1">
        <v>1500</v>
      </c>
      <c r="Q14" s="7" t="s">
        <v>36</v>
      </c>
      <c r="R14" s="18">
        <v>150</v>
      </c>
      <c r="S14" s="7" t="s">
        <v>34</v>
      </c>
      <c r="T14" s="10"/>
    </row>
    <row r="15" spans="2:20" x14ac:dyDescent="0.25">
      <c r="B15" s="48" t="s">
        <v>37</v>
      </c>
      <c r="C15" s="73">
        <v>0</v>
      </c>
      <c r="D15" s="74">
        <v>0</v>
      </c>
      <c r="E15" s="74">
        <v>20</v>
      </c>
      <c r="F15" s="74">
        <v>4</v>
      </c>
      <c r="G15" s="74">
        <v>0</v>
      </c>
      <c r="H15" s="74">
        <v>1200</v>
      </c>
      <c r="I15" s="75">
        <v>1200</v>
      </c>
      <c r="J15" s="76">
        <v>0</v>
      </c>
      <c r="K15" s="49">
        <v>1200</v>
      </c>
      <c r="L15" s="1" t="s">
        <v>16</v>
      </c>
      <c r="M15" s="1">
        <v>3000</v>
      </c>
      <c r="N15" s="1" t="s">
        <v>16</v>
      </c>
      <c r="O15" s="1">
        <v>1500</v>
      </c>
      <c r="Q15" s="7" t="s">
        <v>38</v>
      </c>
      <c r="R15" s="18">
        <v>50</v>
      </c>
      <c r="S15" s="7" t="s">
        <v>34</v>
      </c>
      <c r="T15" s="10"/>
    </row>
    <row r="16" spans="2:20" ht="30.75" thickBot="1" x14ac:dyDescent="0.3">
      <c r="B16" s="50" t="s">
        <v>39</v>
      </c>
      <c r="C16" s="77">
        <v>0</v>
      </c>
      <c r="D16" s="78">
        <v>0</v>
      </c>
      <c r="E16" s="78">
        <v>20</v>
      </c>
      <c r="F16" s="78">
        <v>0</v>
      </c>
      <c r="G16" s="78">
        <v>200</v>
      </c>
      <c r="H16" s="78">
        <v>800</v>
      </c>
      <c r="I16" s="79">
        <v>1000</v>
      </c>
      <c r="J16" s="80">
        <v>0</v>
      </c>
      <c r="K16" s="55">
        <v>800</v>
      </c>
      <c r="L16" s="1" t="s">
        <v>16</v>
      </c>
      <c r="M16" s="1">
        <v>3000</v>
      </c>
      <c r="N16" s="1" t="s">
        <v>16</v>
      </c>
      <c r="O16" s="1">
        <v>1500</v>
      </c>
      <c r="Q16" s="7" t="s">
        <v>40</v>
      </c>
      <c r="R16" s="19">
        <v>1500</v>
      </c>
      <c r="S16" s="7" t="s">
        <v>85</v>
      </c>
      <c r="T16" s="10"/>
    </row>
    <row r="17" spans="2:22" ht="30.75" thickBot="1" x14ac:dyDescent="0.3">
      <c r="F17" s="20"/>
      <c r="G17" s="82">
        <f>SUM(G4:G16)</f>
        <v>1300</v>
      </c>
      <c r="J17" s="56" t="s">
        <v>80</v>
      </c>
      <c r="K17" s="57">
        <f>SUM(K5:K16)</f>
        <v>19400</v>
      </c>
      <c r="Q17" s="7" t="s">
        <v>42</v>
      </c>
      <c r="R17" s="21" t="s">
        <v>43</v>
      </c>
      <c r="S17" s="7"/>
      <c r="T17" s="10"/>
    </row>
    <row r="18" spans="2:22" ht="15.75" thickBot="1" x14ac:dyDescent="0.3">
      <c r="B18" s="101" t="s">
        <v>44</v>
      </c>
      <c r="C18" s="102"/>
      <c r="D18" s="102"/>
      <c r="E18" s="102"/>
      <c r="F18" s="102"/>
      <c r="G18" s="102"/>
      <c r="H18" s="102"/>
      <c r="I18" s="102"/>
      <c r="J18" s="107"/>
      <c r="K18" s="108"/>
      <c r="M18" s="2" t="s">
        <v>84</v>
      </c>
      <c r="N18" s="2">
        <f>ROUNDUP(K17/12,0)</f>
        <v>1617</v>
      </c>
      <c r="O18" s="51"/>
      <c r="Q18" s="15"/>
      <c r="R18" s="9"/>
      <c r="S18" s="9"/>
      <c r="T18" s="10"/>
    </row>
    <row r="19" spans="2:22" x14ac:dyDescent="0.25">
      <c r="B19" s="62"/>
      <c r="C19" s="63" t="s">
        <v>2</v>
      </c>
      <c r="D19" s="63" t="s">
        <v>3</v>
      </c>
      <c r="E19" s="63" t="s">
        <v>45</v>
      </c>
      <c r="F19" s="63" t="s">
        <v>46</v>
      </c>
      <c r="G19" s="63" t="s">
        <v>6</v>
      </c>
      <c r="H19" s="63" t="s">
        <v>7</v>
      </c>
      <c r="I19" s="63" t="s">
        <v>8</v>
      </c>
      <c r="J19" s="63" t="s">
        <v>47</v>
      </c>
      <c r="K19" s="64"/>
      <c r="M19" s="1" t="s">
        <v>83</v>
      </c>
      <c r="N19" s="2">
        <f>ROUNDUP(K17/(R21*12),0)</f>
        <v>33</v>
      </c>
      <c r="Q19" s="97" t="s">
        <v>48</v>
      </c>
      <c r="R19" s="97"/>
      <c r="S19" s="9"/>
      <c r="T19" s="10"/>
    </row>
    <row r="20" spans="2:22" x14ac:dyDescent="0.25">
      <c r="B20" s="65" t="s">
        <v>15</v>
      </c>
      <c r="C20" s="22">
        <f>C5*$R$26</f>
        <v>0</v>
      </c>
      <c r="D20" s="22">
        <f t="shared" ref="D20:D31" si="0">D5*$R$27</f>
        <v>0</v>
      </c>
      <c r="E20" s="23">
        <f>E5*$R$6*$R$21</f>
        <v>150000</v>
      </c>
      <c r="F20" s="23">
        <f>F5*$R$7*$R$21</f>
        <v>50000</v>
      </c>
      <c r="G20" s="24">
        <f>G5*$R$8</f>
        <v>6250</v>
      </c>
      <c r="H20" s="24">
        <f t="shared" ref="H20:H31" si="1">H5*$R$9</f>
        <v>50000</v>
      </c>
      <c r="I20" s="22">
        <f t="shared" ref="I20:I31" si="2">I5*$R$14</f>
        <v>187500</v>
      </c>
      <c r="J20" s="22">
        <f>J5*$R$10</f>
        <v>2.8421709430404007E-12</v>
      </c>
      <c r="K20" s="38"/>
      <c r="Q20" s="15"/>
      <c r="R20" s="9"/>
      <c r="S20" s="9"/>
      <c r="T20" s="10"/>
    </row>
    <row r="21" spans="2:22" ht="45" x14ac:dyDescent="0.25">
      <c r="B21" s="65" t="s">
        <v>20</v>
      </c>
      <c r="C21" s="22">
        <f t="shared" ref="C21:C31" si="3">C6*$R$26</f>
        <v>0</v>
      </c>
      <c r="D21" s="22">
        <f t="shared" si="0"/>
        <v>0</v>
      </c>
      <c r="E21" s="23">
        <f>E6*$R$6*$R$21</f>
        <v>150000</v>
      </c>
      <c r="F21" s="23">
        <f t="shared" ref="F21:F31" si="4">F6*$R$7*$R$21</f>
        <v>50000</v>
      </c>
      <c r="G21" s="25">
        <f t="shared" ref="G21:G31" si="5">G6*$R$8</f>
        <v>10000</v>
      </c>
      <c r="H21" s="25">
        <f t="shared" si="1"/>
        <v>42500</v>
      </c>
      <c r="I21" s="22">
        <f t="shared" si="2"/>
        <v>187500</v>
      </c>
      <c r="J21" s="22">
        <f t="shared" ref="J21:J31" si="6">J6*$R$10</f>
        <v>100000</v>
      </c>
      <c r="K21" s="38"/>
      <c r="M21" s="26"/>
      <c r="Q21" s="27" t="s">
        <v>49</v>
      </c>
      <c r="R21" s="28">
        <v>50</v>
      </c>
      <c r="S21" s="29" t="s">
        <v>50</v>
      </c>
      <c r="T21" s="7" t="s">
        <v>51</v>
      </c>
      <c r="U21" s="30">
        <f>1000 *(160/50000)</f>
        <v>3.2</v>
      </c>
      <c r="V21" s="30" t="s">
        <v>52</v>
      </c>
    </row>
    <row r="22" spans="2:22" x14ac:dyDescent="0.25">
      <c r="B22" s="65" t="s">
        <v>23</v>
      </c>
      <c r="C22" s="22">
        <f t="shared" si="3"/>
        <v>0</v>
      </c>
      <c r="D22" s="22">
        <f t="shared" si="0"/>
        <v>0</v>
      </c>
      <c r="E22" s="23">
        <f t="shared" ref="E22:E31" si="7">E7*$R$6*$R$21</f>
        <v>150000</v>
      </c>
      <c r="F22" s="23">
        <f t="shared" si="4"/>
        <v>50000</v>
      </c>
      <c r="G22" s="25">
        <f t="shared" si="5"/>
        <v>8750</v>
      </c>
      <c r="H22" s="25">
        <f t="shared" si="1"/>
        <v>45000</v>
      </c>
      <c r="I22" s="22">
        <f t="shared" si="2"/>
        <v>187500</v>
      </c>
      <c r="J22" s="22">
        <f t="shared" si="6"/>
        <v>160000</v>
      </c>
      <c r="K22" s="38"/>
      <c r="Q22" s="27" t="s">
        <v>53</v>
      </c>
      <c r="R22" s="29">
        <v>160</v>
      </c>
      <c r="S22" s="29" t="s">
        <v>54</v>
      </c>
      <c r="T22" s="31"/>
      <c r="U22" s="31"/>
      <c r="V22" s="31"/>
    </row>
    <row r="23" spans="2:22" ht="45" x14ac:dyDescent="0.25">
      <c r="B23" s="65" t="s">
        <v>25</v>
      </c>
      <c r="C23" s="22">
        <f t="shared" si="3"/>
        <v>0</v>
      </c>
      <c r="D23" s="22">
        <f t="shared" si="0"/>
        <v>0</v>
      </c>
      <c r="E23" s="23">
        <f t="shared" si="7"/>
        <v>150000</v>
      </c>
      <c r="F23" s="23">
        <f t="shared" si="4"/>
        <v>50000</v>
      </c>
      <c r="G23" s="25">
        <f t="shared" si="5"/>
        <v>2500</v>
      </c>
      <c r="H23" s="25">
        <f t="shared" si="1"/>
        <v>57500</v>
      </c>
      <c r="I23" s="22">
        <f t="shared" si="2"/>
        <v>187500</v>
      </c>
      <c r="J23" s="22">
        <f t="shared" si="6"/>
        <v>140000</v>
      </c>
      <c r="K23" s="38"/>
      <c r="Q23" s="7" t="s">
        <v>55</v>
      </c>
      <c r="R23" s="21">
        <v>20</v>
      </c>
      <c r="S23" s="7" t="s">
        <v>56</v>
      </c>
      <c r="T23" s="32"/>
      <c r="U23" s="31"/>
      <c r="V23" s="31"/>
    </row>
    <row r="24" spans="2:22" x14ac:dyDescent="0.25">
      <c r="B24" s="65" t="s">
        <v>27</v>
      </c>
      <c r="C24" s="22">
        <f t="shared" si="3"/>
        <v>0</v>
      </c>
      <c r="D24" s="22">
        <f t="shared" si="0"/>
        <v>0</v>
      </c>
      <c r="E24" s="23">
        <f t="shared" si="7"/>
        <v>150000</v>
      </c>
      <c r="F24" s="23">
        <f t="shared" si="4"/>
        <v>50000</v>
      </c>
      <c r="G24" s="25">
        <f t="shared" si="5"/>
        <v>0</v>
      </c>
      <c r="H24" s="25">
        <f t="shared" si="1"/>
        <v>62500</v>
      </c>
      <c r="I24" s="22">
        <f t="shared" si="2"/>
        <v>187500</v>
      </c>
      <c r="J24" s="22">
        <f t="shared" si="6"/>
        <v>220000</v>
      </c>
      <c r="K24" s="38"/>
      <c r="Q24" s="33" t="s">
        <v>57</v>
      </c>
      <c r="R24" s="34">
        <v>3000000</v>
      </c>
      <c r="S24" s="35" t="s">
        <v>58</v>
      </c>
      <c r="T24" s="31"/>
      <c r="U24" s="31"/>
      <c r="V24" s="31"/>
    </row>
    <row r="25" spans="2:22" ht="45" x14ac:dyDescent="0.25">
      <c r="B25" s="65" t="s">
        <v>28</v>
      </c>
      <c r="C25" s="22">
        <f t="shared" si="3"/>
        <v>0</v>
      </c>
      <c r="D25" s="22">
        <f t="shared" si="0"/>
        <v>0</v>
      </c>
      <c r="E25" s="23">
        <f t="shared" si="7"/>
        <v>150000</v>
      </c>
      <c r="F25" s="23">
        <f t="shared" si="4"/>
        <v>50000</v>
      </c>
      <c r="G25" s="25">
        <f t="shared" si="5"/>
        <v>0</v>
      </c>
      <c r="H25" s="25">
        <f t="shared" si="1"/>
        <v>62500</v>
      </c>
      <c r="I25" s="22">
        <f t="shared" si="2"/>
        <v>187500</v>
      </c>
      <c r="J25" s="22">
        <f t="shared" si="6"/>
        <v>380000</v>
      </c>
      <c r="K25" s="38"/>
      <c r="Q25" s="33" t="s">
        <v>59</v>
      </c>
      <c r="R25" s="21" t="s">
        <v>60</v>
      </c>
      <c r="S25" s="21">
        <f>(160*0.25)</f>
        <v>40</v>
      </c>
      <c r="T25" s="31" t="s">
        <v>54</v>
      </c>
      <c r="U25" s="31"/>
      <c r="V25" s="31"/>
    </row>
    <row r="26" spans="2:22" x14ac:dyDescent="0.25">
      <c r="B26" s="65" t="s">
        <v>30</v>
      </c>
      <c r="C26" s="22">
        <f t="shared" si="3"/>
        <v>0</v>
      </c>
      <c r="D26" s="22">
        <f t="shared" si="0"/>
        <v>0</v>
      </c>
      <c r="E26" s="23">
        <f t="shared" si="7"/>
        <v>150000</v>
      </c>
      <c r="F26" s="23">
        <f t="shared" si="4"/>
        <v>50000</v>
      </c>
      <c r="G26" s="25">
        <f t="shared" si="5"/>
        <v>0</v>
      </c>
      <c r="H26" s="25">
        <f t="shared" si="1"/>
        <v>62500</v>
      </c>
      <c r="I26" s="22">
        <f t="shared" si="2"/>
        <v>187500</v>
      </c>
      <c r="J26" s="22">
        <f t="shared" si="6"/>
        <v>500000</v>
      </c>
      <c r="K26" s="38"/>
      <c r="Q26" s="7" t="s">
        <v>61</v>
      </c>
      <c r="R26" s="18">
        <v>1000</v>
      </c>
      <c r="S26" s="21" t="s">
        <v>62</v>
      </c>
      <c r="T26" s="31"/>
      <c r="U26" s="31"/>
      <c r="V26" s="31"/>
    </row>
    <row r="27" spans="2:22" x14ac:dyDescent="0.25">
      <c r="B27" s="65" t="s">
        <v>31</v>
      </c>
      <c r="C27" s="22">
        <f t="shared" si="3"/>
        <v>0</v>
      </c>
      <c r="D27" s="22">
        <f t="shared" si="0"/>
        <v>0</v>
      </c>
      <c r="E27" s="23">
        <f t="shared" si="7"/>
        <v>150000</v>
      </c>
      <c r="F27" s="23">
        <f t="shared" si="4"/>
        <v>50000</v>
      </c>
      <c r="G27" s="25">
        <f t="shared" si="5"/>
        <v>0</v>
      </c>
      <c r="H27" s="25">
        <f t="shared" si="1"/>
        <v>62500</v>
      </c>
      <c r="I27" s="22">
        <f t="shared" si="2"/>
        <v>187500</v>
      </c>
      <c r="J27" s="22">
        <f t="shared" si="6"/>
        <v>460000</v>
      </c>
      <c r="K27" s="38"/>
      <c r="Q27" s="7" t="s">
        <v>63</v>
      </c>
      <c r="R27" s="18">
        <v>500</v>
      </c>
      <c r="S27" s="21" t="s">
        <v>64</v>
      </c>
      <c r="T27" s="31"/>
      <c r="U27" s="31"/>
      <c r="V27" s="31"/>
    </row>
    <row r="28" spans="2:22" x14ac:dyDescent="0.25">
      <c r="B28" s="65" t="s">
        <v>32</v>
      </c>
      <c r="C28" s="22">
        <f t="shared" si="3"/>
        <v>0</v>
      </c>
      <c r="D28" s="22">
        <f t="shared" si="0"/>
        <v>0</v>
      </c>
      <c r="E28" s="23">
        <f t="shared" si="7"/>
        <v>150000</v>
      </c>
      <c r="F28" s="23">
        <f t="shared" si="4"/>
        <v>50000</v>
      </c>
      <c r="G28" s="25">
        <f t="shared" si="5"/>
        <v>0</v>
      </c>
      <c r="H28" s="25">
        <f t="shared" si="1"/>
        <v>62500</v>
      </c>
      <c r="I28" s="22">
        <f t="shared" si="2"/>
        <v>187500</v>
      </c>
      <c r="J28" s="22">
        <f t="shared" si="6"/>
        <v>300000</v>
      </c>
      <c r="K28" s="38"/>
    </row>
    <row r="29" spans="2:22" x14ac:dyDescent="0.25">
      <c r="B29" s="65" t="s">
        <v>35</v>
      </c>
      <c r="C29" s="22">
        <f t="shared" si="3"/>
        <v>0</v>
      </c>
      <c r="D29" s="22">
        <f t="shared" si="0"/>
        <v>0</v>
      </c>
      <c r="E29" s="23">
        <f t="shared" si="7"/>
        <v>150000</v>
      </c>
      <c r="F29" s="23">
        <f t="shared" si="4"/>
        <v>50000</v>
      </c>
      <c r="G29" s="25">
        <f t="shared" si="5"/>
        <v>0</v>
      </c>
      <c r="H29" s="25">
        <f t="shared" si="1"/>
        <v>62500</v>
      </c>
      <c r="I29" s="22">
        <f t="shared" si="2"/>
        <v>187500</v>
      </c>
      <c r="J29" s="22">
        <f t="shared" si="6"/>
        <v>140000</v>
      </c>
      <c r="K29" s="38"/>
    </row>
    <row r="30" spans="2:22" x14ac:dyDescent="0.25">
      <c r="B30" s="65" t="s">
        <v>37</v>
      </c>
      <c r="C30" s="22">
        <f t="shared" si="3"/>
        <v>0</v>
      </c>
      <c r="D30" s="22">
        <f t="shared" si="0"/>
        <v>0</v>
      </c>
      <c r="E30" s="23">
        <f t="shared" si="7"/>
        <v>150000</v>
      </c>
      <c r="F30" s="23">
        <f t="shared" si="4"/>
        <v>40000</v>
      </c>
      <c r="G30" s="25">
        <f t="shared" si="5"/>
        <v>0</v>
      </c>
      <c r="H30" s="25">
        <f t="shared" si="1"/>
        <v>60000</v>
      </c>
      <c r="I30" s="22">
        <f t="shared" si="2"/>
        <v>180000</v>
      </c>
      <c r="J30" s="22">
        <f t="shared" si="6"/>
        <v>0</v>
      </c>
      <c r="K30" s="38"/>
    </row>
    <row r="31" spans="2:22" ht="15.75" thickBot="1" x14ac:dyDescent="0.3">
      <c r="B31" s="66" t="s">
        <v>39</v>
      </c>
      <c r="C31" s="67">
        <f t="shared" si="3"/>
        <v>0</v>
      </c>
      <c r="D31" s="67">
        <f t="shared" si="0"/>
        <v>0</v>
      </c>
      <c r="E31" s="68">
        <f t="shared" si="7"/>
        <v>150000</v>
      </c>
      <c r="F31" s="68">
        <f t="shared" si="4"/>
        <v>0</v>
      </c>
      <c r="G31" s="40">
        <f t="shared" si="5"/>
        <v>5000</v>
      </c>
      <c r="H31" s="40">
        <f t="shared" si="1"/>
        <v>40000</v>
      </c>
      <c r="I31" s="67">
        <f t="shared" si="2"/>
        <v>150000</v>
      </c>
      <c r="J31" s="67">
        <f t="shared" si="6"/>
        <v>0</v>
      </c>
      <c r="K31" s="54"/>
    </row>
    <row r="32" spans="2:22" ht="15.75" thickBot="1" x14ac:dyDescent="0.3"/>
    <row r="33" spans="2:12" ht="15.75" thickBot="1" x14ac:dyDescent="0.3">
      <c r="F33" s="98" t="s">
        <v>14</v>
      </c>
      <c r="G33" s="99"/>
      <c r="H33" s="99"/>
      <c r="I33" s="99"/>
      <c r="J33" s="99"/>
      <c r="K33" s="100"/>
    </row>
    <row r="34" spans="2:12" ht="15.75" thickBot="1" x14ac:dyDescent="0.3">
      <c r="B34" s="2" t="s">
        <v>65</v>
      </c>
      <c r="C34" s="86">
        <f>SUM(C20:I31)</f>
        <v>5247500</v>
      </c>
      <c r="F34" s="60" t="s">
        <v>66</v>
      </c>
      <c r="G34" s="61" t="s">
        <v>67</v>
      </c>
      <c r="H34" s="61" t="s">
        <v>6</v>
      </c>
      <c r="I34" s="61" t="s">
        <v>46</v>
      </c>
      <c r="J34" s="59" t="s">
        <v>10</v>
      </c>
      <c r="K34" s="59" t="s">
        <v>7</v>
      </c>
      <c r="L34" s="59" t="s">
        <v>88</v>
      </c>
    </row>
    <row r="35" spans="2:12" ht="15.75" thickBot="1" x14ac:dyDescent="0.3">
      <c r="E35" s="36" t="s">
        <v>68</v>
      </c>
      <c r="F35" s="84">
        <f>E5-33</f>
        <v>-13</v>
      </c>
      <c r="G35" s="52">
        <f>(($R$22/$U$21)*E5)+(F5*50) - I5</f>
        <v>0</v>
      </c>
      <c r="H35" s="87">
        <f>G4+I5-K5-G5</f>
        <v>0</v>
      </c>
      <c r="I35" s="52">
        <f>-F5+(0.25*E5)</f>
        <v>0</v>
      </c>
      <c r="J35" s="87">
        <f>K5-H5-J5</f>
        <v>-7.1054273576010019E-15</v>
      </c>
      <c r="K35" s="88">
        <f>I5-H5-G5</f>
        <v>0</v>
      </c>
      <c r="L35" s="92">
        <f>E5-E4</f>
        <v>0</v>
      </c>
    </row>
    <row r="36" spans="2:12" ht="15.75" thickBot="1" x14ac:dyDescent="0.3">
      <c r="B36" s="1" t="s">
        <v>81</v>
      </c>
      <c r="E36" s="36" t="s">
        <v>69</v>
      </c>
      <c r="F36" s="84">
        <f>E6-33</f>
        <v>-13</v>
      </c>
      <c r="G36" s="25">
        <f>($R$22/$U$21*E6)+(F6*50) - I6</f>
        <v>0</v>
      </c>
      <c r="H36" s="25">
        <f t="shared" ref="H36:H46" si="8">G5+I6-K6-G6</f>
        <v>0</v>
      </c>
      <c r="I36" s="25">
        <f>-F6+(0.25*E6)</f>
        <v>0</v>
      </c>
      <c r="J36" s="25">
        <f t="shared" ref="J36:J46" si="9">K6-H6-J6</f>
        <v>0</v>
      </c>
      <c r="K36" s="89">
        <f t="shared" ref="K36:K46" si="10">I6-H6-G6</f>
        <v>0</v>
      </c>
      <c r="L36" s="93">
        <f t="shared" ref="L36:L46" si="11">E6-E5</f>
        <v>0</v>
      </c>
    </row>
    <row r="37" spans="2:12" ht="15.75" thickBot="1" x14ac:dyDescent="0.3">
      <c r="E37" s="36" t="s">
        <v>70</v>
      </c>
      <c r="F37" s="84">
        <f t="shared" ref="F37:F46" si="12">E7-33</f>
        <v>-13</v>
      </c>
      <c r="G37" s="25">
        <f t="shared" ref="G37:G46" si="13">($R$22/$U$21*E7)+(F7*50) - I7</f>
        <v>0</v>
      </c>
      <c r="H37" s="25">
        <f t="shared" si="8"/>
        <v>0</v>
      </c>
      <c r="I37" s="25">
        <f t="shared" ref="I37:I46" si="14">-F7+(0.25*E7)</f>
        <v>0</v>
      </c>
      <c r="J37" s="25">
        <f t="shared" si="9"/>
        <v>0</v>
      </c>
      <c r="K37" s="89">
        <f t="shared" si="10"/>
        <v>0</v>
      </c>
      <c r="L37" s="93">
        <f t="shared" si="11"/>
        <v>0</v>
      </c>
    </row>
    <row r="38" spans="2:12" ht="15.75" thickBot="1" x14ac:dyDescent="0.3">
      <c r="E38" s="36" t="s">
        <v>71</v>
      </c>
      <c r="F38" s="84">
        <f t="shared" si="12"/>
        <v>-13</v>
      </c>
      <c r="G38" s="25">
        <f t="shared" si="13"/>
        <v>0</v>
      </c>
      <c r="H38" s="25">
        <f t="shared" si="8"/>
        <v>0</v>
      </c>
      <c r="I38" s="25">
        <f>-F8+(0.25*E8)</f>
        <v>0</v>
      </c>
      <c r="J38" s="25">
        <f t="shared" si="9"/>
        <v>0</v>
      </c>
      <c r="K38" s="89">
        <f t="shared" si="10"/>
        <v>0</v>
      </c>
      <c r="L38" s="93">
        <f t="shared" si="11"/>
        <v>0</v>
      </c>
    </row>
    <row r="39" spans="2:12" ht="15.75" thickBot="1" x14ac:dyDescent="0.3">
      <c r="E39" s="36" t="s">
        <v>72</v>
      </c>
      <c r="F39" s="84">
        <f t="shared" si="12"/>
        <v>-13</v>
      </c>
      <c r="G39" s="25">
        <f t="shared" si="13"/>
        <v>0</v>
      </c>
      <c r="H39" s="25">
        <f t="shared" si="8"/>
        <v>-450</v>
      </c>
      <c r="I39" s="25">
        <f t="shared" si="14"/>
        <v>0</v>
      </c>
      <c r="J39" s="25">
        <f t="shared" si="9"/>
        <v>0</v>
      </c>
      <c r="K39" s="89">
        <f t="shared" si="10"/>
        <v>0</v>
      </c>
      <c r="L39" s="93">
        <f t="shared" si="11"/>
        <v>0</v>
      </c>
    </row>
    <row r="40" spans="2:12" ht="15.75" thickBot="1" x14ac:dyDescent="0.3">
      <c r="E40" s="36" t="s">
        <v>73</v>
      </c>
      <c r="F40" s="84">
        <f t="shared" si="12"/>
        <v>-13</v>
      </c>
      <c r="G40" s="25">
        <f t="shared" si="13"/>
        <v>0</v>
      </c>
      <c r="H40" s="25">
        <f t="shared" si="8"/>
        <v>-950</v>
      </c>
      <c r="I40" s="25">
        <f t="shared" si="14"/>
        <v>0</v>
      </c>
      <c r="J40" s="25">
        <f t="shared" si="9"/>
        <v>0</v>
      </c>
      <c r="K40" s="89">
        <f t="shared" si="10"/>
        <v>0</v>
      </c>
      <c r="L40" s="93">
        <f t="shared" si="11"/>
        <v>0</v>
      </c>
    </row>
    <row r="41" spans="2:12" ht="15.75" thickBot="1" x14ac:dyDescent="0.3">
      <c r="E41" s="36" t="s">
        <v>74</v>
      </c>
      <c r="F41" s="84">
        <f t="shared" si="12"/>
        <v>-13</v>
      </c>
      <c r="G41" s="25">
        <f t="shared" si="13"/>
        <v>0</v>
      </c>
      <c r="H41" s="25">
        <f t="shared" si="8"/>
        <v>-1250</v>
      </c>
      <c r="I41" s="25">
        <f t="shared" si="14"/>
        <v>0</v>
      </c>
      <c r="J41" s="25">
        <f t="shared" si="9"/>
        <v>0</v>
      </c>
      <c r="K41" s="89">
        <f t="shared" si="10"/>
        <v>0</v>
      </c>
      <c r="L41" s="93">
        <f t="shared" si="11"/>
        <v>0</v>
      </c>
    </row>
    <row r="42" spans="2:12" ht="15.75" thickBot="1" x14ac:dyDescent="0.3">
      <c r="E42" s="36" t="s">
        <v>75</v>
      </c>
      <c r="F42" s="84">
        <f t="shared" si="12"/>
        <v>-13</v>
      </c>
      <c r="G42" s="25">
        <f t="shared" si="13"/>
        <v>0</v>
      </c>
      <c r="H42" s="25">
        <f t="shared" si="8"/>
        <v>-1150</v>
      </c>
      <c r="I42" s="25">
        <f t="shared" si="14"/>
        <v>0</v>
      </c>
      <c r="J42" s="25">
        <f t="shared" si="9"/>
        <v>0</v>
      </c>
      <c r="K42" s="89">
        <f t="shared" si="10"/>
        <v>0</v>
      </c>
      <c r="L42" s="93">
        <f t="shared" si="11"/>
        <v>0</v>
      </c>
    </row>
    <row r="43" spans="2:12" ht="15.75" thickBot="1" x14ac:dyDescent="0.3">
      <c r="E43" s="36" t="s">
        <v>76</v>
      </c>
      <c r="F43" s="84">
        <f t="shared" si="12"/>
        <v>-13</v>
      </c>
      <c r="G43" s="25">
        <f t="shared" si="13"/>
        <v>0</v>
      </c>
      <c r="H43" s="83">
        <f>G12+I13-K13-G13</f>
        <v>-750</v>
      </c>
      <c r="I43" s="25">
        <f t="shared" si="14"/>
        <v>0</v>
      </c>
      <c r="J43" s="25">
        <f t="shared" si="9"/>
        <v>0</v>
      </c>
      <c r="K43" s="90">
        <f>I13-H13-G13</f>
        <v>0</v>
      </c>
      <c r="L43" s="93">
        <f t="shared" si="11"/>
        <v>0</v>
      </c>
    </row>
    <row r="44" spans="2:12" ht="15.75" thickBot="1" x14ac:dyDescent="0.3">
      <c r="E44" s="36" t="s">
        <v>77</v>
      </c>
      <c r="F44" s="84">
        <f t="shared" si="12"/>
        <v>-13</v>
      </c>
      <c r="G44" s="25">
        <f t="shared" si="13"/>
        <v>0</v>
      </c>
      <c r="H44" s="25">
        <f t="shared" si="8"/>
        <v>-350</v>
      </c>
      <c r="I44" s="25">
        <f t="shared" si="14"/>
        <v>0</v>
      </c>
      <c r="J44" s="83">
        <f>K14-H14-J14</f>
        <v>0</v>
      </c>
      <c r="K44" s="89">
        <f t="shared" si="10"/>
        <v>0</v>
      </c>
      <c r="L44" s="93">
        <f t="shared" si="11"/>
        <v>0</v>
      </c>
    </row>
    <row r="45" spans="2:12" ht="15.75" thickBot="1" x14ac:dyDescent="0.3">
      <c r="E45" s="36" t="s">
        <v>78</v>
      </c>
      <c r="F45" s="84">
        <f t="shared" si="12"/>
        <v>-13</v>
      </c>
      <c r="G45" s="25">
        <f t="shared" si="13"/>
        <v>0</v>
      </c>
      <c r="H45" s="25">
        <f t="shared" si="8"/>
        <v>0</v>
      </c>
      <c r="I45" s="25">
        <f t="shared" si="14"/>
        <v>1</v>
      </c>
      <c r="J45" s="25">
        <f t="shared" si="9"/>
        <v>0</v>
      </c>
      <c r="K45" s="89">
        <f t="shared" si="10"/>
        <v>0</v>
      </c>
      <c r="L45" s="93">
        <f t="shared" si="11"/>
        <v>0</v>
      </c>
    </row>
    <row r="46" spans="2:12" ht="15.75" thickBot="1" x14ac:dyDescent="0.3">
      <c r="E46" s="36" t="s">
        <v>79</v>
      </c>
      <c r="F46" s="84">
        <f t="shared" si="12"/>
        <v>-13</v>
      </c>
      <c r="G46" s="40">
        <f t="shared" si="13"/>
        <v>0</v>
      </c>
      <c r="H46" s="40">
        <f t="shared" si="8"/>
        <v>0</v>
      </c>
      <c r="I46" s="40">
        <f t="shared" si="14"/>
        <v>5</v>
      </c>
      <c r="J46" s="40">
        <f t="shared" si="9"/>
        <v>0</v>
      </c>
      <c r="K46" s="91">
        <f t="shared" si="10"/>
        <v>0</v>
      </c>
      <c r="L46" s="94">
        <f t="shared" si="11"/>
        <v>0</v>
      </c>
    </row>
    <row r="48" spans="2:12" x14ac:dyDescent="0.25">
      <c r="F48" s="1" t="s">
        <v>86</v>
      </c>
      <c r="G48" s="1" t="s">
        <v>87</v>
      </c>
    </row>
  </sheetData>
  <mergeCells count="8">
    <mergeCell ref="Q19:R19"/>
    <mergeCell ref="F33:K33"/>
    <mergeCell ref="B2:K2"/>
    <mergeCell ref="Q3:R3"/>
    <mergeCell ref="S3:T3"/>
    <mergeCell ref="S5:T5"/>
    <mergeCell ref="S6:T6"/>
    <mergeCell ref="B18:K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8"/>
  <sheetViews>
    <sheetView tabSelected="1" zoomScaleNormal="100" workbookViewId="0">
      <selection activeCell="M21" sqref="M21"/>
    </sheetView>
  </sheetViews>
  <sheetFormatPr defaultRowHeight="15" x14ac:dyDescent="0.25"/>
  <cols>
    <col min="1" max="1" width="5.28515625" style="1" customWidth="1"/>
    <col min="2" max="2" width="10.7109375" style="1" bestFit="1" customWidth="1"/>
    <col min="3" max="3" width="16.85546875" style="1" bestFit="1" customWidth="1"/>
    <col min="4" max="4" width="12" style="1" bestFit="1" customWidth="1"/>
    <col min="5" max="5" width="13.5703125" style="1" bestFit="1" customWidth="1"/>
    <col min="6" max="6" width="15.42578125" style="1" bestFit="1" customWidth="1"/>
    <col min="7" max="7" width="11.7109375" style="1" customWidth="1"/>
    <col min="8" max="8" width="13.7109375" style="1" customWidth="1"/>
    <col min="9" max="9" width="14.28515625" style="1" bestFit="1" customWidth="1"/>
    <col min="10" max="11" width="17.7109375" style="1" bestFit="1" customWidth="1"/>
    <col min="12" max="12" width="9.140625" style="1"/>
    <col min="13" max="13" width="29.140625" style="1" bestFit="1" customWidth="1"/>
    <col min="14" max="14" width="9.140625" style="1"/>
    <col min="15" max="15" width="13.5703125" style="1" bestFit="1" customWidth="1"/>
    <col min="16" max="16" width="9.140625" style="1"/>
    <col min="17" max="17" width="36.42578125" style="1" customWidth="1"/>
    <col min="18" max="18" width="16.85546875" style="1" customWidth="1"/>
    <col min="19" max="19" width="23.140625" style="1" customWidth="1"/>
    <col min="20" max="20" width="18.42578125" style="1" customWidth="1"/>
    <col min="21" max="21" width="9.140625" style="1"/>
    <col min="22" max="22" width="11.28515625" style="1" bestFit="1" customWidth="1"/>
    <col min="23" max="16384" width="9.140625" style="1"/>
  </cols>
  <sheetData>
    <row r="1" spans="2:20" ht="15.75" thickBot="1" x14ac:dyDescent="0.3"/>
    <row r="2" spans="2:20" ht="15.75" thickBot="1" x14ac:dyDescent="0.3">
      <c r="B2" s="101" t="s">
        <v>0</v>
      </c>
      <c r="C2" s="102"/>
      <c r="D2" s="102"/>
      <c r="E2" s="102"/>
      <c r="F2" s="102"/>
      <c r="G2" s="102"/>
      <c r="H2" s="102"/>
      <c r="I2" s="102"/>
      <c r="J2" s="102"/>
      <c r="K2" s="103"/>
    </row>
    <row r="3" spans="2:20" ht="15.75" thickBot="1" x14ac:dyDescent="0.3"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41" t="s">
        <v>6</v>
      </c>
      <c r="H3" s="41" t="s">
        <v>7</v>
      </c>
      <c r="I3" s="41" t="s">
        <v>8</v>
      </c>
      <c r="J3" s="41" t="s">
        <v>9</v>
      </c>
      <c r="K3" s="41" t="s">
        <v>10</v>
      </c>
      <c r="M3" s="2" t="s">
        <v>11</v>
      </c>
      <c r="O3" s="2" t="s">
        <v>12</v>
      </c>
      <c r="Q3" s="104" t="s">
        <v>13</v>
      </c>
      <c r="R3" s="104"/>
      <c r="S3" s="105" t="s">
        <v>14</v>
      </c>
      <c r="T3" s="105"/>
    </row>
    <row r="4" spans="2:20" ht="15.75" thickBot="1" x14ac:dyDescent="0.3">
      <c r="B4" s="42">
        <v>0</v>
      </c>
      <c r="C4" s="43">
        <v>0</v>
      </c>
      <c r="D4" s="43">
        <v>0</v>
      </c>
      <c r="E4" s="43">
        <v>20</v>
      </c>
      <c r="F4" s="43"/>
      <c r="G4" s="44">
        <v>0</v>
      </c>
      <c r="H4" s="43"/>
      <c r="I4" s="43"/>
      <c r="J4" s="43"/>
      <c r="K4" s="45"/>
      <c r="M4" s="2"/>
      <c r="Q4" s="3"/>
      <c r="R4" s="3"/>
      <c r="S4" s="4"/>
      <c r="T4" s="4"/>
    </row>
    <row r="5" spans="2:20" x14ac:dyDescent="0.25">
      <c r="B5" s="46" t="s">
        <v>15</v>
      </c>
      <c r="C5" s="69">
        <v>0</v>
      </c>
      <c r="D5" s="70">
        <v>4</v>
      </c>
      <c r="E5" s="70">
        <v>16</v>
      </c>
      <c r="F5" s="70">
        <v>4</v>
      </c>
      <c r="G5" s="70">
        <v>8.8817841970012523E-16</v>
      </c>
      <c r="H5" s="70">
        <v>1000</v>
      </c>
      <c r="I5" s="71">
        <v>1000</v>
      </c>
      <c r="J5" s="72">
        <v>0</v>
      </c>
      <c r="K5" s="95">
        <v>1000</v>
      </c>
      <c r="L5" s="1" t="s">
        <v>16</v>
      </c>
      <c r="M5" s="1">
        <v>3000</v>
      </c>
      <c r="N5" s="1" t="s">
        <v>16</v>
      </c>
      <c r="O5" s="1">
        <v>1500</v>
      </c>
      <c r="Q5" s="5" t="s">
        <v>17</v>
      </c>
      <c r="R5" s="6" t="s">
        <v>18</v>
      </c>
      <c r="S5" s="106" t="s">
        <v>19</v>
      </c>
      <c r="T5" s="106"/>
    </row>
    <row r="6" spans="2:20" x14ac:dyDescent="0.25">
      <c r="B6" s="48" t="s">
        <v>20</v>
      </c>
      <c r="C6" s="73">
        <v>0</v>
      </c>
      <c r="D6" s="74">
        <v>0</v>
      </c>
      <c r="E6" s="74">
        <v>16</v>
      </c>
      <c r="F6" s="74">
        <v>4.0000000000000009</v>
      </c>
      <c r="G6" s="74">
        <v>0</v>
      </c>
      <c r="H6" s="74">
        <v>1000</v>
      </c>
      <c r="I6" s="75">
        <v>1000</v>
      </c>
      <c r="J6" s="76">
        <v>99.999999999999943</v>
      </c>
      <c r="K6" s="49">
        <v>1100</v>
      </c>
      <c r="L6" s="1" t="s">
        <v>16</v>
      </c>
      <c r="M6" s="1">
        <v>3000</v>
      </c>
      <c r="N6" s="1" t="s">
        <v>16</v>
      </c>
      <c r="O6" s="1">
        <v>1500</v>
      </c>
      <c r="Q6" s="7" t="s">
        <v>21</v>
      </c>
      <c r="R6" s="8">
        <v>150</v>
      </c>
      <c r="S6" s="106" t="s">
        <v>22</v>
      </c>
      <c r="T6" s="106"/>
    </row>
    <row r="7" spans="2:20" x14ac:dyDescent="0.25">
      <c r="B7" s="48" t="s">
        <v>23</v>
      </c>
      <c r="C7" s="73">
        <v>0</v>
      </c>
      <c r="D7" s="74">
        <v>0</v>
      </c>
      <c r="E7" s="74">
        <v>16</v>
      </c>
      <c r="F7" s="74">
        <v>4.0000000000000009</v>
      </c>
      <c r="G7" s="74">
        <v>0</v>
      </c>
      <c r="H7" s="74">
        <v>1000</v>
      </c>
      <c r="I7" s="75">
        <v>1000</v>
      </c>
      <c r="J7" s="76">
        <v>300</v>
      </c>
      <c r="K7" s="49">
        <v>1300</v>
      </c>
      <c r="L7" s="1" t="s">
        <v>16</v>
      </c>
      <c r="M7" s="1">
        <v>3000</v>
      </c>
      <c r="N7" s="1" t="s">
        <v>16</v>
      </c>
      <c r="O7" s="1">
        <v>1500</v>
      </c>
      <c r="Q7" s="7" t="s">
        <v>24</v>
      </c>
      <c r="R7" s="8">
        <v>200</v>
      </c>
      <c r="S7" s="9"/>
      <c r="T7" s="10"/>
    </row>
    <row r="8" spans="2:20" x14ac:dyDescent="0.25">
      <c r="B8" s="48" t="s">
        <v>25</v>
      </c>
      <c r="C8" s="73">
        <v>0</v>
      </c>
      <c r="D8" s="74">
        <v>0</v>
      </c>
      <c r="E8" s="74">
        <v>16</v>
      </c>
      <c r="F8" s="74">
        <v>4.0000000000000009</v>
      </c>
      <c r="G8" s="74">
        <v>0</v>
      </c>
      <c r="H8" s="74">
        <v>1000</v>
      </c>
      <c r="I8" s="75">
        <v>1000</v>
      </c>
      <c r="J8" s="76">
        <v>499.99999999999994</v>
      </c>
      <c r="K8" s="49">
        <v>1500</v>
      </c>
      <c r="L8" s="1" t="s">
        <v>16</v>
      </c>
      <c r="M8" s="1">
        <v>3000</v>
      </c>
      <c r="N8" s="1" t="s">
        <v>16</v>
      </c>
      <c r="O8" s="1">
        <v>1500</v>
      </c>
      <c r="Q8" s="7" t="s">
        <v>26</v>
      </c>
      <c r="R8" s="8">
        <v>25</v>
      </c>
      <c r="S8" s="11"/>
      <c r="T8" s="12"/>
    </row>
    <row r="9" spans="2:20" x14ac:dyDescent="0.25">
      <c r="B9" s="48" t="s">
        <v>27</v>
      </c>
      <c r="C9" s="73">
        <v>0</v>
      </c>
      <c r="D9" s="74">
        <v>0</v>
      </c>
      <c r="E9" s="74">
        <v>16</v>
      </c>
      <c r="F9" s="74">
        <v>4</v>
      </c>
      <c r="G9" s="74">
        <v>0</v>
      </c>
      <c r="H9" s="74">
        <v>1000</v>
      </c>
      <c r="I9" s="75">
        <v>1000</v>
      </c>
      <c r="J9" s="76">
        <v>800</v>
      </c>
      <c r="K9" s="49">
        <v>1800</v>
      </c>
      <c r="L9" s="1" t="s">
        <v>16</v>
      </c>
      <c r="M9" s="1">
        <v>3000</v>
      </c>
      <c r="N9" s="1" t="s">
        <v>16</v>
      </c>
      <c r="O9" s="1">
        <v>1500</v>
      </c>
      <c r="Q9" s="7" t="s">
        <v>7</v>
      </c>
      <c r="R9" s="8">
        <v>50</v>
      </c>
      <c r="S9" s="11"/>
      <c r="T9" s="12"/>
    </row>
    <row r="10" spans="2:20" x14ac:dyDescent="0.25">
      <c r="B10" s="48" t="s">
        <v>28</v>
      </c>
      <c r="C10" s="73">
        <v>0</v>
      </c>
      <c r="D10" s="74">
        <v>0</v>
      </c>
      <c r="E10" s="74">
        <v>16</v>
      </c>
      <c r="F10" s="74">
        <v>4</v>
      </c>
      <c r="G10" s="74">
        <v>0</v>
      </c>
      <c r="H10" s="74">
        <v>1000</v>
      </c>
      <c r="I10" s="75">
        <v>1000</v>
      </c>
      <c r="J10" s="76">
        <v>1200</v>
      </c>
      <c r="K10" s="49">
        <v>2200</v>
      </c>
      <c r="L10" s="1" t="s">
        <v>16</v>
      </c>
      <c r="M10" s="1">
        <v>3000</v>
      </c>
      <c r="N10" s="1" t="s">
        <v>16</v>
      </c>
      <c r="O10" s="1">
        <v>1500</v>
      </c>
      <c r="Q10" s="13" t="s">
        <v>29</v>
      </c>
      <c r="R10" s="14">
        <v>400</v>
      </c>
      <c r="S10" s="9"/>
      <c r="T10" s="10"/>
    </row>
    <row r="11" spans="2:20" x14ac:dyDescent="0.25">
      <c r="B11" s="48" t="s">
        <v>30</v>
      </c>
      <c r="C11" s="73">
        <v>0</v>
      </c>
      <c r="D11" s="74">
        <v>0</v>
      </c>
      <c r="E11" s="74">
        <v>16</v>
      </c>
      <c r="F11" s="74">
        <v>4</v>
      </c>
      <c r="G11" s="74">
        <v>0</v>
      </c>
      <c r="H11" s="74">
        <v>1000</v>
      </c>
      <c r="I11" s="75">
        <v>1000</v>
      </c>
      <c r="J11" s="76">
        <v>1500</v>
      </c>
      <c r="K11" s="49">
        <v>2500</v>
      </c>
      <c r="L11" s="1" t="s">
        <v>16</v>
      </c>
      <c r="M11" s="1">
        <v>3000</v>
      </c>
      <c r="N11" s="1" t="s">
        <v>16</v>
      </c>
      <c r="O11" s="1">
        <v>1500</v>
      </c>
      <c r="Q11" s="15"/>
      <c r="R11" s="9"/>
      <c r="S11" s="9"/>
      <c r="T11" s="10"/>
    </row>
    <row r="12" spans="2:20" x14ac:dyDescent="0.25">
      <c r="B12" s="48" t="s">
        <v>31</v>
      </c>
      <c r="C12" s="73">
        <v>0</v>
      </c>
      <c r="D12" s="74">
        <v>0</v>
      </c>
      <c r="E12" s="74">
        <v>16</v>
      </c>
      <c r="F12" s="74">
        <v>4</v>
      </c>
      <c r="G12" s="74">
        <v>0</v>
      </c>
      <c r="H12" s="74">
        <v>1000</v>
      </c>
      <c r="I12" s="75">
        <v>1000</v>
      </c>
      <c r="J12" s="76">
        <v>1400</v>
      </c>
      <c r="K12" s="49">
        <v>2400</v>
      </c>
      <c r="L12" s="1" t="s">
        <v>16</v>
      </c>
      <c r="M12" s="1">
        <v>3000</v>
      </c>
      <c r="N12" s="1" t="s">
        <v>16</v>
      </c>
      <c r="O12" s="1">
        <v>1500</v>
      </c>
      <c r="Q12" s="15"/>
      <c r="R12" s="9"/>
      <c r="S12" s="9"/>
      <c r="T12" s="10"/>
    </row>
    <row r="13" spans="2:20" x14ac:dyDescent="0.25">
      <c r="B13" s="48" t="s">
        <v>32</v>
      </c>
      <c r="C13" s="73">
        <v>0</v>
      </c>
      <c r="D13" s="74">
        <v>0</v>
      </c>
      <c r="E13" s="74">
        <v>16</v>
      </c>
      <c r="F13" s="74">
        <v>4</v>
      </c>
      <c r="G13" s="74">
        <v>0</v>
      </c>
      <c r="H13" s="74">
        <v>1000</v>
      </c>
      <c r="I13" s="75">
        <v>1000</v>
      </c>
      <c r="J13" s="76">
        <v>1000</v>
      </c>
      <c r="K13" s="49">
        <v>2000</v>
      </c>
      <c r="L13" s="1" t="s">
        <v>16</v>
      </c>
      <c r="M13" s="1">
        <v>3000</v>
      </c>
      <c r="N13" s="1" t="s">
        <v>16</v>
      </c>
      <c r="O13" s="1">
        <v>1500</v>
      </c>
      <c r="Q13" s="16" t="s">
        <v>33</v>
      </c>
      <c r="R13" s="17">
        <v>400</v>
      </c>
      <c r="S13" s="16" t="s">
        <v>34</v>
      </c>
      <c r="T13" s="10"/>
    </row>
    <row r="14" spans="2:20" x14ac:dyDescent="0.25">
      <c r="B14" s="48" t="s">
        <v>35</v>
      </c>
      <c r="C14" s="73">
        <v>0</v>
      </c>
      <c r="D14" s="74">
        <v>0</v>
      </c>
      <c r="E14" s="74">
        <v>16</v>
      </c>
      <c r="F14" s="74">
        <v>4.0000000000000009</v>
      </c>
      <c r="G14" s="74">
        <v>199.99999999999974</v>
      </c>
      <c r="H14" s="74">
        <v>800.00000000000011</v>
      </c>
      <c r="I14" s="75">
        <v>1000</v>
      </c>
      <c r="J14" s="76">
        <v>799.99999999999989</v>
      </c>
      <c r="K14" s="49">
        <v>1600</v>
      </c>
      <c r="L14" s="1" t="s">
        <v>16</v>
      </c>
      <c r="M14" s="1">
        <v>3000</v>
      </c>
      <c r="N14" s="1" t="s">
        <v>16</v>
      </c>
      <c r="O14" s="1">
        <v>1500</v>
      </c>
      <c r="Q14" s="7" t="s">
        <v>36</v>
      </c>
      <c r="R14" s="18">
        <v>150</v>
      </c>
      <c r="S14" s="7" t="s">
        <v>34</v>
      </c>
      <c r="T14" s="10"/>
    </row>
    <row r="15" spans="2:20" x14ac:dyDescent="0.25">
      <c r="B15" s="48" t="s">
        <v>37</v>
      </c>
      <c r="C15" s="73">
        <v>0</v>
      </c>
      <c r="D15" s="74">
        <v>0</v>
      </c>
      <c r="E15" s="74">
        <v>16</v>
      </c>
      <c r="F15" s="74">
        <v>4.0000000000000009</v>
      </c>
      <c r="G15" s="74">
        <v>0</v>
      </c>
      <c r="H15" s="74">
        <v>1000</v>
      </c>
      <c r="I15" s="75">
        <v>1000</v>
      </c>
      <c r="J15" s="76">
        <v>199.99999999999997</v>
      </c>
      <c r="K15" s="49">
        <v>1200</v>
      </c>
      <c r="L15" s="1" t="s">
        <v>16</v>
      </c>
      <c r="M15" s="1">
        <v>3000</v>
      </c>
      <c r="N15" s="1" t="s">
        <v>16</v>
      </c>
      <c r="O15" s="1">
        <v>1500</v>
      </c>
      <c r="Q15" s="7" t="s">
        <v>38</v>
      </c>
      <c r="R15" s="18">
        <v>50</v>
      </c>
      <c r="S15" s="7" t="s">
        <v>34</v>
      </c>
      <c r="T15" s="10"/>
    </row>
    <row r="16" spans="2:20" ht="30.75" thickBot="1" x14ac:dyDescent="0.3">
      <c r="B16" s="50" t="s">
        <v>39</v>
      </c>
      <c r="C16" s="77">
        <v>0</v>
      </c>
      <c r="D16" s="78">
        <v>0</v>
      </c>
      <c r="E16" s="78">
        <v>16</v>
      </c>
      <c r="F16" s="78">
        <v>-1.1368683772161605E-15</v>
      </c>
      <c r="G16" s="78">
        <v>0</v>
      </c>
      <c r="H16" s="78">
        <v>799.99999999999966</v>
      </c>
      <c r="I16" s="79">
        <v>799.99999999999977</v>
      </c>
      <c r="J16" s="80">
        <v>1.7053025658242404E-13</v>
      </c>
      <c r="K16" s="96">
        <v>800</v>
      </c>
      <c r="L16" s="1" t="s">
        <v>16</v>
      </c>
      <c r="M16" s="1">
        <v>3000</v>
      </c>
      <c r="N16" s="1" t="s">
        <v>16</v>
      </c>
      <c r="O16" s="1">
        <v>1500</v>
      </c>
      <c r="Q16" s="7" t="s">
        <v>40</v>
      </c>
      <c r="R16" s="19">
        <v>1500</v>
      </c>
      <c r="S16" s="7" t="s">
        <v>85</v>
      </c>
      <c r="T16" s="10"/>
    </row>
    <row r="17" spans="2:22" ht="30.75" thickBot="1" x14ac:dyDescent="0.3">
      <c r="F17" s="20"/>
      <c r="G17" s="82">
        <f>SUM(G4:G16)</f>
        <v>199.99999999999974</v>
      </c>
      <c r="J17" s="56" t="s">
        <v>80</v>
      </c>
      <c r="K17" s="57">
        <f>SUM(K5:K16)</f>
        <v>19400</v>
      </c>
      <c r="Q17" s="7" t="s">
        <v>42</v>
      </c>
      <c r="R17" s="21" t="s">
        <v>43</v>
      </c>
      <c r="S17" s="7"/>
      <c r="T17" s="10"/>
    </row>
    <row r="18" spans="2:22" ht="15.75" thickBot="1" x14ac:dyDescent="0.3">
      <c r="B18" s="101" t="s">
        <v>44</v>
      </c>
      <c r="C18" s="102"/>
      <c r="D18" s="102"/>
      <c r="E18" s="102"/>
      <c r="F18" s="102"/>
      <c r="G18" s="102"/>
      <c r="H18" s="102"/>
      <c r="I18" s="102"/>
      <c r="J18" s="107"/>
      <c r="K18" s="108"/>
      <c r="M18" s="2" t="s">
        <v>89</v>
      </c>
      <c r="N18" s="2">
        <v>800</v>
      </c>
      <c r="O18" s="51"/>
      <c r="Q18" s="15"/>
      <c r="R18" s="9"/>
      <c r="S18" s="9"/>
      <c r="T18" s="10"/>
    </row>
    <row r="19" spans="2:22" x14ac:dyDescent="0.25">
      <c r="B19" s="62"/>
      <c r="C19" s="63" t="s">
        <v>2</v>
      </c>
      <c r="D19" s="63" t="s">
        <v>3</v>
      </c>
      <c r="E19" s="63" t="s">
        <v>45</v>
      </c>
      <c r="F19" s="63" t="s">
        <v>46</v>
      </c>
      <c r="G19" s="63" t="s">
        <v>6</v>
      </c>
      <c r="H19" s="63" t="s">
        <v>7</v>
      </c>
      <c r="I19" s="63" t="s">
        <v>8</v>
      </c>
      <c r="J19" s="63" t="s">
        <v>47</v>
      </c>
      <c r="K19" s="64"/>
      <c r="M19" s="1" t="s">
        <v>90</v>
      </c>
      <c r="N19" s="2">
        <f>N18/R21</f>
        <v>16</v>
      </c>
      <c r="Q19" s="97" t="s">
        <v>48</v>
      </c>
      <c r="R19" s="97"/>
      <c r="S19" s="9"/>
      <c r="T19" s="10"/>
    </row>
    <row r="20" spans="2:22" x14ac:dyDescent="0.25">
      <c r="B20" s="65" t="s">
        <v>15</v>
      </c>
      <c r="C20" s="22">
        <f>C5*$R$26</f>
        <v>0</v>
      </c>
      <c r="D20" s="22">
        <f t="shared" ref="D20:D31" si="0">D5*$R$27</f>
        <v>2000</v>
      </c>
      <c r="E20" s="23">
        <f>E5*$R$6*$R$21</f>
        <v>120000</v>
      </c>
      <c r="F20" s="23">
        <f>F5*$R$7*$R$21</f>
        <v>40000</v>
      </c>
      <c r="G20" s="24">
        <f>G5*$R$8</f>
        <v>2.2204460492503131E-14</v>
      </c>
      <c r="H20" s="24">
        <f t="shared" ref="H20:H31" si="1">H5*$R$9</f>
        <v>50000</v>
      </c>
      <c r="I20" s="22">
        <f t="shared" ref="I20:I31" si="2">I5*$R$14</f>
        <v>150000</v>
      </c>
      <c r="J20" s="22">
        <f>J5*$R$10</f>
        <v>0</v>
      </c>
      <c r="K20" s="38"/>
      <c r="Q20" s="15"/>
      <c r="R20" s="9"/>
      <c r="S20" s="9"/>
      <c r="T20" s="10"/>
    </row>
    <row r="21" spans="2:22" ht="45" x14ac:dyDescent="0.25">
      <c r="B21" s="65" t="s">
        <v>20</v>
      </c>
      <c r="C21" s="22">
        <f t="shared" ref="C21:C31" si="3">C6*$R$26</f>
        <v>0</v>
      </c>
      <c r="D21" s="22">
        <f t="shared" si="0"/>
        <v>0</v>
      </c>
      <c r="E21" s="23">
        <f>E6*$R$6*$R$21</f>
        <v>120000</v>
      </c>
      <c r="F21" s="23">
        <f t="shared" ref="F21:F31" si="4">F6*$R$7*$R$21</f>
        <v>40000.000000000015</v>
      </c>
      <c r="G21" s="25">
        <f t="shared" ref="G21:G31" si="5">G6*$R$8</f>
        <v>0</v>
      </c>
      <c r="H21" s="25">
        <f t="shared" si="1"/>
        <v>50000</v>
      </c>
      <c r="I21" s="22">
        <f t="shared" si="2"/>
        <v>150000</v>
      </c>
      <c r="J21" s="22">
        <f t="shared" ref="J21:J31" si="6">J6*$R$10</f>
        <v>39999.999999999978</v>
      </c>
      <c r="K21" s="38"/>
      <c r="M21" s="26"/>
      <c r="Q21" s="27" t="s">
        <v>49</v>
      </c>
      <c r="R21" s="28">
        <v>50</v>
      </c>
      <c r="S21" s="29" t="s">
        <v>50</v>
      </c>
      <c r="T21" s="7" t="s">
        <v>51</v>
      </c>
      <c r="U21" s="30">
        <f>1000 *(160/50000)</f>
        <v>3.2</v>
      </c>
      <c r="V21" s="30" t="s">
        <v>52</v>
      </c>
    </row>
    <row r="22" spans="2:22" x14ac:dyDescent="0.25">
      <c r="B22" s="65" t="s">
        <v>23</v>
      </c>
      <c r="C22" s="22">
        <f t="shared" si="3"/>
        <v>0</v>
      </c>
      <c r="D22" s="22">
        <f t="shared" si="0"/>
        <v>0</v>
      </c>
      <c r="E22" s="23">
        <f t="shared" ref="E22:E31" si="7">E7*$R$6*$R$21</f>
        <v>120000</v>
      </c>
      <c r="F22" s="23">
        <f t="shared" si="4"/>
        <v>40000.000000000015</v>
      </c>
      <c r="G22" s="25">
        <f t="shared" si="5"/>
        <v>0</v>
      </c>
      <c r="H22" s="25">
        <f t="shared" si="1"/>
        <v>50000</v>
      </c>
      <c r="I22" s="22">
        <f t="shared" si="2"/>
        <v>150000</v>
      </c>
      <c r="J22" s="22">
        <f t="shared" si="6"/>
        <v>120000</v>
      </c>
      <c r="K22" s="38"/>
      <c r="Q22" s="27" t="s">
        <v>53</v>
      </c>
      <c r="R22" s="29">
        <v>160</v>
      </c>
      <c r="S22" s="29" t="s">
        <v>54</v>
      </c>
      <c r="T22" s="31"/>
      <c r="U22" s="31"/>
      <c r="V22" s="31"/>
    </row>
    <row r="23" spans="2:22" ht="45" x14ac:dyDescent="0.25">
      <c r="B23" s="65" t="s">
        <v>25</v>
      </c>
      <c r="C23" s="22">
        <f t="shared" si="3"/>
        <v>0</v>
      </c>
      <c r="D23" s="22">
        <f t="shared" si="0"/>
        <v>0</v>
      </c>
      <c r="E23" s="23">
        <f t="shared" si="7"/>
        <v>120000</v>
      </c>
      <c r="F23" s="23">
        <f t="shared" si="4"/>
        <v>40000.000000000015</v>
      </c>
      <c r="G23" s="25">
        <f t="shared" si="5"/>
        <v>0</v>
      </c>
      <c r="H23" s="25">
        <f t="shared" si="1"/>
        <v>50000</v>
      </c>
      <c r="I23" s="22">
        <f t="shared" si="2"/>
        <v>150000</v>
      </c>
      <c r="J23" s="22">
        <f t="shared" si="6"/>
        <v>199999.99999999997</v>
      </c>
      <c r="K23" s="38"/>
      <c r="Q23" s="7" t="s">
        <v>55</v>
      </c>
      <c r="R23" s="21">
        <v>20</v>
      </c>
      <c r="S23" s="7" t="s">
        <v>56</v>
      </c>
      <c r="T23" s="32"/>
      <c r="U23" s="31"/>
      <c r="V23" s="31"/>
    </row>
    <row r="24" spans="2:22" x14ac:dyDescent="0.25">
      <c r="B24" s="65" t="s">
        <v>27</v>
      </c>
      <c r="C24" s="22">
        <f t="shared" si="3"/>
        <v>0</v>
      </c>
      <c r="D24" s="22">
        <f t="shared" si="0"/>
        <v>0</v>
      </c>
      <c r="E24" s="23">
        <f t="shared" si="7"/>
        <v>120000</v>
      </c>
      <c r="F24" s="23">
        <f t="shared" si="4"/>
        <v>40000</v>
      </c>
      <c r="G24" s="25">
        <f t="shared" si="5"/>
        <v>0</v>
      </c>
      <c r="H24" s="25">
        <f t="shared" si="1"/>
        <v>50000</v>
      </c>
      <c r="I24" s="22">
        <f t="shared" si="2"/>
        <v>150000</v>
      </c>
      <c r="J24" s="22">
        <f t="shared" si="6"/>
        <v>320000</v>
      </c>
      <c r="K24" s="38"/>
      <c r="Q24" s="33" t="s">
        <v>57</v>
      </c>
      <c r="R24" s="34">
        <v>3000000</v>
      </c>
      <c r="S24" s="35" t="s">
        <v>58</v>
      </c>
      <c r="T24" s="31"/>
      <c r="U24" s="31"/>
      <c r="V24" s="31"/>
    </row>
    <row r="25" spans="2:22" ht="45" x14ac:dyDescent="0.25">
      <c r="B25" s="65" t="s">
        <v>28</v>
      </c>
      <c r="C25" s="22">
        <f t="shared" si="3"/>
        <v>0</v>
      </c>
      <c r="D25" s="22">
        <f t="shared" si="0"/>
        <v>0</v>
      </c>
      <c r="E25" s="23">
        <f t="shared" si="7"/>
        <v>120000</v>
      </c>
      <c r="F25" s="23">
        <f t="shared" si="4"/>
        <v>40000</v>
      </c>
      <c r="G25" s="25">
        <f t="shared" si="5"/>
        <v>0</v>
      </c>
      <c r="H25" s="25">
        <f t="shared" si="1"/>
        <v>50000</v>
      </c>
      <c r="I25" s="22">
        <f t="shared" si="2"/>
        <v>150000</v>
      </c>
      <c r="J25" s="22">
        <f t="shared" si="6"/>
        <v>480000</v>
      </c>
      <c r="K25" s="38"/>
      <c r="Q25" s="33" t="s">
        <v>59</v>
      </c>
      <c r="R25" s="21" t="s">
        <v>60</v>
      </c>
      <c r="S25" s="21">
        <f>(160*0.25)</f>
        <v>40</v>
      </c>
      <c r="T25" s="31" t="s">
        <v>54</v>
      </c>
      <c r="U25" s="31"/>
      <c r="V25" s="31"/>
    </row>
    <row r="26" spans="2:22" x14ac:dyDescent="0.25">
      <c r="B26" s="65" t="s">
        <v>30</v>
      </c>
      <c r="C26" s="22">
        <f t="shared" si="3"/>
        <v>0</v>
      </c>
      <c r="D26" s="22">
        <f t="shared" si="0"/>
        <v>0</v>
      </c>
      <c r="E26" s="23">
        <f t="shared" si="7"/>
        <v>120000</v>
      </c>
      <c r="F26" s="23">
        <f t="shared" si="4"/>
        <v>40000</v>
      </c>
      <c r="G26" s="25">
        <f t="shared" si="5"/>
        <v>0</v>
      </c>
      <c r="H26" s="25">
        <f t="shared" si="1"/>
        <v>50000</v>
      </c>
      <c r="I26" s="22">
        <f t="shared" si="2"/>
        <v>150000</v>
      </c>
      <c r="J26" s="22">
        <f t="shared" si="6"/>
        <v>600000</v>
      </c>
      <c r="K26" s="38"/>
      <c r="Q26" s="7" t="s">
        <v>61</v>
      </c>
      <c r="R26" s="18">
        <v>1000</v>
      </c>
      <c r="S26" s="21" t="s">
        <v>62</v>
      </c>
      <c r="T26" s="31"/>
      <c r="U26" s="31"/>
      <c r="V26" s="31"/>
    </row>
    <row r="27" spans="2:22" x14ac:dyDescent="0.25">
      <c r="B27" s="65" t="s">
        <v>31</v>
      </c>
      <c r="C27" s="22">
        <f t="shared" si="3"/>
        <v>0</v>
      </c>
      <c r="D27" s="22">
        <f t="shared" si="0"/>
        <v>0</v>
      </c>
      <c r="E27" s="23">
        <f t="shared" si="7"/>
        <v>120000</v>
      </c>
      <c r="F27" s="23">
        <f t="shared" si="4"/>
        <v>40000</v>
      </c>
      <c r="G27" s="25">
        <f t="shared" si="5"/>
        <v>0</v>
      </c>
      <c r="H27" s="25">
        <f t="shared" si="1"/>
        <v>50000</v>
      </c>
      <c r="I27" s="22">
        <f t="shared" si="2"/>
        <v>150000</v>
      </c>
      <c r="J27" s="22">
        <f t="shared" si="6"/>
        <v>560000</v>
      </c>
      <c r="K27" s="38"/>
      <c r="Q27" s="7" t="s">
        <v>63</v>
      </c>
      <c r="R27" s="18">
        <v>500</v>
      </c>
      <c r="S27" s="21" t="s">
        <v>64</v>
      </c>
      <c r="T27" s="31"/>
      <c r="U27" s="31"/>
      <c r="V27" s="31"/>
    </row>
    <row r="28" spans="2:22" x14ac:dyDescent="0.25">
      <c r="B28" s="65" t="s">
        <v>32</v>
      </c>
      <c r="C28" s="22">
        <f t="shared" si="3"/>
        <v>0</v>
      </c>
      <c r="D28" s="22">
        <f t="shared" si="0"/>
        <v>0</v>
      </c>
      <c r="E28" s="23">
        <f t="shared" si="7"/>
        <v>120000</v>
      </c>
      <c r="F28" s="23">
        <f t="shared" si="4"/>
        <v>40000</v>
      </c>
      <c r="G28" s="25">
        <f t="shared" si="5"/>
        <v>0</v>
      </c>
      <c r="H28" s="25">
        <f t="shared" si="1"/>
        <v>50000</v>
      </c>
      <c r="I28" s="22">
        <f t="shared" si="2"/>
        <v>150000</v>
      </c>
      <c r="J28" s="22">
        <f t="shared" si="6"/>
        <v>400000</v>
      </c>
      <c r="K28" s="38"/>
    </row>
    <row r="29" spans="2:22" x14ac:dyDescent="0.25">
      <c r="B29" s="65" t="s">
        <v>35</v>
      </c>
      <c r="C29" s="22">
        <f t="shared" si="3"/>
        <v>0</v>
      </c>
      <c r="D29" s="22">
        <f t="shared" si="0"/>
        <v>0</v>
      </c>
      <c r="E29" s="23">
        <f t="shared" si="7"/>
        <v>120000</v>
      </c>
      <c r="F29" s="23">
        <f t="shared" si="4"/>
        <v>40000.000000000015</v>
      </c>
      <c r="G29" s="25">
        <f t="shared" si="5"/>
        <v>4999.9999999999936</v>
      </c>
      <c r="H29" s="25">
        <f t="shared" si="1"/>
        <v>40000.000000000007</v>
      </c>
      <c r="I29" s="22">
        <f t="shared" si="2"/>
        <v>150000</v>
      </c>
      <c r="J29" s="22">
        <f t="shared" si="6"/>
        <v>319999.99999999994</v>
      </c>
      <c r="K29" s="38"/>
    </row>
    <row r="30" spans="2:22" x14ac:dyDescent="0.25">
      <c r="B30" s="65" t="s">
        <v>37</v>
      </c>
      <c r="C30" s="22">
        <f t="shared" si="3"/>
        <v>0</v>
      </c>
      <c r="D30" s="22">
        <f t="shared" si="0"/>
        <v>0</v>
      </c>
      <c r="E30" s="23">
        <f t="shared" si="7"/>
        <v>120000</v>
      </c>
      <c r="F30" s="23">
        <f t="shared" si="4"/>
        <v>40000.000000000015</v>
      </c>
      <c r="G30" s="25">
        <f t="shared" si="5"/>
        <v>0</v>
      </c>
      <c r="H30" s="25">
        <f t="shared" si="1"/>
        <v>50000</v>
      </c>
      <c r="I30" s="22">
        <f t="shared" si="2"/>
        <v>150000</v>
      </c>
      <c r="J30" s="22">
        <f t="shared" si="6"/>
        <v>79999.999999999985</v>
      </c>
      <c r="K30" s="38"/>
    </row>
    <row r="31" spans="2:22" ht="15.75" thickBot="1" x14ac:dyDescent="0.3">
      <c r="B31" s="66" t="s">
        <v>39</v>
      </c>
      <c r="C31" s="67">
        <f t="shared" si="3"/>
        <v>0</v>
      </c>
      <c r="D31" s="67">
        <f t="shared" si="0"/>
        <v>0</v>
      </c>
      <c r="E31" s="68">
        <f t="shared" si="7"/>
        <v>120000</v>
      </c>
      <c r="F31" s="68">
        <f t="shared" si="4"/>
        <v>-1.1368683772161606E-11</v>
      </c>
      <c r="G31" s="40">
        <f t="shared" si="5"/>
        <v>0</v>
      </c>
      <c r="H31" s="40">
        <f t="shared" si="1"/>
        <v>39999.999999999985</v>
      </c>
      <c r="I31" s="67">
        <f t="shared" si="2"/>
        <v>119999.99999999997</v>
      </c>
      <c r="J31" s="67">
        <f t="shared" si="6"/>
        <v>6.8212102632969618E-11</v>
      </c>
      <c r="K31" s="54"/>
    </row>
    <row r="32" spans="2:22" ht="15.75" thickBot="1" x14ac:dyDescent="0.3"/>
    <row r="33" spans="2:12" ht="15.75" thickBot="1" x14ac:dyDescent="0.3">
      <c r="F33" s="98" t="s">
        <v>14</v>
      </c>
      <c r="G33" s="99"/>
      <c r="H33" s="99"/>
      <c r="I33" s="99"/>
      <c r="J33" s="99"/>
      <c r="K33" s="100"/>
    </row>
    <row r="34" spans="2:12" ht="15.75" thickBot="1" x14ac:dyDescent="0.3">
      <c r="B34" s="2" t="s">
        <v>65</v>
      </c>
      <c r="C34" s="86">
        <f>SUM(C20:I31)</f>
        <v>4237000</v>
      </c>
      <c r="F34" s="60" t="s">
        <v>66</v>
      </c>
      <c r="G34" s="61" t="s">
        <v>67</v>
      </c>
      <c r="H34" s="61" t="s">
        <v>6</v>
      </c>
      <c r="I34" s="61" t="s">
        <v>46</v>
      </c>
      <c r="J34" s="59" t="s">
        <v>10</v>
      </c>
      <c r="K34" s="59" t="s">
        <v>7</v>
      </c>
      <c r="L34" s="59" t="s">
        <v>91</v>
      </c>
    </row>
    <row r="35" spans="2:12" ht="15.75" thickBot="1" x14ac:dyDescent="0.3">
      <c r="E35" s="36" t="s">
        <v>68</v>
      </c>
      <c r="F35" s="84">
        <f>E5-16</f>
        <v>0</v>
      </c>
      <c r="G35" s="52">
        <f>(($R$22/$U$21)*E5)+(F5*50) - I5</f>
        <v>0</v>
      </c>
      <c r="H35" s="87">
        <f>G4+I5-K5-G5</f>
        <v>-8.8817841970012523E-16</v>
      </c>
      <c r="I35" s="52">
        <f>-F5+(0.25*E5)</f>
        <v>0</v>
      </c>
      <c r="J35" s="87">
        <f>K5-H5-J5</f>
        <v>0</v>
      </c>
      <c r="K35" s="109">
        <f>I5-H5-G5</f>
        <v>-8.8817841970012523E-16</v>
      </c>
      <c r="L35" s="92">
        <f>D5-E4+E5</f>
        <v>0</v>
      </c>
    </row>
    <row r="36" spans="2:12" ht="15.75" thickBot="1" x14ac:dyDescent="0.3">
      <c r="B36" s="1" t="s">
        <v>81</v>
      </c>
      <c r="E36" s="36" t="s">
        <v>69</v>
      </c>
      <c r="F36" s="84">
        <f t="shared" ref="F36:F46" si="8">E6-16</f>
        <v>0</v>
      </c>
      <c r="G36" s="25">
        <f>($R$22/$U$21*E6)+(F6*50) - I6</f>
        <v>0</v>
      </c>
      <c r="H36" s="25">
        <f t="shared" ref="H36:H46" si="9">G5+I6-K6-G6</f>
        <v>-100</v>
      </c>
      <c r="I36" s="25">
        <f>-F6+(0.25*E6)</f>
        <v>0</v>
      </c>
      <c r="J36" s="25">
        <f t="shared" ref="J36:J46" si="10">K6-H6-J6</f>
        <v>0</v>
      </c>
      <c r="K36" s="89">
        <f t="shared" ref="K36:K46" si="11">I6-H6-G6</f>
        <v>0</v>
      </c>
      <c r="L36" s="92">
        <f>D6-E5+E6</f>
        <v>0</v>
      </c>
    </row>
    <row r="37" spans="2:12" ht="15.75" thickBot="1" x14ac:dyDescent="0.3">
      <c r="E37" s="36" t="s">
        <v>70</v>
      </c>
      <c r="F37" s="84">
        <f t="shared" si="8"/>
        <v>0</v>
      </c>
      <c r="G37" s="25">
        <f t="shared" ref="G37:G46" si="12">($R$22/$U$21*E7)+(F7*50) - I7</f>
        <v>0</v>
      </c>
      <c r="H37" s="25">
        <f t="shared" si="9"/>
        <v>-300</v>
      </c>
      <c r="I37" s="25">
        <f t="shared" ref="I37:I46" si="13">-F7+(0.25*E7)</f>
        <v>0</v>
      </c>
      <c r="J37" s="25">
        <f t="shared" si="10"/>
        <v>0</v>
      </c>
      <c r="K37" s="89">
        <f t="shared" si="11"/>
        <v>0</v>
      </c>
      <c r="L37" s="92">
        <f t="shared" ref="L36:L46" si="14">D7-E6+E7</f>
        <v>0</v>
      </c>
    </row>
    <row r="38" spans="2:12" ht="15.75" thickBot="1" x14ac:dyDescent="0.3">
      <c r="E38" s="36" t="s">
        <v>71</v>
      </c>
      <c r="F38" s="84">
        <f t="shared" si="8"/>
        <v>0</v>
      </c>
      <c r="G38" s="25">
        <f t="shared" si="12"/>
        <v>0</v>
      </c>
      <c r="H38" s="25">
        <f t="shared" si="9"/>
        <v>-500</v>
      </c>
      <c r="I38" s="25">
        <f>-F8+(0.25*E8)</f>
        <v>0</v>
      </c>
      <c r="J38" s="25">
        <f t="shared" si="10"/>
        <v>0</v>
      </c>
      <c r="K38" s="89">
        <f t="shared" si="11"/>
        <v>0</v>
      </c>
      <c r="L38" s="92">
        <f t="shared" si="14"/>
        <v>0</v>
      </c>
    </row>
    <row r="39" spans="2:12" ht="15.75" thickBot="1" x14ac:dyDescent="0.3">
      <c r="E39" s="36" t="s">
        <v>72</v>
      </c>
      <c r="F39" s="84">
        <f t="shared" si="8"/>
        <v>0</v>
      </c>
      <c r="G39" s="25">
        <f t="shared" si="12"/>
        <v>0</v>
      </c>
      <c r="H39" s="25">
        <f t="shared" si="9"/>
        <v>-800</v>
      </c>
      <c r="I39" s="25">
        <f t="shared" si="13"/>
        <v>0</v>
      </c>
      <c r="J39" s="25">
        <f t="shared" si="10"/>
        <v>0</v>
      </c>
      <c r="K39" s="89">
        <f t="shared" si="11"/>
        <v>0</v>
      </c>
      <c r="L39" s="92">
        <f t="shared" si="14"/>
        <v>0</v>
      </c>
    </row>
    <row r="40" spans="2:12" ht="15.75" thickBot="1" x14ac:dyDescent="0.3">
      <c r="E40" s="36" t="s">
        <v>73</v>
      </c>
      <c r="F40" s="84">
        <f t="shared" si="8"/>
        <v>0</v>
      </c>
      <c r="G40" s="25">
        <f t="shared" si="12"/>
        <v>0</v>
      </c>
      <c r="H40" s="25">
        <f t="shared" si="9"/>
        <v>-1200</v>
      </c>
      <c r="I40" s="25">
        <f t="shared" si="13"/>
        <v>0</v>
      </c>
      <c r="J40" s="25">
        <f t="shared" si="10"/>
        <v>0</v>
      </c>
      <c r="K40" s="89">
        <f t="shared" si="11"/>
        <v>0</v>
      </c>
      <c r="L40" s="92">
        <f t="shared" si="14"/>
        <v>0</v>
      </c>
    </row>
    <row r="41" spans="2:12" ht="15.75" thickBot="1" x14ac:dyDescent="0.3">
      <c r="E41" s="36" t="s">
        <v>74</v>
      </c>
      <c r="F41" s="84">
        <f t="shared" si="8"/>
        <v>0</v>
      </c>
      <c r="G41" s="25">
        <f t="shared" si="12"/>
        <v>0</v>
      </c>
      <c r="H41" s="25">
        <f t="shared" si="9"/>
        <v>-1500</v>
      </c>
      <c r="I41" s="25">
        <f t="shared" si="13"/>
        <v>0</v>
      </c>
      <c r="J41" s="25">
        <f t="shared" si="10"/>
        <v>0</v>
      </c>
      <c r="K41" s="89">
        <f t="shared" si="11"/>
        <v>0</v>
      </c>
      <c r="L41" s="92">
        <f t="shared" si="14"/>
        <v>0</v>
      </c>
    </row>
    <row r="42" spans="2:12" ht="15.75" thickBot="1" x14ac:dyDescent="0.3">
      <c r="E42" s="36" t="s">
        <v>75</v>
      </c>
      <c r="F42" s="84">
        <f t="shared" si="8"/>
        <v>0</v>
      </c>
      <c r="G42" s="25">
        <f t="shared" si="12"/>
        <v>0</v>
      </c>
      <c r="H42" s="25">
        <f t="shared" si="9"/>
        <v>-1400</v>
      </c>
      <c r="I42" s="25">
        <f t="shared" si="13"/>
        <v>0</v>
      </c>
      <c r="J42" s="25">
        <f t="shared" si="10"/>
        <v>0</v>
      </c>
      <c r="K42" s="89">
        <f t="shared" si="11"/>
        <v>0</v>
      </c>
      <c r="L42" s="92">
        <f t="shared" si="14"/>
        <v>0</v>
      </c>
    </row>
    <row r="43" spans="2:12" ht="15.75" thickBot="1" x14ac:dyDescent="0.3">
      <c r="E43" s="36" t="s">
        <v>76</v>
      </c>
      <c r="F43" s="84">
        <f t="shared" si="8"/>
        <v>0</v>
      </c>
      <c r="G43" s="25">
        <f t="shared" si="12"/>
        <v>0</v>
      </c>
      <c r="H43" s="83">
        <f>G12+I13-K13-G13</f>
        <v>-1000</v>
      </c>
      <c r="I43" s="25">
        <f t="shared" si="13"/>
        <v>0</v>
      </c>
      <c r="J43" s="25">
        <f t="shared" si="10"/>
        <v>0</v>
      </c>
      <c r="K43" s="90">
        <f>I13-H13-G13</f>
        <v>0</v>
      </c>
      <c r="L43" s="92">
        <f t="shared" si="14"/>
        <v>0</v>
      </c>
    </row>
    <row r="44" spans="2:12" ht="15.75" thickBot="1" x14ac:dyDescent="0.3">
      <c r="E44" s="36" t="s">
        <v>77</v>
      </c>
      <c r="F44" s="84">
        <f t="shared" si="8"/>
        <v>0</v>
      </c>
      <c r="G44" s="25">
        <f t="shared" si="12"/>
        <v>0</v>
      </c>
      <c r="H44" s="25">
        <f t="shared" si="9"/>
        <v>-799.99999999999977</v>
      </c>
      <c r="I44" s="25">
        <f t="shared" si="13"/>
        <v>0</v>
      </c>
      <c r="J44" s="83">
        <f>K14-H14-J14</f>
        <v>0</v>
      </c>
      <c r="K44" s="89">
        <f t="shared" si="11"/>
        <v>0</v>
      </c>
      <c r="L44" s="92">
        <f t="shared" si="14"/>
        <v>0</v>
      </c>
    </row>
    <row r="45" spans="2:12" ht="15.75" thickBot="1" x14ac:dyDescent="0.3">
      <c r="E45" s="36" t="s">
        <v>78</v>
      </c>
      <c r="F45" s="84">
        <f t="shared" si="8"/>
        <v>0</v>
      </c>
      <c r="G45" s="25">
        <f t="shared" si="12"/>
        <v>0</v>
      </c>
      <c r="H45" s="83">
        <f>G14+I15-K15-G15</f>
        <v>-2.2737367544323206E-13</v>
      </c>
      <c r="I45" s="25">
        <f t="shared" si="13"/>
        <v>0</v>
      </c>
      <c r="J45" s="25">
        <f t="shared" si="10"/>
        <v>0</v>
      </c>
      <c r="K45" s="89">
        <f t="shared" si="11"/>
        <v>0</v>
      </c>
      <c r="L45" s="92">
        <f t="shared" si="14"/>
        <v>0</v>
      </c>
    </row>
    <row r="46" spans="2:12" ht="15.75" thickBot="1" x14ac:dyDescent="0.3">
      <c r="E46" s="36" t="s">
        <v>79</v>
      </c>
      <c r="F46" s="84">
        <f t="shared" si="8"/>
        <v>0</v>
      </c>
      <c r="G46" s="40">
        <f t="shared" si="12"/>
        <v>0</v>
      </c>
      <c r="H46" s="111">
        <f>G15+I16-K16-G16</f>
        <v>-2.2737367544323206E-13</v>
      </c>
      <c r="I46" s="40">
        <f t="shared" si="13"/>
        <v>4.0000000000000009</v>
      </c>
      <c r="J46" s="111">
        <f>K16-H16-J16</f>
        <v>1.7053025658242404E-13</v>
      </c>
      <c r="K46" s="110">
        <f>I16-H16-G16</f>
        <v>1.1368683772161603E-13</v>
      </c>
      <c r="L46" s="92">
        <f t="shared" si="14"/>
        <v>0</v>
      </c>
    </row>
    <row r="48" spans="2:12" x14ac:dyDescent="0.25">
      <c r="F48" s="1" t="s">
        <v>86</v>
      </c>
      <c r="G48" s="1" t="s">
        <v>87</v>
      </c>
    </row>
  </sheetData>
  <mergeCells count="8">
    <mergeCell ref="Q19:R19"/>
    <mergeCell ref="F33:K33"/>
    <mergeCell ref="B2:K2"/>
    <mergeCell ref="Q3:R3"/>
    <mergeCell ref="S3:T3"/>
    <mergeCell ref="S5:T5"/>
    <mergeCell ref="S6:T6"/>
    <mergeCell ref="B18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Chase Strategy</vt:lpstr>
      <vt:lpstr>Level Strategy</vt:lpstr>
      <vt:lpstr>Mixed Strategy</vt:lpstr>
    </vt:vector>
  </TitlesOfParts>
  <Company>Capgemini GCC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csangwar</dc:creator>
  <cp:lastModifiedBy>csangwar</cp:lastModifiedBy>
  <dcterms:created xsi:type="dcterms:W3CDTF">2017-01-22T16:40:54Z</dcterms:created>
  <dcterms:modified xsi:type="dcterms:W3CDTF">2017-01-22T18:38:14Z</dcterms:modified>
</cp:coreProperties>
</file>