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satt/GitHub/IV_Swinger/docs/IV_Swinger2/Perma_Proto_construction/"/>
    </mc:Choice>
  </mc:AlternateContent>
  <xr:revisionPtr revIDLastSave="0" documentId="13_ncr:1_{D6062874-33FE-934F-9921-358C4265DB4C}" xr6:coauthVersionLast="47" xr6:coauthVersionMax="47" xr10:uidLastSave="{00000000-0000-0000-0000-000000000000}"/>
  <bookViews>
    <workbookView xWindow="7040" yWindow="1400" windowWidth="31400" windowHeight="25060" tabRatio="500" xr2:uid="{00000000-000D-0000-FFFF-FFFF00000000}"/>
  </bookViews>
  <sheets>
    <sheet name="BOM" sheetId="1" r:id="rId1"/>
  </sheets>
  <definedNames>
    <definedName name="_xlnm.Print_Area" localSheetId="0">BOM!$A$2:$F$40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C22" i="1"/>
  <c r="D22" i="1"/>
  <c r="C33" i="1"/>
  <c r="D33" i="1" s="1"/>
  <c r="C9" i="1"/>
  <c r="D9" i="1" s="1"/>
  <c r="C35" i="1"/>
  <c r="D35" i="1" s="1"/>
  <c r="C34" i="1"/>
  <c r="D34" i="1" s="1"/>
  <c r="C32" i="1"/>
  <c r="D32" i="1" s="1"/>
  <c r="C25" i="1"/>
  <c r="D25" i="1" s="1"/>
  <c r="C20" i="1"/>
  <c r="C21" i="1"/>
  <c r="C23" i="1"/>
  <c r="C24" i="1"/>
  <c r="C19" i="1"/>
  <c r="D19" i="1" s="1"/>
  <c r="C18" i="1"/>
  <c r="D18" i="1" s="1"/>
  <c r="C7" i="1"/>
  <c r="D7" i="1" s="1"/>
  <c r="D20" i="1"/>
  <c r="D21" i="1"/>
  <c r="D23" i="1"/>
  <c r="D24" i="1"/>
  <c r="D29" i="1"/>
  <c r="D38" i="1"/>
  <c r="D4" i="1"/>
  <c r="D6" i="1"/>
  <c r="D11" i="1"/>
  <c r="D14" i="1"/>
  <c r="D5" i="1"/>
  <c r="D8" i="1"/>
  <c r="C10" i="1"/>
  <c r="D10" i="1" s="1"/>
  <c r="D17" i="1"/>
  <c r="D30" i="1"/>
  <c r="D16" i="1"/>
  <c r="D15" i="1"/>
  <c r="D31" i="1"/>
  <c r="D40" i="1" l="1"/>
</calcChain>
</file>

<file path=xl/sharedStrings.xml><?xml version="1.0" encoding="utf-8"?>
<sst xmlns="http://schemas.openxmlformats.org/spreadsheetml/2006/main" count="109" uniqueCount="81">
  <si>
    <t>Description</t>
  </si>
  <si>
    <t>Quantity</t>
  </si>
  <si>
    <t>Unit Price</t>
  </si>
  <si>
    <t>Total Price</t>
  </si>
  <si>
    <t>Purchased From</t>
  </si>
  <si>
    <t>Amazon</t>
  </si>
  <si>
    <t>Op amp – TLV2462</t>
  </si>
  <si>
    <t>Total</t>
  </si>
  <si>
    <t>StarTech PC Mounting Computer Screws M3 x 1/4-Inches Long Standoff - 50 Pack SCREWM3</t>
  </si>
  <si>
    <t>Load circuit</t>
  </si>
  <si>
    <t>Meters</t>
  </si>
  <si>
    <t>Computer and Electronics</t>
  </si>
  <si>
    <t>Enclosure</t>
  </si>
  <si>
    <t>1kΩ resistor - 1/4W</t>
  </si>
  <si>
    <t>Notes</t>
  </si>
  <si>
    <t>Voltmeter - divider</t>
  </si>
  <si>
    <t>Ammeter - op amp circuit</t>
  </si>
  <si>
    <t>Binding posts</t>
  </si>
  <si>
    <t>Digi-Key</t>
  </si>
  <si>
    <t>0.005Ω shunt resistor</t>
  </si>
  <si>
    <t>Arduino Uno clone</t>
  </si>
  <si>
    <t>Adafruit Perma-Proto half-size breadboard</t>
  </si>
  <si>
    <t>1 per standoff</t>
  </si>
  <si>
    <t>47Ω 5W resistor</t>
  </si>
  <si>
    <t>150kΩ resistor - 1/4W</t>
  </si>
  <si>
    <t>7.5kΩ resistor - 1/4W</t>
  </si>
  <si>
    <t>75kΩ resistor - 1/4W</t>
  </si>
  <si>
    <t>Voltmeter and ammeter op amp circuits</t>
  </si>
  <si>
    <t>ADC - MCP3202</t>
  </si>
  <si>
    <t>Voltmeter and ammeter op amp circuits, relay input</t>
  </si>
  <si>
    <t>22kΩ resistor - 1/4W</t>
  </si>
  <si>
    <t>Arduino output pull-ups</t>
  </si>
  <si>
    <t>Donation to arduino.cc</t>
  </si>
  <si>
    <t>arduino.cc</t>
  </si>
  <si>
    <t>18ga solid wire or zip cord, 3ft</t>
  </si>
  <si>
    <t>MC-4 connector (male/female pair)</t>
  </si>
  <si>
    <t>Bleed resistor. Needs to be able to handle 6.4J pulse energy (for 80V Voc; less for lower Voc: 0.5 * 0.002F * Voc^2). Digi-Key PN:PPC5W47.0CT-ND</t>
  </si>
  <si>
    <t>Digi-Key PN: 501-1713-ND</t>
  </si>
  <si>
    <t>Digi-Key PN: MCP3202-BI/P-ND</t>
  </si>
  <si>
    <t>Ammeter.  Digi-Key PN: 296-1892-5-ND</t>
  </si>
  <si>
    <t>uxcell 60 Pcs 8 Pin 2.54mm Pitch DIP IC Sockets Adaptor</t>
  </si>
  <si>
    <t>8-pin DIP socket (optional)</t>
  </si>
  <si>
    <t>Ammeter.  Digi-Key PN: LVRB-.005RCT-ND</t>
  </si>
  <si>
    <t>Cable ring connectors</t>
  </si>
  <si>
    <t>0.1µF capacitor</t>
  </si>
  <si>
    <t>Op amp and ADC Vdd filter. Digi-Key PN: BC2665CT-ND</t>
  </si>
  <si>
    <t>Digi-Key PN: 1528-1195-ND</t>
  </si>
  <si>
    <t>8mm Body Long M3 Male Female Brass Pillar Standoff Spacer 100Pcs</t>
  </si>
  <si>
    <t>Came with nuts - otherwise also need 10 M3 nuts</t>
  </si>
  <si>
    <t>22 AWG solid core hookup wire - 6 colors - 25' each</t>
  </si>
  <si>
    <t>Elenco Solid Hook-Up Wire Kit 6 Colors in a dispenser box # WK-106</t>
  </si>
  <si>
    <t>2.2nF (2200 pF) capacitor</t>
  </si>
  <si>
    <t>Ultra Pro Baseball Clear Square Holder</t>
  </si>
  <si>
    <t>For load circuit wires: MC-4 to binding posts, PV+ binding post to relay, PV- binding post to Perma-Proto, relay to Perma-Proto. Scrap appliance cord is fine. Just want a heavier duty than hookup wire.</t>
  </si>
  <si>
    <t>Binding post internal connections. Digi-Key PN: 277-11154-ND</t>
  </si>
  <si>
    <t>Sun YOBA 5 Pairs of MC4 Male/ Female Solar Panel Cable Connectors</t>
  </si>
  <si>
    <t>Elegoo UNO R3 Board ATmega328P ATMEGA16U2 with USB Cable Compatible With Arduino UNO R3</t>
  </si>
  <si>
    <t>15SQ045 Schottky bypass diodes</t>
  </si>
  <si>
    <t>EFF-cientt 20pcs 15amp Diode Axial Schottky Blocking Diodes for Solar Cells Panel,15SQ045 Schottky</t>
  </si>
  <si>
    <t xml:space="preserve">4" Male to Female jumpers (1 blue, 1 red, 1 black) </t>
  </si>
  <si>
    <t>GenBasic 80 Piece Male to Female Solderless Ribbon Dupont Jumper Wires (4 and 8 Inch) for Breadboard Prototyping</t>
  </si>
  <si>
    <t>Dual Relay Module</t>
  </si>
  <si>
    <t>5V Two 2 Channel Relay Module With optocoupler Compatible With Arduino PIC AVR DSP ARM</t>
  </si>
  <si>
    <t>22000µF 6.3V capacitors</t>
  </si>
  <si>
    <t>Digi-Key PN: 565-4042-ND</t>
  </si>
  <si>
    <t>not needed for cell version</t>
  </si>
  <si>
    <t>only need one because voltage is lower</t>
  </si>
  <si>
    <t>could also use two single modules, but then each has its own power and ground</t>
  </si>
  <si>
    <t>no voltage divider in cell version</t>
  </si>
  <si>
    <t>680kΩ resistor - 1/4W</t>
  </si>
  <si>
    <t>for low-power mode</t>
  </si>
  <si>
    <t>need one more for 2nd relay</t>
  </si>
  <si>
    <t>x1 DIP switch</t>
  </si>
  <si>
    <t xml:space="preserve">take the place of 1000µF, 100V caps in module IVS2 </t>
  </si>
  <si>
    <t>just a wire (0Ω resistor) in cell version</t>
  </si>
  <si>
    <t>low resistance is MORE important in cell version!</t>
  </si>
  <si>
    <t>Ammeter - op amp circuit (Rf1)</t>
  </si>
  <si>
    <t>Haobase 35Pcs/Lot Dip Switch Kit In Box 1 2 3 4 5 6 8 Way 2.54mm Toggle Switch Red Snap Switches Kit( Each value 5Pcs)). Ammeter- Rf1 Bypass</t>
  </si>
  <si>
    <t>for low-power mode; can't buy just one - this is a kit with many of different sizes</t>
  </si>
  <si>
    <t>need two for cell version</t>
  </si>
  <si>
    <t>NOTE: The prices and other details below are out of date. The PermaProto based cell version IVS2 is deprecated. The PCB-based cell versions are somewhat supported, but in reality no one has built them, so they are effectively deprecated too.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</si>
</sst>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14">
    <font>
      <sz val="12"/>
      <color theme="1"/>
      <name val="Calibri"/>
      <family val="2"/>
      <charset val="204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Liberation Sans"/>
    </font>
    <font>
      <b/>
      <sz val="10"/>
      <color theme="1"/>
      <name val="Liberation Sans"/>
    </font>
    <font>
      <sz val="10"/>
      <color rgb="FF000000"/>
      <name val="Liberation Sans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8"/>
      <color rgb="FFFF0000"/>
      <name val="Liberation Sans"/>
    </font>
    <font>
      <sz val="18"/>
      <color rgb="FFFF0000"/>
      <name val="Calibri"/>
      <family val="2"/>
      <charset val="204"/>
      <scheme val="minor"/>
    </font>
    <font>
      <b/>
      <sz val="22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60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right" vertical="center" wrapText="1"/>
    </xf>
    <xf numFmtId="0" fontId="0" fillId="0" borderId="0" xfId="0" applyBorder="1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wrapText="1"/>
    </xf>
    <xf numFmtId="0" fontId="7" fillId="0" borderId="0" xfId="0" applyFont="1" applyBorder="1" applyAlignment="1">
      <alignment horizontal="right" vertical="center" wrapText="1"/>
    </xf>
    <xf numFmtId="0" fontId="9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165" fontId="5" fillId="0" borderId="1" xfId="0" applyNumberFormat="1" applyFont="1" applyBorder="1" applyAlignment="1">
      <alignment horizontal="right" vertical="center" wrapText="1"/>
    </xf>
    <xf numFmtId="165" fontId="0" fillId="0" borderId="1" xfId="0" applyNumberFormat="1" applyBorder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1" fillId="0" borderId="1" xfId="0" applyFont="1" applyBorder="1" applyAlignment="1">
      <alignment horizontal="left" vertical="center" wrapText="1"/>
    </xf>
    <xf numFmtId="164" fontId="11" fillId="0" borderId="1" xfId="0" applyNumberFormat="1" applyFont="1" applyBorder="1" applyAlignment="1">
      <alignment horizontal="right" vertical="center" wrapText="1"/>
    </xf>
    <xf numFmtId="0" fontId="12" fillId="0" borderId="1" xfId="0" applyFont="1" applyBorder="1" applyAlignment="1">
      <alignment wrapText="1"/>
    </xf>
    <xf numFmtId="0" fontId="5" fillId="3" borderId="1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right" vertical="center" wrapText="1"/>
    </xf>
    <xf numFmtId="164" fontId="5" fillId="3" borderId="1" xfId="0" applyNumberFormat="1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wrapText="1"/>
    </xf>
    <xf numFmtId="0" fontId="10" fillId="0" borderId="0" xfId="0" applyFont="1" applyBorder="1"/>
    <xf numFmtId="0" fontId="10" fillId="0" borderId="0" xfId="0" applyFont="1" applyFill="1" applyBorder="1"/>
    <xf numFmtId="165" fontId="5" fillId="3" borderId="1" xfId="0" applyNumberFormat="1" applyFont="1" applyFill="1" applyBorder="1" applyAlignment="1">
      <alignment horizontal="right" vertical="center" wrapText="1"/>
    </xf>
    <xf numFmtId="165" fontId="11" fillId="0" borderId="1" xfId="0" applyNumberFormat="1" applyFont="1" applyBorder="1" applyAlignment="1">
      <alignment horizontal="right" vertical="center" wrapText="1"/>
    </xf>
    <xf numFmtId="0" fontId="0" fillId="0" borderId="2" xfId="0" applyBorder="1" applyAlignment="1">
      <alignment horizontal="center"/>
    </xf>
    <xf numFmtId="0" fontId="1" fillId="2" borderId="1" xfId="1" applyBorder="1" applyAlignment="1">
      <alignment horizontal="center" vertical="center" wrapText="1"/>
    </xf>
    <xf numFmtId="0" fontId="1" fillId="2" borderId="1" xfId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3" fillId="0" borderId="3" xfId="0" applyFont="1" applyBorder="1" applyAlignment="1">
      <alignment wrapText="1"/>
    </xf>
  </cellXfs>
  <cellStyles count="26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1"/>
  <sheetViews>
    <sheetView tabSelected="1" workbookViewId="0">
      <selection activeCell="A2" sqref="A2"/>
    </sheetView>
  </sheetViews>
  <sheetFormatPr baseColWidth="10" defaultRowHeight="16"/>
  <cols>
    <col min="1" max="1" width="55" style="10" customWidth="1"/>
    <col min="2" max="2" width="10.83203125" style="10"/>
    <col min="3" max="3" width="11.83203125" style="10" customWidth="1"/>
    <col min="4" max="4" width="11" style="10" customWidth="1"/>
    <col min="5" max="5" width="15" style="10" customWidth="1"/>
    <col min="6" max="6" width="49.6640625" style="10" customWidth="1"/>
    <col min="7" max="7" width="76.5" style="10" customWidth="1"/>
    <col min="8" max="16384" width="10.83203125" style="10"/>
  </cols>
  <sheetData>
    <row r="1" spans="1:7" ht="88" customHeight="1">
      <c r="A1" s="39" t="s">
        <v>80</v>
      </c>
      <c r="B1" s="39"/>
      <c r="C1" s="39"/>
      <c r="D1" s="39"/>
      <c r="E1" s="39"/>
      <c r="F1" s="39"/>
    </row>
    <row r="2" spans="1:7">
      <c r="A2" s="2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1" t="s">
        <v>14</v>
      </c>
    </row>
    <row r="3" spans="1:7">
      <c r="A3" s="35" t="s">
        <v>9</v>
      </c>
      <c r="B3" s="35"/>
      <c r="C3" s="35"/>
      <c r="D3" s="35"/>
      <c r="E3" s="35"/>
      <c r="F3" s="35"/>
    </row>
    <row r="4" spans="1:7" ht="23">
      <c r="A4" s="4" t="s">
        <v>17</v>
      </c>
      <c r="B4" s="21">
        <v>2</v>
      </c>
      <c r="C4" s="6">
        <v>2.67</v>
      </c>
      <c r="D4" s="6">
        <f t="shared" ref="D4:D11" si="0">B4*C4</f>
        <v>5.34</v>
      </c>
      <c r="E4" s="4" t="s">
        <v>18</v>
      </c>
      <c r="F4" s="7" t="s">
        <v>37</v>
      </c>
      <c r="G4" s="30" t="s">
        <v>79</v>
      </c>
    </row>
    <row r="5" spans="1:7" ht="75">
      <c r="A5" s="22" t="s">
        <v>61</v>
      </c>
      <c r="B5" s="21">
        <v>1</v>
      </c>
      <c r="C5" s="23">
        <v>7.99</v>
      </c>
      <c r="D5" s="23">
        <f t="shared" si="0"/>
        <v>7.99</v>
      </c>
      <c r="E5" s="22" t="s">
        <v>5</v>
      </c>
      <c r="F5" s="24" t="s">
        <v>62</v>
      </c>
      <c r="G5" s="30" t="s">
        <v>67</v>
      </c>
    </row>
    <row r="6" spans="1:7" ht="25">
      <c r="A6" s="22" t="s">
        <v>63</v>
      </c>
      <c r="B6" s="21">
        <v>2</v>
      </c>
      <c r="C6" s="23">
        <v>3.49</v>
      </c>
      <c r="D6" s="23">
        <f t="shared" si="0"/>
        <v>6.98</v>
      </c>
      <c r="E6" s="22" t="s">
        <v>18</v>
      </c>
      <c r="F6" s="24" t="s">
        <v>64</v>
      </c>
      <c r="G6" s="30" t="s">
        <v>73</v>
      </c>
    </row>
    <row r="7" spans="1:7" ht="34">
      <c r="A7" s="25" t="s">
        <v>35</v>
      </c>
      <c r="B7" s="26">
        <v>0</v>
      </c>
      <c r="C7" s="27">
        <f>6.99/5</f>
        <v>1.3980000000000001</v>
      </c>
      <c r="D7" s="27">
        <f t="shared" si="0"/>
        <v>0</v>
      </c>
      <c r="E7" s="28" t="s">
        <v>5</v>
      </c>
      <c r="F7" s="29" t="s">
        <v>55</v>
      </c>
      <c r="G7" s="30" t="s">
        <v>65</v>
      </c>
    </row>
    <row r="8" spans="1:7" ht="51">
      <c r="A8" s="28" t="s">
        <v>23</v>
      </c>
      <c r="B8" s="26">
        <v>0</v>
      </c>
      <c r="C8" s="27">
        <v>0.78</v>
      </c>
      <c r="D8" s="27">
        <f t="shared" si="0"/>
        <v>0</v>
      </c>
      <c r="E8" s="28" t="s">
        <v>18</v>
      </c>
      <c r="F8" s="29" t="s">
        <v>36</v>
      </c>
      <c r="G8" s="30" t="s">
        <v>74</v>
      </c>
    </row>
    <row r="9" spans="1:7" ht="68">
      <c r="A9" s="4" t="s">
        <v>34</v>
      </c>
      <c r="B9" s="5">
        <v>1</v>
      </c>
      <c r="C9" s="6">
        <f>(7.99/25)*3</f>
        <v>0.95879999999999999</v>
      </c>
      <c r="D9" s="6">
        <f t="shared" si="0"/>
        <v>0.95879999999999999</v>
      </c>
      <c r="E9" s="4" t="s">
        <v>5</v>
      </c>
      <c r="F9" s="7" t="s">
        <v>53</v>
      </c>
      <c r="G9" s="31" t="s">
        <v>75</v>
      </c>
    </row>
    <row r="10" spans="1:7" ht="34">
      <c r="A10" s="4" t="s">
        <v>57</v>
      </c>
      <c r="B10" s="21">
        <v>1</v>
      </c>
      <c r="C10" s="6">
        <f>8.89/20</f>
        <v>0.44450000000000001</v>
      </c>
      <c r="D10" s="6">
        <f t="shared" si="0"/>
        <v>0.44450000000000001</v>
      </c>
      <c r="E10" s="4" t="s">
        <v>5</v>
      </c>
      <c r="F10" s="7" t="s">
        <v>58</v>
      </c>
      <c r="G10" s="31" t="s">
        <v>66</v>
      </c>
    </row>
    <row r="11" spans="1:7" ht="34">
      <c r="A11" s="4" t="s">
        <v>43</v>
      </c>
      <c r="B11" s="5">
        <v>2</v>
      </c>
      <c r="C11" s="6">
        <v>0.18</v>
      </c>
      <c r="D11" s="6">
        <f t="shared" si="0"/>
        <v>0.36</v>
      </c>
      <c r="E11" s="4" t="s">
        <v>18</v>
      </c>
      <c r="F11" s="7" t="s">
        <v>54</v>
      </c>
    </row>
    <row r="12" spans="1:7">
      <c r="A12" s="37"/>
      <c r="B12" s="37"/>
      <c r="C12" s="37"/>
      <c r="D12" s="37"/>
      <c r="E12" s="37"/>
      <c r="F12" s="37"/>
    </row>
    <row r="13" spans="1:7">
      <c r="A13" s="36" t="s">
        <v>10</v>
      </c>
      <c r="B13" s="36"/>
      <c r="C13" s="36"/>
      <c r="D13" s="36"/>
      <c r="E13" s="36"/>
      <c r="F13" s="36"/>
    </row>
    <row r="14" spans="1:7" ht="17">
      <c r="A14" s="4" t="s">
        <v>28</v>
      </c>
      <c r="B14" s="5">
        <v>1</v>
      </c>
      <c r="C14" s="6">
        <v>2.98</v>
      </c>
      <c r="D14" s="6">
        <f t="shared" ref="D14:D25" si="1">B14*C14</f>
        <v>2.98</v>
      </c>
      <c r="E14" s="4" t="s">
        <v>18</v>
      </c>
      <c r="F14" s="7" t="s">
        <v>38</v>
      </c>
    </row>
    <row r="15" spans="1:7" ht="17">
      <c r="A15" s="4" t="s">
        <v>6</v>
      </c>
      <c r="B15" s="5">
        <v>1</v>
      </c>
      <c r="C15" s="6">
        <v>2.58</v>
      </c>
      <c r="D15" s="6">
        <f t="shared" si="1"/>
        <v>2.58</v>
      </c>
      <c r="E15" s="4" t="s">
        <v>18</v>
      </c>
      <c r="F15" s="7" t="s">
        <v>39</v>
      </c>
    </row>
    <row r="16" spans="1:7" ht="17">
      <c r="A16" s="4" t="s">
        <v>19</v>
      </c>
      <c r="B16" s="5">
        <v>1</v>
      </c>
      <c r="C16" s="6">
        <v>2.0499999999999998</v>
      </c>
      <c r="D16" s="6">
        <f t="shared" si="1"/>
        <v>2.0499999999999998</v>
      </c>
      <c r="E16" s="4" t="s">
        <v>18</v>
      </c>
      <c r="F16" s="7" t="s">
        <v>42</v>
      </c>
    </row>
    <row r="17" spans="1:7" ht="17">
      <c r="A17" s="4" t="s">
        <v>44</v>
      </c>
      <c r="B17" s="5">
        <v>2</v>
      </c>
      <c r="C17" s="19">
        <v>0.18</v>
      </c>
      <c r="D17" s="6">
        <f t="shared" si="1"/>
        <v>0.36</v>
      </c>
      <c r="E17" s="4" t="s">
        <v>18</v>
      </c>
      <c r="F17" s="7" t="s">
        <v>45</v>
      </c>
    </row>
    <row r="18" spans="1:7" ht="17">
      <c r="A18" s="4" t="s">
        <v>41</v>
      </c>
      <c r="B18" s="5">
        <v>2</v>
      </c>
      <c r="C18" s="6">
        <f>7.46/60</f>
        <v>0.12433333333333334</v>
      </c>
      <c r="D18" s="6">
        <f t="shared" si="1"/>
        <v>0.24866666666666667</v>
      </c>
      <c r="E18" s="4" t="s">
        <v>5</v>
      </c>
      <c r="F18" s="7" t="s">
        <v>40</v>
      </c>
    </row>
    <row r="19" spans="1:7" ht="17">
      <c r="A19" s="28" t="s">
        <v>24</v>
      </c>
      <c r="B19" s="26">
        <v>1</v>
      </c>
      <c r="C19" s="32">
        <f>9.59/1280</f>
        <v>7.4921874999999997E-3</v>
      </c>
      <c r="D19" s="27">
        <f t="shared" si="1"/>
        <v>7.4921874999999997E-3</v>
      </c>
      <c r="E19" s="28" t="s">
        <v>5</v>
      </c>
      <c r="F19" s="29" t="s">
        <v>15</v>
      </c>
      <c r="G19" s="30" t="s">
        <v>68</v>
      </c>
    </row>
    <row r="20" spans="1:7" ht="17">
      <c r="A20" s="28" t="s">
        <v>25</v>
      </c>
      <c r="B20" s="26">
        <v>1</v>
      </c>
      <c r="C20" s="32">
        <f t="shared" ref="C20:C24" si="2">9.59/1280</f>
        <v>7.4921874999999997E-3</v>
      </c>
      <c r="D20" s="27">
        <f t="shared" si="1"/>
        <v>7.4921874999999997E-3</v>
      </c>
      <c r="E20" s="28" t="s">
        <v>5</v>
      </c>
      <c r="F20" s="29" t="s">
        <v>15</v>
      </c>
      <c r="G20" s="30" t="s">
        <v>68</v>
      </c>
    </row>
    <row r="21" spans="1:7" ht="17">
      <c r="A21" s="4" t="s">
        <v>26</v>
      </c>
      <c r="B21" s="5">
        <v>1</v>
      </c>
      <c r="C21" s="19">
        <f t="shared" si="2"/>
        <v>7.4921874999999997E-3</v>
      </c>
      <c r="D21" s="6">
        <f t="shared" si="1"/>
        <v>7.4921874999999997E-3</v>
      </c>
      <c r="E21" s="4" t="s">
        <v>5</v>
      </c>
      <c r="F21" s="7" t="s">
        <v>16</v>
      </c>
    </row>
    <row r="22" spans="1:7" ht="25">
      <c r="A22" s="22" t="s">
        <v>69</v>
      </c>
      <c r="B22" s="21">
        <v>1</v>
      </c>
      <c r="C22" s="33">
        <f t="shared" si="2"/>
        <v>7.4921874999999997E-3</v>
      </c>
      <c r="D22" s="23">
        <f t="shared" ref="D22" si="3">B22*C22</f>
        <v>7.4921874999999997E-3</v>
      </c>
      <c r="E22" s="22" t="s">
        <v>5</v>
      </c>
      <c r="F22" s="24" t="s">
        <v>76</v>
      </c>
      <c r="G22" s="30" t="s">
        <v>70</v>
      </c>
    </row>
    <row r="23" spans="1:7" ht="17">
      <c r="A23" s="4" t="s">
        <v>13</v>
      </c>
      <c r="B23" s="5">
        <v>3</v>
      </c>
      <c r="C23" s="19">
        <f t="shared" si="2"/>
        <v>7.4921874999999997E-3</v>
      </c>
      <c r="D23" s="6">
        <f t="shared" si="1"/>
        <v>2.2476562499999998E-2</v>
      </c>
      <c r="E23" s="4" t="s">
        <v>5</v>
      </c>
      <c r="F23" s="7" t="s">
        <v>29</v>
      </c>
    </row>
    <row r="24" spans="1:7" ht="23">
      <c r="A24" s="4" t="s">
        <v>30</v>
      </c>
      <c r="B24" s="21">
        <v>3</v>
      </c>
      <c r="C24" s="19">
        <f t="shared" si="2"/>
        <v>7.4921874999999997E-3</v>
      </c>
      <c r="D24" s="6">
        <f t="shared" si="1"/>
        <v>2.2476562499999998E-2</v>
      </c>
      <c r="E24" s="4" t="s">
        <v>5</v>
      </c>
      <c r="F24" s="7" t="s">
        <v>31</v>
      </c>
      <c r="G24" s="31" t="s">
        <v>71</v>
      </c>
    </row>
    <row r="25" spans="1:7" ht="17">
      <c r="A25" s="4" t="s">
        <v>51</v>
      </c>
      <c r="B25" s="5">
        <v>2</v>
      </c>
      <c r="C25" s="19">
        <f>4.33/100</f>
        <v>4.3299999999999998E-2</v>
      </c>
      <c r="D25" s="6">
        <f t="shared" si="1"/>
        <v>8.6599999999999996E-2</v>
      </c>
      <c r="E25" s="4" t="s">
        <v>5</v>
      </c>
      <c r="F25" s="7" t="s">
        <v>27</v>
      </c>
    </row>
    <row r="26" spans="1:7" ht="100">
      <c r="A26" s="22" t="s">
        <v>72</v>
      </c>
      <c r="B26" s="21">
        <v>1</v>
      </c>
      <c r="C26" s="33">
        <v>9.99</v>
      </c>
      <c r="D26" s="6">
        <f t="shared" ref="D26" si="4">B26*C26</f>
        <v>9.99</v>
      </c>
      <c r="E26" s="4" t="s">
        <v>5</v>
      </c>
      <c r="F26" s="24" t="s">
        <v>77</v>
      </c>
      <c r="G26" s="30" t="s">
        <v>78</v>
      </c>
    </row>
    <row r="27" spans="1:7">
      <c r="A27" s="37"/>
      <c r="B27" s="37"/>
      <c r="C27" s="37"/>
      <c r="D27" s="37"/>
      <c r="E27" s="37"/>
      <c r="F27" s="37"/>
    </row>
    <row r="28" spans="1:7">
      <c r="A28" s="36" t="s">
        <v>11</v>
      </c>
      <c r="B28" s="36"/>
      <c r="C28" s="36"/>
      <c r="D28" s="36"/>
      <c r="E28" s="36"/>
      <c r="F28" s="36"/>
    </row>
    <row r="29" spans="1:7" ht="34">
      <c r="A29" s="4" t="s">
        <v>20</v>
      </c>
      <c r="B29" s="5">
        <v>1</v>
      </c>
      <c r="C29" s="6">
        <v>10.86</v>
      </c>
      <c r="D29" s="6">
        <f t="shared" ref="D29:D35" si="5">B29*C29</f>
        <v>10.86</v>
      </c>
      <c r="E29" s="4" t="s">
        <v>5</v>
      </c>
      <c r="F29" s="7" t="s">
        <v>56</v>
      </c>
    </row>
    <row r="30" spans="1:7">
      <c r="A30" s="4" t="s">
        <v>32</v>
      </c>
      <c r="B30" s="5">
        <v>1</v>
      </c>
      <c r="C30" s="6">
        <v>5</v>
      </c>
      <c r="D30" s="6">
        <f t="shared" si="5"/>
        <v>5</v>
      </c>
      <c r="E30" s="4" t="s">
        <v>33</v>
      </c>
      <c r="F30" s="7"/>
    </row>
    <row r="31" spans="1:7" ht="17">
      <c r="A31" s="4" t="s">
        <v>21</v>
      </c>
      <c r="B31" s="5">
        <v>1</v>
      </c>
      <c r="C31" s="6">
        <v>4.5</v>
      </c>
      <c r="D31" s="6">
        <f t="shared" si="5"/>
        <v>4.5</v>
      </c>
      <c r="E31" s="4" t="s">
        <v>18</v>
      </c>
      <c r="F31" s="7" t="s">
        <v>46</v>
      </c>
    </row>
    <row r="32" spans="1:7" ht="34">
      <c r="A32" s="4" t="s">
        <v>49</v>
      </c>
      <c r="B32" s="5">
        <v>5</v>
      </c>
      <c r="C32" s="20">
        <f>16.3/125</f>
        <v>0.13040000000000002</v>
      </c>
      <c r="D32" s="6">
        <f t="shared" si="5"/>
        <v>0.65200000000000014</v>
      </c>
      <c r="E32" s="4" t="s">
        <v>5</v>
      </c>
      <c r="F32" s="7" t="s">
        <v>50</v>
      </c>
    </row>
    <row r="33" spans="1:6" ht="51">
      <c r="A33" s="4" t="s">
        <v>59</v>
      </c>
      <c r="B33" s="5">
        <v>3</v>
      </c>
      <c r="C33" s="20">
        <f>5.99/80</f>
        <v>7.4874999999999997E-2</v>
      </c>
      <c r="D33" s="6">
        <f t="shared" si="5"/>
        <v>0.22462499999999999</v>
      </c>
      <c r="E33" s="4" t="s">
        <v>5</v>
      </c>
      <c r="F33" s="7" t="s">
        <v>60</v>
      </c>
    </row>
    <row r="34" spans="1:6" ht="28">
      <c r="A34" s="4" t="s">
        <v>8</v>
      </c>
      <c r="B34" s="5">
        <v>10</v>
      </c>
      <c r="C34" s="6">
        <f>3.18/50</f>
        <v>6.3600000000000004E-2</v>
      </c>
      <c r="D34" s="6">
        <f t="shared" si="5"/>
        <v>0.63600000000000001</v>
      </c>
      <c r="E34" s="4" t="s">
        <v>5</v>
      </c>
      <c r="F34" s="7" t="s">
        <v>22</v>
      </c>
    </row>
    <row r="35" spans="1:6" ht="28">
      <c r="A35" s="4" t="s">
        <v>47</v>
      </c>
      <c r="B35" s="5">
        <v>10</v>
      </c>
      <c r="C35" s="6">
        <f>5.49/100</f>
        <v>5.4900000000000004E-2</v>
      </c>
      <c r="D35" s="6">
        <f t="shared" si="5"/>
        <v>0.54900000000000004</v>
      </c>
      <c r="E35" s="4" t="s">
        <v>5</v>
      </c>
      <c r="F35" s="7" t="s">
        <v>48</v>
      </c>
    </row>
    <row r="36" spans="1:6">
      <c r="A36" s="38"/>
      <c r="B36" s="38"/>
      <c r="C36" s="38"/>
      <c r="D36" s="38"/>
      <c r="E36" s="38"/>
      <c r="F36" s="38"/>
    </row>
    <row r="37" spans="1:6">
      <c r="A37" s="36" t="s">
        <v>12</v>
      </c>
      <c r="B37" s="36"/>
      <c r="C37" s="36"/>
      <c r="D37" s="36"/>
      <c r="E37" s="36"/>
      <c r="F37" s="36"/>
    </row>
    <row r="38" spans="1:6">
      <c r="A38" s="4" t="s">
        <v>52</v>
      </c>
      <c r="B38" s="5">
        <v>1</v>
      </c>
      <c r="C38" s="6">
        <v>5.2</v>
      </c>
      <c r="D38" s="6">
        <f>B38*C38</f>
        <v>5.2</v>
      </c>
      <c r="E38" s="4" t="s">
        <v>5</v>
      </c>
      <c r="F38" s="7"/>
    </row>
    <row r="39" spans="1:6">
      <c r="A39" s="34"/>
      <c r="B39" s="34"/>
      <c r="C39" s="34"/>
      <c r="D39" s="34"/>
      <c r="E39" s="34"/>
      <c r="F39" s="34"/>
    </row>
    <row r="40" spans="1:6">
      <c r="A40" s="8" t="s">
        <v>7</v>
      </c>
      <c r="B40" s="11"/>
      <c r="C40" s="11"/>
      <c r="D40" s="13">
        <f>SUM(D$4:D39)</f>
        <v>68.065113541666676</v>
      </c>
      <c r="E40" s="11"/>
      <c r="F40" s="14"/>
    </row>
    <row r="41" spans="1:6">
      <c r="F41" s="14"/>
    </row>
    <row r="42" spans="1:6">
      <c r="F42" s="14"/>
    </row>
    <row r="43" spans="1:6" ht="16" customHeight="1">
      <c r="A43" s="16"/>
      <c r="F43" s="14"/>
    </row>
    <row r="44" spans="1:6">
      <c r="A44" s="12"/>
      <c r="F44" s="14"/>
    </row>
    <row r="45" spans="1:6">
      <c r="A45" s="17"/>
    </row>
    <row r="46" spans="1:6">
      <c r="A46" s="12"/>
      <c r="F46" s="14"/>
    </row>
    <row r="47" spans="1:6">
      <c r="A47" s="12"/>
      <c r="F47" s="14"/>
    </row>
    <row r="48" spans="1:6">
      <c r="A48" s="15"/>
      <c r="F48" s="14"/>
    </row>
    <row r="49" spans="1:6">
      <c r="A49" s="12"/>
      <c r="F49" s="14"/>
    </row>
    <row r="50" spans="1:6">
      <c r="A50" s="12"/>
      <c r="F50" s="14"/>
    </row>
    <row r="51" spans="1:6">
      <c r="A51" s="15"/>
      <c r="F51" s="14"/>
    </row>
    <row r="52" spans="1:6">
      <c r="A52" s="15"/>
      <c r="F52" s="14"/>
    </row>
    <row r="53" spans="1:6">
      <c r="A53" s="15"/>
      <c r="F53" s="14"/>
    </row>
    <row r="54" spans="1:6">
      <c r="A54" s="12"/>
      <c r="F54" s="14"/>
    </row>
    <row r="55" spans="1:6">
      <c r="A55" s="12"/>
      <c r="F55" s="14"/>
    </row>
    <row r="56" spans="1:6">
      <c r="A56" s="12"/>
      <c r="F56" s="14"/>
    </row>
    <row r="57" spans="1:6">
      <c r="A57" s="9"/>
      <c r="F57" s="14"/>
    </row>
    <row r="58" spans="1:6">
      <c r="A58" s="12"/>
      <c r="F58" s="14"/>
    </row>
    <row r="59" spans="1:6">
      <c r="A59" s="12"/>
      <c r="F59" s="14"/>
    </row>
    <row r="60" spans="1:6" ht="20" customHeight="1">
      <c r="A60" s="12"/>
      <c r="F60" s="14"/>
    </row>
    <row r="61" spans="1:6">
      <c r="A61" s="12"/>
      <c r="F61" s="14"/>
    </row>
    <row r="62" spans="1:6">
      <c r="A62" s="12"/>
      <c r="F62" s="14"/>
    </row>
    <row r="63" spans="1:6">
      <c r="A63" s="12"/>
      <c r="F63" s="14"/>
    </row>
    <row r="64" spans="1:6">
      <c r="A64" s="12"/>
      <c r="F64" s="14"/>
    </row>
    <row r="65" spans="1:6">
      <c r="A65" s="12"/>
      <c r="F65" s="14"/>
    </row>
    <row r="66" spans="1:6">
      <c r="A66" s="18"/>
      <c r="F66" s="14"/>
    </row>
    <row r="67" spans="1:6">
      <c r="A67" s="15"/>
      <c r="F67" s="14"/>
    </row>
    <row r="68" spans="1:6">
      <c r="A68" s="12"/>
      <c r="F68" s="14"/>
    </row>
    <row r="69" spans="1:6">
      <c r="A69" s="12"/>
      <c r="F69" s="14"/>
    </row>
    <row r="70" spans="1:6">
      <c r="A70" s="12"/>
      <c r="F70" s="14"/>
    </row>
    <row r="71" spans="1:6">
      <c r="A71" s="12"/>
    </row>
    <row r="72" spans="1:6">
      <c r="A72" s="18"/>
      <c r="F72" s="14"/>
    </row>
    <row r="73" spans="1:6">
      <c r="A73" s="12"/>
      <c r="F73" s="14"/>
    </row>
    <row r="74" spans="1:6">
      <c r="A74" s="12"/>
      <c r="F74" s="14"/>
    </row>
    <row r="75" spans="1:6">
      <c r="A75" s="12"/>
      <c r="F75" s="14"/>
    </row>
    <row r="76" spans="1:6">
      <c r="A76" s="12"/>
      <c r="F76" s="14"/>
    </row>
    <row r="77" spans="1:6">
      <c r="A77" s="12"/>
      <c r="F77" s="14"/>
    </row>
    <row r="78" spans="1:6">
      <c r="A78" s="12"/>
      <c r="F78" s="14"/>
    </row>
    <row r="79" spans="1:6">
      <c r="A79" s="12"/>
      <c r="F79" s="14"/>
    </row>
    <row r="80" spans="1:6">
      <c r="A80" s="17"/>
      <c r="F80" s="14"/>
    </row>
    <row r="81" spans="1:1">
      <c r="A81" s="17"/>
    </row>
    <row r="82" spans="1:1">
      <c r="A82" s="17"/>
    </row>
    <row r="83" spans="1:1">
      <c r="A83" s="17"/>
    </row>
    <row r="84" spans="1:1">
      <c r="A84" s="17"/>
    </row>
    <row r="85" spans="1:1">
      <c r="A85" s="17"/>
    </row>
    <row r="86" spans="1:1">
      <c r="A86" s="17"/>
    </row>
    <row r="87" spans="1:1">
      <c r="A87" s="17"/>
    </row>
    <row r="88" spans="1:1">
      <c r="A88" s="17"/>
    </row>
    <row r="89" spans="1:1">
      <c r="A89" s="17"/>
    </row>
    <row r="90" spans="1:1">
      <c r="A90" s="17"/>
    </row>
    <row r="91" spans="1:1">
      <c r="A91" s="17"/>
    </row>
    <row r="92" spans="1:1">
      <c r="A92" s="17"/>
    </row>
    <row r="93" spans="1:1">
      <c r="A93" s="17"/>
    </row>
    <row r="94" spans="1:1">
      <c r="A94" s="17"/>
    </row>
    <row r="95" spans="1:1">
      <c r="A95" s="17"/>
    </row>
    <row r="96" spans="1:1">
      <c r="A96" s="17"/>
    </row>
    <row r="97" spans="1:1">
      <c r="A97" s="17"/>
    </row>
    <row r="98" spans="1:1">
      <c r="A98" s="17"/>
    </row>
    <row r="99" spans="1:1">
      <c r="A99" s="17"/>
    </row>
    <row r="100" spans="1:1">
      <c r="A100" s="17"/>
    </row>
    <row r="101" spans="1:1">
      <c r="A101" s="17"/>
    </row>
  </sheetData>
  <sortState xmlns:xlrd2="http://schemas.microsoft.com/office/spreadsheetml/2017/richdata2" ref="A27:F32">
    <sortCondition descending="1" ref="C27:C32"/>
  </sortState>
  <mergeCells count="9">
    <mergeCell ref="A1:F1"/>
    <mergeCell ref="A39:F39"/>
    <mergeCell ref="A3:F3"/>
    <mergeCell ref="A13:F13"/>
    <mergeCell ref="A37:F37"/>
    <mergeCell ref="A28:F28"/>
    <mergeCell ref="A12:F12"/>
    <mergeCell ref="A27:F27"/>
    <mergeCell ref="A36:F36"/>
  </mergeCells>
  <phoneticPr fontId="8" type="noConversion"/>
  <printOptions horizontalCentered="1"/>
  <pageMargins left="0" right="0" top="0" bottom="0" header="0" footer="0"/>
  <pageSetup scale="7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W</dc:creator>
  <cp:lastModifiedBy>Microsoft Office User</cp:lastModifiedBy>
  <cp:lastPrinted>2017-03-21T01:28:27Z</cp:lastPrinted>
  <dcterms:created xsi:type="dcterms:W3CDTF">2015-06-15T19:51:48Z</dcterms:created>
  <dcterms:modified xsi:type="dcterms:W3CDTF">2022-01-25T01:03:54Z</dcterms:modified>
</cp:coreProperties>
</file>