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ni/Downloads/"/>
    </mc:Choice>
  </mc:AlternateContent>
  <xr:revisionPtr revIDLastSave="0" documentId="13_ncr:1_{ED2DF384-CDD6-8E4F-9776-EE95D06626F0}" xr6:coauthVersionLast="36" xr6:coauthVersionMax="36" xr10:uidLastSave="{00000000-0000-0000-0000-000000000000}"/>
  <bookViews>
    <workbookView xWindow="0" yWindow="500" windowWidth="17020" windowHeight="15640" xr2:uid="{4405B137-C7AB-6E43-B6B1-E43E5994015F}"/>
  </bookViews>
  <sheets>
    <sheet name="sgRNA_Counts" sheetId="7" r:id="rId1"/>
  </sheets>
  <definedNames>
    <definedName name="_xlnm._FilterDatabase" localSheetId="0" hidden="1">sgRNA_Counts!$A$1:$E$1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1" i="7" l="1"/>
  <c r="C180" i="7"/>
  <c r="C155" i="7"/>
  <c r="C154" i="7"/>
  <c r="C153" i="7"/>
  <c r="C152" i="7"/>
  <c r="C151" i="7"/>
  <c r="C150" i="7"/>
  <c r="C149" i="7"/>
  <c r="C179" i="7"/>
  <c r="C178" i="7"/>
  <c r="C148" i="7"/>
  <c r="C147" i="7"/>
  <c r="C177" i="7"/>
  <c r="C176" i="7"/>
  <c r="C175" i="7"/>
  <c r="C174" i="7"/>
  <c r="C173" i="7"/>
  <c r="C172" i="7"/>
  <c r="C146" i="7"/>
  <c r="C145" i="7"/>
  <c r="C171" i="7"/>
  <c r="C170" i="7"/>
  <c r="C169" i="7"/>
  <c r="C168" i="7"/>
  <c r="C144" i="7"/>
  <c r="C143" i="7"/>
  <c r="C142" i="7"/>
  <c r="C141" i="7"/>
  <c r="C167" i="7"/>
  <c r="C166" i="7"/>
  <c r="C165" i="7"/>
  <c r="C164" i="7"/>
  <c r="C163" i="7"/>
  <c r="C162" i="7"/>
  <c r="C161" i="7"/>
  <c r="C160" i="7"/>
  <c r="C159" i="7"/>
  <c r="C158" i="7"/>
  <c r="C140" i="7"/>
  <c r="C139" i="7"/>
  <c r="C157" i="7"/>
  <c r="C156" i="7"/>
  <c r="C138" i="7"/>
  <c r="C137" i="7"/>
  <c r="C136" i="7"/>
  <c r="C135" i="7"/>
  <c r="C134" i="7"/>
  <c r="D155" i="7"/>
  <c r="D154" i="7"/>
  <c r="D181" i="7"/>
  <c r="D180" i="7"/>
  <c r="D153" i="7"/>
  <c r="D152" i="7"/>
  <c r="D151" i="7"/>
  <c r="D150" i="7"/>
  <c r="D149" i="7"/>
  <c r="D179" i="7"/>
  <c r="D178" i="7"/>
  <c r="D148" i="7"/>
  <c r="D147" i="7"/>
  <c r="D177" i="7"/>
  <c r="D176" i="7"/>
  <c r="D175" i="7"/>
  <c r="D174" i="7"/>
  <c r="D173" i="7"/>
  <c r="D172" i="7"/>
  <c r="D146" i="7"/>
  <c r="D145" i="7"/>
  <c r="D171" i="7"/>
  <c r="D170" i="7"/>
  <c r="D169" i="7"/>
  <c r="D168" i="7"/>
  <c r="D144" i="7"/>
  <c r="D143" i="7"/>
  <c r="D142" i="7"/>
  <c r="D141" i="7"/>
  <c r="D167" i="7"/>
  <c r="D166" i="7"/>
  <c r="D165" i="7"/>
  <c r="D164" i="7"/>
  <c r="D163" i="7"/>
  <c r="D162" i="7"/>
  <c r="D161" i="7"/>
  <c r="D160" i="7"/>
  <c r="D159" i="7"/>
  <c r="D158" i="7"/>
  <c r="D140" i="7"/>
  <c r="D139" i="7"/>
  <c r="D157" i="7"/>
  <c r="D156" i="7"/>
  <c r="D138" i="7"/>
  <c r="D137" i="7"/>
  <c r="D136" i="7"/>
  <c r="D135" i="7"/>
  <c r="D134" i="7"/>
</calcChain>
</file>

<file path=xl/sharedStrings.xml><?xml version="1.0" encoding="utf-8"?>
<sst xmlns="http://schemas.openxmlformats.org/spreadsheetml/2006/main" count="368" uniqueCount="191">
  <si>
    <t>Smarca5_Br_45813</t>
  </si>
  <si>
    <t>Smarca5_Br_45814</t>
  </si>
  <si>
    <t>Bcl11a_Br_5219</t>
  </si>
  <si>
    <t>Setd1b_Br_52335</t>
  </si>
  <si>
    <t>Rbbp5_Br_53792</t>
  </si>
  <si>
    <t>NonTargetingControlGuideForMouse_0011_MGLibA_66416</t>
  </si>
  <si>
    <t>Ash2l_Br_19426</t>
  </si>
  <si>
    <t>Setd1b_As_17785</t>
  </si>
  <si>
    <t>Ash2l_Br_19428</t>
  </si>
  <si>
    <t>NonTargetingControlGuideForMouse_0005_MGLibA_66410</t>
  </si>
  <si>
    <t>Rbbp5_As-Br_22096</t>
  </si>
  <si>
    <t>Setd1a_As_17790</t>
  </si>
  <si>
    <t>Setd1a_As_17788</t>
  </si>
  <si>
    <t>Cxxc1_As-Br_63082</t>
  </si>
  <si>
    <t>Rcor2_As_21746</t>
  </si>
  <si>
    <t>Bcl11a_Br_5220</t>
  </si>
  <si>
    <t>Smarce1_Br_25727</t>
  </si>
  <si>
    <t>Smarce1_Br_25729</t>
  </si>
  <si>
    <t>Ncoa6_Brie_24704</t>
  </si>
  <si>
    <t>Smarcc1_Br_16144</t>
  </si>
  <si>
    <t>Ncoa6_Brie_24702</t>
  </si>
  <si>
    <t>Cxxc1_Br_40555</t>
  </si>
  <si>
    <t>Smarcc1_Br_16145</t>
  </si>
  <si>
    <t>Rcor2_As_21748</t>
  </si>
  <si>
    <t>Ash1l_B_72562</t>
  </si>
  <si>
    <t>Ash1l_B_72565</t>
  </si>
  <si>
    <t>Crebbp_R2.Br_34091</t>
  </si>
  <si>
    <t>Crebbp_R2.Br_3411</t>
  </si>
  <si>
    <t>Kdm6a_As_45252</t>
  </si>
  <si>
    <t>Kdm6a_As_45253</t>
  </si>
  <si>
    <t>Stag2_B_13072</t>
  </si>
  <si>
    <t>Stag2_B_13070</t>
  </si>
  <si>
    <t>Chaf1a_B_66374</t>
  </si>
  <si>
    <t>Chaf1a_B_66375</t>
  </si>
  <si>
    <t>Ezh2_As_57572</t>
  </si>
  <si>
    <t>Ezh2_As_57573</t>
  </si>
  <si>
    <t>Hmgxb4_R2.Br_36202</t>
  </si>
  <si>
    <t>Hmgxb4_R2.Br_36203</t>
  </si>
  <si>
    <t>Cebpa_Br_2713</t>
  </si>
  <si>
    <t>Cebpa_Br_2714</t>
  </si>
  <si>
    <t>Spi1_As_13918</t>
  </si>
  <si>
    <t>Spi1_As_13920</t>
  </si>
  <si>
    <t>Gata2_As_54137</t>
  </si>
  <si>
    <t>Gata2_Br_6178</t>
  </si>
  <si>
    <t>NonTargetingControlGuideForMouse_0013_MGLibA_66418</t>
  </si>
  <si>
    <t>Ehmt1_B_59111</t>
  </si>
  <si>
    <t xml:space="preserve">Ehmt1_B_59112 </t>
  </si>
  <si>
    <t xml:space="preserve">Ehmt2_B_59106 </t>
  </si>
  <si>
    <t>Ehmt2_B_59108</t>
  </si>
  <si>
    <t xml:space="preserve">Prmt1_B_24468 </t>
  </si>
  <si>
    <t>Prmt1_B_24470</t>
  </si>
  <si>
    <t>Carm1_B_69142</t>
  </si>
  <si>
    <t xml:space="preserve">Carm1_B_69143 </t>
  </si>
  <si>
    <t>Prmt5_B_244511</t>
  </si>
  <si>
    <t>Prmt5_B_24454</t>
  </si>
  <si>
    <t>Chmp2a_B_66196</t>
  </si>
  <si>
    <t>Chmp2a_B_66198</t>
  </si>
  <si>
    <t>Smc4_B_15133</t>
  </si>
  <si>
    <t>Smc4_B_15134</t>
  </si>
  <si>
    <t>Smc2_B_15141</t>
  </si>
  <si>
    <t>Smc2_B_15144</t>
  </si>
  <si>
    <t>Smc3_B_15137</t>
  </si>
  <si>
    <t>Smc3_B_15138</t>
  </si>
  <si>
    <t>Setdb2_B_17748</t>
  </si>
  <si>
    <t>Setdb2_B_17750</t>
  </si>
  <si>
    <t>NonTargetingControlGuideForMouse_0003</t>
  </si>
  <si>
    <t>NonTargetingControlGuideForMouse_0004</t>
  </si>
  <si>
    <t>Mbd2_As_41068</t>
  </si>
  <si>
    <t>Mbd2_Br_10401</t>
  </si>
  <si>
    <t>Mbd3_As_41065</t>
  </si>
  <si>
    <t>Rbbp4_Br_14486</t>
  </si>
  <si>
    <t>Rbbp4_As_22098</t>
  </si>
  <si>
    <t>Chd4_As_66308</t>
  </si>
  <si>
    <t>Chd4_As_66310</t>
  </si>
  <si>
    <t>Hdac1_Br_74137</t>
  </si>
  <si>
    <t>Hdac1_Br_74139</t>
  </si>
  <si>
    <t>Rcor1_As_21750</t>
  </si>
  <si>
    <t>Rcor1_As_21752</t>
  </si>
  <si>
    <t>Hdac3_Br_7433</t>
  </si>
  <si>
    <t>Hdac3_Br_7434</t>
  </si>
  <si>
    <t>Atf7ip_Br_23438</t>
  </si>
  <si>
    <t>Atf7ip_Br_23441</t>
  </si>
  <si>
    <t>Cbx3_B_68896</t>
  </si>
  <si>
    <t>Cbx3_B_68895</t>
  </si>
  <si>
    <t>Setdb1_B_17753</t>
  </si>
  <si>
    <t>Setdb1_B_17754</t>
  </si>
  <si>
    <t>NonTargetingControlGuideForMouse_0008</t>
  </si>
  <si>
    <t>NonTargetingControlGuideForMouse_0010</t>
  </si>
  <si>
    <t>Smarcb1_As_15177</t>
  </si>
  <si>
    <t>Smarcb1_Br_16140</t>
  </si>
  <si>
    <t>Brd9_As_70306</t>
  </si>
  <si>
    <t>Brd9_Br_480051</t>
  </si>
  <si>
    <t>Gltscr1_As_53231</t>
  </si>
  <si>
    <t>Gltscr1_As_53230</t>
  </si>
  <si>
    <t>Smarcd1_As_15166</t>
  </si>
  <si>
    <t>Smarcd1_Br_45407</t>
  </si>
  <si>
    <t>Smarcd2_As_15163</t>
  </si>
  <si>
    <t>Phf10_As_27365</t>
  </si>
  <si>
    <t>Phf10_As_27367</t>
  </si>
  <si>
    <t>Kmt2d_As_44463</t>
  </si>
  <si>
    <t>Kmt2d_Br_72116</t>
  </si>
  <si>
    <t>Wdr82_Br_43556</t>
  </si>
  <si>
    <t>Wdr82_Br_43559</t>
  </si>
  <si>
    <t>Kmt2a_As_44476</t>
  </si>
  <si>
    <t>Kmt2a_Br_53968</t>
  </si>
  <si>
    <t>Men1_As_40514</t>
  </si>
  <si>
    <t>Men1_As_40513</t>
  </si>
  <si>
    <t>NonTargetingControlGuideForMouse_0005</t>
  </si>
  <si>
    <t>NonTargetingControlGuideForMouse_0006</t>
  </si>
  <si>
    <t>sgRNA_ID</t>
  </si>
  <si>
    <t>oPool_ID</t>
  </si>
  <si>
    <t>oPool_1</t>
  </si>
  <si>
    <t>Read_counts_Linneg_d28</t>
  </si>
  <si>
    <t>Read_counts_Linneg_d14</t>
  </si>
  <si>
    <t>Read_counts_cKitpos_d14</t>
  </si>
  <si>
    <t>oPool_2</t>
  </si>
  <si>
    <t>oPool_3</t>
  </si>
  <si>
    <t>oPool_4</t>
  </si>
  <si>
    <t>oPool_A</t>
  </si>
  <si>
    <t>Actr6_As_76050</t>
  </si>
  <si>
    <t>Actr6_As_76051</t>
  </si>
  <si>
    <t>Yeats4_As_2486</t>
  </si>
  <si>
    <t>Yeats4_As_2487</t>
  </si>
  <si>
    <t>Znhit1_As_220</t>
  </si>
  <si>
    <t>Znhit1_As_222</t>
  </si>
  <si>
    <t>Dot1l_As_60360</t>
  </si>
  <si>
    <t>Dot1l_As_60361</t>
  </si>
  <si>
    <t>Jade3_As_46068</t>
  </si>
  <si>
    <t>Jade3_As_46070</t>
  </si>
  <si>
    <t>Jade2_As_46073</t>
  </si>
  <si>
    <t>Jade2_As_46074</t>
  </si>
  <si>
    <t>Jade1_As_46077</t>
  </si>
  <si>
    <t>Jade1_As_46078</t>
  </si>
  <si>
    <t>Kat6a_R2.Br_63088</t>
  </si>
  <si>
    <t>Kat6a_R2.Br_63089</t>
  </si>
  <si>
    <t>Phf5a_27304</t>
  </si>
  <si>
    <t>Phf5a_27306</t>
  </si>
  <si>
    <t>Brd2_5867</t>
  </si>
  <si>
    <t>Brd2_5865</t>
  </si>
  <si>
    <t>NonTargetingControlGuideForMouse_0016</t>
  </si>
  <si>
    <t>NonTargetingControlGuideForMouse_0023</t>
  </si>
  <si>
    <t>oPool_5</t>
  </si>
  <si>
    <t>Atf4_TF1.Br_1181</t>
  </si>
  <si>
    <t>Atf4_TF1.Br_1182</t>
  </si>
  <si>
    <t>Cebpa_BR_2713</t>
  </si>
  <si>
    <t>Cebpb_TF1.Br_2721</t>
  </si>
  <si>
    <t>Cebpb_TF1.Br_2723</t>
  </si>
  <si>
    <t>Cited2_TF1.Br_10925</t>
  </si>
  <si>
    <t>Cited2_TF1.Br_10926</t>
  </si>
  <si>
    <t>Gabpa_6009</t>
  </si>
  <si>
    <t>Gabpa_TF1.Br_6010</t>
  </si>
  <si>
    <t>Gata1_B.Br_6174</t>
  </si>
  <si>
    <t>Gata1_B.Br_6175</t>
  </si>
  <si>
    <t>Hoxa9_TF1.Br_7797</t>
  </si>
  <si>
    <t>Hoxa9_TF1.Br_7798</t>
  </si>
  <si>
    <t>Pax5_TF1.Br_125383</t>
  </si>
  <si>
    <t>Pax5_TF1.Br_125393</t>
  </si>
  <si>
    <t>Rcor1_AS_21750</t>
  </si>
  <si>
    <t>Runx1_TF1.Br_2161</t>
  </si>
  <si>
    <t>Runx1_TF1.Br_2163</t>
  </si>
  <si>
    <t>Tal1_TF1.Br_17079</t>
  </si>
  <si>
    <t>Tal1_TF1.Br_17080</t>
  </si>
  <si>
    <t>Cebpe_TF1.Br_49964</t>
  </si>
  <si>
    <t>Cebpe_TF1.Br_49966</t>
  </si>
  <si>
    <t>Cited4_TF1.Br_24310</t>
  </si>
  <si>
    <t>Cited4_TF1.Br_24311</t>
  </si>
  <si>
    <t>Ebf1_B.Br_4598</t>
  </si>
  <si>
    <t>Ebf1_B.Br_4599</t>
  </si>
  <si>
    <t>Elk3_TF1.Br_4853</t>
  </si>
  <si>
    <t>Elk3_TF1.Br_4854</t>
  </si>
  <si>
    <t>Elk4_TF1.Br_4857</t>
  </si>
  <si>
    <t>Elk4_TF1.Br_4858</t>
  </si>
  <si>
    <t>Erg_TF1.Br_5125</t>
  </si>
  <si>
    <t>Erg_TF1.Br_5127</t>
  </si>
  <si>
    <t>Hhex_TF1.Br_7569</t>
  </si>
  <si>
    <t>Hhex_TF1.Br_7570</t>
  </si>
  <si>
    <t>Hoxa7_TF1.Br_7793</t>
  </si>
  <si>
    <t>Hoxa7_TF1.Br_7794</t>
  </si>
  <si>
    <t>Irf8_TF1.Br_8213</t>
  </si>
  <si>
    <t>Irf8_TF1.Br_8215</t>
  </si>
  <si>
    <t>Klf1_TF1.Br_9301</t>
  </si>
  <si>
    <t>Klf1_TF1.Br_9303</t>
  </si>
  <si>
    <t>Meis1_TF1.Br_10569</t>
  </si>
  <si>
    <t>Meis1_TF1.Br_10570</t>
  </si>
  <si>
    <t>NonTargetingControlGuideForMouse_0011</t>
  </si>
  <si>
    <t>NonTargetingControlGuideForMouse_0013</t>
  </si>
  <si>
    <t>Smarcd2_AS_15163</t>
  </si>
  <si>
    <t>Wdr82_BR_43559</t>
  </si>
  <si>
    <t>oPool_7-8</t>
  </si>
  <si>
    <t xml:space="preserve">non-detected </t>
  </si>
  <si>
    <t>Read_counts_d0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</si>
</sst>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right"/>
    </xf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Fill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0EC"/>
      <color rgb="FFFFDCB4"/>
      <color rgb="FFACA9FF"/>
      <color rgb="FFBAD7FF"/>
      <color rgb="FFFFBCB5"/>
      <color rgb="FFFBD5E0"/>
      <color rgb="FFC6FFF2"/>
      <color rgb="FFD4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EED6-47AE-6D41-BE0B-5369E7D52E84}">
  <dimension ref="A1:J228"/>
  <sheetViews>
    <sheetView tabSelected="1" zoomScale="62" workbookViewId="0">
      <selection activeCell="F2" sqref="F2"/>
    </sheetView>
  </sheetViews>
  <sheetFormatPr baseColWidth="10" defaultRowHeight="16"/>
  <cols>
    <col min="1" max="1" width="11.33203125" style="7" customWidth="1"/>
    <col min="2" max="2" width="50.83203125" style="7" bestFit="1" customWidth="1"/>
    <col min="3" max="3" width="25.1640625" style="7" customWidth="1"/>
    <col min="4" max="4" width="25.5" style="7" bestFit="1" customWidth="1"/>
    <col min="5" max="5" width="24.83203125" style="7" bestFit="1" customWidth="1"/>
    <col min="6" max="6" width="17" style="7" bestFit="1" customWidth="1"/>
    <col min="7" max="7" width="37" style="7" bestFit="1" customWidth="1"/>
    <col min="8" max="8" width="6.1640625" style="7" bestFit="1" customWidth="1"/>
    <col min="9" max="16384" width="10.83203125" style="7"/>
  </cols>
  <sheetData>
    <row r="1" spans="1:6" ht="17" thickBot="1">
      <c r="A1" s="10" t="s">
        <v>110</v>
      </c>
      <c r="B1" s="10" t="s">
        <v>109</v>
      </c>
      <c r="C1" s="10" t="s">
        <v>113</v>
      </c>
      <c r="D1" s="10" t="s">
        <v>114</v>
      </c>
      <c r="E1" s="10" t="s">
        <v>112</v>
      </c>
      <c r="F1" s="10" t="s">
        <v>190</v>
      </c>
    </row>
    <row r="2" spans="1:6">
      <c r="A2" s="9" t="s">
        <v>111</v>
      </c>
      <c r="B2" s="6" t="s">
        <v>90</v>
      </c>
      <c r="C2" s="9">
        <v>677</v>
      </c>
      <c r="D2" s="9">
        <v>72</v>
      </c>
      <c r="E2" s="9">
        <v>4225</v>
      </c>
      <c r="F2" s="4">
        <v>14123</v>
      </c>
    </row>
    <row r="3" spans="1:6">
      <c r="A3" s="9" t="s">
        <v>111</v>
      </c>
      <c r="B3" s="6" t="s">
        <v>91</v>
      </c>
      <c r="C3" s="9">
        <v>617</v>
      </c>
      <c r="D3" s="9">
        <v>216</v>
      </c>
      <c r="E3" s="9">
        <v>3801</v>
      </c>
      <c r="F3" s="5">
        <v>17323</v>
      </c>
    </row>
    <row r="4" spans="1:6">
      <c r="A4" s="9" t="s">
        <v>111</v>
      </c>
      <c r="B4" s="6" t="s">
        <v>93</v>
      </c>
      <c r="C4" s="9">
        <v>153</v>
      </c>
      <c r="D4" s="9">
        <v>175</v>
      </c>
      <c r="E4" s="9">
        <v>36</v>
      </c>
      <c r="F4" s="5">
        <v>11462</v>
      </c>
    </row>
    <row r="5" spans="1:6">
      <c r="A5" s="9" t="s">
        <v>111</v>
      </c>
      <c r="B5" s="6" t="s">
        <v>92</v>
      </c>
      <c r="C5" s="9">
        <v>872</v>
      </c>
      <c r="D5" s="9">
        <v>240</v>
      </c>
      <c r="E5" s="9">
        <v>1113</v>
      </c>
      <c r="F5" s="5">
        <v>19373</v>
      </c>
    </row>
    <row r="6" spans="1:6">
      <c r="A6" s="9" t="s">
        <v>111</v>
      </c>
      <c r="B6" s="6" t="s">
        <v>103</v>
      </c>
      <c r="C6" s="9">
        <v>116</v>
      </c>
      <c r="D6" s="9">
        <v>3</v>
      </c>
      <c r="E6" s="9">
        <v>0</v>
      </c>
      <c r="F6" s="5">
        <v>8566</v>
      </c>
    </row>
    <row r="7" spans="1:6">
      <c r="A7" s="9" t="s">
        <v>111</v>
      </c>
      <c r="B7" s="6" t="s">
        <v>104</v>
      </c>
      <c r="C7" s="9">
        <v>174</v>
      </c>
      <c r="D7" s="9">
        <v>0</v>
      </c>
      <c r="E7" s="9">
        <v>2</v>
      </c>
      <c r="F7" s="5">
        <v>22637</v>
      </c>
    </row>
    <row r="8" spans="1:6">
      <c r="A8" s="9" t="s">
        <v>111</v>
      </c>
      <c r="B8" s="6" t="s">
        <v>99</v>
      </c>
      <c r="C8" s="9">
        <v>819</v>
      </c>
      <c r="D8" s="9">
        <v>95</v>
      </c>
      <c r="E8" s="9">
        <v>19</v>
      </c>
      <c r="F8" s="5">
        <v>19418</v>
      </c>
    </row>
    <row r="9" spans="1:6">
      <c r="A9" s="9" t="s">
        <v>111</v>
      </c>
      <c r="B9" s="6" t="s">
        <v>100</v>
      </c>
      <c r="C9" s="9">
        <v>614</v>
      </c>
      <c r="D9" s="9">
        <v>1290</v>
      </c>
      <c r="E9" s="9">
        <v>208</v>
      </c>
      <c r="F9" s="5">
        <v>23953</v>
      </c>
    </row>
    <row r="10" spans="1:6">
      <c r="A10" s="9" t="s">
        <v>111</v>
      </c>
      <c r="B10" s="6" t="s">
        <v>106</v>
      </c>
      <c r="C10" s="9">
        <v>332</v>
      </c>
      <c r="D10" s="9">
        <v>54</v>
      </c>
      <c r="E10" s="9">
        <v>402</v>
      </c>
      <c r="F10" s="5">
        <v>35475</v>
      </c>
    </row>
    <row r="11" spans="1:6">
      <c r="A11" s="9" t="s">
        <v>111</v>
      </c>
      <c r="B11" s="6" t="s">
        <v>105</v>
      </c>
      <c r="C11" s="9">
        <v>8</v>
      </c>
      <c r="D11" s="9">
        <v>16</v>
      </c>
      <c r="E11" s="9">
        <v>39</v>
      </c>
      <c r="F11" s="5">
        <v>15815</v>
      </c>
    </row>
    <row r="12" spans="1:6">
      <c r="A12" s="9" t="s">
        <v>111</v>
      </c>
      <c r="B12" s="6" t="s">
        <v>107</v>
      </c>
      <c r="C12" s="9">
        <v>465</v>
      </c>
      <c r="D12" s="9">
        <v>132</v>
      </c>
      <c r="E12" s="9">
        <v>44</v>
      </c>
      <c r="F12" s="5">
        <v>12391</v>
      </c>
    </row>
    <row r="13" spans="1:6">
      <c r="A13" s="9" t="s">
        <v>111</v>
      </c>
      <c r="B13" s="6" t="s">
        <v>108</v>
      </c>
      <c r="C13" s="9">
        <v>1087</v>
      </c>
      <c r="D13" s="9">
        <v>290</v>
      </c>
      <c r="E13" s="9">
        <v>366</v>
      </c>
      <c r="F13" s="3">
        <v>42775</v>
      </c>
    </row>
    <row r="14" spans="1:6">
      <c r="A14" s="9" t="s">
        <v>111</v>
      </c>
      <c r="B14" s="6" t="s">
        <v>97</v>
      </c>
      <c r="C14" s="9">
        <v>116</v>
      </c>
      <c r="D14" s="9">
        <v>21</v>
      </c>
      <c r="E14" s="9">
        <v>934</v>
      </c>
      <c r="F14" s="3">
        <v>11043</v>
      </c>
    </row>
    <row r="15" spans="1:6">
      <c r="A15" s="9" t="s">
        <v>111</v>
      </c>
      <c r="B15" s="6" t="s">
        <v>98</v>
      </c>
      <c r="C15" s="9">
        <v>2416</v>
      </c>
      <c r="D15" s="9">
        <v>1244</v>
      </c>
      <c r="E15" s="9">
        <v>3124</v>
      </c>
      <c r="F15" s="3">
        <v>31951</v>
      </c>
    </row>
    <row r="16" spans="1:6">
      <c r="A16" s="9" t="s">
        <v>111</v>
      </c>
      <c r="B16" s="6" t="s">
        <v>88</v>
      </c>
      <c r="C16" s="9">
        <v>27</v>
      </c>
      <c r="D16" s="9">
        <v>17</v>
      </c>
      <c r="E16" s="9">
        <v>1</v>
      </c>
      <c r="F16" s="3">
        <v>18345</v>
      </c>
    </row>
    <row r="17" spans="1:10">
      <c r="A17" s="9" t="s">
        <v>111</v>
      </c>
      <c r="B17" s="6" t="s">
        <v>89</v>
      </c>
      <c r="C17" s="9">
        <v>10</v>
      </c>
      <c r="D17" s="9">
        <v>0</v>
      </c>
      <c r="E17" s="9">
        <v>3</v>
      </c>
      <c r="F17" s="3">
        <v>30894</v>
      </c>
      <c r="J17" s="6"/>
    </row>
    <row r="18" spans="1:10">
      <c r="A18" s="9" t="s">
        <v>111</v>
      </c>
      <c r="B18" s="6" t="s">
        <v>94</v>
      </c>
      <c r="C18" s="9">
        <v>1454</v>
      </c>
      <c r="D18" s="9">
        <v>50</v>
      </c>
      <c r="E18" s="9">
        <v>387</v>
      </c>
      <c r="F18" s="3">
        <v>18310</v>
      </c>
    </row>
    <row r="19" spans="1:10">
      <c r="A19" s="9" t="s">
        <v>111</v>
      </c>
      <c r="B19" s="6" t="s">
        <v>95</v>
      </c>
      <c r="C19" s="9">
        <v>400</v>
      </c>
      <c r="D19" s="9">
        <v>16</v>
      </c>
      <c r="E19" s="9">
        <v>142</v>
      </c>
      <c r="F19" s="3">
        <v>15831</v>
      </c>
    </row>
    <row r="20" spans="1:10">
      <c r="A20" s="9" t="s">
        <v>111</v>
      </c>
      <c r="B20" s="6" t="s">
        <v>96</v>
      </c>
      <c r="C20" s="9">
        <v>852</v>
      </c>
      <c r="D20" s="9">
        <v>19</v>
      </c>
      <c r="E20" s="9">
        <v>378</v>
      </c>
      <c r="F20" s="3">
        <v>35330</v>
      </c>
    </row>
    <row r="21" spans="1:10">
      <c r="A21" s="9" t="s">
        <v>111</v>
      </c>
      <c r="B21" s="6" t="s">
        <v>101</v>
      </c>
      <c r="C21" s="9">
        <v>190</v>
      </c>
      <c r="D21" s="9">
        <v>1</v>
      </c>
      <c r="E21" s="9">
        <v>43</v>
      </c>
      <c r="F21" s="3">
        <v>11524</v>
      </c>
    </row>
    <row r="22" spans="1:10">
      <c r="A22" s="9" t="s">
        <v>111</v>
      </c>
      <c r="B22" s="6" t="s">
        <v>102</v>
      </c>
      <c r="C22" s="9">
        <v>201</v>
      </c>
      <c r="D22" s="9">
        <v>3</v>
      </c>
      <c r="E22" s="9">
        <v>12</v>
      </c>
      <c r="F22" s="3">
        <v>24374</v>
      </c>
    </row>
    <row r="23" spans="1:10">
      <c r="A23" s="9" t="s">
        <v>115</v>
      </c>
      <c r="B23" s="6" t="s">
        <v>80</v>
      </c>
      <c r="C23" s="9">
        <v>71</v>
      </c>
      <c r="D23" s="9">
        <v>869</v>
      </c>
      <c r="E23" s="9">
        <v>125</v>
      </c>
      <c r="F23" s="3">
        <v>23213</v>
      </c>
    </row>
    <row r="24" spans="1:10">
      <c r="A24" s="9" t="s">
        <v>115</v>
      </c>
      <c r="B24" s="6" t="s">
        <v>81</v>
      </c>
      <c r="C24" s="9">
        <v>20</v>
      </c>
      <c r="D24" s="9">
        <v>11</v>
      </c>
      <c r="E24" s="9">
        <v>9</v>
      </c>
      <c r="F24" s="3">
        <v>13255</v>
      </c>
    </row>
    <row r="25" spans="1:10">
      <c r="A25" s="9" t="s">
        <v>115</v>
      </c>
      <c r="B25" s="6" t="s">
        <v>83</v>
      </c>
      <c r="C25" s="9">
        <v>755</v>
      </c>
      <c r="D25" s="9">
        <v>261</v>
      </c>
      <c r="E25" s="9">
        <v>283</v>
      </c>
      <c r="F25" s="3">
        <v>16735</v>
      </c>
    </row>
    <row r="26" spans="1:10">
      <c r="A26" s="9" t="s">
        <v>115</v>
      </c>
      <c r="B26" s="6" t="s">
        <v>82</v>
      </c>
      <c r="C26" s="9">
        <v>119</v>
      </c>
      <c r="D26" s="9">
        <v>68</v>
      </c>
      <c r="E26" s="9">
        <v>35</v>
      </c>
      <c r="F26" s="3">
        <v>29956</v>
      </c>
    </row>
    <row r="27" spans="1:10">
      <c r="A27" s="9" t="s">
        <v>115</v>
      </c>
      <c r="B27" s="6" t="s">
        <v>72</v>
      </c>
      <c r="C27" s="9">
        <v>263</v>
      </c>
      <c r="D27" s="9">
        <v>393</v>
      </c>
      <c r="E27" s="9">
        <v>19</v>
      </c>
      <c r="F27" s="3">
        <v>30564</v>
      </c>
    </row>
    <row r="28" spans="1:10">
      <c r="A28" s="9" t="s">
        <v>115</v>
      </c>
      <c r="B28" s="6" t="s">
        <v>73</v>
      </c>
      <c r="C28" s="9">
        <v>314</v>
      </c>
      <c r="D28" s="9">
        <v>1317</v>
      </c>
      <c r="E28" s="9">
        <v>23</v>
      </c>
      <c r="F28" s="3">
        <v>23633</v>
      </c>
    </row>
    <row r="29" spans="1:10">
      <c r="A29" s="9" t="s">
        <v>115</v>
      </c>
      <c r="B29" s="6" t="s">
        <v>74</v>
      </c>
      <c r="C29" s="9">
        <v>305</v>
      </c>
      <c r="D29" s="9">
        <v>404</v>
      </c>
      <c r="E29" s="9">
        <v>122</v>
      </c>
      <c r="F29" s="3">
        <v>24793</v>
      </c>
    </row>
    <row r="30" spans="1:10">
      <c r="A30" s="9" t="s">
        <v>115</v>
      </c>
      <c r="B30" s="6" t="s">
        <v>75</v>
      </c>
      <c r="C30" s="9">
        <v>651</v>
      </c>
      <c r="D30" s="9">
        <v>566</v>
      </c>
      <c r="E30" s="9">
        <v>37</v>
      </c>
      <c r="F30" s="3">
        <v>25822</v>
      </c>
    </row>
    <row r="31" spans="1:10">
      <c r="A31" s="9" t="s">
        <v>115</v>
      </c>
      <c r="B31" s="6" t="s">
        <v>78</v>
      </c>
      <c r="C31" s="9">
        <v>28</v>
      </c>
      <c r="D31" s="9">
        <v>5</v>
      </c>
      <c r="E31" s="9">
        <v>18</v>
      </c>
      <c r="F31" s="3">
        <v>27428</v>
      </c>
    </row>
    <row r="32" spans="1:10">
      <c r="A32" s="9" t="s">
        <v>115</v>
      </c>
      <c r="B32" s="6" t="s">
        <v>79</v>
      </c>
      <c r="C32" s="9">
        <v>330</v>
      </c>
      <c r="D32" s="9">
        <v>806</v>
      </c>
      <c r="E32" s="9">
        <v>88</v>
      </c>
      <c r="F32" s="3">
        <v>17366</v>
      </c>
    </row>
    <row r="33" spans="1:6">
      <c r="A33" s="9" t="s">
        <v>115</v>
      </c>
      <c r="B33" s="6" t="s">
        <v>67</v>
      </c>
      <c r="C33" s="9">
        <v>174</v>
      </c>
      <c r="D33" s="9">
        <v>200</v>
      </c>
      <c r="E33" s="9">
        <v>13</v>
      </c>
      <c r="F33" s="3">
        <v>19539</v>
      </c>
    </row>
    <row r="34" spans="1:6">
      <c r="A34" s="9" t="s">
        <v>115</v>
      </c>
      <c r="B34" s="6" t="s">
        <v>68</v>
      </c>
      <c r="C34" s="9">
        <v>190</v>
      </c>
      <c r="D34" s="9">
        <v>202</v>
      </c>
      <c r="E34" s="9">
        <v>45</v>
      </c>
      <c r="F34" s="3">
        <v>18995</v>
      </c>
    </row>
    <row r="35" spans="1:6">
      <c r="A35" s="9" t="s">
        <v>115</v>
      </c>
      <c r="B35" s="6" t="s">
        <v>69</v>
      </c>
      <c r="C35" s="9">
        <v>2259</v>
      </c>
      <c r="D35" s="9">
        <v>880</v>
      </c>
      <c r="E35" s="9">
        <v>1890</v>
      </c>
      <c r="F35" s="3">
        <v>53229</v>
      </c>
    </row>
    <row r="36" spans="1:6">
      <c r="A36" s="9" t="s">
        <v>115</v>
      </c>
      <c r="B36" s="6" t="s">
        <v>86</v>
      </c>
      <c r="C36" s="9">
        <v>1407</v>
      </c>
      <c r="D36" s="9">
        <v>1699</v>
      </c>
      <c r="E36" s="9">
        <v>463</v>
      </c>
      <c r="F36" s="3">
        <v>35356</v>
      </c>
    </row>
    <row r="37" spans="1:6">
      <c r="A37" s="9" t="s">
        <v>115</v>
      </c>
      <c r="B37" s="6" t="s">
        <v>87</v>
      </c>
      <c r="C37" s="9">
        <v>716</v>
      </c>
      <c r="D37" s="9">
        <v>674</v>
      </c>
      <c r="E37" s="9">
        <v>479</v>
      </c>
      <c r="F37" s="3">
        <v>25136</v>
      </c>
    </row>
    <row r="38" spans="1:6">
      <c r="A38" s="9" t="s">
        <v>115</v>
      </c>
      <c r="B38" s="6" t="s">
        <v>71</v>
      </c>
      <c r="C38" s="9">
        <v>57</v>
      </c>
      <c r="D38" s="9">
        <v>8</v>
      </c>
      <c r="E38" s="9">
        <v>21</v>
      </c>
      <c r="F38" s="3">
        <v>39383</v>
      </c>
    </row>
    <row r="39" spans="1:6">
      <c r="A39" s="9" t="s">
        <v>115</v>
      </c>
      <c r="B39" s="6" t="s">
        <v>70</v>
      </c>
      <c r="C39" s="9">
        <v>129</v>
      </c>
      <c r="D39" s="9">
        <v>552</v>
      </c>
      <c r="E39" s="9">
        <v>3</v>
      </c>
      <c r="F39" s="3">
        <v>28554</v>
      </c>
    </row>
    <row r="40" spans="1:6">
      <c r="A40" s="9" t="s">
        <v>115</v>
      </c>
      <c r="B40" s="6" t="s">
        <v>76</v>
      </c>
      <c r="C40" s="9">
        <v>833</v>
      </c>
      <c r="D40" s="9">
        <v>135</v>
      </c>
      <c r="E40" s="9">
        <v>83</v>
      </c>
      <c r="F40" s="3">
        <v>13965</v>
      </c>
    </row>
    <row r="41" spans="1:6">
      <c r="A41" s="9" t="s">
        <v>115</v>
      </c>
      <c r="B41" s="6" t="s">
        <v>77</v>
      </c>
      <c r="C41" s="9">
        <v>2567</v>
      </c>
      <c r="D41" s="9">
        <v>757</v>
      </c>
      <c r="E41" s="9">
        <v>426</v>
      </c>
      <c r="F41" s="3">
        <v>34030</v>
      </c>
    </row>
    <row r="42" spans="1:6">
      <c r="A42" s="9" t="s">
        <v>115</v>
      </c>
      <c r="B42" s="6" t="s">
        <v>84</v>
      </c>
      <c r="C42" s="9">
        <v>51</v>
      </c>
      <c r="D42" s="9">
        <v>155</v>
      </c>
      <c r="E42" s="9">
        <v>11</v>
      </c>
      <c r="F42" s="3">
        <v>24433</v>
      </c>
    </row>
    <row r="43" spans="1:6">
      <c r="A43" s="9" t="s">
        <v>115</v>
      </c>
      <c r="B43" s="6" t="s">
        <v>85</v>
      </c>
      <c r="C43" s="9">
        <v>13</v>
      </c>
      <c r="D43" s="9">
        <v>134</v>
      </c>
      <c r="E43" s="9">
        <v>50</v>
      </c>
      <c r="F43" s="3">
        <v>34762</v>
      </c>
    </row>
    <row r="44" spans="1:6">
      <c r="A44" s="9" t="s">
        <v>116</v>
      </c>
      <c r="B44" s="6" t="s">
        <v>51</v>
      </c>
      <c r="C44" s="9">
        <v>668</v>
      </c>
      <c r="D44" s="9">
        <v>580</v>
      </c>
      <c r="E44" s="9">
        <v>280</v>
      </c>
      <c r="F44" s="6">
        <v>34169</v>
      </c>
    </row>
    <row r="45" spans="1:6">
      <c r="A45" s="9" t="s">
        <v>116</v>
      </c>
      <c r="B45" s="6" t="s">
        <v>52</v>
      </c>
      <c r="C45" s="9">
        <v>121</v>
      </c>
      <c r="D45" s="9">
        <v>137</v>
      </c>
      <c r="E45" s="9">
        <v>25</v>
      </c>
      <c r="F45" s="6">
        <v>28949</v>
      </c>
    </row>
    <row r="46" spans="1:6">
      <c r="A46" s="9" t="s">
        <v>116</v>
      </c>
      <c r="B46" s="6" t="s">
        <v>55</v>
      </c>
      <c r="C46" s="9">
        <v>38</v>
      </c>
      <c r="D46" s="9">
        <v>32</v>
      </c>
      <c r="E46" s="9">
        <v>11</v>
      </c>
      <c r="F46" s="6">
        <v>26310</v>
      </c>
    </row>
    <row r="47" spans="1:6">
      <c r="A47" s="9" t="s">
        <v>116</v>
      </c>
      <c r="B47" s="6" t="s">
        <v>56</v>
      </c>
      <c r="C47" s="9">
        <v>441</v>
      </c>
      <c r="D47" s="9">
        <v>2</v>
      </c>
      <c r="E47" s="9">
        <v>497</v>
      </c>
      <c r="F47" s="6">
        <v>20267</v>
      </c>
    </row>
    <row r="48" spans="1:6">
      <c r="A48" s="9" t="s">
        <v>116</v>
      </c>
      <c r="B48" s="6" t="s">
        <v>45</v>
      </c>
      <c r="C48" s="9">
        <v>926</v>
      </c>
      <c r="D48" s="9">
        <v>729</v>
      </c>
      <c r="E48" s="9">
        <v>47</v>
      </c>
      <c r="F48" s="6">
        <v>23982</v>
      </c>
    </row>
    <row r="49" spans="1:6">
      <c r="A49" s="9" t="s">
        <v>116</v>
      </c>
      <c r="B49" s="6" t="s">
        <v>46</v>
      </c>
      <c r="C49" s="9">
        <v>402</v>
      </c>
      <c r="D49" s="9">
        <v>101</v>
      </c>
      <c r="E49" s="9">
        <v>48</v>
      </c>
      <c r="F49" s="6">
        <v>22715</v>
      </c>
    </row>
    <row r="50" spans="1:6">
      <c r="A50" s="9" t="s">
        <v>116</v>
      </c>
      <c r="B50" s="6" t="s">
        <v>47</v>
      </c>
      <c r="C50" s="9">
        <v>1030</v>
      </c>
      <c r="D50" s="9">
        <v>1967</v>
      </c>
      <c r="E50" s="9">
        <v>451</v>
      </c>
      <c r="F50" s="6">
        <v>49309</v>
      </c>
    </row>
    <row r="51" spans="1:6">
      <c r="A51" s="9" t="s">
        <v>116</v>
      </c>
      <c r="B51" s="6" t="s">
        <v>48</v>
      </c>
      <c r="C51" s="9">
        <v>575</v>
      </c>
      <c r="D51" s="9">
        <v>516</v>
      </c>
      <c r="E51" s="9">
        <v>45</v>
      </c>
      <c r="F51" s="6">
        <v>20803</v>
      </c>
    </row>
    <row r="52" spans="1:6">
      <c r="A52" s="9" t="s">
        <v>116</v>
      </c>
      <c r="B52" s="6" t="s">
        <v>65</v>
      </c>
      <c r="C52" s="9">
        <v>2914</v>
      </c>
      <c r="D52" s="9">
        <v>1916</v>
      </c>
      <c r="E52" s="9">
        <v>452</v>
      </c>
      <c r="F52" s="6">
        <v>31395</v>
      </c>
    </row>
    <row r="53" spans="1:6">
      <c r="A53" s="9" t="s">
        <v>116</v>
      </c>
      <c r="B53" s="6" t="s">
        <v>66</v>
      </c>
      <c r="C53" s="9">
        <v>1202</v>
      </c>
      <c r="D53" s="9">
        <v>667</v>
      </c>
      <c r="E53" s="9">
        <v>204</v>
      </c>
      <c r="F53" s="6">
        <v>34922</v>
      </c>
    </row>
    <row r="54" spans="1:6">
      <c r="A54" s="9" t="s">
        <v>116</v>
      </c>
      <c r="B54" s="6" t="s">
        <v>49</v>
      </c>
      <c r="C54" s="9">
        <v>307</v>
      </c>
      <c r="D54" s="9">
        <v>161</v>
      </c>
      <c r="E54" s="9">
        <v>58</v>
      </c>
      <c r="F54" s="6">
        <v>38665</v>
      </c>
    </row>
    <row r="55" spans="1:6">
      <c r="A55" s="9" t="s">
        <v>116</v>
      </c>
      <c r="B55" s="6" t="s">
        <v>50</v>
      </c>
      <c r="C55" s="9">
        <v>215</v>
      </c>
      <c r="D55" s="9">
        <v>156</v>
      </c>
      <c r="E55" s="9">
        <v>19</v>
      </c>
      <c r="F55" s="6">
        <v>33403</v>
      </c>
    </row>
    <row r="56" spans="1:6">
      <c r="A56" s="9" t="s">
        <v>116</v>
      </c>
      <c r="B56" s="6" t="s">
        <v>53</v>
      </c>
      <c r="C56" s="9">
        <v>309</v>
      </c>
      <c r="D56" s="9">
        <v>289</v>
      </c>
      <c r="E56" s="9">
        <v>10</v>
      </c>
      <c r="F56" s="6">
        <v>39979</v>
      </c>
    </row>
    <row r="57" spans="1:6">
      <c r="A57" s="9" t="s">
        <v>116</v>
      </c>
      <c r="B57" s="6" t="s">
        <v>54</v>
      </c>
      <c r="C57" s="9">
        <v>148</v>
      </c>
      <c r="D57" s="9">
        <v>527</v>
      </c>
      <c r="E57" s="9">
        <v>4</v>
      </c>
      <c r="F57" s="6">
        <v>29165</v>
      </c>
    </row>
    <row r="58" spans="1:6">
      <c r="A58" s="9" t="s">
        <v>116</v>
      </c>
      <c r="B58" s="6" t="s">
        <v>63</v>
      </c>
      <c r="C58" s="9">
        <v>221</v>
      </c>
      <c r="D58" s="9">
        <v>146</v>
      </c>
      <c r="E58" s="9">
        <v>118</v>
      </c>
      <c r="F58" s="6">
        <v>7616</v>
      </c>
    </row>
    <row r="59" spans="1:6">
      <c r="A59" s="9" t="s">
        <v>116</v>
      </c>
      <c r="B59" s="6" t="s">
        <v>64</v>
      </c>
      <c r="C59" s="9">
        <v>602</v>
      </c>
      <c r="D59" s="9">
        <v>167</v>
      </c>
      <c r="E59" s="9">
        <v>347</v>
      </c>
      <c r="F59" s="6">
        <v>17875</v>
      </c>
    </row>
    <row r="60" spans="1:6">
      <c r="A60" s="9" t="s">
        <v>116</v>
      </c>
      <c r="B60" s="6" t="s">
        <v>59</v>
      </c>
      <c r="C60" s="9">
        <v>95</v>
      </c>
      <c r="D60" s="9">
        <v>62</v>
      </c>
      <c r="E60" s="9">
        <v>74</v>
      </c>
      <c r="F60" s="6">
        <v>34578</v>
      </c>
    </row>
    <row r="61" spans="1:6">
      <c r="A61" s="9" t="s">
        <v>116</v>
      </c>
      <c r="B61" s="6" t="s">
        <v>60</v>
      </c>
      <c r="C61" s="9">
        <v>99</v>
      </c>
      <c r="D61" s="9">
        <v>0</v>
      </c>
      <c r="E61" s="9">
        <v>8</v>
      </c>
      <c r="F61" s="6">
        <v>14526</v>
      </c>
    </row>
    <row r="62" spans="1:6">
      <c r="A62" s="9" t="s">
        <v>116</v>
      </c>
      <c r="B62" s="6" t="s">
        <v>61</v>
      </c>
      <c r="C62" s="9">
        <v>27</v>
      </c>
      <c r="D62" s="9">
        <v>431</v>
      </c>
      <c r="E62" s="9">
        <v>4</v>
      </c>
      <c r="F62" s="6">
        <v>13252</v>
      </c>
    </row>
    <row r="63" spans="1:6">
      <c r="A63" s="9" t="s">
        <v>116</v>
      </c>
      <c r="B63" s="6" t="s">
        <v>62</v>
      </c>
      <c r="C63" s="9">
        <v>169</v>
      </c>
      <c r="D63" s="9">
        <v>1214</v>
      </c>
      <c r="E63" s="9">
        <v>0</v>
      </c>
      <c r="F63" s="6">
        <v>20532</v>
      </c>
    </row>
    <row r="64" spans="1:6">
      <c r="A64" s="9" t="s">
        <v>116</v>
      </c>
      <c r="B64" s="6" t="s">
        <v>57</v>
      </c>
      <c r="C64" s="9">
        <v>48</v>
      </c>
      <c r="D64" s="9">
        <v>32</v>
      </c>
      <c r="E64" s="9">
        <v>24</v>
      </c>
      <c r="F64" s="6">
        <v>14672</v>
      </c>
    </row>
    <row r="65" spans="1:6">
      <c r="A65" s="9" t="s">
        <v>116</v>
      </c>
      <c r="B65" s="6" t="s">
        <v>58</v>
      </c>
      <c r="C65" s="9">
        <v>42</v>
      </c>
      <c r="D65" s="9">
        <v>16</v>
      </c>
      <c r="E65" s="9">
        <v>4</v>
      </c>
      <c r="F65" s="6">
        <v>21084</v>
      </c>
    </row>
    <row r="66" spans="1:6">
      <c r="A66" s="9" t="s">
        <v>117</v>
      </c>
      <c r="B66" s="9" t="s">
        <v>24</v>
      </c>
      <c r="C66" s="9">
        <v>50</v>
      </c>
      <c r="D66" s="9">
        <v>283</v>
      </c>
      <c r="E66" s="9"/>
      <c r="F66" s="9">
        <v>29374</v>
      </c>
    </row>
    <row r="67" spans="1:6">
      <c r="A67" s="9" t="s">
        <v>117</v>
      </c>
      <c r="B67" s="9" t="s">
        <v>25</v>
      </c>
      <c r="C67" s="9">
        <v>20</v>
      </c>
      <c r="D67" s="9">
        <v>19</v>
      </c>
      <c r="E67" s="9"/>
      <c r="F67" s="9">
        <v>10395</v>
      </c>
    </row>
    <row r="68" spans="1:6">
      <c r="A68" s="9" t="s">
        <v>117</v>
      </c>
      <c r="B68" s="9" t="s">
        <v>38</v>
      </c>
      <c r="C68" s="9">
        <v>277</v>
      </c>
      <c r="D68" s="9">
        <v>13</v>
      </c>
      <c r="E68" s="9"/>
      <c r="F68" s="9">
        <v>14114</v>
      </c>
    </row>
    <row r="69" spans="1:6">
      <c r="A69" s="9" t="s">
        <v>117</v>
      </c>
      <c r="B69" s="9" t="s">
        <v>39</v>
      </c>
      <c r="C69" s="9">
        <v>255</v>
      </c>
      <c r="D69" s="9">
        <v>86</v>
      </c>
      <c r="E69" s="9"/>
      <c r="F69" s="9">
        <v>19490</v>
      </c>
    </row>
    <row r="70" spans="1:6">
      <c r="A70" s="9" t="s">
        <v>117</v>
      </c>
      <c r="B70" s="9" t="s">
        <v>32</v>
      </c>
      <c r="C70" s="9">
        <v>3</v>
      </c>
      <c r="D70" s="9">
        <v>1</v>
      </c>
      <c r="E70" s="9"/>
      <c r="F70" s="9">
        <v>14574</v>
      </c>
    </row>
    <row r="71" spans="1:6">
      <c r="A71" s="9" t="s">
        <v>117</v>
      </c>
      <c r="B71" s="9" t="s">
        <v>33</v>
      </c>
      <c r="C71" s="9">
        <v>6</v>
      </c>
      <c r="D71" s="9">
        <v>1</v>
      </c>
      <c r="E71" s="9"/>
      <c r="F71" s="9">
        <v>10213</v>
      </c>
    </row>
    <row r="72" spans="1:6">
      <c r="A72" s="9" t="s">
        <v>117</v>
      </c>
      <c r="B72" s="9" t="s">
        <v>26</v>
      </c>
      <c r="C72" s="9">
        <v>135</v>
      </c>
      <c r="D72" s="9">
        <v>129</v>
      </c>
      <c r="E72" s="9"/>
      <c r="F72" s="9">
        <v>11559</v>
      </c>
    </row>
    <row r="73" spans="1:6">
      <c r="A73" s="9" t="s">
        <v>117</v>
      </c>
      <c r="B73" s="9" t="s">
        <v>27</v>
      </c>
      <c r="C73" s="9">
        <v>157</v>
      </c>
      <c r="D73" s="9">
        <v>59</v>
      </c>
      <c r="E73" s="9"/>
      <c r="F73" s="9">
        <v>14970</v>
      </c>
    </row>
    <row r="74" spans="1:6">
      <c r="A74" s="9" t="s">
        <v>117</v>
      </c>
      <c r="B74" s="9" t="s">
        <v>34</v>
      </c>
      <c r="C74" s="9">
        <v>53</v>
      </c>
      <c r="D74" s="9">
        <v>11</v>
      </c>
      <c r="E74" s="9"/>
      <c r="F74" s="9">
        <v>15650</v>
      </c>
    </row>
    <row r="75" spans="1:6">
      <c r="A75" s="9" t="s">
        <v>117</v>
      </c>
      <c r="B75" s="9" t="s">
        <v>35</v>
      </c>
      <c r="C75" s="9">
        <v>238</v>
      </c>
      <c r="D75" s="9">
        <v>69</v>
      </c>
      <c r="E75" s="9"/>
      <c r="F75" s="9">
        <v>25268</v>
      </c>
    </row>
    <row r="76" spans="1:6">
      <c r="A76" s="9" t="s">
        <v>117</v>
      </c>
      <c r="B76" s="9" t="s">
        <v>42</v>
      </c>
      <c r="C76" s="9">
        <v>40</v>
      </c>
      <c r="D76" s="9">
        <v>3</v>
      </c>
      <c r="E76" s="9"/>
      <c r="F76" s="9">
        <v>18477</v>
      </c>
    </row>
    <row r="77" spans="1:6">
      <c r="A77" s="9" t="s">
        <v>117</v>
      </c>
      <c r="B77" s="9" t="s">
        <v>43</v>
      </c>
      <c r="C77" s="9">
        <v>64</v>
      </c>
      <c r="D77" s="9">
        <v>2</v>
      </c>
      <c r="E77" s="9"/>
      <c r="F77" s="9">
        <v>22323</v>
      </c>
    </row>
    <row r="78" spans="1:6">
      <c r="A78" s="9" t="s">
        <v>117</v>
      </c>
      <c r="B78" s="9" t="s">
        <v>36</v>
      </c>
      <c r="C78" s="9">
        <v>95</v>
      </c>
      <c r="D78" s="9">
        <v>117</v>
      </c>
      <c r="E78" s="9"/>
      <c r="F78" s="9">
        <v>13710</v>
      </c>
    </row>
    <row r="79" spans="1:6">
      <c r="A79" s="9" t="s">
        <v>117</v>
      </c>
      <c r="B79" s="9" t="s">
        <v>37</v>
      </c>
      <c r="C79" s="9">
        <v>99</v>
      </c>
      <c r="D79" s="9">
        <v>94</v>
      </c>
      <c r="E79" s="9"/>
      <c r="F79" s="9">
        <v>15153</v>
      </c>
    </row>
    <row r="80" spans="1:6">
      <c r="A80" s="9" t="s">
        <v>117</v>
      </c>
      <c r="B80" s="9" t="s">
        <v>28</v>
      </c>
      <c r="C80" s="9">
        <v>74</v>
      </c>
      <c r="D80" s="9">
        <v>244</v>
      </c>
      <c r="E80" s="9"/>
      <c r="F80" s="9">
        <v>17988</v>
      </c>
    </row>
    <row r="81" spans="1:6">
      <c r="A81" s="9" t="s">
        <v>117</v>
      </c>
      <c r="B81" s="9" t="s">
        <v>29</v>
      </c>
      <c r="C81" s="9">
        <v>77</v>
      </c>
      <c r="D81" s="9">
        <v>140</v>
      </c>
      <c r="E81" s="9"/>
      <c r="F81" s="9">
        <v>13708</v>
      </c>
    </row>
    <row r="82" spans="1:6">
      <c r="A82" s="9" t="s">
        <v>117</v>
      </c>
      <c r="B82" s="9" t="s">
        <v>5</v>
      </c>
      <c r="C82" s="9">
        <v>110</v>
      </c>
      <c r="D82" s="9">
        <v>110</v>
      </c>
      <c r="E82" s="9"/>
      <c r="F82" s="9">
        <v>11237</v>
      </c>
    </row>
    <row r="83" spans="1:6">
      <c r="A83" s="9" t="s">
        <v>117</v>
      </c>
      <c r="B83" s="9" t="s">
        <v>44</v>
      </c>
      <c r="C83" s="9">
        <v>198</v>
      </c>
      <c r="D83" s="9">
        <v>128</v>
      </c>
      <c r="E83" s="9"/>
      <c r="F83" s="9">
        <v>25166</v>
      </c>
    </row>
    <row r="84" spans="1:6">
      <c r="A84" s="9" t="s">
        <v>117</v>
      </c>
      <c r="B84" s="9" t="s">
        <v>40</v>
      </c>
      <c r="C84" s="9">
        <v>147</v>
      </c>
      <c r="D84" s="9">
        <v>491</v>
      </c>
      <c r="E84" s="9"/>
      <c r="F84" s="9">
        <v>12171</v>
      </c>
    </row>
    <row r="85" spans="1:6">
      <c r="A85" s="9" t="s">
        <v>117</v>
      </c>
      <c r="B85" s="9" t="s">
        <v>41</v>
      </c>
      <c r="C85" s="9">
        <v>72</v>
      </c>
      <c r="D85" s="9">
        <v>399</v>
      </c>
      <c r="E85" s="9"/>
      <c r="F85" s="9">
        <v>19674</v>
      </c>
    </row>
    <row r="86" spans="1:6">
      <c r="A86" s="9" t="s">
        <v>117</v>
      </c>
      <c r="B86" s="9" t="s">
        <v>31</v>
      </c>
      <c r="C86" s="9">
        <v>33</v>
      </c>
      <c r="D86" s="9">
        <v>14</v>
      </c>
      <c r="E86" s="9"/>
      <c r="F86" s="9">
        <v>9576</v>
      </c>
    </row>
    <row r="87" spans="1:6">
      <c r="A87" s="9" t="s">
        <v>117</v>
      </c>
      <c r="B87" s="9" t="s">
        <v>30</v>
      </c>
      <c r="C87" s="9">
        <v>69</v>
      </c>
      <c r="D87" s="9">
        <v>16</v>
      </c>
      <c r="E87" s="9"/>
      <c r="F87" s="9">
        <v>13580</v>
      </c>
    </row>
    <row r="88" spans="1:6">
      <c r="A88" s="9" t="s">
        <v>118</v>
      </c>
      <c r="B88" s="6" t="s">
        <v>6</v>
      </c>
      <c r="C88" s="9">
        <v>229</v>
      </c>
      <c r="D88" s="9">
        <v>403</v>
      </c>
      <c r="E88" s="9"/>
      <c r="F88" s="6">
        <v>52932</v>
      </c>
    </row>
    <row r="89" spans="1:6">
      <c r="A89" s="9" t="s">
        <v>118</v>
      </c>
      <c r="B89" s="6" t="s">
        <v>8</v>
      </c>
      <c r="C89" s="9">
        <v>677</v>
      </c>
      <c r="D89" s="9">
        <v>1904</v>
      </c>
      <c r="E89" s="9"/>
      <c r="F89" s="6">
        <v>45291</v>
      </c>
    </row>
    <row r="90" spans="1:6">
      <c r="A90" s="9" t="s">
        <v>118</v>
      </c>
      <c r="B90" s="6" t="s">
        <v>2</v>
      </c>
      <c r="C90" s="9">
        <v>719</v>
      </c>
      <c r="D90" s="9">
        <v>31</v>
      </c>
      <c r="E90" s="9"/>
      <c r="F90" s="6">
        <v>88095</v>
      </c>
    </row>
    <row r="91" spans="1:6">
      <c r="A91" s="9" t="s">
        <v>118</v>
      </c>
      <c r="B91" s="6" t="s">
        <v>15</v>
      </c>
      <c r="C91" s="9">
        <v>0</v>
      </c>
      <c r="D91" s="9">
        <v>0</v>
      </c>
      <c r="E91" s="9"/>
      <c r="F91" s="6">
        <v>28024</v>
      </c>
    </row>
    <row r="92" spans="1:6">
      <c r="A92" s="9" t="s">
        <v>118</v>
      </c>
      <c r="B92" s="6" t="s">
        <v>13</v>
      </c>
      <c r="C92" s="9">
        <v>214</v>
      </c>
      <c r="D92" s="9">
        <v>1428</v>
      </c>
      <c r="E92" s="9"/>
      <c r="F92" s="6">
        <v>30676</v>
      </c>
    </row>
    <row r="93" spans="1:6">
      <c r="A93" s="9" t="s">
        <v>118</v>
      </c>
      <c r="B93" s="6" t="s">
        <v>21</v>
      </c>
      <c r="C93" s="9">
        <v>225</v>
      </c>
      <c r="D93" s="9">
        <v>60</v>
      </c>
      <c r="E93" s="9"/>
      <c r="F93" s="6">
        <v>21675</v>
      </c>
    </row>
    <row r="94" spans="1:6">
      <c r="A94" s="9" t="s">
        <v>118</v>
      </c>
      <c r="B94" s="6" t="s">
        <v>20</v>
      </c>
      <c r="C94" s="9">
        <v>84</v>
      </c>
      <c r="D94" s="9">
        <v>215</v>
      </c>
      <c r="E94" s="9"/>
      <c r="F94" s="6">
        <v>22012</v>
      </c>
    </row>
    <row r="95" spans="1:6">
      <c r="A95" s="9" t="s">
        <v>118</v>
      </c>
      <c r="B95" s="6" t="s">
        <v>18</v>
      </c>
      <c r="C95" s="9">
        <v>141</v>
      </c>
      <c r="D95" s="9">
        <v>383</v>
      </c>
      <c r="E95" s="9"/>
      <c r="F95" s="6">
        <v>24293</v>
      </c>
    </row>
    <row r="96" spans="1:6">
      <c r="A96" s="9" t="s">
        <v>118</v>
      </c>
      <c r="B96" s="6" t="s">
        <v>9</v>
      </c>
      <c r="C96" s="9">
        <v>181</v>
      </c>
      <c r="D96" s="9">
        <v>460</v>
      </c>
      <c r="E96" s="9"/>
      <c r="F96" s="6">
        <v>43838</v>
      </c>
    </row>
    <row r="97" spans="1:6">
      <c r="A97" s="9" t="s">
        <v>118</v>
      </c>
      <c r="B97" s="6" t="s">
        <v>5</v>
      </c>
      <c r="C97" s="9">
        <v>212</v>
      </c>
      <c r="D97" s="9">
        <v>493</v>
      </c>
      <c r="E97" s="9"/>
      <c r="F97" s="6">
        <v>63882</v>
      </c>
    </row>
    <row r="98" spans="1:6">
      <c r="A98" s="9" t="s">
        <v>118</v>
      </c>
      <c r="B98" s="6" t="s">
        <v>10</v>
      </c>
      <c r="C98" s="9">
        <v>1042</v>
      </c>
      <c r="D98" s="9">
        <v>12</v>
      </c>
      <c r="E98" s="9"/>
      <c r="F98" s="6">
        <v>39880</v>
      </c>
    </row>
    <row r="99" spans="1:6">
      <c r="A99" s="9" t="s">
        <v>118</v>
      </c>
      <c r="B99" s="6" t="s">
        <v>4</v>
      </c>
      <c r="C99" s="9">
        <v>271</v>
      </c>
      <c r="D99" s="9">
        <v>187</v>
      </c>
      <c r="E99" s="9"/>
      <c r="F99" s="6">
        <v>68776</v>
      </c>
    </row>
    <row r="100" spans="1:6">
      <c r="A100" s="9" t="s">
        <v>118</v>
      </c>
      <c r="B100" s="6" t="s">
        <v>14</v>
      </c>
      <c r="C100" s="9">
        <v>279</v>
      </c>
      <c r="D100" s="9">
        <v>309</v>
      </c>
      <c r="E100" s="9"/>
      <c r="F100" s="6">
        <v>28051</v>
      </c>
    </row>
    <row r="101" spans="1:6">
      <c r="A101" s="9" t="s">
        <v>118</v>
      </c>
      <c r="B101" s="6" t="s">
        <v>23</v>
      </c>
      <c r="C101" s="9">
        <v>63</v>
      </c>
      <c r="D101" s="9">
        <v>75</v>
      </c>
      <c r="E101" s="9"/>
      <c r="F101" s="6">
        <v>3370</v>
      </c>
    </row>
    <row r="102" spans="1:6">
      <c r="A102" s="9" t="s">
        <v>118</v>
      </c>
      <c r="B102" s="6" t="s">
        <v>12</v>
      </c>
      <c r="C102" s="9">
        <v>52</v>
      </c>
      <c r="D102" s="9">
        <v>50</v>
      </c>
      <c r="E102" s="9"/>
      <c r="F102" s="6">
        <v>32535</v>
      </c>
    </row>
    <row r="103" spans="1:6">
      <c r="A103" s="9" t="s">
        <v>118</v>
      </c>
      <c r="B103" s="6" t="s">
        <v>11</v>
      </c>
      <c r="C103" s="9">
        <v>684</v>
      </c>
      <c r="D103" s="9">
        <v>41</v>
      </c>
      <c r="E103" s="9"/>
      <c r="F103" s="6">
        <v>37587</v>
      </c>
    </row>
    <row r="104" spans="1:6">
      <c r="A104" s="9" t="s">
        <v>118</v>
      </c>
      <c r="B104" s="6" t="s">
        <v>7</v>
      </c>
      <c r="C104" s="9">
        <v>130</v>
      </c>
      <c r="D104" s="9">
        <v>62</v>
      </c>
      <c r="E104" s="9"/>
      <c r="F104" s="6">
        <v>46195</v>
      </c>
    </row>
    <row r="105" spans="1:6">
      <c r="A105" s="9" t="s">
        <v>118</v>
      </c>
      <c r="B105" s="6" t="s">
        <v>3</v>
      </c>
      <c r="C105" s="9">
        <v>209</v>
      </c>
      <c r="D105" s="9">
        <v>100</v>
      </c>
      <c r="E105" s="9"/>
      <c r="F105" s="6">
        <v>68852</v>
      </c>
    </row>
    <row r="106" spans="1:6">
      <c r="A106" s="9" t="s">
        <v>118</v>
      </c>
      <c r="B106" s="6" t="s">
        <v>0</v>
      </c>
      <c r="C106" s="9">
        <v>2021</v>
      </c>
      <c r="D106" s="9">
        <v>186</v>
      </c>
      <c r="E106" s="9"/>
      <c r="F106" s="6">
        <v>110403</v>
      </c>
    </row>
    <row r="107" spans="1:6">
      <c r="A107" s="9" t="s">
        <v>118</v>
      </c>
      <c r="B107" s="6" t="s">
        <v>1</v>
      </c>
      <c r="C107" s="9">
        <v>5</v>
      </c>
      <c r="D107" s="9">
        <v>0</v>
      </c>
      <c r="E107" s="9"/>
      <c r="F107" s="6">
        <v>101645</v>
      </c>
    </row>
    <row r="108" spans="1:6">
      <c r="A108" s="9" t="s">
        <v>118</v>
      </c>
      <c r="B108" s="6" t="s">
        <v>19</v>
      </c>
      <c r="C108" s="9">
        <v>264</v>
      </c>
      <c r="D108" s="9">
        <v>4</v>
      </c>
      <c r="E108" s="9"/>
      <c r="F108" s="6">
        <v>23357</v>
      </c>
    </row>
    <row r="109" spans="1:6">
      <c r="A109" s="9" t="s">
        <v>118</v>
      </c>
      <c r="B109" s="6" t="s">
        <v>22</v>
      </c>
      <c r="C109" s="9">
        <v>269</v>
      </c>
      <c r="D109" s="9">
        <v>31</v>
      </c>
      <c r="E109" s="9"/>
      <c r="F109" s="6">
        <v>17555</v>
      </c>
    </row>
    <row r="110" spans="1:6">
      <c r="A110" s="9" t="s">
        <v>118</v>
      </c>
      <c r="B110" s="6" t="s">
        <v>16</v>
      </c>
      <c r="C110" s="9">
        <v>170</v>
      </c>
      <c r="D110" s="9">
        <v>3</v>
      </c>
      <c r="E110" s="9"/>
      <c r="F110" s="6">
        <v>26182</v>
      </c>
    </row>
    <row r="111" spans="1:6">
      <c r="A111" s="9" t="s">
        <v>118</v>
      </c>
      <c r="B111" s="6" t="s">
        <v>17</v>
      </c>
      <c r="C111" s="9">
        <v>22</v>
      </c>
      <c r="D111" s="9">
        <v>0</v>
      </c>
      <c r="E111" s="9"/>
      <c r="F111" s="6">
        <v>25766</v>
      </c>
    </row>
    <row r="112" spans="1:6">
      <c r="A112" s="9" t="s">
        <v>141</v>
      </c>
      <c r="B112" s="9" t="s">
        <v>119</v>
      </c>
      <c r="C112" s="8">
        <v>25</v>
      </c>
      <c r="D112" s="9">
        <v>18</v>
      </c>
      <c r="E112" s="9"/>
      <c r="F112" s="9">
        <v>25941</v>
      </c>
    </row>
    <row r="113" spans="1:6">
      <c r="A113" s="9" t="s">
        <v>141</v>
      </c>
      <c r="B113" s="9" t="s">
        <v>120</v>
      </c>
      <c r="C113" s="8">
        <v>31</v>
      </c>
      <c r="D113" s="9">
        <v>12</v>
      </c>
      <c r="E113" s="9"/>
      <c r="F113" s="9">
        <v>23840</v>
      </c>
    </row>
    <row r="114" spans="1:6">
      <c r="A114" s="9" t="s">
        <v>141</v>
      </c>
      <c r="B114" s="9" t="s">
        <v>121</v>
      </c>
      <c r="C114" s="8">
        <v>143</v>
      </c>
      <c r="D114" s="9">
        <v>4</v>
      </c>
      <c r="E114" s="9"/>
      <c r="F114" s="9">
        <v>23976</v>
      </c>
    </row>
    <row r="115" spans="1:6">
      <c r="A115" s="9" t="s">
        <v>141</v>
      </c>
      <c r="B115" s="9" t="s">
        <v>122</v>
      </c>
      <c r="C115" s="8">
        <v>1277</v>
      </c>
      <c r="D115" s="9">
        <v>78</v>
      </c>
      <c r="E115" s="9"/>
      <c r="F115" s="9">
        <v>99518</v>
      </c>
    </row>
    <row r="116" spans="1:6">
      <c r="A116" s="9" t="s">
        <v>141</v>
      </c>
      <c r="B116" s="9" t="s">
        <v>123</v>
      </c>
      <c r="C116" s="8">
        <v>496</v>
      </c>
      <c r="D116" s="9">
        <v>50</v>
      </c>
      <c r="E116" s="9"/>
      <c r="F116" s="9">
        <v>46281</v>
      </c>
    </row>
    <row r="117" spans="1:6">
      <c r="A117" s="9" t="s">
        <v>141</v>
      </c>
      <c r="B117" s="9" t="s">
        <v>124</v>
      </c>
      <c r="C117" s="8">
        <v>1363</v>
      </c>
      <c r="D117" s="9">
        <v>884</v>
      </c>
      <c r="E117" s="9"/>
      <c r="F117" s="9">
        <v>69607</v>
      </c>
    </row>
    <row r="118" spans="1:6">
      <c r="A118" s="9" t="s">
        <v>141</v>
      </c>
      <c r="B118" s="9" t="s">
        <v>125</v>
      </c>
      <c r="C118" s="8">
        <v>2</v>
      </c>
      <c r="D118" s="9">
        <v>3</v>
      </c>
      <c r="E118" s="9"/>
      <c r="F118" s="9">
        <v>92653</v>
      </c>
    </row>
    <row r="119" spans="1:6">
      <c r="A119" s="9" t="s">
        <v>141</v>
      </c>
      <c r="B119" s="9" t="s">
        <v>126</v>
      </c>
      <c r="C119" s="8">
        <v>4</v>
      </c>
      <c r="D119" s="9">
        <v>1</v>
      </c>
      <c r="E119" s="9"/>
      <c r="F119" s="9">
        <v>104879</v>
      </c>
    </row>
    <row r="120" spans="1:6">
      <c r="A120" s="9" t="s">
        <v>141</v>
      </c>
      <c r="B120" s="9" t="s">
        <v>127</v>
      </c>
      <c r="C120" s="8">
        <v>1609</v>
      </c>
      <c r="D120" s="9">
        <v>506</v>
      </c>
      <c r="E120" s="9"/>
      <c r="F120" s="9">
        <v>60349</v>
      </c>
    </row>
    <row r="121" spans="1:6">
      <c r="A121" s="9" t="s">
        <v>141</v>
      </c>
      <c r="B121" s="9" t="s">
        <v>128</v>
      </c>
      <c r="C121" s="8">
        <v>289</v>
      </c>
      <c r="D121" s="9">
        <v>84</v>
      </c>
      <c r="E121" s="9"/>
      <c r="F121" s="9">
        <v>41576</v>
      </c>
    </row>
    <row r="122" spans="1:6">
      <c r="A122" s="9" t="s">
        <v>141</v>
      </c>
      <c r="B122" s="9" t="s">
        <v>129</v>
      </c>
      <c r="C122" s="8">
        <v>216</v>
      </c>
      <c r="D122" s="9">
        <v>23</v>
      </c>
      <c r="E122" s="9"/>
      <c r="F122" s="9">
        <v>90383</v>
      </c>
    </row>
    <row r="123" spans="1:6">
      <c r="A123" s="9" t="s">
        <v>141</v>
      </c>
      <c r="B123" s="9" t="s">
        <v>130</v>
      </c>
      <c r="C123" s="8">
        <v>83</v>
      </c>
      <c r="D123" s="9">
        <v>13</v>
      </c>
      <c r="E123" s="9"/>
      <c r="F123" s="9">
        <v>49910</v>
      </c>
    </row>
    <row r="124" spans="1:6">
      <c r="A124" s="9" t="s">
        <v>141</v>
      </c>
      <c r="B124" s="9" t="s">
        <v>131</v>
      </c>
      <c r="C124" s="8">
        <v>2795</v>
      </c>
      <c r="D124" s="9">
        <v>529</v>
      </c>
      <c r="E124" s="9"/>
      <c r="F124" s="9">
        <v>82285</v>
      </c>
    </row>
    <row r="125" spans="1:6">
      <c r="A125" s="9" t="s">
        <v>141</v>
      </c>
      <c r="B125" s="9" t="s">
        <v>132</v>
      </c>
      <c r="C125" s="8">
        <v>618</v>
      </c>
      <c r="D125" s="9">
        <v>159</v>
      </c>
      <c r="E125" s="9"/>
      <c r="F125" s="9">
        <v>32730</v>
      </c>
    </row>
    <row r="126" spans="1:6">
      <c r="A126" s="9" t="s">
        <v>141</v>
      </c>
      <c r="B126" s="8" t="s">
        <v>133</v>
      </c>
      <c r="C126" s="8">
        <v>1164</v>
      </c>
      <c r="D126" s="9">
        <v>281</v>
      </c>
      <c r="E126" s="9"/>
      <c r="F126" s="9">
        <v>157998</v>
      </c>
    </row>
    <row r="127" spans="1:6">
      <c r="A127" s="9" t="s">
        <v>141</v>
      </c>
      <c r="B127" s="8" t="s">
        <v>134</v>
      </c>
      <c r="C127" s="8">
        <v>150</v>
      </c>
      <c r="D127" s="9">
        <v>36</v>
      </c>
      <c r="E127" s="9"/>
      <c r="F127" s="9">
        <v>48114</v>
      </c>
    </row>
    <row r="128" spans="1:6">
      <c r="A128" s="9" t="s">
        <v>141</v>
      </c>
      <c r="B128" s="8" t="s">
        <v>135</v>
      </c>
      <c r="C128" s="1" t="s">
        <v>189</v>
      </c>
      <c r="D128" s="1" t="s">
        <v>189</v>
      </c>
      <c r="E128" s="9"/>
      <c r="F128" s="9">
        <v>27568</v>
      </c>
    </row>
    <row r="129" spans="1:6">
      <c r="A129" s="9" t="s">
        <v>141</v>
      </c>
      <c r="B129" s="8" t="s">
        <v>136</v>
      </c>
      <c r="C129" s="8">
        <v>584</v>
      </c>
      <c r="D129" s="9">
        <v>50</v>
      </c>
      <c r="E129" s="9"/>
      <c r="F129" s="9">
        <v>102536</v>
      </c>
    </row>
    <row r="130" spans="1:6">
      <c r="A130" s="9" t="s">
        <v>141</v>
      </c>
      <c r="B130" s="8" t="s">
        <v>137</v>
      </c>
      <c r="C130" s="2">
        <v>309</v>
      </c>
      <c r="D130" s="9">
        <v>30</v>
      </c>
      <c r="E130" s="9"/>
      <c r="F130" s="9">
        <v>31973</v>
      </c>
    </row>
    <row r="131" spans="1:6">
      <c r="A131" s="9" t="s">
        <v>141</v>
      </c>
      <c r="B131" s="8" t="s">
        <v>138</v>
      </c>
      <c r="C131" s="8">
        <v>2844</v>
      </c>
      <c r="D131" s="9">
        <v>20006</v>
      </c>
      <c r="E131" s="9"/>
      <c r="F131" s="9">
        <v>106944</v>
      </c>
    </row>
    <row r="132" spans="1:6">
      <c r="A132" s="9" t="s">
        <v>141</v>
      </c>
      <c r="B132" s="9" t="s">
        <v>139</v>
      </c>
      <c r="C132" s="8">
        <v>205</v>
      </c>
      <c r="D132" s="9">
        <v>58</v>
      </c>
      <c r="E132" s="9"/>
      <c r="F132" s="9">
        <v>28731</v>
      </c>
    </row>
    <row r="133" spans="1:6">
      <c r="A133" s="9" t="s">
        <v>141</v>
      </c>
      <c r="B133" s="9" t="s">
        <v>140</v>
      </c>
      <c r="C133" s="8">
        <v>223</v>
      </c>
      <c r="D133" s="9">
        <v>57</v>
      </c>
      <c r="E133" s="9"/>
      <c r="F133" s="9">
        <v>21688</v>
      </c>
    </row>
    <row r="134" spans="1:6">
      <c r="A134" s="9" t="s">
        <v>188</v>
      </c>
      <c r="B134" s="8" t="s">
        <v>142</v>
      </c>
      <c r="C134" s="9">
        <f>51+51+59</f>
        <v>161</v>
      </c>
      <c r="D134" s="9">
        <f>170+125</f>
        <v>295</v>
      </c>
      <c r="E134" s="9"/>
      <c r="F134" s="14">
        <v>24967</v>
      </c>
    </row>
    <row r="135" spans="1:6">
      <c r="A135" s="9" t="s">
        <v>188</v>
      </c>
      <c r="B135" s="8" t="s">
        <v>143</v>
      </c>
      <c r="C135" s="9">
        <f>20+16+16</f>
        <v>52</v>
      </c>
      <c r="D135" s="9">
        <f>25+18</f>
        <v>43</v>
      </c>
      <c r="E135" s="9"/>
      <c r="F135" s="14">
        <v>22236</v>
      </c>
    </row>
    <row r="136" spans="1:6">
      <c r="A136" s="9" t="s">
        <v>188</v>
      </c>
      <c r="B136" s="8" t="s">
        <v>144</v>
      </c>
      <c r="C136" s="9">
        <f>465+464+409</f>
        <v>1338</v>
      </c>
      <c r="D136" s="9">
        <f>99+88</f>
        <v>187</v>
      </c>
      <c r="E136" s="9"/>
      <c r="F136" s="14">
        <v>61423</v>
      </c>
    </row>
    <row r="137" spans="1:6">
      <c r="A137" s="9" t="s">
        <v>188</v>
      </c>
      <c r="B137" s="8" t="s">
        <v>145</v>
      </c>
      <c r="C137" s="9">
        <f>48+38+30</f>
        <v>116</v>
      </c>
      <c r="D137" s="9">
        <f>80+58</f>
        <v>138</v>
      </c>
      <c r="E137" s="9"/>
      <c r="F137" s="14">
        <v>34128</v>
      </c>
    </row>
    <row r="138" spans="1:6">
      <c r="A138" s="9" t="s">
        <v>188</v>
      </c>
      <c r="B138" s="8" t="s">
        <v>146</v>
      </c>
      <c r="C138" s="9">
        <f>38+47+29</f>
        <v>114</v>
      </c>
      <c r="D138" s="9">
        <f>16+13</f>
        <v>29</v>
      </c>
      <c r="E138" s="9"/>
      <c r="F138" s="14">
        <v>33039</v>
      </c>
    </row>
    <row r="139" spans="1:6">
      <c r="A139" s="9" t="s">
        <v>188</v>
      </c>
      <c r="B139" s="8" t="s">
        <v>147</v>
      </c>
      <c r="C139" s="9">
        <f>79+56+68</f>
        <v>203</v>
      </c>
      <c r="D139" s="9">
        <f>80+75</f>
        <v>155</v>
      </c>
      <c r="E139" s="9"/>
      <c r="F139" s="14">
        <v>33670</v>
      </c>
    </row>
    <row r="140" spans="1:6">
      <c r="A140" s="9" t="s">
        <v>188</v>
      </c>
      <c r="B140" s="8" t="s">
        <v>148</v>
      </c>
      <c r="C140" s="9">
        <f>138+157+138</f>
        <v>433</v>
      </c>
      <c r="D140" s="9">
        <f>330+273</f>
        <v>603</v>
      </c>
      <c r="E140" s="9"/>
      <c r="F140" s="14">
        <v>77460</v>
      </c>
    </row>
    <row r="141" spans="1:6">
      <c r="A141" s="9" t="s">
        <v>188</v>
      </c>
      <c r="B141" s="8" t="s">
        <v>149</v>
      </c>
      <c r="C141" s="9">
        <f>12+5+7</f>
        <v>24</v>
      </c>
      <c r="D141" s="9">
        <f>10+8</f>
        <v>18</v>
      </c>
      <c r="E141" s="9"/>
      <c r="F141" s="14">
        <v>26552</v>
      </c>
    </row>
    <row r="142" spans="1:6">
      <c r="A142" s="9" t="s">
        <v>188</v>
      </c>
      <c r="B142" s="8" t="s">
        <v>150</v>
      </c>
      <c r="C142" s="9">
        <f>22+18+32</f>
        <v>72</v>
      </c>
      <c r="D142" s="9">
        <f>43+26</f>
        <v>69</v>
      </c>
      <c r="E142" s="9"/>
      <c r="F142" s="14">
        <v>32899</v>
      </c>
    </row>
    <row r="143" spans="1:6">
      <c r="A143" s="9" t="s">
        <v>188</v>
      </c>
      <c r="B143" s="8" t="s">
        <v>151</v>
      </c>
      <c r="C143" s="9">
        <f>62+54+61</f>
        <v>177</v>
      </c>
      <c r="D143" s="9">
        <f>14+20</f>
        <v>34</v>
      </c>
      <c r="E143" s="9"/>
      <c r="F143" s="14">
        <v>17344</v>
      </c>
    </row>
    <row r="144" spans="1:6">
      <c r="A144" s="9" t="s">
        <v>188</v>
      </c>
      <c r="B144" s="8" t="s">
        <v>152</v>
      </c>
      <c r="C144" s="9">
        <f>106+95+113</f>
        <v>314</v>
      </c>
      <c r="D144" s="9">
        <f>386+273</f>
        <v>659</v>
      </c>
      <c r="E144" s="9"/>
      <c r="F144" s="14">
        <v>25218</v>
      </c>
    </row>
    <row r="145" spans="1:6">
      <c r="A145" s="9" t="s">
        <v>188</v>
      </c>
      <c r="B145" s="8" t="s">
        <v>153</v>
      </c>
      <c r="C145" s="9">
        <f>24+19+26</f>
        <v>69</v>
      </c>
      <c r="D145" s="9">
        <f>70+42</f>
        <v>112</v>
      </c>
      <c r="E145" s="9"/>
      <c r="F145" s="14">
        <v>27876</v>
      </c>
    </row>
    <row r="146" spans="1:6">
      <c r="A146" s="9" t="s">
        <v>188</v>
      </c>
      <c r="B146" s="8" t="s">
        <v>154</v>
      </c>
      <c r="C146" s="9">
        <f>18+13+19</f>
        <v>50</v>
      </c>
      <c r="D146" s="9">
        <f>31+26</f>
        <v>57</v>
      </c>
      <c r="E146" s="9"/>
      <c r="F146" s="14">
        <v>30357</v>
      </c>
    </row>
    <row r="147" spans="1:6">
      <c r="A147" s="9" t="s">
        <v>188</v>
      </c>
      <c r="B147" s="8" t="s">
        <v>65</v>
      </c>
      <c r="C147" s="9">
        <f>55+60+59</f>
        <v>174</v>
      </c>
      <c r="D147" s="9">
        <f>104+72</f>
        <v>176</v>
      </c>
      <c r="E147" s="9"/>
      <c r="F147" s="14">
        <v>19709</v>
      </c>
    </row>
    <row r="148" spans="1:6">
      <c r="A148" s="9" t="s">
        <v>188</v>
      </c>
      <c r="B148" s="8" t="s">
        <v>66</v>
      </c>
      <c r="C148" s="9">
        <f>32+34+41</f>
        <v>107</v>
      </c>
      <c r="D148" s="9">
        <f>55+62</f>
        <v>117</v>
      </c>
      <c r="E148" s="9"/>
      <c r="F148" s="14">
        <v>15298</v>
      </c>
    </row>
    <row r="149" spans="1:6">
      <c r="A149" s="9" t="s">
        <v>188</v>
      </c>
      <c r="B149" s="8" t="s">
        <v>155</v>
      </c>
      <c r="C149" s="9">
        <f>46+68+44</f>
        <v>158</v>
      </c>
      <c r="D149" s="9">
        <f>53+28</f>
        <v>81</v>
      </c>
      <c r="E149" s="9"/>
      <c r="F149" s="15">
        <v>29550</v>
      </c>
    </row>
    <row r="150" spans="1:6">
      <c r="A150" s="9" t="s">
        <v>188</v>
      </c>
      <c r="B150" s="8" t="s">
        <v>156</v>
      </c>
      <c r="C150" s="9">
        <f>29+22+23</f>
        <v>74</v>
      </c>
      <c r="D150" s="9">
        <f>110+71</f>
        <v>181</v>
      </c>
      <c r="E150" s="9"/>
      <c r="F150" s="15">
        <v>29352</v>
      </c>
    </row>
    <row r="151" spans="1:6">
      <c r="A151" s="9" t="s">
        <v>188</v>
      </c>
      <c r="B151" s="8" t="s">
        <v>157</v>
      </c>
      <c r="C151" s="9">
        <f>206+156+172</f>
        <v>534</v>
      </c>
      <c r="D151" s="9">
        <f>87+65</f>
        <v>152</v>
      </c>
      <c r="E151" s="9"/>
      <c r="F151" s="14">
        <v>68852</v>
      </c>
    </row>
    <row r="152" spans="1:6">
      <c r="A152" s="9" t="s">
        <v>188</v>
      </c>
      <c r="B152" s="8" t="s">
        <v>158</v>
      </c>
      <c r="C152" s="9">
        <f>101+115+112</f>
        <v>328</v>
      </c>
      <c r="D152" s="9">
        <f>59+32</f>
        <v>91</v>
      </c>
      <c r="E152" s="9"/>
      <c r="F152" s="14">
        <v>23882</v>
      </c>
    </row>
    <row r="153" spans="1:6">
      <c r="A153" s="9" t="s">
        <v>188</v>
      </c>
      <c r="B153" s="8" t="s">
        <v>159</v>
      </c>
      <c r="C153" s="9">
        <f>65+51+58</f>
        <v>174</v>
      </c>
      <c r="D153" s="9">
        <f>12+9</f>
        <v>21</v>
      </c>
      <c r="E153" s="9"/>
      <c r="F153" s="14">
        <v>20476</v>
      </c>
    </row>
    <row r="154" spans="1:6">
      <c r="A154" s="9" t="s">
        <v>188</v>
      </c>
      <c r="B154" s="8" t="s">
        <v>160</v>
      </c>
      <c r="C154" s="9">
        <f>9+7+9</f>
        <v>25</v>
      </c>
      <c r="D154" s="9">
        <f>33+16</f>
        <v>49</v>
      </c>
      <c r="E154" s="9"/>
      <c r="F154" s="14">
        <v>23300</v>
      </c>
    </row>
    <row r="155" spans="1:6">
      <c r="A155" s="9" t="s">
        <v>188</v>
      </c>
      <c r="B155" s="8" t="s">
        <v>161</v>
      </c>
      <c r="C155" s="9">
        <f>36+36+27</f>
        <v>99</v>
      </c>
      <c r="D155" s="9">
        <f>37+37</f>
        <v>74</v>
      </c>
      <c r="E155" s="9"/>
      <c r="F155" s="14">
        <v>29541</v>
      </c>
    </row>
    <row r="156" spans="1:6">
      <c r="A156" s="9" t="s">
        <v>188</v>
      </c>
      <c r="B156" s="8" t="s">
        <v>162</v>
      </c>
      <c r="C156" s="9">
        <f>24+15+18</f>
        <v>57</v>
      </c>
      <c r="D156" s="9">
        <f>38+30</f>
        <v>68</v>
      </c>
      <c r="E156" s="9"/>
      <c r="F156" s="14">
        <v>18677</v>
      </c>
    </row>
    <row r="157" spans="1:6">
      <c r="A157" s="9" t="s">
        <v>188</v>
      </c>
      <c r="B157" s="8" t="s">
        <v>163</v>
      </c>
      <c r="C157" s="9">
        <f>48+52+47</f>
        <v>147</v>
      </c>
      <c r="D157" s="9">
        <f>35+31</f>
        <v>66</v>
      </c>
      <c r="E157" s="9"/>
      <c r="F157" s="14">
        <v>30909</v>
      </c>
    </row>
    <row r="158" spans="1:6">
      <c r="A158" s="9" t="s">
        <v>188</v>
      </c>
      <c r="B158" s="8" t="s">
        <v>164</v>
      </c>
      <c r="C158" s="9">
        <f>59+50+49</f>
        <v>158</v>
      </c>
      <c r="D158" s="9">
        <f>234+169</f>
        <v>403</v>
      </c>
      <c r="E158" s="9"/>
      <c r="F158" s="14">
        <v>49990</v>
      </c>
    </row>
    <row r="159" spans="1:6">
      <c r="A159" s="9" t="s">
        <v>188</v>
      </c>
      <c r="B159" s="8" t="s">
        <v>165</v>
      </c>
      <c r="C159" s="9">
        <f>97+79+76</f>
        <v>252</v>
      </c>
      <c r="D159" s="9">
        <f>200+161</f>
        <v>361</v>
      </c>
      <c r="E159" s="9"/>
      <c r="F159" s="14">
        <v>36369</v>
      </c>
    </row>
    <row r="160" spans="1:6">
      <c r="A160" s="9" t="s">
        <v>188</v>
      </c>
      <c r="B160" s="8" t="s">
        <v>166</v>
      </c>
      <c r="C160" s="9">
        <f>26+22+24</f>
        <v>72</v>
      </c>
      <c r="D160" s="9">
        <f>124+105</f>
        <v>229</v>
      </c>
      <c r="E160" s="9"/>
      <c r="F160" s="14">
        <v>24535</v>
      </c>
    </row>
    <row r="161" spans="1:6">
      <c r="A161" s="9" t="s">
        <v>188</v>
      </c>
      <c r="B161" s="8" t="s">
        <v>167</v>
      </c>
      <c r="C161" s="9">
        <f>31+29+34</f>
        <v>94</v>
      </c>
      <c r="D161" s="9">
        <f>79+67</f>
        <v>146</v>
      </c>
      <c r="E161" s="9"/>
      <c r="F161" s="14">
        <v>21592</v>
      </c>
    </row>
    <row r="162" spans="1:6">
      <c r="A162" s="9" t="s">
        <v>188</v>
      </c>
      <c r="B162" s="8" t="s">
        <v>168</v>
      </c>
      <c r="C162" s="9">
        <f>17+5+13</f>
        <v>35</v>
      </c>
      <c r="D162" s="9">
        <f>20+10</f>
        <v>30</v>
      </c>
      <c r="E162" s="9"/>
      <c r="F162" s="14">
        <v>16339</v>
      </c>
    </row>
    <row r="163" spans="1:6">
      <c r="A163" s="9" t="s">
        <v>188</v>
      </c>
      <c r="B163" s="8" t="s">
        <v>169</v>
      </c>
      <c r="C163" s="9">
        <f>34+15+24</f>
        <v>73</v>
      </c>
      <c r="D163" s="9">
        <f>42+40</f>
        <v>82</v>
      </c>
      <c r="E163" s="9"/>
      <c r="F163" s="14">
        <v>39978</v>
      </c>
    </row>
    <row r="164" spans="1:6">
      <c r="A164" s="9" t="s">
        <v>188</v>
      </c>
      <c r="B164" s="8" t="s">
        <v>170</v>
      </c>
      <c r="C164" s="9">
        <f>18+38+22</f>
        <v>78</v>
      </c>
      <c r="D164" s="9">
        <f>92+62</f>
        <v>154</v>
      </c>
      <c r="E164" s="9"/>
      <c r="F164" s="14">
        <v>23584</v>
      </c>
    </row>
    <row r="165" spans="1:6">
      <c r="A165" s="9" t="s">
        <v>188</v>
      </c>
      <c r="B165" s="8" t="s">
        <v>171</v>
      </c>
      <c r="C165" s="9">
        <f>77+66+79</f>
        <v>222</v>
      </c>
      <c r="D165" s="9">
        <f>122+115</f>
        <v>237</v>
      </c>
      <c r="E165" s="9"/>
      <c r="F165" s="14">
        <v>35210</v>
      </c>
    </row>
    <row r="166" spans="1:6">
      <c r="A166" s="9" t="s">
        <v>188</v>
      </c>
      <c r="B166" s="8" t="s">
        <v>172</v>
      </c>
      <c r="C166" s="9">
        <f>15+16+13</f>
        <v>44</v>
      </c>
      <c r="D166" s="9">
        <f>16+17</f>
        <v>33</v>
      </c>
      <c r="E166" s="9"/>
      <c r="F166" s="14">
        <v>24240</v>
      </c>
    </row>
    <row r="167" spans="1:6">
      <c r="A167" s="9" t="s">
        <v>188</v>
      </c>
      <c r="B167" s="8" t="s">
        <v>173</v>
      </c>
      <c r="C167" s="9">
        <f>3+5+2</f>
        <v>10</v>
      </c>
      <c r="D167" s="9">
        <f>2+1</f>
        <v>3</v>
      </c>
      <c r="E167" s="9"/>
      <c r="F167" s="14">
        <v>28362</v>
      </c>
    </row>
    <row r="168" spans="1:6">
      <c r="A168" s="9" t="s">
        <v>188</v>
      </c>
      <c r="B168" s="8" t="s">
        <v>174</v>
      </c>
      <c r="C168" s="9">
        <f>262+251+229</f>
        <v>742</v>
      </c>
      <c r="D168" s="9">
        <f>487+400</f>
        <v>887</v>
      </c>
      <c r="E168" s="9"/>
      <c r="F168" s="14">
        <v>55150</v>
      </c>
    </row>
    <row r="169" spans="1:6">
      <c r="A169" s="9" t="s">
        <v>188</v>
      </c>
      <c r="B169" s="8" t="s">
        <v>175</v>
      </c>
      <c r="C169" s="9">
        <f>109+104+104</f>
        <v>317</v>
      </c>
      <c r="D169" s="9">
        <f>170+109</f>
        <v>279</v>
      </c>
      <c r="E169" s="9"/>
      <c r="F169" s="14">
        <v>24873</v>
      </c>
    </row>
    <row r="170" spans="1:6">
      <c r="A170" s="9" t="s">
        <v>188</v>
      </c>
      <c r="B170" s="8" t="s">
        <v>176</v>
      </c>
      <c r="C170" s="9">
        <f>14+18+13</f>
        <v>45</v>
      </c>
      <c r="D170" s="9">
        <f>87+56</f>
        <v>143</v>
      </c>
      <c r="E170" s="9"/>
      <c r="F170" s="14">
        <v>35502</v>
      </c>
    </row>
    <row r="171" spans="1:6">
      <c r="A171" s="9" t="s">
        <v>188</v>
      </c>
      <c r="B171" s="8" t="s">
        <v>177</v>
      </c>
      <c r="C171" s="9">
        <f>30+30+37</f>
        <v>97</v>
      </c>
      <c r="D171" s="9">
        <f>113+70</f>
        <v>183</v>
      </c>
      <c r="E171" s="9"/>
      <c r="F171" s="14">
        <v>42087</v>
      </c>
    </row>
    <row r="172" spans="1:6">
      <c r="A172" s="9" t="s">
        <v>188</v>
      </c>
      <c r="B172" s="8" t="s">
        <v>178</v>
      </c>
      <c r="C172" s="9">
        <f>75+68+72</f>
        <v>215</v>
      </c>
      <c r="D172" s="9">
        <f>860+736</f>
        <v>1596</v>
      </c>
      <c r="E172" s="9"/>
      <c r="F172" s="14">
        <v>21602</v>
      </c>
    </row>
    <row r="173" spans="1:6">
      <c r="A173" s="9" t="s">
        <v>188</v>
      </c>
      <c r="B173" s="8" t="s">
        <v>179</v>
      </c>
      <c r="C173" s="9">
        <f>179+159+163</f>
        <v>501</v>
      </c>
      <c r="D173" s="9">
        <f>1301+965</f>
        <v>2266</v>
      </c>
      <c r="E173" s="9"/>
      <c r="F173" s="14">
        <v>37074</v>
      </c>
    </row>
    <row r="174" spans="1:6">
      <c r="A174" s="9" t="s">
        <v>188</v>
      </c>
      <c r="B174" s="8" t="s">
        <v>180</v>
      </c>
      <c r="C174" s="9">
        <f>37+34+28</f>
        <v>99</v>
      </c>
      <c r="D174" s="9">
        <f>243+168</f>
        <v>411</v>
      </c>
      <c r="E174" s="9"/>
      <c r="F174" s="14">
        <v>22551</v>
      </c>
    </row>
    <row r="175" spans="1:6">
      <c r="A175" s="9" t="s">
        <v>188</v>
      </c>
      <c r="B175" s="8" t="s">
        <v>181</v>
      </c>
      <c r="C175" s="9">
        <f>38+54+35</f>
        <v>127</v>
      </c>
      <c r="D175" s="9">
        <f>139+100</f>
        <v>239</v>
      </c>
      <c r="E175" s="9"/>
      <c r="F175" s="14">
        <v>29066</v>
      </c>
    </row>
    <row r="176" spans="1:6">
      <c r="A176" s="9" t="s">
        <v>188</v>
      </c>
      <c r="B176" s="8" t="s">
        <v>182</v>
      </c>
      <c r="C176" s="9">
        <f>4+3+9</f>
        <v>16</v>
      </c>
      <c r="D176" s="9">
        <f>99+73</f>
        <v>172</v>
      </c>
      <c r="E176" s="9"/>
      <c r="F176" s="14">
        <v>19443</v>
      </c>
    </row>
    <row r="177" spans="1:6">
      <c r="A177" s="9" t="s">
        <v>188</v>
      </c>
      <c r="B177" s="8" t="s">
        <v>183</v>
      </c>
      <c r="C177" s="9">
        <f>27+23+26</f>
        <v>76</v>
      </c>
      <c r="D177" s="9">
        <f>72+59</f>
        <v>131</v>
      </c>
      <c r="E177" s="9"/>
      <c r="F177" s="14">
        <v>23168</v>
      </c>
    </row>
    <row r="178" spans="1:6">
      <c r="A178" s="9" t="s">
        <v>188</v>
      </c>
      <c r="B178" s="8" t="s">
        <v>184</v>
      </c>
      <c r="C178" s="9">
        <f>25+22+23</f>
        <v>70</v>
      </c>
      <c r="D178" s="9">
        <f>107+55</f>
        <v>162</v>
      </c>
      <c r="E178" s="9"/>
      <c r="F178" s="14">
        <v>23150</v>
      </c>
    </row>
    <row r="179" spans="1:6">
      <c r="A179" s="9" t="s">
        <v>188</v>
      </c>
      <c r="B179" s="8" t="s">
        <v>185</v>
      </c>
      <c r="C179" s="9">
        <f>66+67+60</f>
        <v>193</v>
      </c>
      <c r="D179" s="9">
        <f>203+140</f>
        <v>343</v>
      </c>
      <c r="E179" s="9"/>
      <c r="F179" s="14">
        <v>38827</v>
      </c>
    </row>
    <row r="180" spans="1:6">
      <c r="A180" s="9" t="s">
        <v>188</v>
      </c>
      <c r="B180" s="8" t="s">
        <v>186</v>
      </c>
      <c r="C180" s="9">
        <f>30+32+29</f>
        <v>91</v>
      </c>
      <c r="D180" s="9">
        <f>44+28</f>
        <v>72</v>
      </c>
      <c r="E180" s="9"/>
      <c r="F180" s="14">
        <v>63457</v>
      </c>
    </row>
    <row r="181" spans="1:6">
      <c r="A181" s="9" t="s">
        <v>188</v>
      </c>
      <c r="B181" s="8" t="s">
        <v>187</v>
      </c>
      <c r="C181" s="9">
        <f>35+32+24</f>
        <v>91</v>
      </c>
      <c r="D181" s="9">
        <f>9+12</f>
        <v>21</v>
      </c>
      <c r="E181" s="9"/>
      <c r="F181" s="14">
        <v>37571</v>
      </c>
    </row>
    <row r="182" spans="1:6">
      <c r="A182" s="9"/>
      <c r="B182" s="11"/>
      <c r="C182" s="9"/>
      <c r="D182" s="9"/>
      <c r="E182" s="9"/>
      <c r="F182" s="9"/>
    </row>
    <row r="183" spans="1:6">
      <c r="A183" s="9"/>
      <c r="B183" s="11"/>
      <c r="C183" s="9"/>
      <c r="D183" s="9"/>
      <c r="E183" s="9"/>
      <c r="F183" s="9"/>
    </row>
    <row r="184" spans="1:6">
      <c r="A184" s="9"/>
      <c r="B184" s="11"/>
      <c r="C184" s="9"/>
      <c r="D184" s="9"/>
      <c r="E184" s="9"/>
      <c r="F184" s="9"/>
    </row>
    <row r="185" spans="1:6">
      <c r="A185" s="9"/>
      <c r="B185" s="11"/>
      <c r="C185" s="9"/>
      <c r="D185" s="9"/>
      <c r="E185" s="9"/>
      <c r="F185" s="9"/>
    </row>
    <row r="186" spans="1:6">
      <c r="A186" s="9"/>
      <c r="B186" s="11"/>
      <c r="C186" s="9"/>
      <c r="D186" s="9"/>
      <c r="E186" s="9"/>
      <c r="F186" s="9"/>
    </row>
    <row r="187" spans="1:6">
      <c r="A187" s="9"/>
      <c r="B187" s="11"/>
      <c r="C187" s="9"/>
      <c r="D187" s="9"/>
      <c r="E187" s="9"/>
      <c r="F187" s="9"/>
    </row>
    <row r="188" spans="1:6">
      <c r="A188" s="9"/>
      <c r="B188" s="12"/>
      <c r="C188" s="9"/>
      <c r="D188" s="9"/>
      <c r="E188" s="9"/>
      <c r="F188" s="9"/>
    </row>
    <row r="189" spans="1:6">
      <c r="A189" s="9"/>
      <c r="B189" s="12"/>
      <c r="C189" s="9"/>
      <c r="D189" s="9"/>
      <c r="E189" s="9"/>
      <c r="F189" s="9"/>
    </row>
    <row r="190" spans="1:6">
      <c r="A190" s="9"/>
      <c r="B190" s="12"/>
      <c r="C190" s="9"/>
      <c r="D190" s="9"/>
      <c r="E190" s="9"/>
      <c r="F190" s="9"/>
    </row>
    <row r="191" spans="1:6">
      <c r="A191" s="9"/>
      <c r="B191" s="12"/>
      <c r="C191" s="9"/>
      <c r="D191" s="9"/>
      <c r="E191" s="9"/>
      <c r="F191" s="9"/>
    </row>
    <row r="192" spans="1:6">
      <c r="A192" s="9"/>
      <c r="B192" s="12"/>
      <c r="C192" s="9"/>
      <c r="D192" s="9"/>
      <c r="E192" s="9"/>
      <c r="F192" s="9"/>
    </row>
    <row r="193" spans="1:6">
      <c r="A193" s="9"/>
      <c r="B193" s="12"/>
      <c r="C193" s="9"/>
      <c r="D193" s="9"/>
      <c r="E193" s="9"/>
      <c r="F193" s="9"/>
    </row>
    <row r="194" spans="1:6">
      <c r="A194" s="9"/>
      <c r="B194" s="12"/>
      <c r="C194" s="9"/>
      <c r="D194" s="9"/>
      <c r="E194" s="9"/>
      <c r="F194" s="9"/>
    </row>
    <row r="195" spans="1:6">
      <c r="A195" s="9"/>
      <c r="B195" s="12"/>
      <c r="C195" s="9"/>
      <c r="D195" s="9"/>
      <c r="E195" s="9"/>
      <c r="F195" s="9"/>
    </row>
    <row r="196" spans="1:6">
      <c r="A196" s="9"/>
      <c r="B196" s="12"/>
      <c r="C196" s="9"/>
      <c r="D196" s="9"/>
      <c r="E196" s="9"/>
      <c r="F196" s="9"/>
    </row>
    <row r="197" spans="1:6">
      <c r="A197" s="9"/>
      <c r="B197" s="12"/>
      <c r="C197" s="9"/>
      <c r="D197" s="9"/>
      <c r="E197" s="9"/>
      <c r="F197" s="9"/>
    </row>
    <row r="198" spans="1:6">
      <c r="A198" s="9"/>
      <c r="B198" s="12"/>
      <c r="C198" s="9"/>
      <c r="D198" s="9"/>
      <c r="E198" s="9"/>
      <c r="F198" s="9"/>
    </row>
    <row r="199" spans="1:6">
      <c r="A199" s="9"/>
      <c r="B199" s="12"/>
      <c r="C199" s="9"/>
      <c r="D199" s="9"/>
      <c r="E199" s="9"/>
      <c r="F199" s="9"/>
    </row>
    <row r="200" spans="1:6">
      <c r="A200" s="9"/>
      <c r="B200" s="12"/>
      <c r="C200" s="9"/>
      <c r="D200" s="9"/>
      <c r="E200" s="9"/>
      <c r="F200" s="9"/>
    </row>
    <row r="201" spans="1:6">
      <c r="A201" s="9"/>
      <c r="B201" s="12"/>
      <c r="C201" s="9"/>
      <c r="D201" s="9"/>
      <c r="E201" s="9"/>
      <c r="F201" s="9"/>
    </row>
    <row r="202" spans="1:6">
      <c r="A202" s="9"/>
      <c r="B202" s="12"/>
      <c r="C202" s="9"/>
      <c r="D202" s="9"/>
      <c r="E202" s="9"/>
      <c r="F202" s="9"/>
    </row>
    <row r="203" spans="1:6">
      <c r="A203" s="9"/>
      <c r="B203" s="12"/>
      <c r="C203" s="9"/>
      <c r="D203" s="9"/>
      <c r="E203" s="9"/>
      <c r="F203" s="9"/>
    </row>
    <row r="204" spans="1:6">
      <c r="A204" s="9"/>
      <c r="B204" s="12"/>
      <c r="C204" s="9"/>
      <c r="D204" s="9"/>
      <c r="E204" s="9"/>
      <c r="F204" s="9"/>
    </row>
    <row r="205" spans="1:6">
      <c r="A205" s="9"/>
      <c r="B205" s="12"/>
      <c r="C205" s="9"/>
      <c r="D205" s="9"/>
      <c r="E205" s="9"/>
      <c r="F205" s="9"/>
    </row>
    <row r="206" spans="1:6">
      <c r="A206" s="9"/>
      <c r="B206" s="12"/>
      <c r="C206" s="9"/>
      <c r="D206" s="9"/>
      <c r="E206" s="9"/>
      <c r="F206" s="9"/>
    </row>
    <row r="207" spans="1:6">
      <c r="A207" s="9"/>
      <c r="B207" s="12"/>
      <c r="C207" s="9"/>
      <c r="D207" s="9"/>
      <c r="E207" s="9"/>
      <c r="F207" s="9"/>
    </row>
    <row r="208" spans="1:6">
      <c r="A208" s="9"/>
      <c r="B208" s="12"/>
      <c r="C208" s="9"/>
      <c r="D208" s="9"/>
      <c r="E208" s="9"/>
      <c r="F208" s="9"/>
    </row>
    <row r="209" spans="1:6">
      <c r="A209" s="9"/>
      <c r="B209" s="12"/>
      <c r="C209" s="9"/>
      <c r="D209" s="9"/>
      <c r="E209" s="9"/>
      <c r="F209" s="9"/>
    </row>
    <row r="210" spans="1:6">
      <c r="A210" s="9"/>
      <c r="B210" s="12"/>
      <c r="C210" s="9"/>
      <c r="D210" s="9"/>
      <c r="E210" s="9"/>
      <c r="F210" s="9"/>
    </row>
    <row r="211" spans="1:6">
      <c r="A211" s="9"/>
      <c r="B211" s="12"/>
      <c r="C211" s="9"/>
      <c r="D211" s="9"/>
      <c r="E211" s="9"/>
      <c r="F211" s="9"/>
    </row>
    <row r="212" spans="1:6">
      <c r="A212" s="9"/>
      <c r="B212" s="12"/>
      <c r="C212" s="9"/>
      <c r="D212" s="9"/>
      <c r="E212" s="9"/>
      <c r="F212" s="9"/>
    </row>
    <row r="213" spans="1:6">
      <c r="A213" s="9"/>
      <c r="B213" s="13"/>
      <c r="C213" s="9"/>
      <c r="D213" s="9"/>
      <c r="E213" s="9"/>
      <c r="F213" s="9"/>
    </row>
    <row r="214" spans="1:6">
      <c r="A214" s="9"/>
      <c r="B214" s="13"/>
      <c r="C214" s="9"/>
      <c r="D214" s="9"/>
      <c r="E214" s="9"/>
      <c r="F214" s="9"/>
    </row>
    <row r="215" spans="1:6">
      <c r="A215" s="9"/>
      <c r="B215" s="12"/>
      <c r="C215" s="9"/>
      <c r="D215" s="9"/>
      <c r="E215" s="9"/>
      <c r="F215" s="9"/>
    </row>
    <row r="216" spans="1:6">
      <c r="A216" s="9"/>
      <c r="B216" s="12"/>
      <c r="C216" s="9"/>
      <c r="D216" s="9"/>
      <c r="E216" s="9"/>
      <c r="F216" s="9"/>
    </row>
    <row r="217" spans="1:6">
      <c r="A217" s="9"/>
      <c r="B217" s="12"/>
      <c r="C217" s="9"/>
      <c r="D217" s="9"/>
      <c r="E217" s="9"/>
      <c r="F217" s="9"/>
    </row>
    <row r="218" spans="1:6">
      <c r="A218" s="9"/>
      <c r="B218" s="12"/>
      <c r="C218" s="9"/>
      <c r="D218" s="9"/>
      <c r="E218" s="9"/>
      <c r="F218" s="9"/>
    </row>
    <row r="219" spans="1:6">
      <c r="A219" s="9"/>
      <c r="B219" s="12"/>
      <c r="C219" s="9"/>
      <c r="D219" s="9"/>
      <c r="E219" s="9"/>
      <c r="F219" s="9"/>
    </row>
    <row r="220" spans="1:6">
      <c r="A220" s="9"/>
      <c r="B220" s="12"/>
      <c r="C220" s="9"/>
      <c r="D220" s="9"/>
      <c r="E220" s="9"/>
      <c r="F220" s="9"/>
    </row>
    <row r="221" spans="1:6">
      <c r="A221" s="9"/>
      <c r="B221" s="12"/>
      <c r="C221" s="9"/>
      <c r="D221" s="9"/>
      <c r="E221" s="9"/>
      <c r="F221" s="9"/>
    </row>
    <row r="222" spans="1:6">
      <c r="A222" s="9"/>
      <c r="B222" s="12"/>
      <c r="C222" s="9"/>
      <c r="D222" s="9"/>
      <c r="E222" s="9"/>
      <c r="F222" s="9"/>
    </row>
    <row r="223" spans="1:6">
      <c r="A223" s="9"/>
      <c r="B223" s="11"/>
      <c r="C223" s="9"/>
      <c r="D223" s="9"/>
      <c r="E223" s="9"/>
      <c r="F223" s="9"/>
    </row>
    <row r="224" spans="1:6">
      <c r="A224" s="9"/>
      <c r="B224" s="11"/>
      <c r="C224" s="9"/>
      <c r="D224" s="9"/>
      <c r="E224" s="9"/>
      <c r="F224" s="9"/>
    </row>
    <row r="225" spans="1:6">
      <c r="A225" s="9"/>
      <c r="B225" s="12"/>
      <c r="C225" s="9"/>
      <c r="D225" s="9"/>
      <c r="E225" s="9"/>
      <c r="F225" s="9"/>
    </row>
    <row r="226" spans="1:6">
      <c r="A226" s="9"/>
      <c r="B226" s="12"/>
      <c r="C226" s="9"/>
      <c r="D226" s="9"/>
      <c r="E226" s="9"/>
      <c r="F226" s="9"/>
    </row>
    <row r="227" spans="1:6">
      <c r="A227" s="9"/>
      <c r="B227" s="6"/>
      <c r="C227" s="9"/>
      <c r="D227" s="9"/>
      <c r="E227" s="9"/>
      <c r="F227" s="9"/>
    </row>
    <row r="228" spans="1:6">
      <c r="A228" s="9"/>
      <c r="B228" s="6"/>
      <c r="C228" s="9"/>
      <c r="D228" s="9"/>
      <c r="E228" s="9"/>
      <c r="F228" s="9"/>
    </row>
  </sheetData>
  <autoFilter ref="A1:E1" xr:uid="{2B3E9A62-6D22-D241-BF81-683F03D1C26F}">
    <sortState ref="A2:E111">
      <sortCondition ref="A1:A111"/>
    </sortState>
  </autoFilter>
  <conditionalFormatting sqref="B191:B192">
    <cfRule type="duplicateValues" dxfId="18" priority="13"/>
  </conditionalFormatting>
  <conditionalFormatting sqref="B198">
    <cfRule type="duplicateValues" dxfId="17" priority="12"/>
  </conditionalFormatting>
  <conditionalFormatting sqref="B200:B202">
    <cfRule type="duplicateValues" dxfId="16" priority="11"/>
  </conditionalFormatting>
  <conditionalFormatting sqref="B203">
    <cfRule type="duplicateValues" dxfId="15" priority="10"/>
  </conditionalFormatting>
  <conditionalFormatting sqref="B206:B208">
    <cfRule type="duplicateValues" dxfId="14" priority="9"/>
  </conditionalFormatting>
  <conditionalFormatting sqref="B209">
    <cfRule type="duplicateValues" dxfId="13" priority="8"/>
  </conditionalFormatting>
  <conditionalFormatting sqref="B216:B217">
    <cfRule type="duplicateValues" dxfId="12" priority="7"/>
  </conditionalFormatting>
  <conditionalFormatting sqref="B218:B222">
    <cfRule type="duplicateValues" dxfId="11" priority="6"/>
  </conditionalFormatting>
  <conditionalFormatting sqref="B210:B215">
    <cfRule type="duplicateValues" dxfId="10" priority="16"/>
  </conditionalFormatting>
  <conditionalFormatting sqref="B223">
    <cfRule type="duplicateValues" dxfId="9" priority="5"/>
  </conditionalFormatting>
  <conditionalFormatting sqref="B224">
    <cfRule type="duplicateValues" dxfId="8" priority="4"/>
  </conditionalFormatting>
  <conditionalFormatting sqref="B225:B227">
    <cfRule type="duplicateValues" dxfId="7" priority="3"/>
  </conditionalFormatting>
  <conditionalFormatting sqref="B228">
    <cfRule type="duplicateValues" dxfId="6" priority="2"/>
  </conditionalFormatting>
  <conditionalFormatting sqref="B193:B197">
    <cfRule type="duplicateValues" dxfId="5" priority="17"/>
  </conditionalFormatting>
  <conditionalFormatting sqref="B199">
    <cfRule type="duplicateValues" dxfId="4" priority="18"/>
  </conditionalFormatting>
  <conditionalFormatting sqref="B182:B184">
    <cfRule type="duplicateValues" dxfId="3" priority="15"/>
  </conditionalFormatting>
  <conditionalFormatting sqref="B185">
    <cfRule type="duplicateValues" dxfId="2" priority="14"/>
  </conditionalFormatting>
  <conditionalFormatting sqref="B186:B187 B189:B190">
    <cfRule type="duplicateValues" dxfId="1" priority="19"/>
  </conditionalFormatting>
  <conditionalFormatting sqref="B1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sgRNA_Counts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2022-11-02T09:31:23Z</dcterms:created>
  <dcterms:modified xsi:type="dcterms:W3CDTF">2023-03-03T08:31:23Z</dcterms:modified>
</cp:coreProperties>
</file>