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trlProps/ctrlProp5.xml" ContentType="application/vnd.ms-excel.controlpropertie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trlProps/ctrlProp6.xml" ContentType="application/vnd.ms-excel.controlpropertie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trlProps/ctrlProp7.xml" ContentType="application/vnd.ms-excel.controlproperties+xml"/>
  <Override PartName="/xl/drawings/drawing14.xml" ContentType="application/vnd.openxmlformats-officedocument.drawing+xml"/>
  <Override PartName="/xl/comments7.xml" ContentType="application/vnd.openxmlformats-officedocument.spreadsheetml.comments+xml"/>
  <Override PartName="/xl/drawings/drawing15.xml" ContentType="application/vnd.openxmlformats-officedocument.drawing+xml"/>
  <Override PartName="/xl/ctrlProps/ctrlProp8.xml" ContentType="application/vnd.ms-excel.controlproperties+xml"/>
  <Override PartName="/xl/drawings/drawing16.xml" ContentType="application/vnd.openxmlformats-officedocument.drawing+xml"/>
  <Override PartName="/xl/comments8.xml" ContentType="application/vnd.openxmlformats-officedocument.spreadsheetml.comments+xml"/>
  <Override PartName="/xl/drawings/drawing17.xml" ContentType="application/vnd.openxmlformats-officedocument.drawing+xml"/>
  <Override PartName="/xl/ctrlProps/ctrlProp9.xml" ContentType="application/vnd.ms-excel.controlproperties+xml"/>
  <Override PartName="/xl/drawings/drawing18.xml" ContentType="application/vnd.openxmlformats-officedocument.drawing+xml"/>
  <Override PartName="/xl/comments9.xml" ContentType="application/vnd.openxmlformats-officedocument.spreadsheetml.comments+xml"/>
  <Override PartName="/xl/drawings/drawing19.xml" ContentType="application/vnd.openxmlformats-officedocument.drawing+xml"/>
  <Override PartName="/xl/ctrlProps/ctrlProp10.xml" ContentType="application/vnd.ms-excel.controlproperties+xml"/>
  <Override PartName="/xl/drawings/drawing20.xml" ContentType="application/vnd.openxmlformats-officedocument.drawing+xml"/>
  <Override PartName="/xl/comments10.xml" ContentType="application/vnd.openxmlformats-officedocument.spreadsheetml.comments+xml"/>
  <Override PartName="/xl/drawings/drawing21.xml" ContentType="application/vnd.openxmlformats-officedocument.drawing+xml"/>
  <Override PartName="/xl/ctrlProps/ctrlProp11.xml" ContentType="application/vnd.ms-excel.controlproperties+xml"/>
  <Override PartName="/xl/drawings/drawing22.xml" ContentType="application/vnd.openxmlformats-officedocument.drawing+xml"/>
  <Override PartName="/xl/comments11.xml" ContentType="application/vnd.openxmlformats-officedocument.spreadsheetml.comments+xml"/>
  <Override PartName="/xl/drawings/drawing23.xml" ContentType="application/vnd.openxmlformats-officedocument.drawing+xml"/>
  <Override PartName="/xl/ctrlProps/ctrlProp12.xml" ContentType="application/vnd.ms-excel.controlproperties+xml"/>
  <Override PartName="/xl/drawings/drawing24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885" yWindow="-60" windowWidth="14985" windowHeight="10395" tabRatio="857" firstSheet="9" activeTab="23"/>
  </bookViews>
  <sheets>
    <sheet name="July" sheetId="5" r:id="rId1"/>
    <sheet name="Julback" sheetId="4" r:id="rId2"/>
    <sheet name="August" sheetId="6" r:id="rId3"/>
    <sheet name="Augback" sheetId="17" r:id="rId4"/>
    <sheet name="September" sheetId="7" r:id="rId5"/>
    <sheet name="Sepback" sheetId="18" r:id="rId6"/>
    <sheet name="October" sheetId="8" r:id="rId7"/>
    <sheet name="Octback" sheetId="19" r:id="rId8"/>
    <sheet name="November" sheetId="9" r:id="rId9"/>
    <sheet name="Novback" sheetId="20" r:id="rId10"/>
    <sheet name="December" sheetId="10" r:id="rId11"/>
    <sheet name="Decback" sheetId="21" r:id="rId12"/>
    <sheet name="January" sheetId="11" r:id="rId13"/>
    <sheet name="Janback" sheetId="22" r:id="rId14"/>
    <sheet name="February" sheetId="12" r:id="rId15"/>
    <sheet name="Febback" sheetId="23" r:id="rId16"/>
    <sheet name="March" sheetId="13" r:id="rId17"/>
    <sheet name="Marback" sheetId="24" r:id="rId18"/>
    <sheet name="April" sheetId="14" r:id="rId19"/>
    <sheet name="Aprback" sheetId="25" r:id="rId20"/>
    <sheet name="May" sheetId="15" r:id="rId21"/>
    <sheet name="Mayback" sheetId="26" r:id="rId22"/>
    <sheet name="June" sheetId="16" r:id="rId23"/>
    <sheet name="Junback" sheetId="27" r:id="rId24"/>
    <sheet name="Sheet2" sheetId="29" r:id="rId25"/>
  </sheets>
  <calcPr calcId="145621" iterate="1" iterateCount="1"/>
</workbook>
</file>

<file path=xl/calcChain.xml><?xml version="1.0" encoding="utf-8"?>
<calcChain xmlns="http://schemas.openxmlformats.org/spreadsheetml/2006/main">
  <c r="C20" i="27" l="1"/>
  <c r="C13" i="27"/>
  <c r="C31" i="27" l="1"/>
  <c r="C30" i="27"/>
  <c r="AA38" i="27"/>
  <c r="AA31" i="27"/>
  <c r="AA24" i="27"/>
  <c r="AA17" i="27"/>
  <c r="AA10" i="27"/>
  <c r="C17" i="27" l="1"/>
  <c r="AB17" i="26" l="1"/>
  <c r="AB11" i="26"/>
  <c r="AB10" i="26"/>
  <c r="AA34" i="26"/>
  <c r="AA27" i="26"/>
  <c r="AA20" i="26"/>
  <c r="AA13" i="26"/>
  <c r="AA10" i="26"/>
  <c r="C40" i="26"/>
  <c r="C13" i="26" l="1"/>
  <c r="C12" i="26"/>
  <c r="C11" i="26"/>
  <c r="C38" i="25" l="1"/>
  <c r="AB20" i="26"/>
  <c r="AB23" i="25"/>
  <c r="AB15" i="25"/>
  <c r="C14" i="26" l="1"/>
  <c r="C14" i="25" l="1"/>
  <c r="C13" i="25"/>
  <c r="AA36" i="25" l="1"/>
  <c r="AA29" i="25"/>
  <c r="AA22" i="25"/>
  <c r="AA15" i="25"/>
  <c r="AA10" i="25"/>
  <c r="C11" i="25" l="1"/>
  <c r="C40" i="24" l="1"/>
  <c r="C38" i="24" l="1"/>
  <c r="AA39" i="24"/>
  <c r="AA32" i="24"/>
  <c r="AA25" i="24"/>
  <c r="AA18" i="24"/>
  <c r="AA11" i="24"/>
  <c r="C37" i="23" l="1"/>
  <c r="C40" i="22" l="1"/>
  <c r="C41" i="22"/>
  <c r="AA32" i="23" l="1"/>
  <c r="AA25" i="23"/>
  <c r="AA10" i="23"/>
  <c r="AA18" i="23"/>
  <c r="AA35" i="22" l="1"/>
  <c r="AA28" i="22"/>
  <c r="AA21" i="22"/>
  <c r="AA14" i="22"/>
  <c r="AA10" i="22"/>
  <c r="AA38" i="21" l="1"/>
  <c r="AA31" i="21"/>
  <c r="AA24" i="21"/>
  <c r="AA17" i="21"/>
  <c r="AA10" i="21"/>
  <c r="C39" i="20" l="1"/>
  <c r="C19" i="20"/>
  <c r="C18" i="20"/>
  <c r="C24" i="18" l="1"/>
  <c r="C23" i="18"/>
  <c r="C39" i="18"/>
  <c r="AA33" i="20"/>
  <c r="AA26" i="20"/>
  <c r="AA19" i="20"/>
  <c r="AA12" i="20"/>
  <c r="AA10" i="20"/>
  <c r="C25" i="20" l="1"/>
  <c r="C24" i="20"/>
  <c r="C40" i="19" l="1"/>
  <c r="C23" i="19"/>
  <c r="C22" i="19"/>
  <c r="C21" i="19"/>
  <c r="C20" i="19"/>
  <c r="C10" i="20"/>
  <c r="C28" i="19"/>
  <c r="C27" i="19"/>
  <c r="AB36" i="19" l="1"/>
  <c r="AB40" i="19"/>
  <c r="AB35" i="19"/>
  <c r="AB23" i="19"/>
  <c r="AB29" i="19"/>
  <c r="C15" i="19" l="1"/>
  <c r="C14" i="19"/>
  <c r="C13" i="19"/>
  <c r="AA36" i="19" l="1"/>
  <c r="AA29" i="19"/>
  <c r="AA22" i="19"/>
  <c r="AA15" i="19"/>
  <c r="AA10" i="19"/>
  <c r="AB28" i="19"/>
  <c r="AB22" i="19"/>
  <c r="AB21" i="19"/>
  <c r="AB24" i="18" l="1"/>
  <c r="AA30" i="18" l="1"/>
  <c r="AA38" i="18"/>
  <c r="AA24" i="18"/>
  <c r="AA17" i="18"/>
  <c r="AA10" i="18"/>
  <c r="C16" i="18" l="1"/>
  <c r="C40" i="17"/>
  <c r="C33" i="17"/>
  <c r="C11" i="17" l="1"/>
  <c r="AB19" i="17" l="1"/>
  <c r="AB41" i="17" s="1"/>
  <c r="AA34" i="17"/>
  <c r="AA27" i="17"/>
  <c r="AA20" i="17"/>
  <c r="AA13" i="17"/>
  <c r="AA10" i="17"/>
  <c r="C12" i="17" l="1"/>
  <c r="C39" i="4" l="1"/>
  <c r="C29" i="4" l="1"/>
  <c r="C28" i="4"/>
  <c r="E12" i="16" l="1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11" i="16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11" i="15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11" i="14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11" i="13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11" i="12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11" i="11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11" i="10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11" i="9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11" i="8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11" i="7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11" i="6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11" i="5"/>
  <c r="G41" i="27"/>
  <c r="H41" i="27"/>
  <c r="I41" i="27"/>
  <c r="J41" i="27"/>
  <c r="K41" i="27"/>
  <c r="G41" i="26"/>
  <c r="H41" i="26"/>
  <c r="I41" i="26"/>
  <c r="J41" i="26"/>
  <c r="K41" i="26"/>
  <c r="L41" i="26"/>
  <c r="M41" i="26"/>
  <c r="F41" i="25"/>
  <c r="G41" i="25"/>
  <c r="H41" i="25"/>
  <c r="I41" i="25"/>
  <c r="J41" i="25"/>
  <c r="G41" i="24"/>
  <c r="H41" i="24"/>
  <c r="I41" i="24"/>
  <c r="J41" i="24"/>
  <c r="K41" i="24"/>
  <c r="L41" i="24"/>
  <c r="G41" i="23"/>
  <c r="H41" i="23"/>
  <c r="I41" i="23"/>
  <c r="J41" i="23"/>
  <c r="K41" i="23"/>
  <c r="F41" i="22"/>
  <c r="G41" i="22"/>
  <c r="H41" i="22"/>
  <c r="I41" i="22"/>
  <c r="J41" i="22"/>
  <c r="K41" i="22"/>
  <c r="L41" i="22"/>
  <c r="M41" i="22"/>
  <c r="G41" i="21"/>
  <c r="H41" i="21"/>
  <c r="I41" i="21"/>
  <c r="J41" i="21"/>
  <c r="K41" i="21"/>
  <c r="G41" i="20"/>
  <c r="H41" i="20"/>
  <c r="I41" i="20"/>
  <c r="J41" i="20"/>
  <c r="K41" i="20"/>
  <c r="G41" i="18"/>
  <c r="H41" i="18"/>
  <c r="I41" i="18"/>
  <c r="J41" i="18"/>
  <c r="F41" i="19"/>
  <c r="G41" i="19"/>
  <c r="H41" i="19"/>
  <c r="I41" i="19"/>
  <c r="J41" i="19"/>
  <c r="K41" i="19"/>
  <c r="F41" i="17"/>
  <c r="G41" i="17"/>
  <c r="H41" i="17"/>
  <c r="I41" i="17"/>
  <c r="G41" i="4"/>
  <c r="H41" i="4"/>
  <c r="I41" i="4"/>
  <c r="C15" i="4" l="1"/>
  <c r="AA37" i="4"/>
  <c r="AA30" i="4"/>
  <c r="AA23" i="4"/>
  <c r="AA16" i="4"/>
  <c r="AA10" i="4"/>
  <c r="C12" i="16" l="1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11" i="16"/>
  <c r="U41" i="27"/>
  <c r="V41" i="27"/>
  <c r="W41" i="27"/>
  <c r="X41" i="27"/>
  <c r="Y41" i="27"/>
  <c r="Z41" i="27"/>
  <c r="AA41" i="27"/>
  <c r="AB41" i="27"/>
  <c r="F41" i="27"/>
  <c r="L41" i="27"/>
  <c r="M41" i="27"/>
  <c r="N41" i="27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11" i="15"/>
  <c r="U41" i="26"/>
  <c r="V41" i="26"/>
  <c r="W41" i="26"/>
  <c r="X41" i="26"/>
  <c r="Y41" i="26"/>
  <c r="Z41" i="26"/>
  <c r="AA41" i="26"/>
  <c r="AB41" i="26"/>
  <c r="F41" i="26"/>
  <c r="N41" i="26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11" i="14"/>
  <c r="U41" i="25"/>
  <c r="V41" i="25"/>
  <c r="W41" i="25"/>
  <c r="X41" i="25"/>
  <c r="Y41" i="25"/>
  <c r="Z41" i="25"/>
  <c r="AA41" i="25"/>
  <c r="AB41" i="25"/>
  <c r="K41" i="25"/>
  <c r="L41" i="25"/>
  <c r="M41" i="25"/>
  <c r="N41" i="25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11" i="13"/>
  <c r="U41" i="24"/>
  <c r="V41" i="24"/>
  <c r="W41" i="24"/>
  <c r="X41" i="24"/>
  <c r="Y41" i="24"/>
  <c r="Z41" i="24"/>
  <c r="AA41" i="24"/>
  <c r="AB41" i="24"/>
  <c r="F41" i="24"/>
  <c r="M41" i="24"/>
  <c r="N41" i="24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11" i="12"/>
  <c r="T41" i="23"/>
  <c r="U41" i="23"/>
  <c r="V41" i="23"/>
  <c r="W41" i="23"/>
  <c r="X41" i="23"/>
  <c r="Y41" i="23"/>
  <c r="Z41" i="23"/>
  <c r="AA41" i="23"/>
  <c r="AB41" i="23"/>
  <c r="F41" i="23"/>
  <c r="L41" i="23"/>
  <c r="M41" i="23"/>
  <c r="N41" i="23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11" i="11"/>
  <c r="O41" i="22"/>
  <c r="U41" i="22"/>
  <c r="V41" i="22"/>
  <c r="W41" i="22"/>
  <c r="X41" i="22"/>
  <c r="Y41" i="22"/>
  <c r="Z41" i="22"/>
  <c r="AA41" i="22"/>
  <c r="AB41" i="22"/>
  <c r="N41" i="22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11" i="10"/>
  <c r="U41" i="21"/>
  <c r="V41" i="21"/>
  <c r="W41" i="21"/>
  <c r="X41" i="21"/>
  <c r="Y41" i="21"/>
  <c r="Z41" i="21"/>
  <c r="AA41" i="21"/>
  <c r="AB41" i="21"/>
  <c r="F41" i="21"/>
  <c r="L41" i="21"/>
  <c r="M41" i="21"/>
  <c r="N41" i="21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11" i="9"/>
  <c r="U41" i="20"/>
  <c r="V41" i="20"/>
  <c r="W41" i="20"/>
  <c r="X41" i="20"/>
  <c r="Y41" i="20"/>
  <c r="Z41" i="20"/>
  <c r="AA41" i="20"/>
  <c r="AB41" i="20"/>
  <c r="F41" i="20"/>
  <c r="L41" i="20"/>
  <c r="M41" i="20"/>
  <c r="N41" i="20"/>
  <c r="U41" i="19"/>
  <c r="V41" i="19"/>
  <c r="W41" i="19"/>
  <c r="X41" i="19"/>
  <c r="Y41" i="19"/>
  <c r="Z41" i="19"/>
  <c r="AA41" i="19"/>
  <c r="AB41" i="19"/>
  <c r="L41" i="19"/>
  <c r="M41" i="19"/>
  <c r="N41" i="19"/>
  <c r="U41" i="18"/>
  <c r="V41" i="18"/>
  <c r="W41" i="18"/>
  <c r="X41" i="18"/>
  <c r="Y41" i="18"/>
  <c r="Z41" i="18"/>
  <c r="AA41" i="18"/>
  <c r="AB41" i="18"/>
  <c r="F41" i="18"/>
  <c r="K41" i="18"/>
  <c r="L41" i="18"/>
  <c r="M41" i="18"/>
  <c r="N41" i="18"/>
  <c r="U41" i="17"/>
  <c r="V41" i="17"/>
  <c r="W41" i="17"/>
  <c r="X41" i="17"/>
  <c r="Y41" i="17"/>
  <c r="Z41" i="17"/>
  <c r="AA41" i="17"/>
  <c r="J41" i="17"/>
  <c r="K41" i="17"/>
  <c r="L41" i="17"/>
  <c r="M41" i="17"/>
  <c r="N41" i="17"/>
  <c r="AA41" i="4"/>
  <c r="AB41" i="4"/>
  <c r="U41" i="4"/>
  <c r="V41" i="4"/>
  <c r="W41" i="4"/>
  <c r="X41" i="4"/>
  <c r="Y41" i="4"/>
  <c r="Z41" i="4"/>
  <c r="F41" i="4"/>
  <c r="J41" i="4"/>
  <c r="K41" i="4"/>
  <c r="L41" i="4"/>
  <c r="M41" i="4"/>
  <c r="N41" i="4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11" i="8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11" i="7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11" i="6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11" i="5"/>
  <c r="H12" i="16"/>
  <c r="H13" i="16"/>
  <c r="H42" i="16" s="1"/>
  <c r="H49" i="16" s="1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11" i="16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11" i="15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11" i="14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11" i="13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11" i="12"/>
  <c r="B42" i="12"/>
  <c r="A48" i="12" s="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11" i="11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11" i="10"/>
  <c r="B42" i="10"/>
  <c r="A48" i="10" s="1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11" i="9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11" i="8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11" i="7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11" i="6"/>
  <c r="B42" i="6"/>
  <c r="B49" i="6" s="1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11" i="5"/>
  <c r="T41" i="27"/>
  <c r="T41" i="26"/>
  <c r="T41" i="25"/>
  <c r="T41" i="24"/>
  <c r="T41" i="22"/>
  <c r="T41" i="21"/>
  <c r="T41" i="20"/>
  <c r="T41" i="19"/>
  <c r="T41" i="18"/>
  <c r="T41" i="17"/>
  <c r="T41" i="4"/>
  <c r="S41" i="27"/>
  <c r="Q41" i="27"/>
  <c r="P41" i="27"/>
  <c r="E41" i="27"/>
  <c r="D41" i="27"/>
  <c r="C41" i="27"/>
  <c r="B41" i="27"/>
  <c r="R41" i="27"/>
  <c r="S41" i="26"/>
  <c r="Q41" i="26"/>
  <c r="P41" i="26"/>
  <c r="E41" i="26"/>
  <c r="D41" i="26"/>
  <c r="C41" i="26"/>
  <c r="B41" i="26"/>
  <c r="R41" i="26"/>
  <c r="S41" i="25"/>
  <c r="Q41" i="25"/>
  <c r="P41" i="25"/>
  <c r="E41" i="25"/>
  <c r="D41" i="25"/>
  <c r="C41" i="25"/>
  <c r="B41" i="25"/>
  <c r="R41" i="25"/>
  <c r="O41" i="25"/>
  <c r="S41" i="24"/>
  <c r="Q41" i="24"/>
  <c r="P41" i="24"/>
  <c r="E41" i="24"/>
  <c r="D41" i="24"/>
  <c r="C41" i="24"/>
  <c r="B41" i="24"/>
  <c r="S41" i="23"/>
  <c r="Q41" i="23"/>
  <c r="P41" i="23"/>
  <c r="E41" i="23"/>
  <c r="D41" i="23"/>
  <c r="C41" i="23"/>
  <c r="B41" i="23"/>
  <c r="R41" i="23"/>
  <c r="S41" i="22"/>
  <c r="Q41" i="22"/>
  <c r="P41" i="22"/>
  <c r="E41" i="22"/>
  <c r="D41" i="22"/>
  <c r="B41" i="22"/>
  <c r="R41" i="22"/>
  <c r="S41" i="21"/>
  <c r="Q41" i="21"/>
  <c r="P41" i="21"/>
  <c r="E41" i="21"/>
  <c r="D41" i="21"/>
  <c r="C41" i="21"/>
  <c r="B41" i="21"/>
  <c r="S41" i="20"/>
  <c r="Q41" i="20"/>
  <c r="P41" i="20"/>
  <c r="E41" i="20"/>
  <c r="D41" i="20"/>
  <c r="C41" i="20"/>
  <c r="B41" i="20"/>
  <c r="O41" i="20"/>
  <c r="S41" i="19"/>
  <c r="Q41" i="19"/>
  <c r="P41" i="19"/>
  <c r="E41" i="19"/>
  <c r="D41" i="19"/>
  <c r="C41" i="19"/>
  <c r="B41" i="19"/>
  <c r="S41" i="18"/>
  <c r="Q41" i="18"/>
  <c r="P41" i="18"/>
  <c r="E41" i="18"/>
  <c r="D41" i="18"/>
  <c r="C41" i="18"/>
  <c r="B41" i="18"/>
  <c r="S41" i="17"/>
  <c r="Q41" i="17"/>
  <c r="P41" i="17"/>
  <c r="E41" i="17"/>
  <c r="D41" i="17"/>
  <c r="C41" i="17"/>
  <c r="B41" i="17"/>
  <c r="M42" i="16"/>
  <c r="L42" i="16"/>
  <c r="K42" i="16"/>
  <c r="I42" i="16"/>
  <c r="G42" i="16"/>
  <c r="F42" i="16"/>
  <c r="D42" i="16"/>
  <c r="M42" i="15"/>
  <c r="L42" i="15"/>
  <c r="K42" i="15"/>
  <c r="I42" i="15"/>
  <c r="G42" i="15"/>
  <c r="F42" i="15"/>
  <c r="D42" i="15"/>
  <c r="M42" i="14"/>
  <c r="L42" i="14"/>
  <c r="K42" i="14"/>
  <c r="I42" i="14"/>
  <c r="G42" i="14"/>
  <c r="F42" i="14"/>
  <c r="D42" i="14"/>
  <c r="M42" i="13"/>
  <c r="L42" i="13"/>
  <c r="K42" i="13"/>
  <c r="I42" i="13"/>
  <c r="G42" i="13"/>
  <c r="F42" i="13"/>
  <c r="D42" i="13"/>
  <c r="M42" i="12"/>
  <c r="L42" i="12"/>
  <c r="K42" i="12"/>
  <c r="I42" i="12"/>
  <c r="G42" i="12"/>
  <c r="F42" i="12"/>
  <c r="D42" i="12"/>
  <c r="M42" i="11"/>
  <c r="L42" i="11"/>
  <c r="K42" i="11"/>
  <c r="I42" i="11"/>
  <c r="G42" i="11"/>
  <c r="F42" i="11"/>
  <c r="D42" i="11"/>
  <c r="C42" i="11"/>
  <c r="M42" i="10"/>
  <c r="L42" i="10"/>
  <c r="K42" i="10"/>
  <c r="I42" i="10"/>
  <c r="G42" i="10"/>
  <c r="F42" i="10"/>
  <c r="D42" i="10"/>
  <c r="M42" i="9"/>
  <c r="L42" i="9"/>
  <c r="K42" i="9"/>
  <c r="I42" i="9"/>
  <c r="G42" i="9"/>
  <c r="F42" i="9"/>
  <c r="D42" i="9"/>
  <c r="M42" i="8"/>
  <c r="L42" i="8"/>
  <c r="K42" i="8"/>
  <c r="I42" i="8"/>
  <c r="G42" i="8"/>
  <c r="F42" i="8"/>
  <c r="D42" i="8"/>
  <c r="M42" i="7"/>
  <c r="L42" i="7"/>
  <c r="K42" i="7"/>
  <c r="I42" i="7"/>
  <c r="G42" i="7"/>
  <c r="F42" i="7"/>
  <c r="D42" i="7"/>
  <c r="M42" i="6"/>
  <c r="L42" i="6"/>
  <c r="K42" i="6"/>
  <c r="I42" i="6"/>
  <c r="G42" i="6"/>
  <c r="F42" i="6"/>
  <c r="D42" i="6"/>
  <c r="S41" i="4"/>
  <c r="Q41" i="4"/>
  <c r="P41" i="4"/>
  <c r="E41" i="4"/>
  <c r="D41" i="4"/>
  <c r="C41" i="4"/>
  <c r="B41" i="4"/>
  <c r="M42" i="5"/>
  <c r="D42" i="5"/>
  <c r="F42" i="5"/>
  <c r="G42" i="5"/>
  <c r="I42" i="5"/>
  <c r="K42" i="5"/>
  <c r="L42" i="5"/>
  <c r="B42" i="8"/>
  <c r="B49" i="8" s="1"/>
  <c r="B42" i="16"/>
  <c r="A48" i="16" s="1"/>
  <c r="B42" i="5"/>
  <c r="B49" i="5" s="1"/>
  <c r="C42" i="5"/>
  <c r="C42" i="10"/>
  <c r="B42" i="13"/>
  <c r="A48" i="13" s="1"/>
  <c r="H42" i="15"/>
  <c r="H49" i="15" s="1"/>
  <c r="E42" i="16"/>
  <c r="E49" i="16" s="1"/>
  <c r="C42" i="9"/>
  <c r="C42" i="15"/>
  <c r="B42" i="7"/>
  <c r="B49" i="7" s="1"/>
  <c r="B42" i="9"/>
  <c r="B49" i="9" s="1"/>
  <c r="B42" i="11"/>
  <c r="B49" i="11" s="1"/>
  <c r="B42" i="14"/>
  <c r="B49" i="14" s="1"/>
  <c r="H42" i="13" l="1"/>
  <c r="H49" i="13" s="1"/>
  <c r="C42" i="16"/>
  <c r="O41" i="27"/>
  <c r="O41" i="26"/>
  <c r="C42" i="14"/>
  <c r="O41" i="24"/>
  <c r="R41" i="24"/>
  <c r="C42" i="12"/>
  <c r="O41" i="23"/>
  <c r="R41" i="21"/>
  <c r="O41" i="21"/>
  <c r="B49" i="10"/>
  <c r="R41" i="20"/>
  <c r="C42" i="8"/>
  <c r="R41" i="19"/>
  <c r="O41" i="19"/>
  <c r="R41" i="18"/>
  <c r="O41" i="18"/>
  <c r="C42" i="7"/>
  <c r="C42" i="6"/>
  <c r="R41" i="17"/>
  <c r="O41" i="17"/>
  <c r="B49" i="16"/>
  <c r="E42" i="15"/>
  <c r="E49" i="15" s="1"/>
  <c r="E42" i="14"/>
  <c r="E49" i="14" s="1"/>
  <c r="E42" i="13"/>
  <c r="E49" i="13" s="1"/>
  <c r="E42" i="12"/>
  <c r="E49" i="12" s="1"/>
  <c r="H42" i="12"/>
  <c r="H49" i="12" s="1"/>
  <c r="A48" i="14"/>
  <c r="A48" i="8"/>
  <c r="E42" i="6"/>
  <c r="E49" i="6" s="1"/>
  <c r="E42" i="7"/>
  <c r="E49" i="7" s="1"/>
  <c r="H42" i="7"/>
  <c r="H49" i="7" s="1"/>
  <c r="H42" i="8"/>
  <c r="H49" i="8" s="1"/>
  <c r="E42" i="9"/>
  <c r="E49" i="9" s="1"/>
  <c r="A48" i="11"/>
  <c r="B49" i="12"/>
  <c r="H42" i="5"/>
  <c r="H49" i="5" s="1"/>
  <c r="E42" i="8"/>
  <c r="E49" i="8" s="1"/>
  <c r="C42" i="13"/>
  <c r="E42" i="11"/>
  <c r="E49" i="11" s="1"/>
  <c r="H42" i="11"/>
  <c r="H49" i="11" s="1"/>
  <c r="B42" i="15"/>
  <c r="B49" i="15" s="1"/>
  <c r="H42" i="6"/>
  <c r="H49" i="6" s="1"/>
  <c r="H42" i="9"/>
  <c r="H49" i="9" s="1"/>
  <c r="E42" i="10"/>
  <c r="E49" i="10" s="1"/>
  <c r="H42" i="10"/>
  <c r="H49" i="10" s="1"/>
  <c r="H42" i="14"/>
  <c r="H49" i="14" s="1"/>
  <c r="O41" i="4"/>
  <c r="E42" i="5"/>
  <c r="E49" i="5" s="1"/>
  <c r="R41" i="4"/>
  <c r="A48" i="5"/>
  <c r="A48" i="9"/>
  <c r="A48" i="7"/>
  <c r="B49" i="13"/>
  <c r="A48" i="6"/>
  <c r="A48" i="15" l="1"/>
</calcChain>
</file>

<file path=xl/comments1.xml><?xml version="1.0" encoding="utf-8"?>
<comments xmlns="http://schemas.openxmlformats.org/spreadsheetml/2006/main">
  <authors>
    <author>Administrator</author>
  </authors>
  <commentList>
    <comment ref="C15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Big Time Speedway</t>
        </r>
      </text>
    </comment>
    <comment ref="S18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No Park Aide- Free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Enduro X- Round 1</t>
        </r>
      </text>
    </comment>
    <comment ref="S38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No Park Aide- Free</t>
        </r>
      </text>
    </comment>
    <comment ref="C39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McAlisters Motorsports monthly totals</t>
        </r>
      </text>
    </comment>
  </commentList>
</comments>
</file>

<file path=xl/comments10.xml><?xml version="1.0" encoding="utf-8"?>
<comments xmlns="http://schemas.openxmlformats.org/spreadsheetml/2006/main">
  <authors>
    <author>Administrator</author>
  </authors>
  <commentList>
    <comment ref="C11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MTB Race Wednesday's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Nor-Cal Rock Race</t>
        </r>
      </text>
    </comment>
    <comment ref="AB15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Armstrong Racing Round #2</t>
        </r>
      </text>
    </comment>
    <comment ref="AB23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Honda Track Day</t>
        </r>
      </text>
    </comment>
    <comment ref="C38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McAllister Monthly Totals</t>
        </r>
      </text>
    </comment>
  </commentList>
</comments>
</file>

<file path=xl/comments11.xml><?xml version="1.0" encoding="utf-8"?>
<comments xmlns="http://schemas.openxmlformats.org/spreadsheetml/2006/main">
  <authors>
    <author>Administrator</author>
  </authors>
  <commentList>
    <comment ref="C11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VORRA Spring Short Course Race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Golden State Speedway Series (Round 1)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Speedway</t>
        </r>
      </text>
    </comment>
    <comment ref="AB20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REP Summer Series Round #2</t>
        </r>
      </text>
    </comment>
    <comment ref="AB34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Hangtown 2014</t>
        </r>
      </text>
    </comment>
    <comment ref="C40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McAllister May 2014</t>
        </r>
      </text>
    </comment>
  </commentList>
</comments>
</file>

<file path=xl/comments12.xml><?xml version="1.0" encoding="utf-8"?>
<comments xmlns="http://schemas.openxmlformats.org/spreadsheetml/2006/main">
  <authors>
    <author>Administrator</author>
  </authors>
  <commentList>
    <comment ref="C13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MTB Race</t>
        </r>
      </text>
    </comment>
    <comment ref="AB14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Loretta Lynn Qualifier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Nor Cal Rock Race Stampede 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Rally Cross Race Sat. and Sun.</t>
        </r>
      </text>
    </comment>
    <comment ref="AB22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Sierra Old Timers National</t>
        </r>
      </text>
    </comment>
    <comment ref="AB25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KTM Ride Day</t>
        </r>
      </text>
    </comment>
    <comment ref="C30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Supermoto and DTX TT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1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NorCal Rock Race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Enduro X Round #3</t>
        </r>
      </text>
    </comment>
    <comment ref="AB19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Prairie City MX Round #2</t>
        </r>
      </text>
    </comment>
    <comment ref="C33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DTX Night Race</t>
        </r>
      </text>
    </comment>
    <comment ref="C40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McAlisters Motorsports monthly totals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16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Big Time Speedway -9/11 Tribute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DTX Night Race Round #5</t>
        </r>
      </text>
    </comment>
    <comment ref="AB24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Ford Gold Cup Nationals</t>
        </r>
      </text>
    </comment>
    <comment ref="AB38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Dodge Nationals 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B10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Dodge Nationals 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Vorra Race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Supermoto USA</t>
        </r>
      </text>
    </comment>
    <comment ref="AB23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KTM Ride Day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NorCal Rock Race</t>
        </r>
      </text>
    </comment>
    <comment ref="AB29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OTHG Race</t>
        </r>
      </text>
    </comment>
    <comment ref="AB35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Nor Cal Race #4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C10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Liliputian Hare Scramble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Sac Pits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CSCC Rally Cross</t>
        </r>
      </text>
    </comment>
    <comment ref="C39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McAllister Monthly totals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Z23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Head Light festival</t>
        </r>
      </text>
    </comment>
    <comment ref="C40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McAllister monthly totals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C2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Polka Dots Prairie City GP</t>
        </r>
      </text>
    </comment>
    <comment ref="C40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McAllister monthly totals</t>
        </r>
      </text>
    </comment>
  </commentList>
</comments>
</file>

<file path=xl/comments8.xml><?xml version="1.0" encoding="utf-8"?>
<comments xmlns="http://schemas.openxmlformats.org/spreadsheetml/2006/main">
  <authors>
    <author>Administrator</author>
  </authors>
  <commentList>
    <comment ref="C37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McAllister Motorsports monthly totals</t>
        </r>
      </text>
    </comment>
  </commentList>
</comments>
</file>

<file path=xl/comments9.xml><?xml version="1.0" encoding="utf-8"?>
<comments xmlns="http://schemas.openxmlformats.org/spreadsheetml/2006/main">
  <authors>
    <author>Administrator</author>
  </authors>
  <commentList>
    <comment ref="C38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SAC PITS-Fenner Memorial </t>
        </r>
      </text>
    </comment>
    <comment ref="C40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Prairie City Dirt Track March Practice</t>
        </r>
      </text>
    </comment>
  </commentList>
</comments>
</file>

<file path=xl/sharedStrings.xml><?xml version="1.0" encoding="utf-8"?>
<sst xmlns="http://schemas.openxmlformats.org/spreadsheetml/2006/main" count="899" uniqueCount="68">
  <si>
    <t>Vehicle</t>
  </si>
  <si>
    <t>Non Veh.</t>
  </si>
  <si>
    <t>Sites</t>
  </si>
  <si>
    <t>Other</t>
  </si>
  <si>
    <t>Launched</t>
  </si>
  <si>
    <t>DPR 449</t>
  </si>
  <si>
    <t>TOTAL</t>
  </si>
  <si>
    <t>Camping</t>
  </si>
  <si>
    <t># Redeemed</t>
  </si>
  <si>
    <t>DPR 449 (Rev. 7/2009)(Excel 7/23/2009)</t>
  </si>
  <si>
    <t># People at Group Sites</t>
  </si>
  <si>
    <t>DAY</t>
  </si>
  <si>
    <t>SPECIAL 
EVENTS</t>
  </si>
  <si>
    <t>DAILY PASS USE</t>
  </si>
  <si>
    <r>
      <rPr>
        <b/>
        <sz val="11"/>
        <rFont val="Arial"/>
        <family val="2"/>
      </rPr>
      <t>FREE</t>
    </r>
    <r>
      <rPr>
        <sz val="12"/>
        <rFont val="Arial"/>
        <family val="2"/>
      </rPr>
      <t xml:space="preserve">
</t>
    </r>
    <r>
      <rPr>
        <sz val="6"/>
        <rFont val="Arial"/>
        <family val="2"/>
      </rPr>
      <t xml:space="preserve">SAFETY CLASSES (ASI, MSF, 4X4)
Mud Mart , Park check, &amp; etc. </t>
    </r>
  </si>
  <si>
    <t>OTHER</t>
  </si>
  <si>
    <t>ANNUAL DAY USE</t>
  </si>
  <si>
    <t>DAY USE</t>
  </si>
  <si>
    <t>Non-Res
OHV Pass</t>
  </si>
  <si>
    <t>People to Vehicle</t>
  </si>
  <si>
    <t>HEAD COUNT CAMPING</t>
  </si>
  <si>
    <t># EVENTS</t>
  </si>
  <si>
    <t># PEOPLE</t>
  </si>
  <si>
    <t># PASSES</t>
  </si>
  <si>
    <t>#PASSES</t>
  </si>
  <si>
    <t># NIGHTS</t>
  </si>
  <si>
    <t>RATIO</t>
  </si>
  <si>
    <t>TOTAL VEH.</t>
  </si>
  <si>
    <t xml:space="preserve">RATIO </t>
  </si>
  <si>
    <t>MC</t>
  </si>
  <si>
    <t>ATV</t>
  </si>
  <si>
    <t>4X4</t>
  </si>
  <si>
    <t xml:space="preserve"> 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</si>
  <si>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</si>
  <si>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</si>
  <si>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</si>
  <si>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</si>
  <si>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</si>
  <si>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</si>
  <si>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</si>
  <si>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</si>
  <si>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</si>
  <si>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</si>
  <si>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</si>
  <si>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</si>
  <si>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ROV</t>
  </si>
  <si>
    <t>Senior
Camping</t>
  </si>
  <si>
    <t>Disable
Camping</t>
  </si>
  <si>
    <t>HEAD COUNT
DAY USE</t>
  </si>
  <si>
    <t>Annual Pass
SALE</t>
  </si>
  <si>
    <t>PAID DAY USE</t>
  </si>
  <si>
    <t>FREE DAY USE</t>
  </si>
  <si>
    <t>OVERNIGHT</t>
  </si>
  <si>
    <t>BOATS</t>
  </si>
  <si>
    <t>ST PK FOUND. PASSES</t>
  </si>
  <si>
    <t>AQMA</t>
  </si>
  <si>
    <t>All Star 
Karting</t>
  </si>
  <si>
    <t>Hangtown</t>
  </si>
  <si>
    <t>1558</t>
  </si>
  <si>
    <t>Twin Cities</t>
  </si>
  <si>
    <t>Prairie City SVRA</t>
  </si>
  <si>
    <t>367</t>
  </si>
  <si>
    <t>E. Dales</t>
  </si>
  <si>
    <t>SPPO</t>
  </si>
  <si>
    <t>985-5973</t>
  </si>
  <si>
    <t>Senior/
Disable</t>
  </si>
  <si>
    <t>Golden Bear/
Dis. Veteran</t>
  </si>
  <si>
    <t>E. DALES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</si>
</sst>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2"/>
      <name val="Arial"/>
    </font>
    <font>
      <sz val="10"/>
      <name val="Arial"/>
      <family val="2"/>
    </font>
    <font>
      <sz val="9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7"/>
      <name val="Arial"/>
    </font>
    <font>
      <sz val="12"/>
      <name val="Arial"/>
      <family val="2"/>
    </font>
    <font>
      <b/>
      <sz val="7"/>
      <name val="Arial"/>
      <family val="2"/>
    </font>
    <font>
      <sz val="8"/>
      <name val="Arial"/>
    </font>
    <font>
      <sz val="10"/>
      <color indexed="14"/>
      <name val="Arial"/>
      <family val="2"/>
    </font>
    <font>
      <sz val="9"/>
      <name val="Arial"/>
    </font>
    <font>
      <b/>
      <sz val="8"/>
      <name val="Arial Narrow"/>
      <family val="2"/>
    </font>
    <font>
      <b/>
      <sz val="10"/>
      <name val="Arial"/>
      <family val="2"/>
    </font>
    <font>
      <sz val="10"/>
      <name val="Arial"/>
    </font>
    <font>
      <sz val="6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90">
    <xf numFmtId="0" fontId="0" fillId="0" borderId="0" xfId="0"/>
    <xf numFmtId="0" fontId="4" fillId="3" borderId="1" xfId="0" applyFont="1" applyFill="1" applyBorder="1" applyAlignment="1" applyProtection="1">
      <alignment horizontal="center" vertical="center"/>
      <protection locked="0"/>
    </xf>
    <xf numFmtId="164" fontId="4" fillId="3" borderId="2" xfId="0" applyNumberFormat="1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164" fontId="4" fillId="3" borderId="7" xfId="0" applyNumberFormat="1" applyFont="1" applyFill="1" applyBorder="1" applyAlignment="1" applyProtection="1">
      <alignment horizontal="center" vertical="center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0" borderId="16" xfId="0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/>
      <protection locked="0"/>
    </xf>
    <xf numFmtId="0" fontId="11" fillId="0" borderId="16" xfId="0" applyFont="1" applyBorder="1" applyAlignment="1" applyProtection="1">
      <alignment horizontal="center"/>
      <protection locked="0"/>
    </xf>
    <xf numFmtId="3" fontId="1" fillId="0" borderId="16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15" xfId="0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1" xfId="0" applyBorder="1" applyProtection="1">
      <protection locked="0"/>
    </xf>
    <xf numFmtId="0" fontId="0" fillId="0" borderId="21" xfId="0" applyBorder="1" applyAlignment="1" applyProtection="1">
      <alignment horizont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6" fillId="0" borderId="8" xfId="0" applyFont="1" applyBorder="1" applyAlignment="1" applyProtection="1">
      <alignment horizontal="center" vertical="center"/>
      <protection locked="0"/>
    </xf>
    <xf numFmtId="0" fontId="16" fillId="0" borderId="25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0" fontId="2" fillId="3" borderId="27" xfId="0" applyFont="1" applyFill="1" applyBorder="1" applyAlignment="1" applyProtection="1">
      <alignment horizontal="center"/>
      <protection locked="0"/>
    </xf>
    <xf numFmtId="0" fontId="2" fillId="3" borderId="11" xfId="0" applyFont="1" applyFill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0" fillId="0" borderId="28" xfId="0" applyBorder="1" applyProtection="1">
      <protection locked="0"/>
    </xf>
    <xf numFmtId="0" fontId="0" fillId="0" borderId="28" xfId="0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center"/>
    </xf>
    <xf numFmtId="0" fontId="9" fillId="2" borderId="14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 wrapText="1"/>
    </xf>
    <xf numFmtId="0" fontId="9" fillId="2" borderId="13" xfId="0" applyFont="1" applyFill="1" applyBorder="1" applyAlignment="1" applyProtection="1">
      <alignment horizontal="center"/>
    </xf>
    <xf numFmtId="0" fontId="9" fillId="2" borderId="29" xfId="0" applyFont="1" applyFill="1" applyBorder="1" applyAlignment="1" applyProtection="1">
      <alignment horizontal="center"/>
    </xf>
    <xf numFmtId="0" fontId="6" fillId="0" borderId="30" xfId="0" applyFont="1" applyBorder="1" applyAlignment="1" applyProtection="1">
      <alignment horizontal="center"/>
    </xf>
    <xf numFmtId="3" fontId="1" fillId="0" borderId="1" xfId="0" applyNumberFormat="1" applyFont="1" applyBorder="1" applyAlignment="1" applyProtection="1">
      <alignment horizontal="center"/>
    </xf>
    <xf numFmtId="3" fontId="1" fillId="0" borderId="5" xfId="0" applyNumberFormat="1" applyFont="1" applyBorder="1" applyAlignment="1" applyProtection="1">
      <alignment horizontal="center"/>
    </xf>
    <xf numFmtId="3" fontId="1" fillId="0" borderId="2" xfId="0" applyNumberFormat="1" applyFont="1" applyBorder="1" applyAlignment="1" applyProtection="1">
      <alignment horizontal="center"/>
    </xf>
    <xf numFmtId="3" fontId="1" fillId="0" borderId="3" xfId="0" applyNumberFormat="1" applyFont="1" applyBorder="1" applyAlignment="1" applyProtection="1">
      <alignment horizontal="center"/>
    </xf>
    <xf numFmtId="3" fontId="1" fillId="0" borderId="31" xfId="0" applyNumberFormat="1" applyFont="1" applyBorder="1" applyAlignment="1" applyProtection="1">
      <alignment horizontal="center"/>
    </xf>
    <xf numFmtId="0" fontId="6" fillId="0" borderId="32" xfId="0" applyFont="1" applyBorder="1" applyAlignment="1" applyProtection="1">
      <alignment horizontal="center"/>
    </xf>
    <xf numFmtId="3" fontId="1" fillId="0" borderId="6" xfId="0" applyNumberFormat="1" applyFont="1" applyBorder="1" applyAlignment="1" applyProtection="1">
      <alignment horizontal="center"/>
    </xf>
    <xf numFmtId="3" fontId="1" fillId="0" borderId="10" xfId="0" applyNumberFormat="1" applyFont="1" applyBorder="1" applyAlignment="1" applyProtection="1">
      <alignment horizontal="center"/>
    </xf>
    <xf numFmtId="3" fontId="1" fillId="0" borderId="7" xfId="0" applyNumberFormat="1" applyFont="1" applyBorder="1" applyAlignment="1" applyProtection="1">
      <alignment horizontal="center"/>
    </xf>
    <xf numFmtId="3" fontId="1" fillId="0" borderId="8" xfId="0" applyNumberFormat="1" applyFont="1" applyBorder="1" applyAlignment="1" applyProtection="1">
      <alignment horizontal="center"/>
    </xf>
    <xf numFmtId="3" fontId="1" fillId="0" borderId="33" xfId="0" applyNumberFormat="1" applyFont="1" applyBorder="1" applyAlignment="1" applyProtection="1">
      <alignment horizontal="center"/>
    </xf>
    <xf numFmtId="0" fontId="6" fillId="0" borderId="32" xfId="0" applyFont="1" applyFill="1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3" fontId="1" fillId="0" borderId="11" xfId="0" applyNumberFormat="1" applyFont="1" applyBorder="1" applyAlignment="1" applyProtection="1">
      <alignment horizontal="center"/>
    </xf>
    <xf numFmtId="3" fontId="1" fillId="0" borderId="14" xfId="0" applyNumberFormat="1" applyFont="1" applyBorder="1" applyAlignment="1" applyProtection="1">
      <alignment horizontal="center"/>
    </xf>
    <xf numFmtId="3" fontId="1" fillId="0" borderId="29" xfId="0" applyNumberFormat="1" applyFont="1" applyBorder="1" applyAlignment="1" applyProtection="1">
      <alignment horizontal="center"/>
    </xf>
    <xf numFmtId="0" fontId="13" fillId="0" borderId="19" xfId="0" applyFont="1" applyBorder="1" applyAlignment="1" applyProtection="1">
      <alignment horizontal="center"/>
    </xf>
    <xf numFmtId="3" fontId="1" fillId="0" borderId="34" xfId="0" applyNumberFormat="1" applyFont="1" applyBorder="1" applyAlignment="1" applyProtection="1">
      <alignment horizontal="center"/>
    </xf>
    <xf numFmtId="3" fontId="1" fillId="0" borderId="35" xfId="0" applyNumberFormat="1" applyFont="1" applyBorder="1" applyAlignment="1" applyProtection="1">
      <alignment horizontal="center"/>
    </xf>
    <xf numFmtId="3" fontId="1" fillId="0" borderId="36" xfId="0" applyNumberFormat="1" applyFont="1" applyBorder="1" applyAlignment="1" applyProtection="1">
      <alignment horizontal="center"/>
    </xf>
    <xf numFmtId="3" fontId="1" fillId="0" borderId="19" xfId="0" applyNumberFormat="1" applyFont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</xf>
    <xf numFmtId="164" fontId="4" fillId="3" borderId="37" xfId="0" applyNumberFormat="1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0" fontId="5" fillId="0" borderId="57" xfId="0" applyFont="1" applyBorder="1" applyAlignment="1" applyProtection="1">
      <alignment horizont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24" xfId="0" applyFont="1" applyFill="1" applyBorder="1" applyAlignment="1" applyProtection="1">
      <alignment horizontal="center" vertical="center"/>
      <protection locked="0"/>
    </xf>
    <xf numFmtId="0" fontId="4" fillId="3" borderId="26" xfId="0" applyFont="1" applyFill="1" applyBorder="1" applyAlignment="1" applyProtection="1">
      <alignment horizontal="center" vertical="center"/>
      <protection locked="0"/>
    </xf>
    <xf numFmtId="0" fontId="4" fillId="3" borderId="48" xfId="0" applyFont="1" applyFill="1" applyBorder="1" applyAlignment="1" applyProtection="1">
      <alignment horizontal="center" vertical="center"/>
      <protection locked="0"/>
    </xf>
    <xf numFmtId="0" fontId="14" fillId="0" borderId="21" xfId="0" applyNumberFormat="1" applyFont="1" applyBorder="1" applyAlignment="1" applyProtection="1"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16" fillId="3" borderId="65" xfId="0" applyFont="1" applyFill="1" applyBorder="1" applyAlignment="1" applyProtection="1">
      <alignment horizontal="center" vertical="center"/>
      <protection locked="0"/>
    </xf>
    <xf numFmtId="0" fontId="16" fillId="3" borderId="37" xfId="0" applyFont="1" applyFill="1" applyBorder="1" applyAlignment="1" applyProtection="1">
      <alignment horizontal="center" vertical="center"/>
      <protection locked="0"/>
    </xf>
    <xf numFmtId="3" fontId="1" fillId="0" borderId="61" xfId="0" applyNumberFormat="1" applyFont="1" applyBorder="1" applyAlignment="1" applyProtection="1">
      <alignment horizontal="center"/>
    </xf>
    <xf numFmtId="0" fontId="0" fillId="0" borderId="40" xfId="0" applyBorder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21" xfId="0" applyFont="1" applyBorder="1" applyProtection="1">
      <protection locked="0"/>
    </xf>
    <xf numFmtId="0" fontId="8" fillId="0" borderId="21" xfId="0" applyFont="1" applyBorder="1" applyAlignment="1" applyProtection="1">
      <alignment horizontal="center"/>
      <protection locked="0"/>
    </xf>
    <xf numFmtId="0" fontId="8" fillId="0" borderId="0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8" fillId="0" borderId="40" xfId="0" applyFont="1" applyBorder="1" applyProtection="1">
      <protection locked="0"/>
    </xf>
    <xf numFmtId="0" fontId="8" fillId="0" borderId="28" xfId="0" applyFont="1" applyBorder="1" applyAlignment="1" applyProtection="1">
      <alignment horizontal="center"/>
      <protection locked="0"/>
    </xf>
    <xf numFmtId="0" fontId="8" fillId="0" borderId="9" xfId="0" applyFont="1" applyBorder="1" applyProtection="1">
      <protection locked="0"/>
    </xf>
    <xf numFmtId="0" fontId="8" fillId="0" borderId="16" xfId="0" applyFont="1" applyBorder="1" applyProtection="1"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4" fillId="4" borderId="48" xfId="0" applyFont="1" applyFill="1" applyBorder="1" applyAlignment="1" applyProtection="1">
      <alignment horizontal="center" vertical="center"/>
      <protection locked="0"/>
    </xf>
    <xf numFmtId="0" fontId="2" fillId="5" borderId="26" xfId="0" applyFont="1" applyFill="1" applyBorder="1" applyAlignment="1" applyProtection="1">
      <alignment horizontal="center"/>
      <protection locked="0"/>
    </xf>
    <xf numFmtId="0" fontId="4" fillId="5" borderId="6" xfId="0" applyFont="1" applyFill="1" applyBorder="1" applyAlignment="1" applyProtection="1">
      <alignment horizontal="center" vertical="center"/>
      <protection locked="0"/>
    </xf>
    <xf numFmtId="0" fontId="4" fillId="5" borderId="7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 applyProtection="1">
      <alignment horizontal="center" vertical="center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/>
      <protection locked="0"/>
    </xf>
    <xf numFmtId="0" fontId="2" fillId="5" borderId="27" xfId="0" applyFont="1" applyFill="1" applyBorder="1" applyAlignment="1" applyProtection="1">
      <alignment horizontal="center"/>
      <protection locked="0"/>
    </xf>
    <xf numFmtId="0" fontId="4" fillId="5" borderId="11" xfId="0" applyFont="1" applyFill="1" applyBorder="1" applyAlignment="1" applyProtection="1">
      <alignment horizontal="center" vertical="center"/>
      <protection locked="0"/>
    </xf>
    <xf numFmtId="0" fontId="4" fillId="5" borderId="14" xfId="0" applyFont="1" applyFill="1" applyBorder="1" applyAlignment="1" applyProtection="1">
      <alignment horizontal="center" vertical="center"/>
      <protection locked="0"/>
    </xf>
    <xf numFmtId="0" fontId="4" fillId="5" borderId="48" xfId="0" applyFont="1" applyFill="1" applyBorder="1" applyAlignment="1" applyProtection="1">
      <alignment horizontal="center" vertical="center"/>
      <protection locked="0"/>
    </xf>
    <xf numFmtId="164" fontId="4" fillId="5" borderId="12" xfId="0" applyNumberFormat="1" applyFont="1" applyFill="1" applyBorder="1" applyAlignment="1" applyProtection="1">
      <alignment horizontal="center" vertical="center"/>
    </xf>
    <xf numFmtId="0" fontId="4" fillId="5" borderId="13" xfId="0" applyFont="1" applyFill="1" applyBorder="1" applyAlignment="1" applyProtection="1">
      <alignment horizontal="center" vertical="center"/>
      <protection locked="0"/>
    </xf>
    <xf numFmtId="0" fontId="4" fillId="5" borderId="1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6" borderId="7" xfId="0" applyFont="1" applyFill="1" applyBorder="1" applyAlignment="1" applyProtection="1">
      <alignment horizontal="center" vertical="center"/>
      <protection locked="0"/>
    </xf>
    <xf numFmtId="0" fontId="4" fillId="7" borderId="5" xfId="0" applyFont="1" applyFill="1" applyBorder="1" applyAlignment="1" applyProtection="1">
      <alignment horizontal="center" vertical="center"/>
      <protection locked="0"/>
    </xf>
    <xf numFmtId="0" fontId="4" fillId="7" borderId="10" xfId="0" applyFont="1" applyFill="1" applyBorder="1" applyAlignment="1" applyProtection="1">
      <alignment horizontal="center" vertical="center"/>
      <protection locked="0"/>
    </xf>
    <xf numFmtId="0" fontId="4" fillId="7" borderId="14" xfId="0" applyFont="1" applyFill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protection locked="0"/>
    </xf>
    <xf numFmtId="0" fontId="4" fillId="9" borderId="7" xfId="0" applyFont="1" applyFill="1" applyBorder="1" applyAlignment="1" applyProtection="1">
      <alignment horizontal="center" vertical="center"/>
      <protection locked="0"/>
    </xf>
    <xf numFmtId="0" fontId="4" fillId="10" borderId="7" xfId="0" applyFont="1" applyFill="1" applyBorder="1" applyAlignment="1" applyProtection="1">
      <alignment horizontal="center" vertical="center"/>
      <protection locked="0"/>
    </xf>
    <xf numFmtId="0" fontId="4" fillId="6" borderId="2" xfId="0" applyFont="1" applyFill="1" applyBorder="1" applyAlignment="1" applyProtection="1">
      <alignment horizontal="center" vertical="center"/>
      <protection locked="0"/>
    </xf>
    <xf numFmtId="0" fontId="4" fillId="6" borderId="12" xfId="0" applyFont="1" applyFill="1" applyBorder="1" applyAlignment="1" applyProtection="1">
      <alignment horizontal="center" vertical="center"/>
      <protection locked="0"/>
    </xf>
    <xf numFmtId="0" fontId="4" fillId="8" borderId="2" xfId="0" applyFont="1" applyFill="1" applyBorder="1" applyAlignment="1" applyProtection="1">
      <alignment horizontal="center" vertical="center"/>
      <protection locked="0"/>
    </xf>
    <xf numFmtId="0" fontId="4" fillId="10" borderId="12" xfId="0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/>
      <protection locked="0"/>
    </xf>
    <xf numFmtId="0" fontId="4" fillId="5" borderId="5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164" fontId="4" fillId="5" borderId="2" xfId="0" applyNumberFormat="1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4" fillId="5" borderId="24" xfId="0" applyFont="1" applyFill="1" applyBorder="1" applyAlignment="1" applyProtection="1">
      <alignment horizontal="center" vertical="center"/>
      <protection locked="0"/>
    </xf>
    <xf numFmtId="0" fontId="4" fillId="5" borderId="26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4" fillId="10" borderId="8" xfId="0" applyFont="1" applyFill="1" applyBorder="1" applyAlignment="1" applyProtection="1">
      <alignment horizontal="center" vertical="center"/>
      <protection locked="0"/>
    </xf>
    <xf numFmtId="0" fontId="4" fillId="11" borderId="7" xfId="0" applyFont="1" applyFill="1" applyBorder="1" applyAlignment="1" applyProtection="1">
      <alignment horizontal="center" vertical="center"/>
      <protection locked="0"/>
    </xf>
    <xf numFmtId="0" fontId="4" fillId="8" borderId="12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1" fillId="0" borderId="57" xfId="0" applyFont="1" applyBorder="1" applyAlignment="1" applyProtection="1">
      <alignment horizontal="left"/>
      <protection locked="0"/>
    </xf>
    <xf numFmtId="0" fontId="1" fillId="0" borderId="58" xfId="0" applyFont="1" applyBorder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/>
      <protection locked="0"/>
    </xf>
    <xf numFmtId="0" fontId="1" fillId="0" borderId="22" xfId="0" applyFont="1" applyBorder="1" applyAlignment="1" applyProtection="1">
      <alignment horizontal="left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59" xfId="0" applyFont="1" applyBorder="1" applyAlignment="1" applyProtection="1">
      <alignment horizontal="left"/>
      <protection locked="0"/>
    </xf>
    <xf numFmtId="0" fontId="1" fillId="0" borderId="15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18" xfId="0" applyFont="1" applyBorder="1" applyAlignment="1" applyProtection="1">
      <alignment horizontal="left"/>
      <protection locked="0"/>
    </xf>
    <xf numFmtId="0" fontId="1" fillId="0" borderId="32" xfId="0" applyFont="1" applyBorder="1" applyAlignment="1" applyProtection="1">
      <alignment horizontal="left"/>
      <protection locked="0"/>
    </xf>
    <xf numFmtId="0" fontId="1" fillId="0" borderId="40" xfId="0" applyFont="1" applyBorder="1" applyAlignment="1" applyProtection="1">
      <alignment horizontal="left"/>
      <protection locked="0"/>
    </xf>
    <xf numFmtId="0" fontId="1" fillId="0" borderId="41" xfId="0" applyFont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15" fillId="0" borderId="38" xfId="0" applyFont="1" applyBorder="1" applyProtection="1">
      <protection locked="0"/>
    </xf>
    <xf numFmtId="0" fontId="15" fillId="0" borderId="17" xfId="0" applyFont="1" applyBorder="1" applyProtection="1">
      <protection locked="0"/>
    </xf>
    <xf numFmtId="0" fontId="15" fillId="0" borderId="39" xfId="0" applyFont="1" applyBorder="1" applyProtection="1">
      <protection locked="0"/>
    </xf>
    <xf numFmtId="0" fontId="15" fillId="0" borderId="15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15" fillId="0" borderId="18" xfId="0" applyFont="1" applyBorder="1" applyProtection="1">
      <protection locked="0"/>
    </xf>
    <xf numFmtId="164" fontId="1" fillId="0" borderId="42" xfId="0" applyNumberFormat="1" applyFont="1" applyBorder="1" applyAlignment="1" applyProtection="1">
      <alignment horizontal="center"/>
      <protection locked="0"/>
    </xf>
    <xf numFmtId="164" fontId="1" fillId="0" borderId="45" xfId="0" applyNumberFormat="1" applyFont="1" applyBorder="1" applyAlignment="1" applyProtection="1">
      <alignment horizontal="center"/>
      <protection locked="0"/>
    </xf>
    <xf numFmtId="3" fontId="1" fillId="0" borderId="51" xfId="0" applyNumberFormat="1" applyFont="1" applyBorder="1" applyAlignment="1" applyProtection="1">
      <alignment horizontal="center"/>
    </xf>
    <xf numFmtId="3" fontId="1" fillId="0" borderId="28" xfId="0" applyNumberFormat="1" applyFont="1" applyBorder="1" applyAlignment="1" applyProtection="1">
      <alignment horizontal="center"/>
    </xf>
    <xf numFmtId="3" fontId="1" fillId="0" borderId="52" xfId="0" applyNumberFormat="1" applyFont="1" applyBorder="1" applyAlignment="1" applyProtection="1">
      <alignment horizontal="center"/>
    </xf>
    <xf numFmtId="3" fontId="1" fillId="0" borderId="55" xfId="0" applyNumberFormat="1" applyFont="1" applyBorder="1" applyAlignment="1" applyProtection="1">
      <alignment horizontal="center"/>
    </xf>
    <xf numFmtId="3" fontId="1" fillId="0" borderId="49" xfId="0" applyNumberFormat="1" applyFont="1" applyBorder="1" applyAlignment="1" applyProtection="1">
      <alignment horizontal="center"/>
    </xf>
    <xf numFmtId="3" fontId="1" fillId="0" borderId="50" xfId="0" applyNumberFormat="1" applyFont="1" applyBorder="1" applyAlignment="1" applyProtection="1">
      <alignment horizontal="center"/>
    </xf>
    <xf numFmtId="3" fontId="1" fillId="0" borderId="46" xfId="0" applyNumberFormat="1" applyFont="1" applyBorder="1" applyAlignment="1" applyProtection="1">
      <alignment horizontal="center"/>
    </xf>
    <xf numFmtId="3" fontId="1" fillId="0" borderId="16" xfId="0" applyNumberFormat="1" applyFont="1" applyBorder="1" applyAlignment="1" applyProtection="1">
      <alignment horizontal="center"/>
    </xf>
    <xf numFmtId="3" fontId="1" fillId="0" borderId="56" xfId="0" applyNumberFormat="1" applyFont="1" applyBorder="1" applyAlignment="1" applyProtection="1">
      <alignment horizontal="center"/>
    </xf>
    <xf numFmtId="3" fontId="1" fillId="0" borderId="8" xfId="0" applyNumberFormat="1" applyFont="1" applyBorder="1" applyAlignment="1" applyProtection="1">
      <alignment horizontal="center"/>
    </xf>
    <xf numFmtId="3" fontId="1" fillId="0" borderId="9" xfId="0" applyNumberFormat="1" applyFont="1" applyBorder="1" applyAlignment="1" applyProtection="1">
      <alignment horizontal="center"/>
    </xf>
    <xf numFmtId="3" fontId="1" fillId="0" borderId="48" xfId="0" applyNumberFormat="1" applyFont="1" applyBorder="1" applyAlignment="1" applyProtection="1">
      <alignment horizontal="center"/>
    </xf>
    <xf numFmtId="3" fontId="1" fillId="0" borderId="13" xfId="0" applyNumberFormat="1" applyFont="1" applyBorder="1" applyAlignment="1" applyProtection="1">
      <alignment horizontal="center"/>
    </xf>
    <xf numFmtId="3" fontId="1" fillId="0" borderId="36" xfId="0" applyNumberFormat="1" applyFont="1" applyBorder="1" applyAlignment="1" applyProtection="1">
      <alignment horizontal="center"/>
    </xf>
    <xf numFmtId="3" fontId="1" fillId="0" borderId="47" xfId="0" applyNumberFormat="1" applyFont="1" applyBorder="1" applyAlignment="1" applyProtection="1">
      <alignment horizontal="center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39" xfId="0" applyFont="1" applyBorder="1" applyAlignment="1" applyProtection="1">
      <alignment horizontal="center"/>
      <protection locked="0"/>
    </xf>
    <xf numFmtId="0" fontId="2" fillId="0" borderId="38" xfId="0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2" fillId="0" borderId="39" xfId="0" applyFont="1" applyBorder="1" applyAlignment="1" applyProtection="1">
      <alignment horizontal="center"/>
      <protection locked="0"/>
    </xf>
    <xf numFmtId="3" fontId="1" fillId="0" borderId="3" xfId="0" applyNumberFormat="1" applyFont="1" applyBorder="1" applyAlignment="1" applyProtection="1">
      <alignment horizontal="center"/>
    </xf>
    <xf numFmtId="3" fontId="1" fillId="0" borderId="4" xfId="0" applyNumberFormat="1" applyFont="1" applyBorder="1" applyAlignment="1" applyProtection="1">
      <alignment horizontal="center"/>
    </xf>
    <xf numFmtId="3" fontId="1" fillId="0" borderId="30" xfId="0" applyNumberFormat="1" applyFont="1" applyBorder="1" applyAlignment="1" applyProtection="1">
      <alignment horizontal="center"/>
    </xf>
    <xf numFmtId="3" fontId="1" fillId="0" borderId="53" xfId="0" applyNumberFormat="1" applyFont="1" applyBorder="1" applyAlignment="1" applyProtection="1">
      <alignment horizontal="center"/>
    </xf>
    <xf numFmtId="3" fontId="1" fillId="0" borderId="54" xfId="0" applyNumberFormat="1" applyFont="1" applyBorder="1" applyAlignment="1" applyProtection="1">
      <alignment horizontal="center"/>
    </xf>
    <xf numFmtId="0" fontId="6" fillId="0" borderId="51" xfId="0" applyFont="1" applyBorder="1" applyAlignment="1" applyProtection="1">
      <alignment horizontal="center"/>
    </xf>
    <xf numFmtId="0" fontId="6" fillId="0" borderId="52" xfId="0" applyFont="1" applyBorder="1" applyAlignment="1" applyProtection="1">
      <alignment horizontal="center"/>
    </xf>
    <xf numFmtId="0" fontId="5" fillId="2" borderId="38" xfId="0" applyFont="1" applyFill="1" applyBorder="1" applyAlignment="1" applyProtection="1">
      <alignment horizontal="center" vertical="center" textRotation="255"/>
    </xf>
    <xf numFmtId="0" fontId="5" fillId="2" borderId="39" xfId="0" applyFont="1" applyFill="1" applyBorder="1" applyAlignment="1" applyProtection="1">
      <alignment horizontal="center" vertical="center" textRotation="255"/>
    </xf>
    <xf numFmtId="0" fontId="5" fillId="2" borderId="15" xfId="0" applyFont="1" applyFill="1" applyBorder="1" applyAlignment="1" applyProtection="1">
      <alignment horizontal="center" vertical="center" textRotation="255"/>
    </xf>
    <xf numFmtId="0" fontId="5" fillId="2" borderId="18" xfId="0" applyFont="1" applyFill="1" applyBorder="1" applyAlignment="1" applyProtection="1">
      <alignment horizontal="center" vertical="center" textRotation="255"/>
    </xf>
    <xf numFmtId="0" fontId="5" fillId="2" borderId="20" xfId="0" applyFont="1" applyFill="1" applyBorder="1" applyAlignment="1" applyProtection="1">
      <alignment horizontal="center" vertical="center" textRotation="255"/>
    </xf>
    <xf numFmtId="0" fontId="5" fillId="2" borderId="22" xfId="0" applyFont="1" applyFill="1" applyBorder="1" applyAlignment="1" applyProtection="1">
      <alignment horizontal="center" vertical="center" textRotation="255"/>
    </xf>
    <xf numFmtId="0" fontId="6" fillId="0" borderId="51" xfId="0" applyFont="1" applyFill="1" applyBorder="1" applyAlignment="1" applyProtection="1">
      <alignment horizontal="center"/>
    </xf>
    <xf numFmtId="0" fontId="6" fillId="0" borderId="52" xfId="0" applyFont="1" applyFill="1" applyBorder="1" applyAlignment="1" applyProtection="1">
      <alignment horizontal="center"/>
    </xf>
    <xf numFmtId="0" fontId="5" fillId="0" borderId="51" xfId="0" applyNumberFormat="1" applyFont="1" applyBorder="1" applyAlignment="1" applyProtection="1">
      <alignment horizontal="center"/>
      <protection locked="0"/>
    </xf>
    <xf numFmtId="49" fontId="5" fillId="0" borderId="28" xfId="0" applyNumberFormat="1" applyFont="1" applyBorder="1" applyAlignment="1" applyProtection="1">
      <alignment horizontal="center"/>
      <protection locked="0"/>
    </xf>
    <xf numFmtId="49" fontId="5" fillId="0" borderId="52" xfId="0" applyNumberFormat="1" applyFont="1" applyBorder="1" applyAlignment="1" applyProtection="1">
      <alignment horizontal="center"/>
      <protection locked="0"/>
    </xf>
    <xf numFmtId="0" fontId="5" fillId="0" borderId="3" xfId="0" applyNumberFormat="1" applyFont="1" applyBorder="1" applyAlignment="1" applyProtection="1">
      <alignment horizontal="center"/>
      <protection locked="0"/>
    </xf>
    <xf numFmtId="0" fontId="5" fillId="0" borderId="53" xfId="0" applyNumberFormat="1" applyFont="1" applyBorder="1" applyAlignment="1" applyProtection="1">
      <alignment horizontal="center"/>
      <protection locked="0"/>
    </xf>
    <xf numFmtId="0" fontId="5" fillId="0" borderId="54" xfId="0" applyNumberFormat="1" applyFont="1" applyBorder="1" applyAlignment="1" applyProtection="1">
      <alignment horizontal="center"/>
      <protection locked="0"/>
    </xf>
    <xf numFmtId="0" fontId="5" fillId="0" borderId="30" xfId="0" applyNumberFormat="1" applyFont="1" applyBorder="1" applyAlignment="1" applyProtection="1">
      <alignment horizontal="center"/>
      <protection locked="0"/>
    </xf>
    <xf numFmtId="0" fontId="5" fillId="0" borderId="4" xfId="0" applyNumberFormat="1" applyFont="1" applyBorder="1" applyAlignment="1" applyProtection="1">
      <alignment horizontal="center"/>
      <protection locked="0"/>
    </xf>
    <xf numFmtId="0" fontId="5" fillId="0" borderId="55" xfId="0" applyNumberFormat="1" applyFont="1" applyBorder="1" applyAlignment="1" applyProtection="1">
      <alignment horizontal="center"/>
      <protection locked="0"/>
    </xf>
    <xf numFmtId="49" fontId="5" fillId="0" borderId="13" xfId="0" applyNumberFormat="1" applyFont="1" applyBorder="1" applyAlignment="1" applyProtection="1">
      <alignment horizontal="center"/>
      <protection locked="0"/>
    </xf>
    <xf numFmtId="0" fontId="13" fillId="0" borderId="46" xfId="0" applyFont="1" applyBorder="1" applyAlignment="1" applyProtection="1">
      <alignment horizontal="center"/>
    </xf>
    <xf numFmtId="0" fontId="13" fillId="0" borderId="56" xfId="0" applyFont="1" applyBorder="1" applyAlignment="1" applyProtection="1">
      <alignment horizontal="center"/>
    </xf>
    <xf numFmtId="0" fontId="14" fillId="0" borderId="36" xfId="0" applyNumberFormat="1" applyFont="1" applyBorder="1" applyAlignment="1" applyProtection="1">
      <alignment horizontal="left"/>
      <protection locked="0"/>
    </xf>
    <xf numFmtId="0" fontId="14" fillId="0" borderId="16" xfId="0" applyNumberFormat="1" applyFont="1" applyBorder="1" applyAlignment="1" applyProtection="1">
      <alignment horizontal="left"/>
      <protection locked="0"/>
    </xf>
    <xf numFmtId="0" fontId="14" fillId="0" borderId="56" xfId="0" applyNumberFormat="1" applyFont="1" applyBorder="1" applyAlignment="1" applyProtection="1">
      <alignment horizontal="left"/>
      <protection locked="0"/>
    </xf>
    <xf numFmtId="0" fontId="6" fillId="0" borderId="55" xfId="0" applyFont="1" applyBorder="1" applyAlignment="1" applyProtection="1">
      <alignment horizontal="center"/>
    </xf>
    <xf numFmtId="0" fontId="6" fillId="0" borderId="50" xfId="0" applyFont="1" applyBorder="1" applyAlignment="1" applyProtection="1">
      <alignment horizontal="center"/>
    </xf>
    <xf numFmtId="0" fontId="6" fillId="0" borderId="30" xfId="0" applyFont="1" applyBorder="1" applyAlignment="1" applyProtection="1">
      <alignment horizontal="center"/>
    </xf>
    <xf numFmtId="0" fontId="6" fillId="0" borderId="54" xfId="0" applyFont="1" applyBorder="1" applyAlignment="1" applyProtection="1">
      <alignment horizontal="center"/>
    </xf>
    <xf numFmtId="0" fontId="5" fillId="2" borderId="38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9" xfId="0" applyFont="1" applyFill="1" applyBorder="1" applyAlignment="1" applyProtection="1">
      <alignment horizontal="center" vertical="center"/>
    </xf>
    <xf numFmtId="0" fontId="5" fillId="2" borderId="32" xfId="0" applyFont="1" applyFill="1" applyBorder="1" applyAlignment="1" applyProtection="1">
      <alignment horizontal="center" vertical="center"/>
    </xf>
    <xf numFmtId="0" fontId="5" fillId="2" borderId="40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42" xfId="0" applyFont="1" applyFill="1" applyBorder="1" applyAlignment="1" applyProtection="1">
      <alignment horizontal="center" vertical="center"/>
    </xf>
    <xf numFmtId="0" fontId="5" fillId="2" borderId="43" xfId="0" applyFont="1" applyFill="1" applyBorder="1" applyAlignment="1" applyProtection="1">
      <alignment horizontal="center" vertical="center"/>
    </xf>
    <xf numFmtId="0" fontId="5" fillId="2" borderId="42" xfId="0" applyFont="1" applyFill="1" applyBorder="1" applyAlignment="1" applyProtection="1">
      <alignment horizontal="center" vertical="center" textRotation="255"/>
    </xf>
    <xf numFmtId="0" fontId="5" fillId="2" borderId="44" xfId="0" applyFont="1" applyFill="1" applyBorder="1" applyAlignment="1" applyProtection="1">
      <alignment horizontal="center" vertical="center" textRotation="255"/>
    </xf>
    <xf numFmtId="0" fontId="5" fillId="2" borderId="45" xfId="0" applyFont="1" applyFill="1" applyBorder="1" applyAlignment="1" applyProtection="1">
      <alignment horizontal="center" vertical="center" textRotation="255"/>
    </xf>
    <xf numFmtId="0" fontId="14" fillId="0" borderId="46" xfId="0" applyNumberFormat="1" applyFont="1" applyBorder="1" applyAlignment="1" applyProtection="1">
      <alignment horizontal="left"/>
      <protection locked="0"/>
    </xf>
    <xf numFmtId="0" fontId="14" fillId="0" borderId="47" xfId="0" applyNumberFormat="1" applyFont="1" applyBorder="1" applyAlignment="1" applyProtection="1">
      <alignment horizontal="left"/>
      <protection locked="0"/>
    </xf>
    <xf numFmtId="0" fontId="9" fillId="2" borderId="48" xfId="0" applyFont="1" applyFill="1" applyBorder="1" applyAlignment="1" applyProtection="1">
      <alignment horizontal="center"/>
    </xf>
    <xf numFmtId="0" fontId="9" fillId="2" borderId="13" xfId="0" applyFont="1" applyFill="1" applyBorder="1" applyAlignment="1" applyProtection="1">
      <alignment horizontal="center"/>
    </xf>
    <xf numFmtId="49" fontId="5" fillId="0" borderId="48" xfId="0" applyNumberFormat="1" applyFont="1" applyBorder="1" applyAlignment="1" applyProtection="1">
      <alignment horizontal="center"/>
      <protection locked="0"/>
    </xf>
    <xf numFmtId="49" fontId="5" fillId="0" borderId="49" xfId="0" applyNumberFormat="1" applyFont="1" applyBorder="1" applyAlignment="1" applyProtection="1">
      <alignment horizontal="center"/>
      <protection locked="0"/>
    </xf>
    <xf numFmtId="49" fontId="5" fillId="0" borderId="50" xfId="0" applyNumberFormat="1" applyFont="1" applyBorder="1" applyAlignment="1" applyProtection="1">
      <alignment horizontal="center"/>
      <protection locked="0"/>
    </xf>
    <xf numFmtId="0" fontId="9" fillId="2" borderId="20" xfId="0" applyFont="1" applyFill="1" applyBorder="1" applyAlignment="1" applyProtection="1">
      <alignment horizontal="center"/>
    </xf>
    <xf numFmtId="0" fontId="9" fillId="2" borderId="21" xfId="0" applyFont="1" applyFill="1" applyBorder="1" applyAlignment="1" applyProtection="1">
      <alignment horizontal="center"/>
    </xf>
    <xf numFmtId="0" fontId="9" fillId="2" borderId="22" xfId="0" applyFont="1" applyFill="1" applyBorder="1" applyAlignment="1" applyProtection="1">
      <alignment horizontal="center"/>
    </xf>
    <xf numFmtId="0" fontId="9" fillId="2" borderId="38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39" xfId="0" applyFont="1" applyFill="1" applyBorder="1" applyAlignment="1" applyProtection="1">
      <alignment horizontal="center" vertical="center" wrapText="1"/>
    </xf>
    <xf numFmtId="0" fontId="9" fillId="2" borderId="32" xfId="0" applyFont="1" applyFill="1" applyBorder="1" applyAlignment="1" applyProtection="1">
      <alignment horizontal="center" vertical="center" wrapText="1"/>
    </xf>
    <xf numFmtId="0" fontId="9" fillId="2" borderId="40" xfId="0" applyFont="1" applyFill="1" applyBorder="1" applyAlignment="1" applyProtection="1">
      <alignment horizontal="center" vertical="center" wrapText="1"/>
    </xf>
    <xf numFmtId="0" fontId="9" fillId="2" borderId="41" xfId="0" applyFont="1" applyFill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/>
      <protection locked="0"/>
    </xf>
    <xf numFmtId="0" fontId="16" fillId="0" borderId="68" xfId="0" applyFont="1" applyBorder="1" applyAlignment="1" applyProtection="1">
      <alignment horizontal="center" vertical="top" wrapText="1"/>
      <protection locked="0"/>
    </xf>
    <xf numFmtId="0" fontId="16" fillId="0" borderId="71" xfId="0" applyFont="1" applyBorder="1" applyAlignment="1" applyProtection="1">
      <alignment horizontal="center" vertical="top" wrapText="1"/>
      <protection locked="0"/>
    </xf>
    <xf numFmtId="0" fontId="16" fillId="0" borderId="26" xfId="0" applyFont="1" applyBorder="1" applyAlignment="1" applyProtection="1">
      <alignment horizontal="center" vertical="top" wrapText="1"/>
      <protection locked="0"/>
    </xf>
    <xf numFmtId="0" fontId="16" fillId="0" borderId="72" xfId="0" applyFont="1" applyBorder="1" applyAlignment="1" applyProtection="1">
      <alignment horizontal="center" vertical="top" wrapText="1"/>
      <protection locked="0"/>
    </xf>
    <xf numFmtId="0" fontId="16" fillId="0" borderId="48" xfId="0" applyFont="1" applyBorder="1" applyAlignment="1" applyProtection="1">
      <alignment horizontal="center" vertical="center"/>
      <protection locked="0"/>
    </xf>
    <xf numFmtId="0" fontId="16" fillId="0" borderId="13" xfId="0" applyFont="1" applyBorder="1" applyAlignment="1" applyProtection="1">
      <alignment horizontal="center" vertical="center"/>
      <protection locked="0"/>
    </xf>
    <xf numFmtId="0" fontId="16" fillId="0" borderId="23" xfId="0" applyFont="1" applyBorder="1" applyAlignment="1" applyProtection="1">
      <alignment horizontal="center" vertical="top"/>
      <protection locked="0"/>
    </xf>
    <xf numFmtId="0" fontId="16" fillId="0" borderId="24" xfId="0" applyFont="1" applyBorder="1" applyAlignment="1" applyProtection="1">
      <alignment horizontal="center" vertical="top"/>
      <protection locked="0"/>
    </xf>
    <xf numFmtId="0" fontId="8" fillId="0" borderId="48" xfId="0" applyFont="1" applyBorder="1" applyAlignment="1" applyProtection="1">
      <alignment horizontal="left"/>
      <protection locked="0"/>
    </xf>
    <xf numFmtId="0" fontId="8" fillId="0" borderId="49" xfId="0" applyFont="1" applyBorder="1" applyAlignment="1" applyProtection="1">
      <alignment horizontal="left"/>
      <protection locked="0"/>
    </xf>
    <xf numFmtId="0" fontId="8" fillId="0" borderId="13" xfId="0" applyFont="1" applyBorder="1" applyAlignment="1" applyProtection="1">
      <alignment horizontal="left"/>
      <protection locked="0"/>
    </xf>
    <xf numFmtId="0" fontId="14" fillId="0" borderId="35" xfId="0" applyNumberFormat="1" applyFont="1" applyBorder="1" applyAlignment="1" applyProtection="1">
      <alignment horizontal="center"/>
      <protection locked="0"/>
    </xf>
    <xf numFmtId="0" fontId="14" fillId="0" borderId="19" xfId="0" applyNumberFormat="1" applyFont="1" applyBorder="1" applyAlignment="1" applyProtection="1">
      <alignment horizontal="center"/>
      <protection locked="0"/>
    </xf>
    <xf numFmtId="0" fontId="14" fillId="0" borderId="46" xfId="0" applyNumberFormat="1" applyFont="1" applyBorder="1" applyAlignment="1" applyProtection="1">
      <alignment horizontal="center"/>
      <protection locked="0"/>
    </xf>
    <xf numFmtId="49" fontId="14" fillId="0" borderId="34" xfId="0" applyNumberFormat="1" applyFont="1" applyBorder="1" applyAlignment="1" applyProtection="1">
      <alignment horizontal="center"/>
      <protection locked="0"/>
    </xf>
    <xf numFmtId="0" fontId="14" fillId="0" borderId="34" xfId="0" applyNumberFormat="1" applyFont="1" applyBorder="1" applyAlignment="1" applyProtection="1">
      <alignment horizontal="center"/>
      <protection locked="0"/>
    </xf>
    <xf numFmtId="49" fontId="14" fillId="0" borderId="36" xfId="0" applyNumberFormat="1" applyFont="1" applyBorder="1" applyAlignment="1" applyProtection="1">
      <alignment horizontal="left"/>
      <protection locked="0"/>
    </xf>
    <xf numFmtId="49" fontId="14" fillId="0" borderId="16" xfId="0" applyNumberFormat="1" applyFont="1" applyBorder="1" applyAlignment="1" applyProtection="1">
      <alignment horizontal="left"/>
      <protection locked="0"/>
    </xf>
    <xf numFmtId="49" fontId="14" fillId="0" borderId="47" xfId="0" applyNumberFormat="1" applyFont="1" applyBorder="1" applyAlignment="1" applyProtection="1">
      <alignment horizontal="left"/>
      <protection locked="0"/>
    </xf>
    <xf numFmtId="49" fontId="14" fillId="0" borderId="35" xfId="0" applyNumberFormat="1" applyFont="1" applyBorder="1" applyAlignment="1" applyProtection="1">
      <alignment horizontal="center"/>
      <protection locked="0"/>
    </xf>
    <xf numFmtId="0" fontId="14" fillId="0" borderId="36" xfId="0" applyNumberFormat="1" applyFont="1" applyBorder="1" applyAlignment="1" applyProtection="1">
      <alignment horizontal="center"/>
      <protection locked="0"/>
    </xf>
    <xf numFmtId="0" fontId="14" fillId="0" borderId="16" xfId="0" applyNumberFormat="1" applyFont="1" applyBorder="1" applyAlignment="1" applyProtection="1">
      <alignment horizontal="center"/>
      <protection locked="0"/>
    </xf>
    <xf numFmtId="0" fontId="14" fillId="0" borderId="47" xfId="0" applyNumberFormat="1" applyFont="1" applyBorder="1" applyAlignment="1" applyProtection="1">
      <alignment horizontal="center"/>
      <protection locked="0"/>
    </xf>
    <xf numFmtId="0" fontId="14" fillId="0" borderId="64" xfId="0" applyFont="1" applyBorder="1" applyAlignment="1" applyProtection="1">
      <alignment horizontal="center" textRotation="255"/>
      <protection locked="0"/>
    </xf>
    <xf numFmtId="0" fontId="14" fillId="0" borderId="66" xfId="0" applyFont="1" applyBorder="1" applyAlignment="1" applyProtection="1">
      <alignment horizontal="center" textRotation="255"/>
      <protection locked="0"/>
    </xf>
    <xf numFmtId="0" fontId="14" fillId="0" borderId="67" xfId="0" applyFont="1" applyBorder="1" applyAlignment="1" applyProtection="1">
      <alignment horizontal="center" textRotation="255"/>
      <protection locked="0"/>
    </xf>
    <xf numFmtId="0" fontId="16" fillId="0" borderId="10" xfId="0" applyFon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/>
      <protection locked="0"/>
    </xf>
    <xf numFmtId="0" fontId="16" fillId="0" borderId="8" xfId="0" applyFont="1" applyBorder="1" applyAlignment="1" applyProtection="1">
      <alignment horizontal="center"/>
      <protection locked="0"/>
    </xf>
    <xf numFmtId="0" fontId="16" fillId="0" borderId="48" xfId="0" applyFont="1" applyBorder="1" applyAlignment="1" applyProtection="1">
      <alignment horizontal="center"/>
      <protection locked="0"/>
    </xf>
    <xf numFmtId="0" fontId="16" fillId="0" borderId="23" xfId="0" applyFont="1" applyBorder="1" applyAlignment="1" applyProtection="1">
      <alignment horizontal="center" wrapText="1"/>
      <protection locked="0"/>
    </xf>
    <xf numFmtId="0" fontId="16" fillId="0" borderId="60" xfId="0" applyFont="1" applyBorder="1" applyAlignment="1" applyProtection="1">
      <alignment horizontal="center"/>
      <protection locked="0"/>
    </xf>
    <xf numFmtId="0" fontId="16" fillId="0" borderId="61" xfId="0" applyFont="1" applyBorder="1" applyAlignment="1" applyProtection="1">
      <alignment horizontal="center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62" xfId="0" applyFont="1" applyBorder="1" applyAlignment="1" applyProtection="1">
      <alignment horizontal="center"/>
      <protection locked="0"/>
    </xf>
    <xf numFmtId="0" fontId="16" fillId="0" borderId="63" xfId="0" applyFont="1" applyBorder="1" applyAlignment="1" applyProtection="1">
      <alignment horizontal="center"/>
      <protection locked="0"/>
    </xf>
    <xf numFmtId="0" fontId="5" fillId="0" borderId="51" xfId="0" applyFont="1" applyBorder="1" applyAlignment="1" applyProtection="1">
      <alignment horizontal="center"/>
      <protection locked="0"/>
    </xf>
    <xf numFmtId="0" fontId="5" fillId="0" borderId="28" xfId="0" applyFont="1" applyBorder="1" applyAlignment="1" applyProtection="1">
      <alignment horizontal="center"/>
      <protection locked="0"/>
    </xf>
    <xf numFmtId="0" fontId="5" fillId="0" borderId="52" xfId="0" applyFont="1" applyBorder="1" applyAlignment="1" applyProtection="1">
      <alignment horizontal="center"/>
      <protection locked="0"/>
    </xf>
    <xf numFmtId="0" fontId="16" fillId="0" borderId="23" xfId="0" applyFont="1" applyBorder="1" applyAlignment="1" applyProtection="1">
      <alignment horizontal="center"/>
      <protection locked="0"/>
    </xf>
    <xf numFmtId="0" fontId="16" fillId="0" borderId="68" xfId="0" applyFont="1" applyBorder="1" applyAlignment="1" applyProtection="1">
      <alignment horizontal="center"/>
      <protection locked="0"/>
    </xf>
    <xf numFmtId="0" fontId="16" fillId="0" borderId="69" xfId="0" applyFont="1" applyBorder="1" applyAlignment="1" applyProtection="1">
      <alignment horizontal="center"/>
      <protection locked="0"/>
    </xf>
    <xf numFmtId="0" fontId="16" fillId="0" borderId="27" xfId="0" applyFont="1" applyBorder="1" applyAlignment="1" applyProtection="1">
      <alignment horizontal="center"/>
      <protection locked="0"/>
    </xf>
    <xf numFmtId="0" fontId="16" fillId="0" borderId="23" xfId="0" applyFont="1" applyBorder="1" applyAlignment="1" applyProtection="1">
      <alignment horizontal="center" vertical="top" wrapText="1"/>
      <protection locked="0"/>
    </xf>
    <xf numFmtId="0" fontId="14" fillId="0" borderId="25" xfId="0" applyFont="1" applyBorder="1" applyAlignment="1" applyProtection="1">
      <alignment horizontal="center" textRotation="255"/>
      <protection locked="0"/>
    </xf>
    <xf numFmtId="0" fontId="14" fillId="0" borderId="62" xfId="0" applyFont="1" applyBorder="1" applyAlignment="1" applyProtection="1">
      <alignment horizontal="center" textRotation="255"/>
      <protection locked="0"/>
    </xf>
    <xf numFmtId="0" fontId="14" fillId="0" borderId="63" xfId="0" applyFont="1" applyBorder="1" applyAlignment="1" applyProtection="1">
      <alignment horizontal="center" textRotation="255"/>
      <protection locked="0"/>
    </xf>
    <xf numFmtId="0" fontId="5" fillId="0" borderId="59" xfId="0" applyFont="1" applyBorder="1" applyAlignment="1" applyProtection="1">
      <alignment horizontal="center" vertical="center" wrapText="1"/>
      <protection locked="0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41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wrapText="1"/>
      <protection locked="0"/>
    </xf>
    <xf numFmtId="0" fontId="8" fillId="0" borderId="57" xfId="0" applyFont="1" applyBorder="1" applyAlignment="1" applyProtection="1">
      <alignment horizontal="center"/>
      <protection locked="0"/>
    </xf>
    <xf numFmtId="0" fontId="8" fillId="0" borderId="58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18" xfId="0" applyFont="1" applyBorder="1" applyAlignment="1" applyProtection="1">
      <alignment horizontal="center"/>
      <protection locked="0"/>
    </xf>
    <xf numFmtId="0" fontId="8" fillId="0" borderId="32" xfId="0" applyFont="1" applyBorder="1" applyAlignment="1" applyProtection="1">
      <alignment horizontal="center"/>
      <protection locked="0"/>
    </xf>
    <xf numFmtId="0" fontId="8" fillId="0" borderId="40" xfId="0" applyFont="1" applyBorder="1" applyAlignment="1" applyProtection="1">
      <alignment horizontal="center"/>
      <protection locked="0"/>
    </xf>
    <xf numFmtId="0" fontId="8" fillId="0" borderId="41" xfId="0" applyFont="1" applyBorder="1" applyAlignment="1" applyProtection="1">
      <alignment horizontal="center"/>
      <protection locked="0"/>
    </xf>
    <xf numFmtId="0" fontId="16" fillId="0" borderId="25" xfId="0" applyFont="1" applyBorder="1" applyAlignment="1" applyProtection="1">
      <alignment horizontal="center" vertical="top" wrapText="1"/>
      <protection locked="0"/>
    </xf>
    <xf numFmtId="0" fontId="16" fillId="0" borderId="37" xfId="0" applyFont="1" applyBorder="1" applyAlignment="1" applyProtection="1">
      <alignment horizontal="center" vertical="top" wrapText="1"/>
      <protection locked="0"/>
    </xf>
    <xf numFmtId="0" fontId="16" fillId="0" borderId="64" xfId="0" applyFont="1" applyBorder="1" applyAlignment="1" applyProtection="1">
      <alignment horizontal="center" vertical="top" wrapText="1"/>
      <protection locked="0"/>
    </xf>
    <xf numFmtId="0" fontId="16" fillId="0" borderId="65" xfId="0" applyFont="1" applyBorder="1" applyAlignment="1" applyProtection="1">
      <alignment horizontal="center" vertical="top" wrapText="1"/>
      <protection locked="0"/>
    </xf>
    <xf numFmtId="0" fontId="16" fillId="0" borderId="24" xfId="0" applyFont="1" applyBorder="1" applyAlignment="1" applyProtection="1">
      <alignment horizontal="center" vertical="top" wrapText="1"/>
      <protection locked="0"/>
    </xf>
    <xf numFmtId="0" fontId="14" fillId="0" borderId="56" xfId="0" applyNumberFormat="1" applyFont="1" applyBorder="1" applyAlignment="1" applyProtection="1">
      <alignment horizontal="center"/>
      <protection locked="0"/>
    </xf>
    <xf numFmtId="0" fontId="14" fillId="0" borderId="35" xfId="0" applyNumberFormat="1" applyFont="1" applyFill="1" applyBorder="1" applyAlignment="1" applyProtection="1">
      <alignment horizontal="center"/>
      <protection locked="0"/>
    </xf>
    <xf numFmtId="0" fontId="14" fillId="0" borderId="19" xfId="0" applyNumberFormat="1" applyFont="1" applyFill="1" applyBorder="1" applyAlignment="1" applyProtection="1">
      <alignment horizontal="center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57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locked="0"/>
    </xf>
    <xf numFmtId="0" fontId="0" fillId="0" borderId="41" xfId="0" applyBorder="1" applyAlignment="1" applyProtection="1">
      <alignment horizontal="center"/>
      <protection locked="0"/>
    </xf>
    <xf numFmtId="0" fontId="14" fillId="0" borderId="70" xfId="0" applyNumberFormat="1" applyFont="1" applyBorder="1" applyAlignment="1" applyProtection="1">
      <alignment horizontal="center"/>
      <protection locked="0"/>
    </xf>
    <xf numFmtId="0" fontId="0" fillId="0" borderId="4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49" fontId="5" fillId="0" borderId="51" xfId="0" applyNumberFormat="1" applyFont="1" applyBorder="1" applyAlignment="1" applyProtection="1">
      <alignment horizontal="center"/>
      <protection locked="0"/>
    </xf>
    <xf numFmtId="49" fontId="5" fillId="0" borderId="55" xfId="0" applyNumberFormat="1" applyFont="1" applyBorder="1" applyAlignment="1" applyProtection="1">
      <alignment horizontal="center"/>
      <protection locked="0"/>
    </xf>
    <xf numFmtId="1" fontId="14" fillId="0" borderId="34" xfId="0" applyNumberFormat="1" applyFont="1" applyBorder="1" applyAlignment="1" applyProtection="1">
      <alignment horizontal="center"/>
      <protection locked="0"/>
    </xf>
    <xf numFmtId="2" fontId="5" fillId="0" borderId="51" xfId="0" applyNumberFormat="1" applyFont="1" applyBorder="1" applyAlignment="1" applyProtection="1">
      <alignment horizontal="center"/>
      <protection locked="0"/>
    </xf>
    <xf numFmtId="2" fontId="5" fillId="0" borderId="28" xfId="0" applyNumberFormat="1" applyFont="1" applyBorder="1" applyAlignment="1" applyProtection="1">
      <alignment horizontal="center"/>
      <protection locked="0"/>
    </xf>
    <xf numFmtId="2" fontId="5" fillId="0" borderId="52" xfId="0" applyNumberFormat="1" applyFont="1" applyBorder="1" applyAlignment="1" applyProtection="1">
      <alignment horizontal="center"/>
      <protection locked="0"/>
    </xf>
    <xf numFmtId="0" fontId="5" fillId="2" borderId="42" xfId="0" applyFont="1" applyFill="1" applyBorder="1" applyAlignment="1" applyProtection="1">
      <alignment horizontal="center" textRotation="255"/>
    </xf>
    <xf numFmtId="0" fontId="5" fillId="2" borderId="44" xfId="0" applyFont="1" applyFill="1" applyBorder="1" applyAlignment="1" applyProtection="1">
      <alignment horizontal="center" textRotation="255"/>
    </xf>
    <xf numFmtId="0" fontId="5" fillId="2" borderId="45" xfId="0" applyFont="1" applyFill="1" applyBorder="1" applyAlignment="1" applyProtection="1">
      <alignment horizontal="center" textRotation="255"/>
    </xf>
    <xf numFmtId="0" fontId="5" fillId="2" borderId="38" xfId="0" applyFont="1" applyFill="1" applyBorder="1" applyAlignment="1" applyProtection="1">
      <alignment horizontal="center" textRotation="255"/>
    </xf>
    <xf numFmtId="0" fontId="5" fillId="2" borderId="39" xfId="0" applyFont="1" applyFill="1" applyBorder="1" applyAlignment="1" applyProtection="1">
      <alignment horizontal="center" textRotation="255"/>
    </xf>
    <xf numFmtId="0" fontId="5" fillId="2" borderId="15" xfId="0" applyFont="1" applyFill="1" applyBorder="1" applyAlignment="1" applyProtection="1">
      <alignment horizontal="center" textRotation="255"/>
    </xf>
    <xf numFmtId="0" fontId="5" fillId="2" borderId="18" xfId="0" applyFont="1" applyFill="1" applyBorder="1" applyAlignment="1" applyProtection="1">
      <alignment horizontal="center" textRotation="255"/>
    </xf>
    <xf numFmtId="0" fontId="5" fillId="2" borderId="20" xfId="0" applyFont="1" applyFill="1" applyBorder="1" applyAlignment="1" applyProtection="1">
      <alignment horizontal="center" textRotation="255"/>
    </xf>
    <xf numFmtId="0" fontId="5" fillId="2" borderId="22" xfId="0" applyFont="1" applyFill="1" applyBorder="1" applyAlignment="1" applyProtection="1">
      <alignment horizontal="center" textRotation="255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512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12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512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512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5136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5149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5150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5156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5161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5162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5163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5164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5165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5166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5170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5171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5172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5173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5174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5187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5188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5189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5190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5191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5192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3</xdr:row>
      <xdr:rowOff>47625</xdr:rowOff>
    </xdr:to>
    <xdr:sp macro="" textlink="">
      <xdr:nvSpPr>
        <xdr:cNvPr id="39218" name="Text 21"/>
        <xdr:cNvSpPr txBox="1">
          <a:spLocks noChangeArrowheads="1"/>
        </xdr:cNvSpPr>
      </xdr:nvSpPr>
      <xdr:spPr bwMode="auto">
        <a:xfrm>
          <a:off x="0" y="76200"/>
          <a:ext cx="2800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7620</xdr:colOff>
      <xdr:row>1</xdr:row>
      <xdr:rowOff>83820</xdr:rowOff>
    </xdr:from>
    <xdr:ext cx="6012928" cy="220188"/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7620" y="160020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" name="Text 40"/>
        <xdr:cNvSpPr txBox="1">
          <a:spLocks noChangeArrowheads="1"/>
        </xdr:cNvSpPr>
      </xdr:nvSpPr>
      <xdr:spPr bwMode="auto">
        <a:xfrm>
          <a:off x="922782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endParaRPr lang="en-US"/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39221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6" name="Text 123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7" name="Text 124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8" name="Text 125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39225" name="Text 133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39226" name="Text 134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2" name="Text 139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3" name="Text 140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4" name="Text 141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5" name="Text 142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6" name="Text 143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8</xdr:row>
      <xdr:rowOff>22860</xdr:rowOff>
    </xdr:from>
    <xdr:to>
      <xdr:col>16</xdr:col>
      <xdr:colOff>7620</xdr:colOff>
      <xdr:row>9</xdr:row>
      <xdr:rowOff>7620</xdr:rowOff>
    </xdr:to>
    <xdr:sp macro="" textlink="" fLocksText="0">
      <xdr:nvSpPr>
        <xdr:cNvPr id="17" name="Text 153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8</xdr:row>
      <xdr:rowOff>22860</xdr:rowOff>
    </xdr:from>
    <xdr:to>
      <xdr:col>16</xdr:col>
      <xdr:colOff>7620</xdr:colOff>
      <xdr:row>9</xdr:row>
      <xdr:rowOff>7620</xdr:rowOff>
    </xdr:to>
    <xdr:sp macro="" textlink="" fLocksText="0">
      <xdr:nvSpPr>
        <xdr:cNvPr id="18" name="Text 154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39234" name="Text Box 70"/>
        <xdr:cNvSpPr txBox="1">
          <a:spLocks noChangeArrowheads="1"/>
        </xdr:cNvSpPr>
      </xdr:nvSpPr>
      <xdr:spPr bwMode="auto">
        <a:xfrm>
          <a:off x="90011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39235" name="Text Box 71"/>
        <xdr:cNvSpPr txBox="1">
          <a:spLocks noChangeArrowheads="1"/>
        </xdr:cNvSpPr>
      </xdr:nvSpPr>
      <xdr:spPr bwMode="auto">
        <a:xfrm>
          <a:off x="90011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8</xdr:row>
      <xdr:rowOff>22860</xdr:rowOff>
    </xdr:from>
    <xdr:to>
      <xdr:col>18</xdr:col>
      <xdr:colOff>0</xdr:colOff>
      <xdr:row>9</xdr:row>
      <xdr:rowOff>7620</xdr:rowOff>
    </xdr:to>
    <xdr:sp macro="" textlink="" fLocksText="0">
      <xdr:nvSpPr>
        <xdr:cNvPr id="24" name="Text Box 74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0</xdr:colOff>
      <xdr:row>8</xdr:row>
      <xdr:rowOff>22860</xdr:rowOff>
    </xdr:from>
    <xdr:to>
      <xdr:col>18</xdr:col>
      <xdr:colOff>0</xdr:colOff>
      <xdr:row>9</xdr:row>
      <xdr:rowOff>7620</xdr:rowOff>
    </xdr:to>
    <xdr:sp macro="" textlink="" fLocksText="0">
      <xdr:nvSpPr>
        <xdr:cNvPr id="25" name="Text Box 75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 editAs="oneCell">
    <xdr:from>
      <xdr:col>14</xdr:col>
      <xdr:colOff>0</xdr:colOff>
      <xdr:row>6</xdr:row>
      <xdr:rowOff>106680</xdr:rowOff>
    </xdr:from>
    <xdr:to>
      <xdr:col>15</xdr:col>
      <xdr:colOff>7620</xdr:colOff>
      <xdr:row>8</xdr:row>
      <xdr:rowOff>30480</xdr:rowOff>
    </xdr:to>
    <xdr:sp macro="" textlink="" fLocksText="0">
      <xdr:nvSpPr>
        <xdr:cNvPr id="28" name="Text Box 98"/>
        <xdr:cNvSpPr txBox="1">
          <a:spLocks noChangeArrowheads="1"/>
        </xdr:cNvSpPr>
      </xdr:nvSpPr>
      <xdr:spPr bwMode="auto">
        <a:xfrm>
          <a:off x="5775960" y="1135380"/>
          <a:ext cx="495300" cy="1828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39239" name="Text 136"/>
        <xdr:cNvSpPr txBox="1">
          <a:spLocks noChangeArrowheads="1"/>
        </xdr:cNvSpPr>
      </xdr:nvSpPr>
      <xdr:spPr bwMode="auto">
        <a:xfrm>
          <a:off x="844867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17</xdr:col>
      <xdr:colOff>0</xdr:colOff>
      <xdr:row>7</xdr:row>
      <xdr:rowOff>123825</xdr:rowOff>
    </xdr:to>
    <xdr:sp macro="" textlink="" fLocksText="0">
      <xdr:nvSpPr>
        <xdr:cNvPr id="39240" name="Text 169"/>
        <xdr:cNvSpPr txBox="1">
          <a:spLocks noChangeArrowheads="1"/>
        </xdr:cNvSpPr>
      </xdr:nvSpPr>
      <xdr:spPr bwMode="auto">
        <a:xfrm>
          <a:off x="789622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19</xdr:col>
      <xdr:colOff>0</xdr:colOff>
      <xdr:row>7</xdr:row>
      <xdr:rowOff>123825</xdr:rowOff>
    </xdr:to>
    <xdr:sp macro="" textlink="" fLocksText="0">
      <xdr:nvSpPr>
        <xdr:cNvPr id="39241" name="Text 136"/>
        <xdr:cNvSpPr txBox="1">
          <a:spLocks noChangeArrowheads="1"/>
        </xdr:cNvSpPr>
      </xdr:nvSpPr>
      <xdr:spPr bwMode="auto">
        <a:xfrm>
          <a:off x="90011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26</xdr:col>
      <xdr:colOff>7620</xdr:colOff>
      <xdr:row>1</xdr:row>
      <xdr:rowOff>7620</xdr:rowOff>
    </xdr:from>
    <xdr:ext cx="262957" cy="128048"/>
    <xdr:sp macro="" textlink="">
      <xdr:nvSpPr>
        <xdr:cNvPr id="32" name="Text Box 117"/>
        <xdr:cNvSpPr txBox="1">
          <a:spLocks noChangeArrowheads="1"/>
        </xdr:cNvSpPr>
      </xdr:nvSpPr>
      <xdr:spPr bwMode="auto">
        <a:xfrm>
          <a:off x="12285345" y="8382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7620</xdr:colOff>
      <xdr:row>3</xdr:row>
      <xdr:rowOff>7620</xdr:rowOff>
    </xdr:from>
    <xdr:ext cx="716671" cy="128048"/>
    <xdr:sp macro="" textlink="">
      <xdr:nvSpPr>
        <xdr:cNvPr id="33" name="Text 49"/>
        <xdr:cNvSpPr txBox="1">
          <a:spLocks noChangeArrowheads="1"/>
        </xdr:cNvSpPr>
      </xdr:nvSpPr>
      <xdr:spPr bwMode="auto">
        <a:xfrm>
          <a:off x="7620" y="464820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9525</xdr:colOff>
      <xdr:row>3</xdr:row>
      <xdr:rowOff>7620</xdr:rowOff>
    </xdr:from>
    <xdr:ext cx="616900" cy="128048"/>
    <xdr:sp macro="" textlink="">
      <xdr:nvSpPr>
        <xdr:cNvPr id="34" name="Text 101"/>
        <xdr:cNvSpPr txBox="1">
          <a:spLocks noChangeArrowheads="1"/>
        </xdr:cNvSpPr>
      </xdr:nvSpPr>
      <xdr:spPr bwMode="auto">
        <a:xfrm>
          <a:off x="2962275" y="46482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11</xdr:col>
      <xdr:colOff>7620</xdr:colOff>
      <xdr:row>3</xdr:row>
      <xdr:rowOff>7620</xdr:rowOff>
    </xdr:from>
    <xdr:ext cx="781624" cy="128048"/>
    <xdr:sp macro="" textlink="">
      <xdr:nvSpPr>
        <xdr:cNvPr id="35" name="Text 19"/>
        <xdr:cNvSpPr txBox="1">
          <a:spLocks noChangeArrowheads="1"/>
        </xdr:cNvSpPr>
      </xdr:nvSpPr>
      <xdr:spPr bwMode="auto">
        <a:xfrm>
          <a:off x="4627245" y="464820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oneCellAnchor>
    <xdr:from>
      <xdr:col>18</xdr:col>
      <xdr:colOff>7620</xdr:colOff>
      <xdr:row>3</xdr:row>
      <xdr:rowOff>7620</xdr:rowOff>
    </xdr:from>
    <xdr:ext cx="681853" cy="128048"/>
    <xdr:sp macro="" textlink="">
      <xdr:nvSpPr>
        <xdr:cNvPr id="36" name="Text 56"/>
        <xdr:cNvSpPr txBox="1">
          <a:spLocks noChangeArrowheads="1"/>
        </xdr:cNvSpPr>
      </xdr:nvSpPr>
      <xdr:spPr bwMode="auto">
        <a:xfrm>
          <a:off x="8208645" y="46482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7620</xdr:colOff>
      <xdr:row>3</xdr:row>
      <xdr:rowOff>7620</xdr:rowOff>
    </xdr:from>
    <xdr:ext cx="696794" cy="128048"/>
    <xdr:sp macro="" textlink="">
      <xdr:nvSpPr>
        <xdr:cNvPr id="37" name="Text 106"/>
        <xdr:cNvSpPr txBox="1">
          <a:spLocks noChangeArrowheads="1"/>
        </xdr:cNvSpPr>
      </xdr:nvSpPr>
      <xdr:spPr bwMode="auto">
        <a:xfrm>
          <a:off x="9808845" y="46482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7620</xdr:colOff>
      <xdr:row>3</xdr:row>
      <xdr:rowOff>7620</xdr:rowOff>
    </xdr:from>
    <xdr:ext cx="721736" cy="128048"/>
    <xdr:sp macro="" textlink="">
      <xdr:nvSpPr>
        <xdr:cNvPr id="38" name="Text Box 126"/>
        <xdr:cNvSpPr txBox="1">
          <a:spLocks noChangeArrowheads="1"/>
        </xdr:cNvSpPr>
      </xdr:nvSpPr>
      <xdr:spPr bwMode="auto">
        <a:xfrm>
          <a:off x="12285345" y="464820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7620</xdr:colOff>
      <xdr:row>1</xdr:row>
      <xdr:rowOff>7620</xdr:rowOff>
    </xdr:from>
    <xdr:ext cx="347531" cy="128048"/>
    <xdr:sp macro="" textlink="">
      <xdr:nvSpPr>
        <xdr:cNvPr id="39" name="Text Box 136"/>
        <xdr:cNvSpPr txBox="1">
          <a:spLocks noChangeArrowheads="1"/>
        </xdr:cNvSpPr>
      </xdr:nvSpPr>
      <xdr:spPr bwMode="auto">
        <a:xfrm>
          <a:off x="10304145" y="8382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1" name="Text 40"/>
        <xdr:cNvSpPr txBox="1">
          <a:spLocks noChangeArrowheads="1"/>
        </xdr:cNvSpPr>
      </xdr:nvSpPr>
      <xdr:spPr bwMode="auto">
        <a:xfrm>
          <a:off x="986790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39251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43" name="Text 95"/>
        <xdr:cNvSpPr txBox="1">
          <a:spLocks noChangeArrowheads="1"/>
        </xdr:cNvSpPr>
      </xdr:nvSpPr>
      <xdr:spPr bwMode="auto">
        <a:xfrm>
          <a:off x="32004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Paid Day Use:</a:t>
          </a:r>
        </a:p>
      </xdr:txBody>
    </xdr:sp>
    <xdr:clientData/>
  </xdr:twoCellAnchor>
  <xdr:twoCellAnchor>
    <xdr:from>
      <xdr:col>1</xdr:col>
      <xdr:colOff>0</xdr:colOff>
      <xdr:row>41</xdr:row>
      <xdr:rowOff>1905</xdr:rowOff>
    </xdr:from>
    <xdr:to>
      <xdr:col>2</xdr:col>
      <xdr:colOff>87679</xdr:colOff>
      <xdr:row>41</xdr:row>
      <xdr:rowOff>0</xdr:rowOff>
    </xdr:to>
    <xdr:sp macro="" textlink="">
      <xdr:nvSpPr>
        <xdr:cNvPr id="44" name="Text 96"/>
        <xdr:cNvSpPr txBox="1">
          <a:spLocks noChangeArrowheads="1"/>
        </xdr:cNvSpPr>
      </xdr:nvSpPr>
      <xdr:spPr bwMode="auto">
        <a:xfrm>
          <a:off x="320040" y="6806565"/>
          <a:ext cx="575359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Free Day Use:</a:t>
          </a:r>
        </a:p>
      </xdr:txBody>
    </xdr:sp>
    <xdr:clientData/>
  </xdr:twoCellAnchor>
  <xdr:twoCellAnchor>
    <xdr:from>
      <xdr:col>0</xdr:col>
      <xdr:colOff>0</xdr:colOff>
      <xdr:row>42</xdr:row>
      <xdr:rowOff>9525</xdr:rowOff>
    </xdr:from>
    <xdr:to>
      <xdr:col>2</xdr:col>
      <xdr:colOff>0</xdr:colOff>
      <xdr:row>42</xdr:row>
      <xdr:rowOff>161925</xdr:rowOff>
    </xdr:to>
    <xdr:sp macro="" textlink="">
      <xdr:nvSpPr>
        <xdr:cNvPr id="45" name="Text 112"/>
        <xdr:cNvSpPr txBox="1">
          <a:spLocks noChangeArrowheads="1"/>
        </xdr:cNvSpPr>
      </xdr:nvSpPr>
      <xdr:spPr bwMode="auto">
        <a:xfrm>
          <a:off x="0" y="6972300"/>
          <a:ext cx="81915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13</xdr:col>
      <xdr:colOff>5715</xdr:colOff>
      <xdr:row>42</xdr:row>
      <xdr:rowOff>9525</xdr:rowOff>
    </xdr:from>
    <xdr:to>
      <xdr:col>13</xdr:col>
      <xdr:colOff>455369</xdr:colOff>
      <xdr:row>42</xdr:row>
      <xdr:rowOff>161925</xdr:rowOff>
    </xdr:to>
    <xdr:sp macro="" textlink="">
      <xdr:nvSpPr>
        <xdr:cNvPr id="46" name="Text 114"/>
        <xdr:cNvSpPr txBox="1">
          <a:spLocks noChangeArrowheads="1"/>
        </xdr:cNvSpPr>
      </xdr:nvSpPr>
      <xdr:spPr bwMode="auto">
        <a:xfrm>
          <a:off x="5654040" y="6972300"/>
          <a:ext cx="449654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21</xdr:col>
      <xdr:colOff>7620</xdr:colOff>
      <xdr:row>42</xdr:row>
      <xdr:rowOff>7620</xdr:rowOff>
    </xdr:from>
    <xdr:to>
      <xdr:col>22</xdr:col>
      <xdr:colOff>64770</xdr:colOff>
      <xdr:row>42</xdr:row>
      <xdr:rowOff>121920</xdr:rowOff>
    </xdr:to>
    <xdr:sp macro="" textlink="">
      <xdr:nvSpPr>
        <xdr:cNvPr id="47" name="Text 116"/>
        <xdr:cNvSpPr txBox="1">
          <a:spLocks noChangeArrowheads="1"/>
        </xdr:cNvSpPr>
      </xdr:nvSpPr>
      <xdr:spPr bwMode="auto">
        <a:xfrm>
          <a:off x="9808845" y="6970395"/>
          <a:ext cx="55245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8" name="Text 123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9" name="Text 124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50" name="Text 125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51" name="Text 135"/>
        <xdr:cNvSpPr txBox="1">
          <a:spLocks noChangeArrowheads="1"/>
        </xdr:cNvSpPr>
      </xdr:nvSpPr>
      <xdr:spPr bwMode="auto">
        <a:xfrm>
          <a:off x="7277100" y="1038225"/>
          <a:ext cx="487680" cy="24384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2" name="Text 139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3" name="Text 140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4" name="Text 141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5" name="Text 142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6" name="Text 143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9525</xdr:colOff>
      <xdr:row>6</xdr:row>
      <xdr:rowOff>0</xdr:rowOff>
    </xdr:from>
    <xdr:to>
      <xdr:col>19</xdr:col>
      <xdr:colOff>9525</xdr:colOff>
      <xdr:row>7</xdr:row>
      <xdr:rowOff>114300</xdr:rowOff>
    </xdr:to>
    <xdr:sp macro="" textlink="" fLocksText="0">
      <xdr:nvSpPr>
        <xdr:cNvPr id="39266" name="Text 166"/>
        <xdr:cNvSpPr txBox="1">
          <a:spLocks noChangeArrowheads="1"/>
        </xdr:cNvSpPr>
      </xdr:nvSpPr>
      <xdr:spPr bwMode="auto">
        <a:xfrm>
          <a:off x="9010650" y="1028700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13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16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17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18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19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20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21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22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23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24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25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26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27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28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29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30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31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32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33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34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3</xdr:row>
      <xdr:rowOff>47625</xdr:rowOff>
    </xdr:to>
    <xdr:sp macro="" textlink="">
      <xdr:nvSpPr>
        <xdr:cNvPr id="40244" name="Text 21"/>
        <xdr:cNvSpPr txBox="1">
          <a:spLocks noChangeArrowheads="1"/>
        </xdr:cNvSpPr>
      </xdr:nvSpPr>
      <xdr:spPr bwMode="auto">
        <a:xfrm>
          <a:off x="0" y="76200"/>
          <a:ext cx="2800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7620</xdr:colOff>
      <xdr:row>1</xdr:row>
      <xdr:rowOff>83820</xdr:rowOff>
    </xdr:from>
    <xdr:ext cx="6012928" cy="220188"/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7620" y="160020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" name="Text 40"/>
        <xdr:cNvSpPr txBox="1">
          <a:spLocks noChangeArrowheads="1"/>
        </xdr:cNvSpPr>
      </xdr:nvSpPr>
      <xdr:spPr bwMode="auto">
        <a:xfrm>
          <a:off x="922782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endParaRPr lang="en-US"/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40247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6" name="Text 123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7" name="Text 124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8" name="Text 125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0251" name="Text 133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0252" name="Text 134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2" name="Text 139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3" name="Text 140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4" name="Text 141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5" name="Text 142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6" name="Text 143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15</xdr:col>
      <xdr:colOff>489585</xdr:colOff>
      <xdr:row>8</xdr:row>
      <xdr:rowOff>22860</xdr:rowOff>
    </xdr:from>
    <xdr:to>
      <xdr:col>16</xdr:col>
      <xdr:colOff>9343</xdr:colOff>
      <xdr:row>9</xdr:row>
      <xdr:rowOff>7620</xdr:rowOff>
    </xdr:to>
    <xdr:sp macro="" textlink="" fLocksText="0">
      <xdr:nvSpPr>
        <xdr:cNvPr id="17" name="Text 153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489585</xdr:colOff>
      <xdr:row>8</xdr:row>
      <xdr:rowOff>22860</xdr:rowOff>
    </xdr:from>
    <xdr:to>
      <xdr:col>16</xdr:col>
      <xdr:colOff>9343</xdr:colOff>
      <xdr:row>9</xdr:row>
      <xdr:rowOff>7620</xdr:rowOff>
    </xdr:to>
    <xdr:sp macro="" textlink="" fLocksText="0">
      <xdr:nvSpPr>
        <xdr:cNvPr id="18" name="Text 154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0260" name="Text Box 70"/>
        <xdr:cNvSpPr txBox="1">
          <a:spLocks noChangeArrowheads="1"/>
        </xdr:cNvSpPr>
      </xdr:nvSpPr>
      <xdr:spPr bwMode="auto">
        <a:xfrm>
          <a:off x="90011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0261" name="Text Box 71"/>
        <xdr:cNvSpPr txBox="1">
          <a:spLocks noChangeArrowheads="1"/>
        </xdr:cNvSpPr>
      </xdr:nvSpPr>
      <xdr:spPr bwMode="auto">
        <a:xfrm>
          <a:off x="90011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8</xdr:row>
      <xdr:rowOff>22860</xdr:rowOff>
    </xdr:from>
    <xdr:to>
      <xdr:col>18</xdr:col>
      <xdr:colOff>0</xdr:colOff>
      <xdr:row>9</xdr:row>
      <xdr:rowOff>7620</xdr:rowOff>
    </xdr:to>
    <xdr:sp macro="" textlink="" fLocksText="0">
      <xdr:nvSpPr>
        <xdr:cNvPr id="24" name="Text Box 74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0</xdr:colOff>
      <xdr:row>8</xdr:row>
      <xdr:rowOff>22860</xdr:rowOff>
    </xdr:from>
    <xdr:to>
      <xdr:col>18</xdr:col>
      <xdr:colOff>0</xdr:colOff>
      <xdr:row>9</xdr:row>
      <xdr:rowOff>7620</xdr:rowOff>
    </xdr:to>
    <xdr:sp macro="" textlink="" fLocksText="0">
      <xdr:nvSpPr>
        <xdr:cNvPr id="25" name="Text Box 75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 editAs="oneCell">
    <xdr:from>
      <xdr:col>14</xdr:col>
      <xdr:colOff>0</xdr:colOff>
      <xdr:row>6</xdr:row>
      <xdr:rowOff>106680</xdr:rowOff>
    </xdr:from>
    <xdr:to>
      <xdr:col>15</xdr:col>
      <xdr:colOff>15291</xdr:colOff>
      <xdr:row>8</xdr:row>
      <xdr:rowOff>30480</xdr:rowOff>
    </xdr:to>
    <xdr:sp macro="" textlink="" fLocksText="0">
      <xdr:nvSpPr>
        <xdr:cNvPr id="28" name="Text Box 98"/>
        <xdr:cNvSpPr txBox="1">
          <a:spLocks noChangeArrowheads="1"/>
        </xdr:cNvSpPr>
      </xdr:nvSpPr>
      <xdr:spPr bwMode="auto">
        <a:xfrm>
          <a:off x="5775960" y="1135380"/>
          <a:ext cx="495300" cy="1828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0265" name="Text 136"/>
        <xdr:cNvSpPr txBox="1">
          <a:spLocks noChangeArrowheads="1"/>
        </xdr:cNvSpPr>
      </xdr:nvSpPr>
      <xdr:spPr bwMode="auto">
        <a:xfrm>
          <a:off x="844867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17</xdr:col>
      <xdr:colOff>0</xdr:colOff>
      <xdr:row>7</xdr:row>
      <xdr:rowOff>123825</xdr:rowOff>
    </xdr:to>
    <xdr:sp macro="" textlink="" fLocksText="0">
      <xdr:nvSpPr>
        <xdr:cNvPr id="40266" name="Text 169"/>
        <xdr:cNvSpPr txBox="1">
          <a:spLocks noChangeArrowheads="1"/>
        </xdr:cNvSpPr>
      </xdr:nvSpPr>
      <xdr:spPr bwMode="auto">
        <a:xfrm>
          <a:off x="789622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19</xdr:col>
      <xdr:colOff>0</xdr:colOff>
      <xdr:row>7</xdr:row>
      <xdr:rowOff>123825</xdr:rowOff>
    </xdr:to>
    <xdr:sp macro="" textlink="" fLocksText="0">
      <xdr:nvSpPr>
        <xdr:cNvPr id="40267" name="Text 136"/>
        <xdr:cNvSpPr txBox="1">
          <a:spLocks noChangeArrowheads="1"/>
        </xdr:cNvSpPr>
      </xdr:nvSpPr>
      <xdr:spPr bwMode="auto">
        <a:xfrm>
          <a:off x="90011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26</xdr:col>
      <xdr:colOff>8466</xdr:colOff>
      <xdr:row>1</xdr:row>
      <xdr:rowOff>7620</xdr:rowOff>
    </xdr:from>
    <xdr:ext cx="262957" cy="128048"/>
    <xdr:sp macro="" textlink="">
      <xdr:nvSpPr>
        <xdr:cNvPr id="32" name="Text Box 117"/>
        <xdr:cNvSpPr txBox="1">
          <a:spLocks noChangeArrowheads="1"/>
        </xdr:cNvSpPr>
      </xdr:nvSpPr>
      <xdr:spPr bwMode="auto">
        <a:xfrm>
          <a:off x="12286191" y="8382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7620</xdr:colOff>
      <xdr:row>3</xdr:row>
      <xdr:rowOff>7620</xdr:rowOff>
    </xdr:from>
    <xdr:ext cx="716671" cy="128048"/>
    <xdr:sp macro="" textlink="">
      <xdr:nvSpPr>
        <xdr:cNvPr id="33" name="Text 49"/>
        <xdr:cNvSpPr txBox="1">
          <a:spLocks noChangeArrowheads="1"/>
        </xdr:cNvSpPr>
      </xdr:nvSpPr>
      <xdr:spPr bwMode="auto">
        <a:xfrm>
          <a:off x="7620" y="464820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9525</xdr:colOff>
      <xdr:row>3</xdr:row>
      <xdr:rowOff>7619</xdr:rowOff>
    </xdr:from>
    <xdr:ext cx="616900" cy="128048"/>
    <xdr:sp macro="" textlink="">
      <xdr:nvSpPr>
        <xdr:cNvPr id="34" name="Text 101"/>
        <xdr:cNvSpPr txBox="1">
          <a:spLocks noChangeArrowheads="1"/>
        </xdr:cNvSpPr>
      </xdr:nvSpPr>
      <xdr:spPr bwMode="auto">
        <a:xfrm>
          <a:off x="2962275" y="464819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11</xdr:col>
      <xdr:colOff>5715</xdr:colOff>
      <xdr:row>3</xdr:row>
      <xdr:rowOff>7620</xdr:rowOff>
    </xdr:from>
    <xdr:ext cx="781624" cy="128048"/>
    <xdr:sp macro="" textlink="">
      <xdr:nvSpPr>
        <xdr:cNvPr id="35" name="Text 19"/>
        <xdr:cNvSpPr txBox="1">
          <a:spLocks noChangeArrowheads="1"/>
        </xdr:cNvSpPr>
      </xdr:nvSpPr>
      <xdr:spPr bwMode="auto">
        <a:xfrm>
          <a:off x="4625340" y="464820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oneCellAnchor>
    <xdr:from>
      <xdr:col>18</xdr:col>
      <xdr:colOff>5716</xdr:colOff>
      <xdr:row>3</xdr:row>
      <xdr:rowOff>7620</xdr:rowOff>
    </xdr:from>
    <xdr:ext cx="681853" cy="128048"/>
    <xdr:sp macro="" textlink="">
      <xdr:nvSpPr>
        <xdr:cNvPr id="36" name="Text 56"/>
        <xdr:cNvSpPr txBox="1">
          <a:spLocks noChangeArrowheads="1"/>
        </xdr:cNvSpPr>
      </xdr:nvSpPr>
      <xdr:spPr bwMode="auto">
        <a:xfrm>
          <a:off x="8206741" y="46482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7620</xdr:colOff>
      <xdr:row>3</xdr:row>
      <xdr:rowOff>7620</xdr:rowOff>
    </xdr:from>
    <xdr:ext cx="696794" cy="128048"/>
    <xdr:sp macro="" textlink="">
      <xdr:nvSpPr>
        <xdr:cNvPr id="37" name="Text 106"/>
        <xdr:cNvSpPr txBox="1">
          <a:spLocks noChangeArrowheads="1"/>
        </xdr:cNvSpPr>
      </xdr:nvSpPr>
      <xdr:spPr bwMode="auto">
        <a:xfrm>
          <a:off x="9808845" y="46482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8466</xdr:colOff>
      <xdr:row>3</xdr:row>
      <xdr:rowOff>7620</xdr:rowOff>
    </xdr:from>
    <xdr:ext cx="721736" cy="128048"/>
    <xdr:sp macro="" textlink="">
      <xdr:nvSpPr>
        <xdr:cNvPr id="38" name="Text Box 126"/>
        <xdr:cNvSpPr txBox="1">
          <a:spLocks noChangeArrowheads="1"/>
        </xdr:cNvSpPr>
      </xdr:nvSpPr>
      <xdr:spPr bwMode="auto">
        <a:xfrm>
          <a:off x="12286191" y="464820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7620</xdr:colOff>
      <xdr:row>1</xdr:row>
      <xdr:rowOff>7620</xdr:rowOff>
    </xdr:from>
    <xdr:ext cx="347531" cy="128048"/>
    <xdr:sp macro="" textlink="">
      <xdr:nvSpPr>
        <xdr:cNvPr id="39" name="Text Box 136"/>
        <xdr:cNvSpPr txBox="1">
          <a:spLocks noChangeArrowheads="1"/>
        </xdr:cNvSpPr>
      </xdr:nvSpPr>
      <xdr:spPr bwMode="auto">
        <a:xfrm>
          <a:off x="10304145" y="8382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1" name="Text 40"/>
        <xdr:cNvSpPr txBox="1">
          <a:spLocks noChangeArrowheads="1"/>
        </xdr:cNvSpPr>
      </xdr:nvSpPr>
      <xdr:spPr bwMode="auto">
        <a:xfrm>
          <a:off x="986790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40277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43" name="Text 95"/>
        <xdr:cNvSpPr txBox="1">
          <a:spLocks noChangeArrowheads="1"/>
        </xdr:cNvSpPr>
      </xdr:nvSpPr>
      <xdr:spPr bwMode="auto">
        <a:xfrm>
          <a:off x="32004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Paid Day Use:</a:t>
          </a:r>
        </a:p>
      </xdr:txBody>
    </xdr:sp>
    <xdr:clientData/>
  </xdr:twoCellAnchor>
  <xdr:twoCellAnchor>
    <xdr:from>
      <xdr:col>1</xdr:col>
      <xdr:colOff>0</xdr:colOff>
      <xdr:row>41</xdr:row>
      <xdr:rowOff>1905</xdr:rowOff>
    </xdr:from>
    <xdr:to>
      <xdr:col>2</xdr:col>
      <xdr:colOff>104820</xdr:colOff>
      <xdr:row>41</xdr:row>
      <xdr:rowOff>0</xdr:rowOff>
    </xdr:to>
    <xdr:sp macro="" textlink="">
      <xdr:nvSpPr>
        <xdr:cNvPr id="44" name="Text 96"/>
        <xdr:cNvSpPr txBox="1">
          <a:spLocks noChangeArrowheads="1"/>
        </xdr:cNvSpPr>
      </xdr:nvSpPr>
      <xdr:spPr bwMode="auto">
        <a:xfrm>
          <a:off x="320040" y="6806565"/>
          <a:ext cx="575359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Free Day Use:</a:t>
          </a:r>
        </a:p>
      </xdr:txBody>
    </xdr:sp>
    <xdr:clientData/>
  </xdr:twoCellAnchor>
  <xdr:twoCellAnchor>
    <xdr:from>
      <xdr:col>0</xdr:col>
      <xdr:colOff>0</xdr:colOff>
      <xdr:row>42</xdr:row>
      <xdr:rowOff>7620</xdr:rowOff>
    </xdr:from>
    <xdr:to>
      <xdr:col>2</xdr:col>
      <xdr:colOff>0</xdr:colOff>
      <xdr:row>42</xdr:row>
      <xdr:rowOff>160020</xdr:rowOff>
    </xdr:to>
    <xdr:sp macro="" textlink="">
      <xdr:nvSpPr>
        <xdr:cNvPr id="45" name="Text 112"/>
        <xdr:cNvSpPr txBox="1">
          <a:spLocks noChangeArrowheads="1"/>
        </xdr:cNvSpPr>
      </xdr:nvSpPr>
      <xdr:spPr bwMode="auto">
        <a:xfrm>
          <a:off x="0" y="6970395"/>
          <a:ext cx="81915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13</xdr:col>
      <xdr:colOff>5715</xdr:colOff>
      <xdr:row>42</xdr:row>
      <xdr:rowOff>9525</xdr:rowOff>
    </xdr:from>
    <xdr:to>
      <xdr:col>13</xdr:col>
      <xdr:colOff>463051</xdr:colOff>
      <xdr:row>42</xdr:row>
      <xdr:rowOff>161925</xdr:rowOff>
    </xdr:to>
    <xdr:sp macro="" textlink="">
      <xdr:nvSpPr>
        <xdr:cNvPr id="46" name="Text 114"/>
        <xdr:cNvSpPr txBox="1">
          <a:spLocks noChangeArrowheads="1"/>
        </xdr:cNvSpPr>
      </xdr:nvSpPr>
      <xdr:spPr bwMode="auto">
        <a:xfrm>
          <a:off x="5654040" y="6972300"/>
          <a:ext cx="457336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21</xdr:col>
      <xdr:colOff>7620</xdr:colOff>
      <xdr:row>42</xdr:row>
      <xdr:rowOff>7620</xdr:rowOff>
    </xdr:from>
    <xdr:to>
      <xdr:col>22</xdr:col>
      <xdr:colOff>64770</xdr:colOff>
      <xdr:row>42</xdr:row>
      <xdr:rowOff>121920</xdr:rowOff>
    </xdr:to>
    <xdr:sp macro="" textlink="">
      <xdr:nvSpPr>
        <xdr:cNvPr id="47" name="Text 116"/>
        <xdr:cNvSpPr txBox="1">
          <a:spLocks noChangeArrowheads="1"/>
        </xdr:cNvSpPr>
      </xdr:nvSpPr>
      <xdr:spPr bwMode="auto">
        <a:xfrm>
          <a:off x="9808845" y="6970395"/>
          <a:ext cx="55245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8" name="Text 123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9" name="Text 124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50" name="Text 125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0</xdr:colOff>
      <xdr:row>6</xdr:row>
      <xdr:rowOff>17145</xdr:rowOff>
    </xdr:from>
    <xdr:to>
      <xdr:col>18</xdr:col>
      <xdr:colOff>0</xdr:colOff>
      <xdr:row>7</xdr:row>
      <xdr:rowOff>123904</xdr:rowOff>
    </xdr:to>
    <xdr:sp macro="" textlink="" fLocksText="0">
      <xdr:nvSpPr>
        <xdr:cNvPr id="51" name="Text 135"/>
        <xdr:cNvSpPr txBox="1">
          <a:spLocks noChangeArrowheads="1"/>
        </xdr:cNvSpPr>
      </xdr:nvSpPr>
      <xdr:spPr bwMode="auto">
        <a:xfrm>
          <a:off x="7277100" y="1038225"/>
          <a:ext cx="487680" cy="24384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17357</xdr:rowOff>
    </xdr:to>
    <xdr:sp macro="" textlink="">
      <xdr:nvSpPr>
        <xdr:cNvPr id="52" name="Text 139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17357</xdr:rowOff>
    </xdr:to>
    <xdr:sp macro="" textlink="">
      <xdr:nvSpPr>
        <xdr:cNvPr id="53" name="Text 140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17357</xdr:rowOff>
    </xdr:to>
    <xdr:sp macro="" textlink="">
      <xdr:nvSpPr>
        <xdr:cNvPr id="54" name="Text 141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17357</xdr:rowOff>
    </xdr:to>
    <xdr:sp macro="" textlink="">
      <xdr:nvSpPr>
        <xdr:cNvPr id="55" name="Text 142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17357</xdr:rowOff>
    </xdr:to>
    <xdr:sp macro="" textlink="">
      <xdr:nvSpPr>
        <xdr:cNvPr id="56" name="Text 143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9525</xdr:colOff>
      <xdr:row>6</xdr:row>
      <xdr:rowOff>0</xdr:rowOff>
    </xdr:from>
    <xdr:to>
      <xdr:col>19</xdr:col>
      <xdr:colOff>9525</xdr:colOff>
      <xdr:row>7</xdr:row>
      <xdr:rowOff>114300</xdr:rowOff>
    </xdr:to>
    <xdr:sp macro="" textlink="" fLocksText="0">
      <xdr:nvSpPr>
        <xdr:cNvPr id="40292" name="Text 166"/>
        <xdr:cNvSpPr txBox="1">
          <a:spLocks noChangeArrowheads="1"/>
        </xdr:cNvSpPr>
      </xdr:nvSpPr>
      <xdr:spPr bwMode="auto">
        <a:xfrm>
          <a:off x="9010650" y="1028700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13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16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17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18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19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20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21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22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23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24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25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26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27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28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29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30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31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32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33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34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3</xdr:row>
      <xdr:rowOff>47625</xdr:rowOff>
    </xdr:to>
    <xdr:sp macro="" textlink="">
      <xdr:nvSpPr>
        <xdr:cNvPr id="44672" name="Text 21"/>
        <xdr:cNvSpPr txBox="1">
          <a:spLocks noChangeArrowheads="1"/>
        </xdr:cNvSpPr>
      </xdr:nvSpPr>
      <xdr:spPr bwMode="auto">
        <a:xfrm>
          <a:off x="0" y="76200"/>
          <a:ext cx="2800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7620</xdr:colOff>
      <xdr:row>1</xdr:row>
      <xdr:rowOff>83820</xdr:rowOff>
    </xdr:from>
    <xdr:ext cx="6012928" cy="220188"/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7620" y="160020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>
      <xdr:nvSpPr>
        <xdr:cNvPr id="4" name="Text 40"/>
        <xdr:cNvSpPr txBox="1">
          <a:spLocks noChangeArrowheads="1"/>
        </xdr:cNvSpPr>
      </xdr:nvSpPr>
      <xdr:spPr bwMode="auto">
        <a:xfrm>
          <a:off x="922782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endParaRPr lang="en-US"/>
        </a:p>
      </xdr:txBody>
    </xdr:sp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 fLocksText="0">
      <xdr:nvSpPr>
        <xdr:cNvPr id="44675" name="Text 44"/>
        <xdr:cNvSpPr txBox="1">
          <a:spLocks noChangeArrowheads="1"/>
        </xdr:cNvSpPr>
      </xdr:nvSpPr>
      <xdr:spPr bwMode="auto">
        <a:xfrm>
          <a:off x="94964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6" name="Text 123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7" name="Text 124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8" name="Text 125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4679" name="Text 133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4680" name="Text 134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19</xdr:col>
      <xdr:colOff>0</xdr:colOff>
      <xdr:row>7</xdr:row>
      <xdr:rowOff>123825</xdr:rowOff>
    </xdr:to>
    <xdr:sp macro="" textlink="" fLocksText="0">
      <xdr:nvSpPr>
        <xdr:cNvPr id="44681" name="Text 136"/>
        <xdr:cNvSpPr txBox="1">
          <a:spLocks noChangeArrowheads="1"/>
        </xdr:cNvSpPr>
      </xdr:nvSpPr>
      <xdr:spPr bwMode="auto">
        <a:xfrm>
          <a:off x="90011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2" name="Text 139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3" name="Text 140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4" name="Text 141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5" name="Text 142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6" name="Text 143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7" name="Text 153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8" name="Text 154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7620</xdr:colOff>
      <xdr:row>6</xdr:row>
      <xdr:rowOff>22860</xdr:rowOff>
    </xdr:from>
    <xdr:to>
      <xdr:col>18</xdr:col>
      <xdr:colOff>473761</xdr:colOff>
      <xdr:row>7</xdr:row>
      <xdr:rowOff>7620</xdr:rowOff>
    </xdr:to>
    <xdr:sp macro="" textlink="" fLocksText="0">
      <xdr:nvSpPr>
        <xdr:cNvPr id="19" name="Text 156"/>
        <xdr:cNvSpPr txBox="1">
          <a:spLocks noChangeArrowheads="1"/>
        </xdr:cNvSpPr>
      </xdr:nvSpPr>
      <xdr:spPr bwMode="auto">
        <a:xfrm>
          <a:off x="874776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7620</xdr:colOff>
      <xdr:row>6</xdr:row>
      <xdr:rowOff>22860</xdr:rowOff>
    </xdr:from>
    <xdr:to>
      <xdr:col>17</xdr:col>
      <xdr:colOff>473761</xdr:colOff>
      <xdr:row>7</xdr:row>
      <xdr:rowOff>7620</xdr:rowOff>
    </xdr:to>
    <xdr:sp macro="" textlink="" fLocksText="0">
      <xdr:nvSpPr>
        <xdr:cNvPr id="20" name="Text 164"/>
        <xdr:cNvSpPr txBox="1">
          <a:spLocks noChangeArrowheads="1"/>
        </xdr:cNvSpPr>
      </xdr:nvSpPr>
      <xdr:spPr bwMode="auto">
        <a:xfrm>
          <a:off x="826008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4691" name="Text 169"/>
        <xdr:cNvSpPr txBox="1">
          <a:spLocks noChangeArrowheads="1"/>
        </xdr:cNvSpPr>
      </xdr:nvSpPr>
      <xdr:spPr bwMode="auto">
        <a:xfrm>
          <a:off x="844867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4692" name="Text Box 70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4693" name="Text Box 71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4" name="Text Box 74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5" name="Text Box 75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 editAs="oneCell">
    <xdr:from>
      <xdr:col>12</xdr:col>
      <xdr:colOff>0</xdr:colOff>
      <xdr:row>6</xdr:row>
      <xdr:rowOff>106680</xdr:rowOff>
    </xdr:from>
    <xdr:to>
      <xdr:col>12</xdr:col>
      <xdr:colOff>504825</xdr:colOff>
      <xdr:row>8</xdr:row>
      <xdr:rowOff>30480</xdr:rowOff>
    </xdr:to>
    <xdr:sp macro="" textlink="" fLocksText="0">
      <xdr:nvSpPr>
        <xdr:cNvPr id="28" name="Text Box 98"/>
        <xdr:cNvSpPr txBox="1">
          <a:spLocks noChangeArrowheads="1"/>
        </xdr:cNvSpPr>
      </xdr:nvSpPr>
      <xdr:spPr bwMode="auto">
        <a:xfrm>
          <a:off x="5775960" y="1135380"/>
          <a:ext cx="495300" cy="1828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4697" name="Text 136"/>
        <xdr:cNvSpPr txBox="1">
          <a:spLocks noChangeArrowheads="1"/>
        </xdr:cNvSpPr>
      </xdr:nvSpPr>
      <xdr:spPr bwMode="auto">
        <a:xfrm>
          <a:off x="74009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15</xdr:col>
      <xdr:colOff>0</xdr:colOff>
      <xdr:row>7</xdr:row>
      <xdr:rowOff>123825</xdr:rowOff>
    </xdr:to>
    <xdr:sp macro="" textlink="" fLocksText="0">
      <xdr:nvSpPr>
        <xdr:cNvPr id="44698" name="Text 169"/>
        <xdr:cNvSpPr txBox="1">
          <a:spLocks noChangeArrowheads="1"/>
        </xdr:cNvSpPr>
      </xdr:nvSpPr>
      <xdr:spPr bwMode="auto">
        <a:xfrm>
          <a:off x="69056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17</xdr:col>
      <xdr:colOff>0</xdr:colOff>
      <xdr:row>7</xdr:row>
      <xdr:rowOff>123825</xdr:rowOff>
    </xdr:to>
    <xdr:sp macro="" textlink="" fLocksText="0">
      <xdr:nvSpPr>
        <xdr:cNvPr id="44699" name="Text 136"/>
        <xdr:cNvSpPr txBox="1">
          <a:spLocks noChangeArrowheads="1"/>
        </xdr:cNvSpPr>
      </xdr:nvSpPr>
      <xdr:spPr bwMode="auto">
        <a:xfrm>
          <a:off x="789622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26</xdr:col>
      <xdr:colOff>7620</xdr:colOff>
      <xdr:row>1</xdr:row>
      <xdr:rowOff>7620</xdr:rowOff>
    </xdr:from>
    <xdr:ext cx="262957" cy="128048"/>
    <xdr:sp macro="" textlink="">
      <xdr:nvSpPr>
        <xdr:cNvPr id="32" name="Text Box 117"/>
        <xdr:cNvSpPr txBox="1">
          <a:spLocks noChangeArrowheads="1"/>
        </xdr:cNvSpPr>
      </xdr:nvSpPr>
      <xdr:spPr bwMode="auto">
        <a:xfrm>
          <a:off x="12285345" y="8382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7620</xdr:colOff>
      <xdr:row>3</xdr:row>
      <xdr:rowOff>7620</xdr:rowOff>
    </xdr:from>
    <xdr:ext cx="716671" cy="128048"/>
    <xdr:sp macro="" textlink="">
      <xdr:nvSpPr>
        <xdr:cNvPr id="33" name="Text 49"/>
        <xdr:cNvSpPr txBox="1">
          <a:spLocks noChangeArrowheads="1"/>
        </xdr:cNvSpPr>
      </xdr:nvSpPr>
      <xdr:spPr bwMode="auto">
        <a:xfrm>
          <a:off x="7620" y="464820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9525</xdr:colOff>
      <xdr:row>3</xdr:row>
      <xdr:rowOff>7620</xdr:rowOff>
    </xdr:from>
    <xdr:ext cx="616900" cy="128048"/>
    <xdr:sp macro="" textlink="">
      <xdr:nvSpPr>
        <xdr:cNvPr id="34" name="Text 101"/>
        <xdr:cNvSpPr txBox="1">
          <a:spLocks noChangeArrowheads="1"/>
        </xdr:cNvSpPr>
      </xdr:nvSpPr>
      <xdr:spPr bwMode="auto">
        <a:xfrm>
          <a:off x="2962275" y="46482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11</xdr:col>
      <xdr:colOff>7620</xdr:colOff>
      <xdr:row>3</xdr:row>
      <xdr:rowOff>7620</xdr:rowOff>
    </xdr:from>
    <xdr:ext cx="781624" cy="128048"/>
    <xdr:sp macro="" textlink="">
      <xdr:nvSpPr>
        <xdr:cNvPr id="35" name="Text 19"/>
        <xdr:cNvSpPr txBox="1">
          <a:spLocks noChangeArrowheads="1"/>
        </xdr:cNvSpPr>
      </xdr:nvSpPr>
      <xdr:spPr bwMode="auto">
        <a:xfrm>
          <a:off x="4627245" y="464820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oneCellAnchor>
    <xdr:from>
      <xdr:col>18</xdr:col>
      <xdr:colOff>7620</xdr:colOff>
      <xdr:row>3</xdr:row>
      <xdr:rowOff>7620</xdr:rowOff>
    </xdr:from>
    <xdr:ext cx="681853" cy="128048"/>
    <xdr:sp macro="" textlink="">
      <xdr:nvSpPr>
        <xdr:cNvPr id="36" name="Text 56"/>
        <xdr:cNvSpPr txBox="1">
          <a:spLocks noChangeArrowheads="1"/>
        </xdr:cNvSpPr>
      </xdr:nvSpPr>
      <xdr:spPr bwMode="auto">
        <a:xfrm>
          <a:off x="8208645" y="46482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7620</xdr:colOff>
      <xdr:row>3</xdr:row>
      <xdr:rowOff>7620</xdr:rowOff>
    </xdr:from>
    <xdr:ext cx="696794" cy="128048"/>
    <xdr:sp macro="" textlink="">
      <xdr:nvSpPr>
        <xdr:cNvPr id="37" name="Text 106"/>
        <xdr:cNvSpPr txBox="1">
          <a:spLocks noChangeArrowheads="1"/>
        </xdr:cNvSpPr>
      </xdr:nvSpPr>
      <xdr:spPr bwMode="auto">
        <a:xfrm>
          <a:off x="9808845" y="46482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7620</xdr:colOff>
      <xdr:row>3</xdr:row>
      <xdr:rowOff>7620</xdr:rowOff>
    </xdr:from>
    <xdr:ext cx="721736" cy="128048"/>
    <xdr:sp macro="" textlink="">
      <xdr:nvSpPr>
        <xdr:cNvPr id="38" name="Text Box 126"/>
        <xdr:cNvSpPr txBox="1">
          <a:spLocks noChangeArrowheads="1"/>
        </xdr:cNvSpPr>
      </xdr:nvSpPr>
      <xdr:spPr bwMode="auto">
        <a:xfrm>
          <a:off x="12285345" y="464820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7620</xdr:colOff>
      <xdr:row>1</xdr:row>
      <xdr:rowOff>7620</xdr:rowOff>
    </xdr:from>
    <xdr:ext cx="347531" cy="128048"/>
    <xdr:sp macro="" textlink="">
      <xdr:nvSpPr>
        <xdr:cNvPr id="39" name="Text Box 136"/>
        <xdr:cNvSpPr txBox="1">
          <a:spLocks noChangeArrowheads="1"/>
        </xdr:cNvSpPr>
      </xdr:nvSpPr>
      <xdr:spPr bwMode="auto">
        <a:xfrm>
          <a:off x="10304145" y="8382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1" name="Text 40"/>
        <xdr:cNvSpPr txBox="1">
          <a:spLocks noChangeArrowheads="1"/>
        </xdr:cNvSpPr>
      </xdr:nvSpPr>
      <xdr:spPr bwMode="auto">
        <a:xfrm>
          <a:off x="986790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44709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43" name="Text 95"/>
        <xdr:cNvSpPr txBox="1">
          <a:spLocks noChangeArrowheads="1"/>
        </xdr:cNvSpPr>
      </xdr:nvSpPr>
      <xdr:spPr bwMode="auto">
        <a:xfrm>
          <a:off x="32004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Paid Day Use:</a:t>
          </a:r>
        </a:p>
      </xdr:txBody>
    </xdr:sp>
    <xdr:clientData/>
  </xdr:twoCellAnchor>
  <xdr:twoCellAnchor>
    <xdr:from>
      <xdr:col>1</xdr:col>
      <xdr:colOff>0</xdr:colOff>
      <xdr:row>41</xdr:row>
      <xdr:rowOff>1905</xdr:rowOff>
    </xdr:from>
    <xdr:to>
      <xdr:col>2</xdr:col>
      <xdr:colOff>87679</xdr:colOff>
      <xdr:row>41</xdr:row>
      <xdr:rowOff>0</xdr:rowOff>
    </xdr:to>
    <xdr:sp macro="" textlink="">
      <xdr:nvSpPr>
        <xdr:cNvPr id="44" name="Text 96"/>
        <xdr:cNvSpPr txBox="1">
          <a:spLocks noChangeArrowheads="1"/>
        </xdr:cNvSpPr>
      </xdr:nvSpPr>
      <xdr:spPr bwMode="auto">
        <a:xfrm>
          <a:off x="320040" y="6806565"/>
          <a:ext cx="575359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Free Day Use:</a:t>
          </a:r>
        </a:p>
      </xdr:txBody>
    </xdr:sp>
    <xdr:clientData/>
  </xdr:twoCellAnchor>
  <xdr:twoCellAnchor>
    <xdr:from>
      <xdr:col>0</xdr:col>
      <xdr:colOff>0</xdr:colOff>
      <xdr:row>42</xdr:row>
      <xdr:rowOff>9525</xdr:rowOff>
    </xdr:from>
    <xdr:to>
      <xdr:col>2</xdr:col>
      <xdr:colOff>0</xdr:colOff>
      <xdr:row>42</xdr:row>
      <xdr:rowOff>161925</xdr:rowOff>
    </xdr:to>
    <xdr:sp macro="" textlink="">
      <xdr:nvSpPr>
        <xdr:cNvPr id="45" name="Text 112"/>
        <xdr:cNvSpPr txBox="1">
          <a:spLocks noChangeArrowheads="1"/>
        </xdr:cNvSpPr>
      </xdr:nvSpPr>
      <xdr:spPr bwMode="auto">
        <a:xfrm>
          <a:off x="0" y="6972300"/>
          <a:ext cx="81915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13</xdr:col>
      <xdr:colOff>9525</xdr:colOff>
      <xdr:row>42</xdr:row>
      <xdr:rowOff>9525</xdr:rowOff>
    </xdr:from>
    <xdr:to>
      <xdr:col>13</xdr:col>
      <xdr:colOff>449612</xdr:colOff>
      <xdr:row>42</xdr:row>
      <xdr:rowOff>161925</xdr:rowOff>
    </xdr:to>
    <xdr:sp macro="" textlink="">
      <xdr:nvSpPr>
        <xdr:cNvPr id="46" name="Text 114"/>
        <xdr:cNvSpPr txBox="1">
          <a:spLocks noChangeArrowheads="1"/>
        </xdr:cNvSpPr>
      </xdr:nvSpPr>
      <xdr:spPr bwMode="auto">
        <a:xfrm>
          <a:off x="5657850" y="6972300"/>
          <a:ext cx="440087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21</xdr:col>
      <xdr:colOff>9525</xdr:colOff>
      <xdr:row>42</xdr:row>
      <xdr:rowOff>9525</xdr:rowOff>
    </xdr:from>
    <xdr:to>
      <xdr:col>22</xdr:col>
      <xdr:colOff>228600</xdr:colOff>
      <xdr:row>42</xdr:row>
      <xdr:rowOff>123825</xdr:rowOff>
    </xdr:to>
    <xdr:sp macro="" textlink="">
      <xdr:nvSpPr>
        <xdr:cNvPr id="47" name="Text 116"/>
        <xdr:cNvSpPr txBox="1">
          <a:spLocks noChangeArrowheads="1"/>
        </xdr:cNvSpPr>
      </xdr:nvSpPr>
      <xdr:spPr bwMode="auto">
        <a:xfrm>
          <a:off x="9810750" y="6972300"/>
          <a:ext cx="714375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8" name="Text 123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9" name="Text 124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50" name="Text 125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51" name="Text 135"/>
        <xdr:cNvSpPr txBox="1">
          <a:spLocks noChangeArrowheads="1"/>
        </xdr:cNvSpPr>
      </xdr:nvSpPr>
      <xdr:spPr bwMode="auto">
        <a:xfrm>
          <a:off x="7277100" y="1038225"/>
          <a:ext cx="487680" cy="24384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2" name="Text 139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3" name="Text 140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4" name="Text 141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5" name="Text 142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6" name="Text 143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9525</xdr:colOff>
      <xdr:row>6</xdr:row>
      <xdr:rowOff>0</xdr:rowOff>
    </xdr:from>
    <xdr:to>
      <xdr:col>17</xdr:col>
      <xdr:colOff>9525</xdr:colOff>
      <xdr:row>7</xdr:row>
      <xdr:rowOff>114300</xdr:rowOff>
    </xdr:to>
    <xdr:sp macro="" textlink="" fLocksText="0">
      <xdr:nvSpPr>
        <xdr:cNvPr id="44724" name="Text 166"/>
        <xdr:cNvSpPr txBox="1">
          <a:spLocks noChangeArrowheads="1"/>
        </xdr:cNvSpPr>
      </xdr:nvSpPr>
      <xdr:spPr bwMode="auto">
        <a:xfrm>
          <a:off x="7905750" y="1028700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5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6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7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9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9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1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1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3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3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5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5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7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7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7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3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4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8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1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2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19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19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197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198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19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1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2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3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4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07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08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0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3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4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1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1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2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2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2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27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28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2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1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2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3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4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37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38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3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3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4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4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1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2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5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5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57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58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5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1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2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3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4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67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68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6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3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4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7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1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2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8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8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87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88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8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1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2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3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4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297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298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29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3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4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0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1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2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1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1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17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18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1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1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2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3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4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27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28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2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3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4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39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0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1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2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45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46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47" name="Text 153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48" name="Text 154"/>
        <xdr:cNvSpPr txBox="1">
          <a:spLocks noChangeArrowheads="1"/>
        </xdr:cNvSpPr>
      </xdr:nvSpPr>
      <xdr:spPr bwMode="auto">
        <a:xfrm>
          <a:off x="6120765" y="161353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13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16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17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18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19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20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21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22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23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24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25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26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27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28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29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30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31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32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33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34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3</xdr:row>
      <xdr:rowOff>47625</xdr:rowOff>
    </xdr:to>
    <xdr:sp macro="" textlink="">
      <xdr:nvSpPr>
        <xdr:cNvPr id="45697" name="Text 21"/>
        <xdr:cNvSpPr txBox="1">
          <a:spLocks noChangeArrowheads="1"/>
        </xdr:cNvSpPr>
      </xdr:nvSpPr>
      <xdr:spPr bwMode="auto">
        <a:xfrm>
          <a:off x="0" y="76200"/>
          <a:ext cx="2800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7620</xdr:colOff>
      <xdr:row>1</xdr:row>
      <xdr:rowOff>83820</xdr:rowOff>
    </xdr:from>
    <xdr:ext cx="6012928" cy="220188"/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7620" y="160020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>
      <xdr:nvSpPr>
        <xdr:cNvPr id="4" name="Text 40"/>
        <xdr:cNvSpPr txBox="1">
          <a:spLocks noChangeArrowheads="1"/>
        </xdr:cNvSpPr>
      </xdr:nvSpPr>
      <xdr:spPr bwMode="auto">
        <a:xfrm>
          <a:off x="922782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endParaRPr lang="en-US"/>
        </a:p>
      </xdr:txBody>
    </xdr:sp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 fLocksText="0">
      <xdr:nvSpPr>
        <xdr:cNvPr id="45700" name="Text 44"/>
        <xdr:cNvSpPr txBox="1">
          <a:spLocks noChangeArrowheads="1"/>
        </xdr:cNvSpPr>
      </xdr:nvSpPr>
      <xdr:spPr bwMode="auto">
        <a:xfrm>
          <a:off x="94964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6" name="Text 123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7" name="Text 124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8" name="Text 125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5704" name="Text 133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5705" name="Text 134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19</xdr:col>
      <xdr:colOff>0</xdr:colOff>
      <xdr:row>7</xdr:row>
      <xdr:rowOff>123825</xdr:rowOff>
    </xdr:to>
    <xdr:sp macro="" textlink="" fLocksText="0">
      <xdr:nvSpPr>
        <xdr:cNvPr id="45706" name="Text 136"/>
        <xdr:cNvSpPr txBox="1">
          <a:spLocks noChangeArrowheads="1"/>
        </xdr:cNvSpPr>
      </xdr:nvSpPr>
      <xdr:spPr bwMode="auto">
        <a:xfrm>
          <a:off x="90011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2" name="Text 139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3" name="Text 140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4" name="Text 141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5" name="Text 142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6" name="Text 143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7" name="Text 153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8" name="Text 154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7620</xdr:colOff>
      <xdr:row>6</xdr:row>
      <xdr:rowOff>22860</xdr:rowOff>
    </xdr:from>
    <xdr:to>
      <xdr:col>18</xdr:col>
      <xdr:colOff>473761</xdr:colOff>
      <xdr:row>7</xdr:row>
      <xdr:rowOff>7620</xdr:rowOff>
    </xdr:to>
    <xdr:sp macro="" textlink="" fLocksText="0">
      <xdr:nvSpPr>
        <xdr:cNvPr id="19" name="Text 156"/>
        <xdr:cNvSpPr txBox="1">
          <a:spLocks noChangeArrowheads="1"/>
        </xdr:cNvSpPr>
      </xdr:nvSpPr>
      <xdr:spPr bwMode="auto">
        <a:xfrm>
          <a:off x="874776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7620</xdr:colOff>
      <xdr:row>6</xdr:row>
      <xdr:rowOff>22860</xdr:rowOff>
    </xdr:from>
    <xdr:to>
      <xdr:col>17</xdr:col>
      <xdr:colOff>473761</xdr:colOff>
      <xdr:row>7</xdr:row>
      <xdr:rowOff>7620</xdr:rowOff>
    </xdr:to>
    <xdr:sp macro="" textlink="" fLocksText="0">
      <xdr:nvSpPr>
        <xdr:cNvPr id="20" name="Text 164"/>
        <xdr:cNvSpPr txBox="1">
          <a:spLocks noChangeArrowheads="1"/>
        </xdr:cNvSpPr>
      </xdr:nvSpPr>
      <xdr:spPr bwMode="auto">
        <a:xfrm>
          <a:off x="826008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5716" name="Text 169"/>
        <xdr:cNvSpPr txBox="1">
          <a:spLocks noChangeArrowheads="1"/>
        </xdr:cNvSpPr>
      </xdr:nvSpPr>
      <xdr:spPr bwMode="auto">
        <a:xfrm>
          <a:off x="844867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5717" name="Text Box 70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5718" name="Text Box 71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4" name="Text Box 74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5" name="Text Box 75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 editAs="oneCell">
    <xdr:from>
      <xdr:col>12</xdr:col>
      <xdr:colOff>0</xdr:colOff>
      <xdr:row>6</xdr:row>
      <xdr:rowOff>106680</xdr:rowOff>
    </xdr:from>
    <xdr:to>
      <xdr:col>12</xdr:col>
      <xdr:colOff>504825</xdr:colOff>
      <xdr:row>8</xdr:row>
      <xdr:rowOff>30480</xdr:rowOff>
    </xdr:to>
    <xdr:sp macro="" textlink="" fLocksText="0">
      <xdr:nvSpPr>
        <xdr:cNvPr id="28" name="Text Box 98"/>
        <xdr:cNvSpPr txBox="1">
          <a:spLocks noChangeArrowheads="1"/>
        </xdr:cNvSpPr>
      </xdr:nvSpPr>
      <xdr:spPr bwMode="auto">
        <a:xfrm>
          <a:off x="5775960" y="1135380"/>
          <a:ext cx="495300" cy="1828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5722" name="Text 136"/>
        <xdr:cNvSpPr txBox="1">
          <a:spLocks noChangeArrowheads="1"/>
        </xdr:cNvSpPr>
      </xdr:nvSpPr>
      <xdr:spPr bwMode="auto">
        <a:xfrm>
          <a:off x="74009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15</xdr:col>
      <xdr:colOff>0</xdr:colOff>
      <xdr:row>7</xdr:row>
      <xdr:rowOff>123825</xdr:rowOff>
    </xdr:to>
    <xdr:sp macro="" textlink="" fLocksText="0">
      <xdr:nvSpPr>
        <xdr:cNvPr id="45723" name="Text 169"/>
        <xdr:cNvSpPr txBox="1">
          <a:spLocks noChangeArrowheads="1"/>
        </xdr:cNvSpPr>
      </xdr:nvSpPr>
      <xdr:spPr bwMode="auto">
        <a:xfrm>
          <a:off x="69056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17</xdr:col>
      <xdr:colOff>0</xdr:colOff>
      <xdr:row>7</xdr:row>
      <xdr:rowOff>123825</xdr:rowOff>
    </xdr:to>
    <xdr:sp macro="" textlink="" fLocksText="0">
      <xdr:nvSpPr>
        <xdr:cNvPr id="45724" name="Text 136"/>
        <xdr:cNvSpPr txBox="1">
          <a:spLocks noChangeArrowheads="1"/>
        </xdr:cNvSpPr>
      </xdr:nvSpPr>
      <xdr:spPr bwMode="auto">
        <a:xfrm>
          <a:off x="789622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26</xdr:col>
      <xdr:colOff>7620</xdr:colOff>
      <xdr:row>1</xdr:row>
      <xdr:rowOff>7620</xdr:rowOff>
    </xdr:from>
    <xdr:ext cx="262957" cy="128048"/>
    <xdr:sp macro="" textlink="">
      <xdr:nvSpPr>
        <xdr:cNvPr id="32" name="Text Box 117"/>
        <xdr:cNvSpPr txBox="1">
          <a:spLocks noChangeArrowheads="1"/>
        </xdr:cNvSpPr>
      </xdr:nvSpPr>
      <xdr:spPr bwMode="auto">
        <a:xfrm>
          <a:off x="12285345" y="8382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7620</xdr:colOff>
      <xdr:row>3</xdr:row>
      <xdr:rowOff>7620</xdr:rowOff>
    </xdr:from>
    <xdr:ext cx="716671" cy="128048"/>
    <xdr:sp macro="" textlink="">
      <xdr:nvSpPr>
        <xdr:cNvPr id="33" name="Text 49"/>
        <xdr:cNvSpPr txBox="1">
          <a:spLocks noChangeArrowheads="1"/>
        </xdr:cNvSpPr>
      </xdr:nvSpPr>
      <xdr:spPr bwMode="auto">
        <a:xfrm>
          <a:off x="7620" y="464820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9525</xdr:colOff>
      <xdr:row>3</xdr:row>
      <xdr:rowOff>7620</xdr:rowOff>
    </xdr:from>
    <xdr:ext cx="616900" cy="128048"/>
    <xdr:sp macro="" textlink="">
      <xdr:nvSpPr>
        <xdr:cNvPr id="34" name="Text 101"/>
        <xdr:cNvSpPr txBox="1">
          <a:spLocks noChangeArrowheads="1"/>
        </xdr:cNvSpPr>
      </xdr:nvSpPr>
      <xdr:spPr bwMode="auto">
        <a:xfrm>
          <a:off x="2962275" y="46482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11</xdr:col>
      <xdr:colOff>7620</xdr:colOff>
      <xdr:row>3</xdr:row>
      <xdr:rowOff>7620</xdr:rowOff>
    </xdr:from>
    <xdr:ext cx="781624" cy="128048"/>
    <xdr:sp macro="" textlink="">
      <xdr:nvSpPr>
        <xdr:cNvPr id="35" name="Text 19"/>
        <xdr:cNvSpPr txBox="1">
          <a:spLocks noChangeArrowheads="1"/>
        </xdr:cNvSpPr>
      </xdr:nvSpPr>
      <xdr:spPr bwMode="auto">
        <a:xfrm>
          <a:off x="4627245" y="464820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oneCellAnchor>
    <xdr:from>
      <xdr:col>18</xdr:col>
      <xdr:colOff>7620</xdr:colOff>
      <xdr:row>3</xdr:row>
      <xdr:rowOff>7620</xdr:rowOff>
    </xdr:from>
    <xdr:ext cx="681853" cy="128048"/>
    <xdr:sp macro="" textlink="">
      <xdr:nvSpPr>
        <xdr:cNvPr id="36" name="Text 56"/>
        <xdr:cNvSpPr txBox="1">
          <a:spLocks noChangeArrowheads="1"/>
        </xdr:cNvSpPr>
      </xdr:nvSpPr>
      <xdr:spPr bwMode="auto">
        <a:xfrm>
          <a:off x="8208645" y="46482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7620</xdr:colOff>
      <xdr:row>3</xdr:row>
      <xdr:rowOff>7620</xdr:rowOff>
    </xdr:from>
    <xdr:ext cx="696794" cy="128048"/>
    <xdr:sp macro="" textlink="">
      <xdr:nvSpPr>
        <xdr:cNvPr id="37" name="Text 106"/>
        <xdr:cNvSpPr txBox="1">
          <a:spLocks noChangeArrowheads="1"/>
        </xdr:cNvSpPr>
      </xdr:nvSpPr>
      <xdr:spPr bwMode="auto">
        <a:xfrm>
          <a:off x="9808845" y="46482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7620</xdr:colOff>
      <xdr:row>3</xdr:row>
      <xdr:rowOff>7620</xdr:rowOff>
    </xdr:from>
    <xdr:ext cx="721736" cy="128048"/>
    <xdr:sp macro="" textlink="">
      <xdr:nvSpPr>
        <xdr:cNvPr id="38" name="Text Box 126"/>
        <xdr:cNvSpPr txBox="1">
          <a:spLocks noChangeArrowheads="1"/>
        </xdr:cNvSpPr>
      </xdr:nvSpPr>
      <xdr:spPr bwMode="auto">
        <a:xfrm>
          <a:off x="12285345" y="464820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7620</xdr:colOff>
      <xdr:row>1</xdr:row>
      <xdr:rowOff>7620</xdr:rowOff>
    </xdr:from>
    <xdr:ext cx="347531" cy="128048"/>
    <xdr:sp macro="" textlink="">
      <xdr:nvSpPr>
        <xdr:cNvPr id="39" name="Text Box 136"/>
        <xdr:cNvSpPr txBox="1">
          <a:spLocks noChangeArrowheads="1"/>
        </xdr:cNvSpPr>
      </xdr:nvSpPr>
      <xdr:spPr bwMode="auto">
        <a:xfrm>
          <a:off x="10304145" y="8382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1" name="Text 40"/>
        <xdr:cNvSpPr txBox="1">
          <a:spLocks noChangeArrowheads="1"/>
        </xdr:cNvSpPr>
      </xdr:nvSpPr>
      <xdr:spPr bwMode="auto">
        <a:xfrm>
          <a:off x="986790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45734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43" name="Text 95"/>
        <xdr:cNvSpPr txBox="1">
          <a:spLocks noChangeArrowheads="1"/>
        </xdr:cNvSpPr>
      </xdr:nvSpPr>
      <xdr:spPr bwMode="auto">
        <a:xfrm>
          <a:off x="32004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Paid Day Use:</a:t>
          </a:r>
        </a:p>
      </xdr:txBody>
    </xdr:sp>
    <xdr:clientData/>
  </xdr:twoCellAnchor>
  <xdr:twoCellAnchor>
    <xdr:from>
      <xdr:col>1</xdr:col>
      <xdr:colOff>0</xdr:colOff>
      <xdr:row>41</xdr:row>
      <xdr:rowOff>1905</xdr:rowOff>
    </xdr:from>
    <xdr:to>
      <xdr:col>2</xdr:col>
      <xdr:colOff>87679</xdr:colOff>
      <xdr:row>41</xdr:row>
      <xdr:rowOff>0</xdr:rowOff>
    </xdr:to>
    <xdr:sp macro="" textlink="">
      <xdr:nvSpPr>
        <xdr:cNvPr id="44" name="Text 96"/>
        <xdr:cNvSpPr txBox="1">
          <a:spLocks noChangeArrowheads="1"/>
        </xdr:cNvSpPr>
      </xdr:nvSpPr>
      <xdr:spPr bwMode="auto">
        <a:xfrm>
          <a:off x="320040" y="6806565"/>
          <a:ext cx="575359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Free Day Use:</a:t>
          </a:r>
        </a:p>
      </xdr:txBody>
    </xdr:sp>
    <xdr:clientData/>
  </xdr:twoCellAnchor>
  <xdr:twoCellAnchor>
    <xdr:from>
      <xdr:col>0</xdr:col>
      <xdr:colOff>0</xdr:colOff>
      <xdr:row>42</xdr:row>
      <xdr:rowOff>0</xdr:rowOff>
    </xdr:from>
    <xdr:to>
      <xdr:col>2</xdr:col>
      <xdr:colOff>0</xdr:colOff>
      <xdr:row>42</xdr:row>
      <xdr:rowOff>152400</xdr:rowOff>
    </xdr:to>
    <xdr:sp macro="" textlink="">
      <xdr:nvSpPr>
        <xdr:cNvPr id="45" name="Text 112"/>
        <xdr:cNvSpPr txBox="1">
          <a:spLocks noChangeArrowheads="1"/>
        </xdr:cNvSpPr>
      </xdr:nvSpPr>
      <xdr:spPr bwMode="auto">
        <a:xfrm>
          <a:off x="0" y="6962775"/>
          <a:ext cx="81915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13</xdr:col>
      <xdr:colOff>9525</xdr:colOff>
      <xdr:row>42</xdr:row>
      <xdr:rowOff>9525</xdr:rowOff>
    </xdr:from>
    <xdr:to>
      <xdr:col>13</xdr:col>
      <xdr:colOff>449612</xdr:colOff>
      <xdr:row>42</xdr:row>
      <xdr:rowOff>161925</xdr:rowOff>
    </xdr:to>
    <xdr:sp macro="" textlink="">
      <xdr:nvSpPr>
        <xdr:cNvPr id="46" name="Text 114"/>
        <xdr:cNvSpPr txBox="1">
          <a:spLocks noChangeArrowheads="1"/>
        </xdr:cNvSpPr>
      </xdr:nvSpPr>
      <xdr:spPr bwMode="auto">
        <a:xfrm>
          <a:off x="5657850" y="6972300"/>
          <a:ext cx="440087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21</xdr:col>
      <xdr:colOff>9525</xdr:colOff>
      <xdr:row>42</xdr:row>
      <xdr:rowOff>9525</xdr:rowOff>
    </xdr:from>
    <xdr:to>
      <xdr:col>22</xdr:col>
      <xdr:colOff>228600</xdr:colOff>
      <xdr:row>42</xdr:row>
      <xdr:rowOff>123825</xdr:rowOff>
    </xdr:to>
    <xdr:sp macro="" textlink="">
      <xdr:nvSpPr>
        <xdr:cNvPr id="47" name="Text 116"/>
        <xdr:cNvSpPr txBox="1">
          <a:spLocks noChangeArrowheads="1"/>
        </xdr:cNvSpPr>
      </xdr:nvSpPr>
      <xdr:spPr bwMode="auto">
        <a:xfrm>
          <a:off x="9810750" y="6972300"/>
          <a:ext cx="714375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8" name="Text 123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9" name="Text 124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50" name="Text 125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51" name="Text 135"/>
        <xdr:cNvSpPr txBox="1">
          <a:spLocks noChangeArrowheads="1"/>
        </xdr:cNvSpPr>
      </xdr:nvSpPr>
      <xdr:spPr bwMode="auto">
        <a:xfrm>
          <a:off x="7277100" y="1038225"/>
          <a:ext cx="487680" cy="24384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2" name="Text 139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3" name="Text 140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4" name="Text 141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5" name="Text 142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6" name="Text 143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9525</xdr:colOff>
      <xdr:row>6</xdr:row>
      <xdr:rowOff>0</xdr:rowOff>
    </xdr:from>
    <xdr:to>
      <xdr:col>17</xdr:col>
      <xdr:colOff>9525</xdr:colOff>
      <xdr:row>7</xdr:row>
      <xdr:rowOff>114300</xdr:rowOff>
    </xdr:to>
    <xdr:sp macro="" textlink="" fLocksText="0">
      <xdr:nvSpPr>
        <xdr:cNvPr id="45749" name="Text 166"/>
        <xdr:cNvSpPr txBox="1">
          <a:spLocks noChangeArrowheads="1"/>
        </xdr:cNvSpPr>
      </xdr:nvSpPr>
      <xdr:spPr bwMode="auto">
        <a:xfrm>
          <a:off x="7905750" y="1028700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5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6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7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9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9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1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1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3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3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5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5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20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3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6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9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2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5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13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16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17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18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19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20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21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22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23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24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25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26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27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28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29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30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31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32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33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34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3</xdr:row>
      <xdr:rowOff>47625</xdr:rowOff>
    </xdr:to>
    <xdr:sp macro="" textlink="">
      <xdr:nvSpPr>
        <xdr:cNvPr id="46722" name="Text 21"/>
        <xdr:cNvSpPr txBox="1">
          <a:spLocks noChangeArrowheads="1"/>
        </xdr:cNvSpPr>
      </xdr:nvSpPr>
      <xdr:spPr bwMode="auto">
        <a:xfrm>
          <a:off x="0" y="76200"/>
          <a:ext cx="2800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7620</xdr:colOff>
      <xdr:row>1</xdr:row>
      <xdr:rowOff>83820</xdr:rowOff>
    </xdr:from>
    <xdr:ext cx="6012928" cy="220188"/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7620" y="160020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>
      <xdr:nvSpPr>
        <xdr:cNvPr id="4" name="Text 40"/>
        <xdr:cNvSpPr txBox="1">
          <a:spLocks noChangeArrowheads="1"/>
        </xdr:cNvSpPr>
      </xdr:nvSpPr>
      <xdr:spPr bwMode="auto">
        <a:xfrm>
          <a:off x="922782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endParaRPr lang="en-US"/>
        </a:p>
      </xdr:txBody>
    </xdr:sp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 fLocksText="0">
      <xdr:nvSpPr>
        <xdr:cNvPr id="46725" name="Text 44"/>
        <xdr:cNvSpPr txBox="1">
          <a:spLocks noChangeArrowheads="1"/>
        </xdr:cNvSpPr>
      </xdr:nvSpPr>
      <xdr:spPr bwMode="auto">
        <a:xfrm>
          <a:off x="94964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6" name="Text 123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7" name="Text 124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8" name="Text 125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6729" name="Text 133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6730" name="Text 134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19</xdr:col>
      <xdr:colOff>0</xdr:colOff>
      <xdr:row>7</xdr:row>
      <xdr:rowOff>123825</xdr:rowOff>
    </xdr:to>
    <xdr:sp macro="" textlink="" fLocksText="0">
      <xdr:nvSpPr>
        <xdr:cNvPr id="46731" name="Text 136"/>
        <xdr:cNvSpPr txBox="1">
          <a:spLocks noChangeArrowheads="1"/>
        </xdr:cNvSpPr>
      </xdr:nvSpPr>
      <xdr:spPr bwMode="auto">
        <a:xfrm>
          <a:off x="90011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2" name="Text 139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3" name="Text 140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4" name="Text 141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5" name="Text 142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6" name="Text 143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7" name="Text 153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8" name="Text 154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7620</xdr:colOff>
      <xdr:row>6</xdr:row>
      <xdr:rowOff>22860</xdr:rowOff>
    </xdr:from>
    <xdr:to>
      <xdr:col>18</xdr:col>
      <xdr:colOff>473761</xdr:colOff>
      <xdr:row>7</xdr:row>
      <xdr:rowOff>7620</xdr:rowOff>
    </xdr:to>
    <xdr:sp macro="" textlink="" fLocksText="0">
      <xdr:nvSpPr>
        <xdr:cNvPr id="19" name="Text 156"/>
        <xdr:cNvSpPr txBox="1">
          <a:spLocks noChangeArrowheads="1"/>
        </xdr:cNvSpPr>
      </xdr:nvSpPr>
      <xdr:spPr bwMode="auto">
        <a:xfrm>
          <a:off x="874776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7620</xdr:colOff>
      <xdr:row>6</xdr:row>
      <xdr:rowOff>22860</xdr:rowOff>
    </xdr:from>
    <xdr:to>
      <xdr:col>17</xdr:col>
      <xdr:colOff>473761</xdr:colOff>
      <xdr:row>7</xdr:row>
      <xdr:rowOff>7620</xdr:rowOff>
    </xdr:to>
    <xdr:sp macro="" textlink="" fLocksText="0">
      <xdr:nvSpPr>
        <xdr:cNvPr id="20" name="Text 164"/>
        <xdr:cNvSpPr txBox="1">
          <a:spLocks noChangeArrowheads="1"/>
        </xdr:cNvSpPr>
      </xdr:nvSpPr>
      <xdr:spPr bwMode="auto">
        <a:xfrm>
          <a:off x="826008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6741" name="Text 169"/>
        <xdr:cNvSpPr txBox="1">
          <a:spLocks noChangeArrowheads="1"/>
        </xdr:cNvSpPr>
      </xdr:nvSpPr>
      <xdr:spPr bwMode="auto">
        <a:xfrm>
          <a:off x="844867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6742" name="Text Box 70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6743" name="Text Box 71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4" name="Text Box 74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5" name="Text Box 75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 editAs="oneCell">
    <xdr:from>
      <xdr:col>12</xdr:col>
      <xdr:colOff>0</xdr:colOff>
      <xdr:row>6</xdr:row>
      <xdr:rowOff>106680</xdr:rowOff>
    </xdr:from>
    <xdr:to>
      <xdr:col>12</xdr:col>
      <xdr:colOff>504825</xdr:colOff>
      <xdr:row>8</xdr:row>
      <xdr:rowOff>30480</xdr:rowOff>
    </xdr:to>
    <xdr:sp macro="" textlink="" fLocksText="0">
      <xdr:nvSpPr>
        <xdr:cNvPr id="28" name="Text Box 98"/>
        <xdr:cNvSpPr txBox="1">
          <a:spLocks noChangeArrowheads="1"/>
        </xdr:cNvSpPr>
      </xdr:nvSpPr>
      <xdr:spPr bwMode="auto">
        <a:xfrm>
          <a:off x="5775960" y="1135380"/>
          <a:ext cx="495300" cy="1828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6747" name="Text 136"/>
        <xdr:cNvSpPr txBox="1">
          <a:spLocks noChangeArrowheads="1"/>
        </xdr:cNvSpPr>
      </xdr:nvSpPr>
      <xdr:spPr bwMode="auto">
        <a:xfrm>
          <a:off x="74009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15</xdr:col>
      <xdr:colOff>0</xdr:colOff>
      <xdr:row>7</xdr:row>
      <xdr:rowOff>123825</xdr:rowOff>
    </xdr:to>
    <xdr:sp macro="" textlink="" fLocksText="0">
      <xdr:nvSpPr>
        <xdr:cNvPr id="46748" name="Text 169"/>
        <xdr:cNvSpPr txBox="1">
          <a:spLocks noChangeArrowheads="1"/>
        </xdr:cNvSpPr>
      </xdr:nvSpPr>
      <xdr:spPr bwMode="auto">
        <a:xfrm>
          <a:off x="69056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17</xdr:col>
      <xdr:colOff>0</xdr:colOff>
      <xdr:row>7</xdr:row>
      <xdr:rowOff>123825</xdr:rowOff>
    </xdr:to>
    <xdr:sp macro="" textlink="" fLocksText="0">
      <xdr:nvSpPr>
        <xdr:cNvPr id="46749" name="Text 136"/>
        <xdr:cNvSpPr txBox="1">
          <a:spLocks noChangeArrowheads="1"/>
        </xdr:cNvSpPr>
      </xdr:nvSpPr>
      <xdr:spPr bwMode="auto">
        <a:xfrm>
          <a:off x="789622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26</xdr:col>
      <xdr:colOff>7620</xdr:colOff>
      <xdr:row>1</xdr:row>
      <xdr:rowOff>7620</xdr:rowOff>
    </xdr:from>
    <xdr:ext cx="262957" cy="128048"/>
    <xdr:sp macro="" textlink="">
      <xdr:nvSpPr>
        <xdr:cNvPr id="32" name="Text Box 117"/>
        <xdr:cNvSpPr txBox="1">
          <a:spLocks noChangeArrowheads="1"/>
        </xdr:cNvSpPr>
      </xdr:nvSpPr>
      <xdr:spPr bwMode="auto">
        <a:xfrm>
          <a:off x="12285345" y="8382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7620</xdr:colOff>
      <xdr:row>3</xdr:row>
      <xdr:rowOff>7620</xdr:rowOff>
    </xdr:from>
    <xdr:ext cx="716671" cy="128048"/>
    <xdr:sp macro="" textlink="">
      <xdr:nvSpPr>
        <xdr:cNvPr id="33" name="Text 49"/>
        <xdr:cNvSpPr txBox="1">
          <a:spLocks noChangeArrowheads="1"/>
        </xdr:cNvSpPr>
      </xdr:nvSpPr>
      <xdr:spPr bwMode="auto">
        <a:xfrm>
          <a:off x="7620" y="464820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9525</xdr:colOff>
      <xdr:row>3</xdr:row>
      <xdr:rowOff>7620</xdr:rowOff>
    </xdr:from>
    <xdr:ext cx="616900" cy="128048"/>
    <xdr:sp macro="" textlink="">
      <xdr:nvSpPr>
        <xdr:cNvPr id="34" name="Text 101"/>
        <xdr:cNvSpPr txBox="1">
          <a:spLocks noChangeArrowheads="1"/>
        </xdr:cNvSpPr>
      </xdr:nvSpPr>
      <xdr:spPr bwMode="auto">
        <a:xfrm>
          <a:off x="2962275" y="46482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11</xdr:col>
      <xdr:colOff>7620</xdr:colOff>
      <xdr:row>3</xdr:row>
      <xdr:rowOff>7620</xdr:rowOff>
    </xdr:from>
    <xdr:ext cx="781624" cy="128048"/>
    <xdr:sp macro="" textlink="">
      <xdr:nvSpPr>
        <xdr:cNvPr id="35" name="Text 19"/>
        <xdr:cNvSpPr txBox="1">
          <a:spLocks noChangeArrowheads="1"/>
        </xdr:cNvSpPr>
      </xdr:nvSpPr>
      <xdr:spPr bwMode="auto">
        <a:xfrm>
          <a:off x="4627245" y="464820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oneCellAnchor>
    <xdr:from>
      <xdr:col>18</xdr:col>
      <xdr:colOff>7620</xdr:colOff>
      <xdr:row>3</xdr:row>
      <xdr:rowOff>7620</xdr:rowOff>
    </xdr:from>
    <xdr:ext cx="681853" cy="128048"/>
    <xdr:sp macro="" textlink="">
      <xdr:nvSpPr>
        <xdr:cNvPr id="36" name="Text 56"/>
        <xdr:cNvSpPr txBox="1">
          <a:spLocks noChangeArrowheads="1"/>
        </xdr:cNvSpPr>
      </xdr:nvSpPr>
      <xdr:spPr bwMode="auto">
        <a:xfrm>
          <a:off x="8208645" y="46482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7620</xdr:colOff>
      <xdr:row>3</xdr:row>
      <xdr:rowOff>7620</xdr:rowOff>
    </xdr:from>
    <xdr:ext cx="696794" cy="128048"/>
    <xdr:sp macro="" textlink="">
      <xdr:nvSpPr>
        <xdr:cNvPr id="37" name="Text 106"/>
        <xdr:cNvSpPr txBox="1">
          <a:spLocks noChangeArrowheads="1"/>
        </xdr:cNvSpPr>
      </xdr:nvSpPr>
      <xdr:spPr bwMode="auto">
        <a:xfrm>
          <a:off x="9808845" y="46482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7620</xdr:colOff>
      <xdr:row>3</xdr:row>
      <xdr:rowOff>7620</xdr:rowOff>
    </xdr:from>
    <xdr:ext cx="721736" cy="128048"/>
    <xdr:sp macro="" textlink="">
      <xdr:nvSpPr>
        <xdr:cNvPr id="38" name="Text Box 126"/>
        <xdr:cNvSpPr txBox="1">
          <a:spLocks noChangeArrowheads="1"/>
        </xdr:cNvSpPr>
      </xdr:nvSpPr>
      <xdr:spPr bwMode="auto">
        <a:xfrm>
          <a:off x="12285345" y="464820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7620</xdr:colOff>
      <xdr:row>1</xdr:row>
      <xdr:rowOff>7620</xdr:rowOff>
    </xdr:from>
    <xdr:ext cx="347531" cy="128048"/>
    <xdr:sp macro="" textlink="">
      <xdr:nvSpPr>
        <xdr:cNvPr id="39" name="Text Box 136"/>
        <xdr:cNvSpPr txBox="1">
          <a:spLocks noChangeArrowheads="1"/>
        </xdr:cNvSpPr>
      </xdr:nvSpPr>
      <xdr:spPr bwMode="auto">
        <a:xfrm>
          <a:off x="10304145" y="8382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1" name="Text 40"/>
        <xdr:cNvSpPr txBox="1">
          <a:spLocks noChangeArrowheads="1"/>
        </xdr:cNvSpPr>
      </xdr:nvSpPr>
      <xdr:spPr bwMode="auto">
        <a:xfrm>
          <a:off x="986790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46759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43" name="Text 95"/>
        <xdr:cNvSpPr txBox="1">
          <a:spLocks noChangeArrowheads="1"/>
        </xdr:cNvSpPr>
      </xdr:nvSpPr>
      <xdr:spPr bwMode="auto">
        <a:xfrm>
          <a:off x="32004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Paid Day Use:</a:t>
          </a:r>
        </a:p>
      </xdr:txBody>
    </xdr:sp>
    <xdr:clientData/>
  </xdr:twoCellAnchor>
  <xdr:twoCellAnchor>
    <xdr:from>
      <xdr:col>1</xdr:col>
      <xdr:colOff>0</xdr:colOff>
      <xdr:row>41</xdr:row>
      <xdr:rowOff>1905</xdr:rowOff>
    </xdr:from>
    <xdr:to>
      <xdr:col>2</xdr:col>
      <xdr:colOff>87679</xdr:colOff>
      <xdr:row>41</xdr:row>
      <xdr:rowOff>0</xdr:rowOff>
    </xdr:to>
    <xdr:sp macro="" textlink="">
      <xdr:nvSpPr>
        <xdr:cNvPr id="44" name="Text 96"/>
        <xdr:cNvSpPr txBox="1">
          <a:spLocks noChangeArrowheads="1"/>
        </xdr:cNvSpPr>
      </xdr:nvSpPr>
      <xdr:spPr bwMode="auto">
        <a:xfrm>
          <a:off x="320040" y="6806565"/>
          <a:ext cx="575359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Free Day Use:</a:t>
          </a:r>
        </a:p>
      </xdr:txBody>
    </xdr:sp>
    <xdr:clientData/>
  </xdr:twoCellAnchor>
  <xdr:twoCellAnchor>
    <xdr:from>
      <xdr:col>0</xdr:col>
      <xdr:colOff>0</xdr:colOff>
      <xdr:row>42</xdr:row>
      <xdr:rowOff>0</xdr:rowOff>
    </xdr:from>
    <xdr:to>
      <xdr:col>2</xdr:col>
      <xdr:colOff>0</xdr:colOff>
      <xdr:row>42</xdr:row>
      <xdr:rowOff>152400</xdr:rowOff>
    </xdr:to>
    <xdr:sp macro="" textlink="">
      <xdr:nvSpPr>
        <xdr:cNvPr id="45" name="Text 112"/>
        <xdr:cNvSpPr txBox="1">
          <a:spLocks noChangeArrowheads="1"/>
        </xdr:cNvSpPr>
      </xdr:nvSpPr>
      <xdr:spPr bwMode="auto">
        <a:xfrm>
          <a:off x="0" y="6962775"/>
          <a:ext cx="81915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13</xdr:col>
      <xdr:colOff>9525</xdr:colOff>
      <xdr:row>42</xdr:row>
      <xdr:rowOff>9525</xdr:rowOff>
    </xdr:from>
    <xdr:to>
      <xdr:col>13</xdr:col>
      <xdr:colOff>449612</xdr:colOff>
      <xdr:row>42</xdr:row>
      <xdr:rowOff>161925</xdr:rowOff>
    </xdr:to>
    <xdr:sp macro="" textlink="">
      <xdr:nvSpPr>
        <xdr:cNvPr id="46" name="Text 114"/>
        <xdr:cNvSpPr txBox="1">
          <a:spLocks noChangeArrowheads="1"/>
        </xdr:cNvSpPr>
      </xdr:nvSpPr>
      <xdr:spPr bwMode="auto">
        <a:xfrm>
          <a:off x="5657850" y="6972300"/>
          <a:ext cx="440087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21</xdr:col>
      <xdr:colOff>9525</xdr:colOff>
      <xdr:row>42</xdr:row>
      <xdr:rowOff>9525</xdr:rowOff>
    </xdr:from>
    <xdr:to>
      <xdr:col>22</xdr:col>
      <xdr:colOff>228600</xdr:colOff>
      <xdr:row>42</xdr:row>
      <xdr:rowOff>123825</xdr:rowOff>
    </xdr:to>
    <xdr:sp macro="" textlink="">
      <xdr:nvSpPr>
        <xdr:cNvPr id="47" name="Text 116"/>
        <xdr:cNvSpPr txBox="1">
          <a:spLocks noChangeArrowheads="1"/>
        </xdr:cNvSpPr>
      </xdr:nvSpPr>
      <xdr:spPr bwMode="auto">
        <a:xfrm>
          <a:off x="9810750" y="6972300"/>
          <a:ext cx="714375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8" name="Text 123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9" name="Text 124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50" name="Text 125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51" name="Text 135"/>
        <xdr:cNvSpPr txBox="1">
          <a:spLocks noChangeArrowheads="1"/>
        </xdr:cNvSpPr>
      </xdr:nvSpPr>
      <xdr:spPr bwMode="auto">
        <a:xfrm>
          <a:off x="7277100" y="1038225"/>
          <a:ext cx="487680" cy="24384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2" name="Text 139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3" name="Text 140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4" name="Text 141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5" name="Text 142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6" name="Text 143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9525</xdr:colOff>
      <xdr:row>6</xdr:row>
      <xdr:rowOff>0</xdr:rowOff>
    </xdr:from>
    <xdr:to>
      <xdr:col>17</xdr:col>
      <xdr:colOff>9525</xdr:colOff>
      <xdr:row>7</xdr:row>
      <xdr:rowOff>114300</xdr:rowOff>
    </xdr:to>
    <xdr:sp macro="" textlink="" fLocksText="0">
      <xdr:nvSpPr>
        <xdr:cNvPr id="46774" name="Text 166"/>
        <xdr:cNvSpPr txBox="1">
          <a:spLocks noChangeArrowheads="1"/>
        </xdr:cNvSpPr>
      </xdr:nvSpPr>
      <xdr:spPr bwMode="auto">
        <a:xfrm>
          <a:off x="7905750" y="1028700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5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6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7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9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9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1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1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3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3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5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5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20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3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6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9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2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5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13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16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17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18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19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20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21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22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23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24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25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26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27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28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29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30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31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32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33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34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123825</xdr:rowOff>
    </xdr:from>
    <xdr:ext cx="6012928" cy="220188"/>
    <xdr:sp macro="" textlink="">
      <xdr:nvSpPr>
        <xdr:cNvPr id="2" name="Text 22"/>
        <xdr:cNvSpPr txBox="1">
          <a:spLocks noChangeArrowheads="1"/>
        </xdr:cNvSpPr>
      </xdr:nvSpPr>
      <xdr:spPr bwMode="auto">
        <a:xfrm>
          <a:off x="0" y="200025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oneCellAnchor>
    <xdr:from>
      <xdr:col>26</xdr:col>
      <xdr:colOff>9525</xdr:colOff>
      <xdr:row>1</xdr:row>
      <xdr:rowOff>9525</xdr:rowOff>
    </xdr:from>
    <xdr:ext cx="262957" cy="128048"/>
    <xdr:sp macro="" textlink="">
      <xdr:nvSpPr>
        <xdr:cNvPr id="3" name="Text Box 117"/>
        <xdr:cNvSpPr txBox="1">
          <a:spLocks noChangeArrowheads="1"/>
        </xdr:cNvSpPr>
      </xdr:nvSpPr>
      <xdr:spPr bwMode="auto">
        <a:xfrm>
          <a:off x="12287250" y="85725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0</xdr:colOff>
      <xdr:row>3</xdr:row>
      <xdr:rowOff>9525</xdr:rowOff>
    </xdr:from>
    <xdr:ext cx="716671" cy="128048"/>
    <xdr:sp macro="" textlink="">
      <xdr:nvSpPr>
        <xdr:cNvPr id="4" name="Text 49"/>
        <xdr:cNvSpPr txBox="1">
          <a:spLocks noChangeArrowheads="1"/>
        </xdr:cNvSpPr>
      </xdr:nvSpPr>
      <xdr:spPr bwMode="auto">
        <a:xfrm>
          <a:off x="0" y="466725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11430</xdr:colOff>
      <xdr:row>3</xdr:row>
      <xdr:rowOff>9525</xdr:rowOff>
    </xdr:from>
    <xdr:ext cx="616900" cy="128048"/>
    <xdr:sp macro="" textlink="">
      <xdr:nvSpPr>
        <xdr:cNvPr id="5" name="Text 101"/>
        <xdr:cNvSpPr txBox="1">
          <a:spLocks noChangeArrowheads="1"/>
        </xdr:cNvSpPr>
      </xdr:nvSpPr>
      <xdr:spPr bwMode="auto">
        <a:xfrm>
          <a:off x="2964180" y="466725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18</xdr:col>
      <xdr:colOff>9525</xdr:colOff>
      <xdr:row>3</xdr:row>
      <xdr:rowOff>9525</xdr:rowOff>
    </xdr:from>
    <xdr:ext cx="681853" cy="128048"/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8210550" y="466725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9525</xdr:colOff>
      <xdr:row>3</xdr:row>
      <xdr:rowOff>9525</xdr:rowOff>
    </xdr:from>
    <xdr:ext cx="696794" cy="128048"/>
    <xdr:sp macro="" textlink="">
      <xdr:nvSpPr>
        <xdr:cNvPr id="7" name="Text 106"/>
        <xdr:cNvSpPr txBox="1">
          <a:spLocks noChangeArrowheads="1"/>
        </xdr:cNvSpPr>
      </xdr:nvSpPr>
      <xdr:spPr bwMode="auto">
        <a:xfrm>
          <a:off x="9810750" y="466725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9525</xdr:colOff>
      <xdr:row>3</xdr:row>
      <xdr:rowOff>9525</xdr:rowOff>
    </xdr:from>
    <xdr:ext cx="721736" cy="128048"/>
    <xdr:sp macro="" textlink="">
      <xdr:nvSpPr>
        <xdr:cNvPr id="8" name="Text Box 126"/>
        <xdr:cNvSpPr txBox="1">
          <a:spLocks noChangeArrowheads="1"/>
        </xdr:cNvSpPr>
      </xdr:nvSpPr>
      <xdr:spPr bwMode="auto">
        <a:xfrm>
          <a:off x="12287250" y="466725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9525</xdr:colOff>
      <xdr:row>1</xdr:row>
      <xdr:rowOff>9525</xdr:rowOff>
    </xdr:from>
    <xdr:ext cx="347531" cy="128048"/>
    <xdr:sp macro="" textlink="">
      <xdr:nvSpPr>
        <xdr:cNvPr id="9" name="Text Box 136"/>
        <xdr:cNvSpPr txBox="1">
          <a:spLocks noChangeArrowheads="1"/>
        </xdr:cNvSpPr>
      </xdr:nvSpPr>
      <xdr:spPr bwMode="auto">
        <a:xfrm>
          <a:off x="10306050" y="85725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9525</xdr:colOff>
      <xdr:row>3</xdr:row>
      <xdr:rowOff>9525</xdr:rowOff>
    </xdr:from>
    <xdr:ext cx="781624" cy="128048"/>
    <xdr:sp macro="" textlink="">
      <xdr:nvSpPr>
        <xdr:cNvPr id="10" name="Text 19"/>
        <xdr:cNvSpPr txBox="1">
          <a:spLocks noChangeArrowheads="1"/>
        </xdr:cNvSpPr>
      </xdr:nvSpPr>
      <xdr:spPr bwMode="auto">
        <a:xfrm>
          <a:off x="4629150" y="466725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twoCellAnchor>
    <xdr:from>
      <xdr:col>0</xdr:col>
      <xdr:colOff>0</xdr:colOff>
      <xdr:row>42</xdr:row>
      <xdr:rowOff>9525</xdr:rowOff>
    </xdr:from>
    <xdr:to>
      <xdr:col>2</xdr:col>
      <xdr:colOff>0</xdr:colOff>
      <xdr:row>42</xdr:row>
      <xdr:rowOff>161925</xdr:rowOff>
    </xdr:to>
    <xdr:sp macro="" textlink="">
      <xdr:nvSpPr>
        <xdr:cNvPr id="11" name="Text 112"/>
        <xdr:cNvSpPr txBox="1">
          <a:spLocks noChangeArrowheads="1"/>
        </xdr:cNvSpPr>
      </xdr:nvSpPr>
      <xdr:spPr bwMode="auto">
        <a:xfrm>
          <a:off x="0" y="6972300"/>
          <a:ext cx="81915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13</xdr:col>
      <xdr:colOff>9525</xdr:colOff>
      <xdr:row>42</xdr:row>
      <xdr:rowOff>9525</xdr:rowOff>
    </xdr:from>
    <xdr:to>
      <xdr:col>13</xdr:col>
      <xdr:colOff>449612</xdr:colOff>
      <xdr:row>42</xdr:row>
      <xdr:rowOff>161925</xdr:rowOff>
    </xdr:to>
    <xdr:sp macro="" textlink="">
      <xdr:nvSpPr>
        <xdr:cNvPr id="12" name="Text 114"/>
        <xdr:cNvSpPr txBox="1">
          <a:spLocks noChangeArrowheads="1"/>
        </xdr:cNvSpPr>
      </xdr:nvSpPr>
      <xdr:spPr bwMode="auto">
        <a:xfrm>
          <a:off x="5657850" y="6972300"/>
          <a:ext cx="440087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21</xdr:col>
      <xdr:colOff>9525</xdr:colOff>
      <xdr:row>42</xdr:row>
      <xdr:rowOff>9525</xdr:rowOff>
    </xdr:from>
    <xdr:to>
      <xdr:col>22</xdr:col>
      <xdr:colOff>228600</xdr:colOff>
      <xdr:row>42</xdr:row>
      <xdr:rowOff>123825</xdr:rowOff>
    </xdr:to>
    <xdr:sp macro="" textlink="">
      <xdr:nvSpPr>
        <xdr:cNvPr id="13" name="Text 116"/>
        <xdr:cNvSpPr txBox="1">
          <a:spLocks noChangeArrowheads="1"/>
        </xdr:cNvSpPr>
      </xdr:nvSpPr>
      <xdr:spPr bwMode="auto">
        <a:xfrm>
          <a:off x="9810750" y="6972300"/>
          <a:ext cx="714375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3</xdr:row>
      <xdr:rowOff>47625</xdr:rowOff>
    </xdr:to>
    <xdr:sp macro="" textlink="">
      <xdr:nvSpPr>
        <xdr:cNvPr id="47747" name="Text 21"/>
        <xdr:cNvSpPr txBox="1">
          <a:spLocks noChangeArrowheads="1"/>
        </xdr:cNvSpPr>
      </xdr:nvSpPr>
      <xdr:spPr bwMode="auto">
        <a:xfrm>
          <a:off x="0" y="76200"/>
          <a:ext cx="2800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7620</xdr:colOff>
      <xdr:row>1</xdr:row>
      <xdr:rowOff>83820</xdr:rowOff>
    </xdr:from>
    <xdr:ext cx="6012928" cy="220188"/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7620" y="160020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>
      <xdr:nvSpPr>
        <xdr:cNvPr id="4" name="Text 40"/>
        <xdr:cNvSpPr txBox="1">
          <a:spLocks noChangeArrowheads="1"/>
        </xdr:cNvSpPr>
      </xdr:nvSpPr>
      <xdr:spPr bwMode="auto">
        <a:xfrm>
          <a:off x="922782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endParaRPr lang="en-US"/>
        </a:p>
      </xdr:txBody>
    </xdr:sp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 fLocksText="0">
      <xdr:nvSpPr>
        <xdr:cNvPr id="47750" name="Text 44"/>
        <xdr:cNvSpPr txBox="1">
          <a:spLocks noChangeArrowheads="1"/>
        </xdr:cNvSpPr>
      </xdr:nvSpPr>
      <xdr:spPr bwMode="auto">
        <a:xfrm>
          <a:off x="94964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6" name="Text 123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7" name="Text 124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8" name="Text 125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7754" name="Text 133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7755" name="Text 134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19</xdr:col>
      <xdr:colOff>0</xdr:colOff>
      <xdr:row>7</xdr:row>
      <xdr:rowOff>123825</xdr:rowOff>
    </xdr:to>
    <xdr:sp macro="" textlink="" fLocksText="0">
      <xdr:nvSpPr>
        <xdr:cNvPr id="47756" name="Text 136"/>
        <xdr:cNvSpPr txBox="1">
          <a:spLocks noChangeArrowheads="1"/>
        </xdr:cNvSpPr>
      </xdr:nvSpPr>
      <xdr:spPr bwMode="auto">
        <a:xfrm>
          <a:off x="90011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2" name="Text 139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3" name="Text 140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4" name="Text 141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5" name="Text 142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6" name="Text 143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7" name="Text 153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8" name="Text 154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7620</xdr:colOff>
      <xdr:row>6</xdr:row>
      <xdr:rowOff>22860</xdr:rowOff>
    </xdr:from>
    <xdr:to>
      <xdr:col>18</xdr:col>
      <xdr:colOff>473761</xdr:colOff>
      <xdr:row>7</xdr:row>
      <xdr:rowOff>7620</xdr:rowOff>
    </xdr:to>
    <xdr:sp macro="" textlink="" fLocksText="0">
      <xdr:nvSpPr>
        <xdr:cNvPr id="19" name="Text 156"/>
        <xdr:cNvSpPr txBox="1">
          <a:spLocks noChangeArrowheads="1"/>
        </xdr:cNvSpPr>
      </xdr:nvSpPr>
      <xdr:spPr bwMode="auto">
        <a:xfrm>
          <a:off x="874776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7620</xdr:colOff>
      <xdr:row>6</xdr:row>
      <xdr:rowOff>22860</xdr:rowOff>
    </xdr:from>
    <xdr:to>
      <xdr:col>17</xdr:col>
      <xdr:colOff>473761</xdr:colOff>
      <xdr:row>7</xdr:row>
      <xdr:rowOff>7620</xdr:rowOff>
    </xdr:to>
    <xdr:sp macro="" textlink="" fLocksText="0">
      <xdr:nvSpPr>
        <xdr:cNvPr id="20" name="Text 164"/>
        <xdr:cNvSpPr txBox="1">
          <a:spLocks noChangeArrowheads="1"/>
        </xdr:cNvSpPr>
      </xdr:nvSpPr>
      <xdr:spPr bwMode="auto">
        <a:xfrm>
          <a:off x="826008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7766" name="Text 169"/>
        <xdr:cNvSpPr txBox="1">
          <a:spLocks noChangeArrowheads="1"/>
        </xdr:cNvSpPr>
      </xdr:nvSpPr>
      <xdr:spPr bwMode="auto">
        <a:xfrm>
          <a:off x="844867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7767" name="Text Box 70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7768" name="Text Box 71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4" name="Text Box 74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5" name="Text Box 75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 editAs="oneCell">
    <xdr:from>
      <xdr:col>12</xdr:col>
      <xdr:colOff>0</xdr:colOff>
      <xdr:row>6</xdr:row>
      <xdr:rowOff>106680</xdr:rowOff>
    </xdr:from>
    <xdr:to>
      <xdr:col>12</xdr:col>
      <xdr:colOff>504825</xdr:colOff>
      <xdr:row>8</xdr:row>
      <xdr:rowOff>30480</xdr:rowOff>
    </xdr:to>
    <xdr:sp macro="" textlink="" fLocksText="0">
      <xdr:nvSpPr>
        <xdr:cNvPr id="28" name="Text Box 98"/>
        <xdr:cNvSpPr txBox="1">
          <a:spLocks noChangeArrowheads="1"/>
        </xdr:cNvSpPr>
      </xdr:nvSpPr>
      <xdr:spPr bwMode="auto">
        <a:xfrm>
          <a:off x="5775960" y="1135380"/>
          <a:ext cx="495300" cy="1828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7772" name="Text 136"/>
        <xdr:cNvSpPr txBox="1">
          <a:spLocks noChangeArrowheads="1"/>
        </xdr:cNvSpPr>
      </xdr:nvSpPr>
      <xdr:spPr bwMode="auto">
        <a:xfrm>
          <a:off x="74009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15</xdr:col>
      <xdr:colOff>0</xdr:colOff>
      <xdr:row>7</xdr:row>
      <xdr:rowOff>123825</xdr:rowOff>
    </xdr:to>
    <xdr:sp macro="" textlink="" fLocksText="0">
      <xdr:nvSpPr>
        <xdr:cNvPr id="47773" name="Text 169"/>
        <xdr:cNvSpPr txBox="1">
          <a:spLocks noChangeArrowheads="1"/>
        </xdr:cNvSpPr>
      </xdr:nvSpPr>
      <xdr:spPr bwMode="auto">
        <a:xfrm>
          <a:off x="69056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17</xdr:col>
      <xdr:colOff>0</xdr:colOff>
      <xdr:row>7</xdr:row>
      <xdr:rowOff>123825</xdr:rowOff>
    </xdr:to>
    <xdr:sp macro="" textlink="" fLocksText="0">
      <xdr:nvSpPr>
        <xdr:cNvPr id="47774" name="Text 136"/>
        <xdr:cNvSpPr txBox="1">
          <a:spLocks noChangeArrowheads="1"/>
        </xdr:cNvSpPr>
      </xdr:nvSpPr>
      <xdr:spPr bwMode="auto">
        <a:xfrm>
          <a:off x="789622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26</xdr:col>
      <xdr:colOff>7620</xdr:colOff>
      <xdr:row>1</xdr:row>
      <xdr:rowOff>7620</xdr:rowOff>
    </xdr:from>
    <xdr:ext cx="262957" cy="128048"/>
    <xdr:sp macro="" textlink="">
      <xdr:nvSpPr>
        <xdr:cNvPr id="32" name="Text Box 117"/>
        <xdr:cNvSpPr txBox="1">
          <a:spLocks noChangeArrowheads="1"/>
        </xdr:cNvSpPr>
      </xdr:nvSpPr>
      <xdr:spPr bwMode="auto">
        <a:xfrm>
          <a:off x="12285345" y="8382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7620</xdr:colOff>
      <xdr:row>3</xdr:row>
      <xdr:rowOff>7620</xdr:rowOff>
    </xdr:from>
    <xdr:ext cx="716671" cy="128048"/>
    <xdr:sp macro="" textlink="">
      <xdr:nvSpPr>
        <xdr:cNvPr id="33" name="Text 49"/>
        <xdr:cNvSpPr txBox="1">
          <a:spLocks noChangeArrowheads="1"/>
        </xdr:cNvSpPr>
      </xdr:nvSpPr>
      <xdr:spPr bwMode="auto">
        <a:xfrm>
          <a:off x="7620" y="464820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9525</xdr:colOff>
      <xdr:row>3</xdr:row>
      <xdr:rowOff>7620</xdr:rowOff>
    </xdr:from>
    <xdr:ext cx="616900" cy="128048"/>
    <xdr:sp macro="" textlink="">
      <xdr:nvSpPr>
        <xdr:cNvPr id="34" name="Text 101"/>
        <xdr:cNvSpPr txBox="1">
          <a:spLocks noChangeArrowheads="1"/>
        </xdr:cNvSpPr>
      </xdr:nvSpPr>
      <xdr:spPr bwMode="auto">
        <a:xfrm>
          <a:off x="2962275" y="46482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11</xdr:col>
      <xdr:colOff>7620</xdr:colOff>
      <xdr:row>3</xdr:row>
      <xdr:rowOff>7620</xdr:rowOff>
    </xdr:from>
    <xdr:ext cx="781624" cy="128048"/>
    <xdr:sp macro="" textlink="">
      <xdr:nvSpPr>
        <xdr:cNvPr id="35" name="Text 19"/>
        <xdr:cNvSpPr txBox="1">
          <a:spLocks noChangeArrowheads="1"/>
        </xdr:cNvSpPr>
      </xdr:nvSpPr>
      <xdr:spPr bwMode="auto">
        <a:xfrm>
          <a:off x="4627245" y="464820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oneCellAnchor>
    <xdr:from>
      <xdr:col>18</xdr:col>
      <xdr:colOff>7620</xdr:colOff>
      <xdr:row>3</xdr:row>
      <xdr:rowOff>7620</xdr:rowOff>
    </xdr:from>
    <xdr:ext cx="681853" cy="128048"/>
    <xdr:sp macro="" textlink="">
      <xdr:nvSpPr>
        <xdr:cNvPr id="36" name="Text 56"/>
        <xdr:cNvSpPr txBox="1">
          <a:spLocks noChangeArrowheads="1"/>
        </xdr:cNvSpPr>
      </xdr:nvSpPr>
      <xdr:spPr bwMode="auto">
        <a:xfrm>
          <a:off x="8208645" y="46482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7620</xdr:colOff>
      <xdr:row>3</xdr:row>
      <xdr:rowOff>7620</xdr:rowOff>
    </xdr:from>
    <xdr:ext cx="696794" cy="128048"/>
    <xdr:sp macro="" textlink="">
      <xdr:nvSpPr>
        <xdr:cNvPr id="37" name="Text 106"/>
        <xdr:cNvSpPr txBox="1">
          <a:spLocks noChangeArrowheads="1"/>
        </xdr:cNvSpPr>
      </xdr:nvSpPr>
      <xdr:spPr bwMode="auto">
        <a:xfrm>
          <a:off x="9808845" y="46482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7620</xdr:colOff>
      <xdr:row>3</xdr:row>
      <xdr:rowOff>7620</xdr:rowOff>
    </xdr:from>
    <xdr:ext cx="721736" cy="128048"/>
    <xdr:sp macro="" textlink="">
      <xdr:nvSpPr>
        <xdr:cNvPr id="38" name="Text Box 126"/>
        <xdr:cNvSpPr txBox="1">
          <a:spLocks noChangeArrowheads="1"/>
        </xdr:cNvSpPr>
      </xdr:nvSpPr>
      <xdr:spPr bwMode="auto">
        <a:xfrm>
          <a:off x="12285345" y="464820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7620</xdr:colOff>
      <xdr:row>1</xdr:row>
      <xdr:rowOff>7620</xdr:rowOff>
    </xdr:from>
    <xdr:ext cx="347531" cy="128048"/>
    <xdr:sp macro="" textlink="">
      <xdr:nvSpPr>
        <xdr:cNvPr id="39" name="Text Box 136"/>
        <xdr:cNvSpPr txBox="1">
          <a:spLocks noChangeArrowheads="1"/>
        </xdr:cNvSpPr>
      </xdr:nvSpPr>
      <xdr:spPr bwMode="auto">
        <a:xfrm>
          <a:off x="10304145" y="8382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1" name="Text 40"/>
        <xdr:cNvSpPr txBox="1">
          <a:spLocks noChangeArrowheads="1"/>
        </xdr:cNvSpPr>
      </xdr:nvSpPr>
      <xdr:spPr bwMode="auto">
        <a:xfrm>
          <a:off x="986790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47784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43" name="Text 95"/>
        <xdr:cNvSpPr txBox="1">
          <a:spLocks noChangeArrowheads="1"/>
        </xdr:cNvSpPr>
      </xdr:nvSpPr>
      <xdr:spPr bwMode="auto">
        <a:xfrm>
          <a:off x="32004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Paid Day Use:</a:t>
          </a:r>
        </a:p>
      </xdr:txBody>
    </xdr:sp>
    <xdr:clientData/>
  </xdr:twoCellAnchor>
  <xdr:twoCellAnchor>
    <xdr:from>
      <xdr:col>1</xdr:col>
      <xdr:colOff>0</xdr:colOff>
      <xdr:row>41</xdr:row>
      <xdr:rowOff>1905</xdr:rowOff>
    </xdr:from>
    <xdr:to>
      <xdr:col>2</xdr:col>
      <xdr:colOff>87679</xdr:colOff>
      <xdr:row>41</xdr:row>
      <xdr:rowOff>0</xdr:rowOff>
    </xdr:to>
    <xdr:sp macro="" textlink="">
      <xdr:nvSpPr>
        <xdr:cNvPr id="44" name="Text 96"/>
        <xdr:cNvSpPr txBox="1">
          <a:spLocks noChangeArrowheads="1"/>
        </xdr:cNvSpPr>
      </xdr:nvSpPr>
      <xdr:spPr bwMode="auto">
        <a:xfrm>
          <a:off x="320040" y="6806565"/>
          <a:ext cx="575359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Free Day Use:</a:t>
          </a:r>
        </a:p>
      </xdr:txBody>
    </xdr:sp>
    <xdr:clientData/>
  </xdr:twoCellAnchor>
  <xdr:twoCellAnchor>
    <xdr:from>
      <xdr:col>0</xdr:col>
      <xdr:colOff>0</xdr:colOff>
      <xdr:row>42</xdr:row>
      <xdr:rowOff>0</xdr:rowOff>
    </xdr:from>
    <xdr:to>
      <xdr:col>2</xdr:col>
      <xdr:colOff>0</xdr:colOff>
      <xdr:row>42</xdr:row>
      <xdr:rowOff>152400</xdr:rowOff>
    </xdr:to>
    <xdr:sp macro="" textlink="">
      <xdr:nvSpPr>
        <xdr:cNvPr id="45" name="Text 112"/>
        <xdr:cNvSpPr txBox="1">
          <a:spLocks noChangeArrowheads="1"/>
        </xdr:cNvSpPr>
      </xdr:nvSpPr>
      <xdr:spPr bwMode="auto">
        <a:xfrm>
          <a:off x="0" y="6962775"/>
          <a:ext cx="81915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13</xdr:col>
      <xdr:colOff>9525</xdr:colOff>
      <xdr:row>42</xdr:row>
      <xdr:rowOff>9525</xdr:rowOff>
    </xdr:from>
    <xdr:to>
      <xdr:col>13</xdr:col>
      <xdr:colOff>449612</xdr:colOff>
      <xdr:row>42</xdr:row>
      <xdr:rowOff>161925</xdr:rowOff>
    </xdr:to>
    <xdr:sp macro="" textlink="">
      <xdr:nvSpPr>
        <xdr:cNvPr id="46" name="Text 114"/>
        <xdr:cNvSpPr txBox="1">
          <a:spLocks noChangeArrowheads="1"/>
        </xdr:cNvSpPr>
      </xdr:nvSpPr>
      <xdr:spPr bwMode="auto">
        <a:xfrm>
          <a:off x="5657850" y="6972300"/>
          <a:ext cx="440087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20</xdr:col>
      <xdr:colOff>485775</xdr:colOff>
      <xdr:row>42</xdr:row>
      <xdr:rowOff>9525</xdr:rowOff>
    </xdr:from>
    <xdr:to>
      <xdr:col>22</xdr:col>
      <xdr:colOff>209550</xdr:colOff>
      <xdr:row>42</xdr:row>
      <xdr:rowOff>123825</xdr:rowOff>
    </xdr:to>
    <xdr:sp macro="" textlink="">
      <xdr:nvSpPr>
        <xdr:cNvPr id="47" name="Text 116"/>
        <xdr:cNvSpPr txBox="1">
          <a:spLocks noChangeArrowheads="1"/>
        </xdr:cNvSpPr>
      </xdr:nvSpPr>
      <xdr:spPr bwMode="auto">
        <a:xfrm>
          <a:off x="9791700" y="6972300"/>
          <a:ext cx="714375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8" name="Text 123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9" name="Text 124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50" name="Text 125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51" name="Text 135"/>
        <xdr:cNvSpPr txBox="1">
          <a:spLocks noChangeArrowheads="1"/>
        </xdr:cNvSpPr>
      </xdr:nvSpPr>
      <xdr:spPr bwMode="auto">
        <a:xfrm>
          <a:off x="7277100" y="1038225"/>
          <a:ext cx="487680" cy="24384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2" name="Text 139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3" name="Text 140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4" name="Text 141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5" name="Text 142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6" name="Text 143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9525</xdr:colOff>
      <xdr:row>6</xdr:row>
      <xdr:rowOff>0</xdr:rowOff>
    </xdr:from>
    <xdr:to>
      <xdr:col>17</xdr:col>
      <xdr:colOff>9525</xdr:colOff>
      <xdr:row>7</xdr:row>
      <xdr:rowOff>114300</xdr:rowOff>
    </xdr:to>
    <xdr:sp macro="" textlink="" fLocksText="0">
      <xdr:nvSpPr>
        <xdr:cNvPr id="47799" name="Text 166"/>
        <xdr:cNvSpPr txBox="1">
          <a:spLocks noChangeArrowheads="1"/>
        </xdr:cNvSpPr>
      </xdr:nvSpPr>
      <xdr:spPr bwMode="auto">
        <a:xfrm>
          <a:off x="7905750" y="1028700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5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6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7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9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9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1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1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3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3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5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5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20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3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6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9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2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5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13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16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17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18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19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20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21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22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23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24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25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26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27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28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29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30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31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32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33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34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3</xdr:row>
      <xdr:rowOff>47625</xdr:rowOff>
    </xdr:to>
    <xdr:sp macro="" textlink="">
      <xdr:nvSpPr>
        <xdr:cNvPr id="48772" name="Text 21"/>
        <xdr:cNvSpPr txBox="1">
          <a:spLocks noChangeArrowheads="1"/>
        </xdr:cNvSpPr>
      </xdr:nvSpPr>
      <xdr:spPr bwMode="auto">
        <a:xfrm>
          <a:off x="0" y="76200"/>
          <a:ext cx="2800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7620</xdr:colOff>
      <xdr:row>1</xdr:row>
      <xdr:rowOff>83820</xdr:rowOff>
    </xdr:from>
    <xdr:ext cx="6012928" cy="220188"/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7620" y="160020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>
      <xdr:nvSpPr>
        <xdr:cNvPr id="4" name="Text 40"/>
        <xdr:cNvSpPr txBox="1">
          <a:spLocks noChangeArrowheads="1"/>
        </xdr:cNvSpPr>
      </xdr:nvSpPr>
      <xdr:spPr bwMode="auto">
        <a:xfrm>
          <a:off x="922782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endParaRPr lang="en-US"/>
        </a:p>
      </xdr:txBody>
    </xdr:sp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 fLocksText="0">
      <xdr:nvSpPr>
        <xdr:cNvPr id="48775" name="Text 44"/>
        <xdr:cNvSpPr txBox="1">
          <a:spLocks noChangeArrowheads="1"/>
        </xdr:cNvSpPr>
      </xdr:nvSpPr>
      <xdr:spPr bwMode="auto">
        <a:xfrm>
          <a:off x="94964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6" name="Text 123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7" name="Text 124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8" name="Text 125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8779" name="Text 133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8780" name="Text 134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19</xdr:col>
      <xdr:colOff>0</xdr:colOff>
      <xdr:row>7</xdr:row>
      <xdr:rowOff>123825</xdr:rowOff>
    </xdr:to>
    <xdr:sp macro="" textlink="" fLocksText="0">
      <xdr:nvSpPr>
        <xdr:cNvPr id="48781" name="Text 136"/>
        <xdr:cNvSpPr txBox="1">
          <a:spLocks noChangeArrowheads="1"/>
        </xdr:cNvSpPr>
      </xdr:nvSpPr>
      <xdr:spPr bwMode="auto">
        <a:xfrm>
          <a:off x="90011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2" name="Text 139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3" name="Text 140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4" name="Text 141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5" name="Text 142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6" name="Text 143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7" name="Text 153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8" name="Text 154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7620</xdr:colOff>
      <xdr:row>6</xdr:row>
      <xdr:rowOff>22860</xdr:rowOff>
    </xdr:from>
    <xdr:to>
      <xdr:col>18</xdr:col>
      <xdr:colOff>473761</xdr:colOff>
      <xdr:row>7</xdr:row>
      <xdr:rowOff>7620</xdr:rowOff>
    </xdr:to>
    <xdr:sp macro="" textlink="" fLocksText="0">
      <xdr:nvSpPr>
        <xdr:cNvPr id="19" name="Text 156"/>
        <xdr:cNvSpPr txBox="1">
          <a:spLocks noChangeArrowheads="1"/>
        </xdr:cNvSpPr>
      </xdr:nvSpPr>
      <xdr:spPr bwMode="auto">
        <a:xfrm>
          <a:off x="874776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7620</xdr:colOff>
      <xdr:row>6</xdr:row>
      <xdr:rowOff>22860</xdr:rowOff>
    </xdr:from>
    <xdr:to>
      <xdr:col>17</xdr:col>
      <xdr:colOff>473761</xdr:colOff>
      <xdr:row>7</xdr:row>
      <xdr:rowOff>7620</xdr:rowOff>
    </xdr:to>
    <xdr:sp macro="" textlink="" fLocksText="0">
      <xdr:nvSpPr>
        <xdr:cNvPr id="20" name="Text 164"/>
        <xdr:cNvSpPr txBox="1">
          <a:spLocks noChangeArrowheads="1"/>
        </xdr:cNvSpPr>
      </xdr:nvSpPr>
      <xdr:spPr bwMode="auto">
        <a:xfrm>
          <a:off x="826008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8791" name="Text 169"/>
        <xdr:cNvSpPr txBox="1">
          <a:spLocks noChangeArrowheads="1"/>
        </xdr:cNvSpPr>
      </xdr:nvSpPr>
      <xdr:spPr bwMode="auto">
        <a:xfrm>
          <a:off x="844867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8792" name="Text Box 70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8793" name="Text Box 71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4" name="Text Box 74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5" name="Text Box 75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 editAs="oneCell">
    <xdr:from>
      <xdr:col>12</xdr:col>
      <xdr:colOff>0</xdr:colOff>
      <xdr:row>6</xdr:row>
      <xdr:rowOff>106680</xdr:rowOff>
    </xdr:from>
    <xdr:to>
      <xdr:col>12</xdr:col>
      <xdr:colOff>504825</xdr:colOff>
      <xdr:row>8</xdr:row>
      <xdr:rowOff>30480</xdr:rowOff>
    </xdr:to>
    <xdr:sp macro="" textlink="" fLocksText="0">
      <xdr:nvSpPr>
        <xdr:cNvPr id="28" name="Text Box 98"/>
        <xdr:cNvSpPr txBox="1">
          <a:spLocks noChangeArrowheads="1"/>
        </xdr:cNvSpPr>
      </xdr:nvSpPr>
      <xdr:spPr bwMode="auto">
        <a:xfrm>
          <a:off x="5775960" y="1135380"/>
          <a:ext cx="495300" cy="1828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8797" name="Text 136"/>
        <xdr:cNvSpPr txBox="1">
          <a:spLocks noChangeArrowheads="1"/>
        </xdr:cNvSpPr>
      </xdr:nvSpPr>
      <xdr:spPr bwMode="auto">
        <a:xfrm>
          <a:off x="74009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15</xdr:col>
      <xdr:colOff>0</xdr:colOff>
      <xdr:row>7</xdr:row>
      <xdr:rowOff>123825</xdr:rowOff>
    </xdr:to>
    <xdr:sp macro="" textlink="" fLocksText="0">
      <xdr:nvSpPr>
        <xdr:cNvPr id="48798" name="Text 169"/>
        <xdr:cNvSpPr txBox="1">
          <a:spLocks noChangeArrowheads="1"/>
        </xdr:cNvSpPr>
      </xdr:nvSpPr>
      <xdr:spPr bwMode="auto">
        <a:xfrm>
          <a:off x="69056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17</xdr:col>
      <xdr:colOff>0</xdr:colOff>
      <xdr:row>7</xdr:row>
      <xdr:rowOff>123825</xdr:rowOff>
    </xdr:to>
    <xdr:sp macro="" textlink="" fLocksText="0">
      <xdr:nvSpPr>
        <xdr:cNvPr id="48799" name="Text 136"/>
        <xdr:cNvSpPr txBox="1">
          <a:spLocks noChangeArrowheads="1"/>
        </xdr:cNvSpPr>
      </xdr:nvSpPr>
      <xdr:spPr bwMode="auto">
        <a:xfrm>
          <a:off x="789622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26</xdr:col>
      <xdr:colOff>7620</xdr:colOff>
      <xdr:row>1</xdr:row>
      <xdr:rowOff>7620</xdr:rowOff>
    </xdr:from>
    <xdr:ext cx="262957" cy="128048"/>
    <xdr:sp macro="" textlink="">
      <xdr:nvSpPr>
        <xdr:cNvPr id="32" name="Text Box 117"/>
        <xdr:cNvSpPr txBox="1">
          <a:spLocks noChangeArrowheads="1"/>
        </xdr:cNvSpPr>
      </xdr:nvSpPr>
      <xdr:spPr bwMode="auto">
        <a:xfrm>
          <a:off x="12285345" y="8382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7620</xdr:colOff>
      <xdr:row>3</xdr:row>
      <xdr:rowOff>7620</xdr:rowOff>
    </xdr:from>
    <xdr:ext cx="716671" cy="128048"/>
    <xdr:sp macro="" textlink="">
      <xdr:nvSpPr>
        <xdr:cNvPr id="33" name="Text 49"/>
        <xdr:cNvSpPr txBox="1">
          <a:spLocks noChangeArrowheads="1"/>
        </xdr:cNvSpPr>
      </xdr:nvSpPr>
      <xdr:spPr bwMode="auto">
        <a:xfrm>
          <a:off x="7620" y="464820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9525</xdr:colOff>
      <xdr:row>3</xdr:row>
      <xdr:rowOff>7620</xdr:rowOff>
    </xdr:from>
    <xdr:ext cx="616900" cy="128048"/>
    <xdr:sp macro="" textlink="">
      <xdr:nvSpPr>
        <xdr:cNvPr id="34" name="Text 101"/>
        <xdr:cNvSpPr txBox="1">
          <a:spLocks noChangeArrowheads="1"/>
        </xdr:cNvSpPr>
      </xdr:nvSpPr>
      <xdr:spPr bwMode="auto">
        <a:xfrm>
          <a:off x="2962275" y="46482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11</xdr:col>
      <xdr:colOff>7620</xdr:colOff>
      <xdr:row>3</xdr:row>
      <xdr:rowOff>7620</xdr:rowOff>
    </xdr:from>
    <xdr:ext cx="781624" cy="128048"/>
    <xdr:sp macro="" textlink="">
      <xdr:nvSpPr>
        <xdr:cNvPr id="35" name="Text 19"/>
        <xdr:cNvSpPr txBox="1">
          <a:spLocks noChangeArrowheads="1"/>
        </xdr:cNvSpPr>
      </xdr:nvSpPr>
      <xdr:spPr bwMode="auto">
        <a:xfrm>
          <a:off x="4627245" y="464820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oneCellAnchor>
    <xdr:from>
      <xdr:col>18</xdr:col>
      <xdr:colOff>7620</xdr:colOff>
      <xdr:row>3</xdr:row>
      <xdr:rowOff>7620</xdr:rowOff>
    </xdr:from>
    <xdr:ext cx="681853" cy="128048"/>
    <xdr:sp macro="" textlink="">
      <xdr:nvSpPr>
        <xdr:cNvPr id="36" name="Text 56"/>
        <xdr:cNvSpPr txBox="1">
          <a:spLocks noChangeArrowheads="1"/>
        </xdr:cNvSpPr>
      </xdr:nvSpPr>
      <xdr:spPr bwMode="auto">
        <a:xfrm>
          <a:off x="8208645" y="46482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7620</xdr:colOff>
      <xdr:row>3</xdr:row>
      <xdr:rowOff>7620</xdr:rowOff>
    </xdr:from>
    <xdr:ext cx="696794" cy="128048"/>
    <xdr:sp macro="" textlink="">
      <xdr:nvSpPr>
        <xdr:cNvPr id="37" name="Text 106"/>
        <xdr:cNvSpPr txBox="1">
          <a:spLocks noChangeArrowheads="1"/>
        </xdr:cNvSpPr>
      </xdr:nvSpPr>
      <xdr:spPr bwMode="auto">
        <a:xfrm>
          <a:off x="9808845" y="46482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7620</xdr:colOff>
      <xdr:row>3</xdr:row>
      <xdr:rowOff>7620</xdr:rowOff>
    </xdr:from>
    <xdr:ext cx="721736" cy="128048"/>
    <xdr:sp macro="" textlink="">
      <xdr:nvSpPr>
        <xdr:cNvPr id="38" name="Text Box 126"/>
        <xdr:cNvSpPr txBox="1">
          <a:spLocks noChangeArrowheads="1"/>
        </xdr:cNvSpPr>
      </xdr:nvSpPr>
      <xdr:spPr bwMode="auto">
        <a:xfrm>
          <a:off x="12285345" y="464820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7620</xdr:colOff>
      <xdr:row>1</xdr:row>
      <xdr:rowOff>7620</xdr:rowOff>
    </xdr:from>
    <xdr:ext cx="347531" cy="128048"/>
    <xdr:sp macro="" textlink="">
      <xdr:nvSpPr>
        <xdr:cNvPr id="39" name="Text Box 136"/>
        <xdr:cNvSpPr txBox="1">
          <a:spLocks noChangeArrowheads="1"/>
        </xdr:cNvSpPr>
      </xdr:nvSpPr>
      <xdr:spPr bwMode="auto">
        <a:xfrm>
          <a:off x="10304145" y="8382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1" name="Text 40"/>
        <xdr:cNvSpPr txBox="1">
          <a:spLocks noChangeArrowheads="1"/>
        </xdr:cNvSpPr>
      </xdr:nvSpPr>
      <xdr:spPr bwMode="auto">
        <a:xfrm>
          <a:off x="986790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48809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43" name="Text 95"/>
        <xdr:cNvSpPr txBox="1">
          <a:spLocks noChangeArrowheads="1"/>
        </xdr:cNvSpPr>
      </xdr:nvSpPr>
      <xdr:spPr bwMode="auto">
        <a:xfrm>
          <a:off x="32004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Paid Day Use:</a:t>
          </a:r>
        </a:p>
      </xdr:txBody>
    </xdr:sp>
    <xdr:clientData/>
  </xdr:twoCellAnchor>
  <xdr:twoCellAnchor>
    <xdr:from>
      <xdr:col>1</xdr:col>
      <xdr:colOff>0</xdr:colOff>
      <xdr:row>41</xdr:row>
      <xdr:rowOff>1905</xdr:rowOff>
    </xdr:from>
    <xdr:to>
      <xdr:col>2</xdr:col>
      <xdr:colOff>87679</xdr:colOff>
      <xdr:row>41</xdr:row>
      <xdr:rowOff>0</xdr:rowOff>
    </xdr:to>
    <xdr:sp macro="" textlink="">
      <xdr:nvSpPr>
        <xdr:cNvPr id="44" name="Text 96"/>
        <xdr:cNvSpPr txBox="1">
          <a:spLocks noChangeArrowheads="1"/>
        </xdr:cNvSpPr>
      </xdr:nvSpPr>
      <xdr:spPr bwMode="auto">
        <a:xfrm>
          <a:off x="320040" y="6806565"/>
          <a:ext cx="575359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Free Day Use:</a:t>
          </a:r>
        </a:p>
      </xdr:txBody>
    </xdr:sp>
    <xdr:clientData/>
  </xdr:twoCellAnchor>
  <xdr:twoCellAnchor>
    <xdr:from>
      <xdr:col>0</xdr:col>
      <xdr:colOff>0</xdr:colOff>
      <xdr:row>42</xdr:row>
      <xdr:rowOff>9525</xdr:rowOff>
    </xdr:from>
    <xdr:to>
      <xdr:col>2</xdr:col>
      <xdr:colOff>0</xdr:colOff>
      <xdr:row>42</xdr:row>
      <xdr:rowOff>161925</xdr:rowOff>
    </xdr:to>
    <xdr:sp macro="" textlink="">
      <xdr:nvSpPr>
        <xdr:cNvPr id="45" name="Text 112"/>
        <xdr:cNvSpPr txBox="1">
          <a:spLocks noChangeArrowheads="1"/>
        </xdr:cNvSpPr>
      </xdr:nvSpPr>
      <xdr:spPr bwMode="auto">
        <a:xfrm>
          <a:off x="0" y="6852285"/>
          <a:ext cx="80772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13</xdr:col>
      <xdr:colOff>9525</xdr:colOff>
      <xdr:row>42</xdr:row>
      <xdr:rowOff>9525</xdr:rowOff>
    </xdr:from>
    <xdr:to>
      <xdr:col>13</xdr:col>
      <xdr:colOff>449612</xdr:colOff>
      <xdr:row>42</xdr:row>
      <xdr:rowOff>161925</xdr:rowOff>
    </xdr:to>
    <xdr:sp macro="" textlink="">
      <xdr:nvSpPr>
        <xdr:cNvPr id="46" name="Text 114"/>
        <xdr:cNvSpPr txBox="1">
          <a:spLocks noChangeArrowheads="1"/>
        </xdr:cNvSpPr>
      </xdr:nvSpPr>
      <xdr:spPr bwMode="auto">
        <a:xfrm>
          <a:off x="5657850" y="6972300"/>
          <a:ext cx="440087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20</xdr:col>
      <xdr:colOff>485775</xdr:colOff>
      <xdr:row>42</xdr:row>
      <xdr:rowOff>9525</xdr:rowOff>
    </xdr:from>
    <xdr:to>
      <xdr:col>22</xdr:col>
      <xdr:colOff>209550</xdr:colOff>
      <xdr:row>42</xdr:row>
      <xdr:rowOff>123825</xdr:rowOff>
    </xdr:to>
    <xdr:sp macro="" textlink="">
      <xdr:nvSpPr>
        <xdr:cNvPr id="47" name="Text 116"/>
        <xdr:cNvSpPr txBox="1">
          <a:spLocks noChangeArrowheads="1"/>
        </xdr:cNvSpPr>
      </xdr:nvSpPr>
      <xdr:spPr bwMode="auto">
        <a:xfrm>
          <a:off x="9791700" y="6972300"/>
          <a:ext cx="714375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8" name="Text 123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9" name="Text 124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50" name="Text 125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51" name="Text 135"/>
        <xdr:cNvSpPr txBox="1">
          <a:spLocks noChangeArrowheads="1"/>
        </xdr:cNvSpPr>
      </xdr:nvSpPr>
      <xdr:spPr bwMode="auto">
        <a:xfrm>
          <a:off x="7277100" y="1038225"/>
          <a:ext cx="487680" cy="24384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2" name="Text 139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3" name="Text 140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4" name="Text 141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5" name="Text 142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6" name="Text 143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9525</xdr:colOff>
      <xdr:row>6</xdr:row>
      <xdr:rowOff>0</xdr:rowOff>
    </xdr:from>
    <xdr:to>
      <xdr:col>17</xdr:col>
      <xdr:colOff>9525</xdr:colOff>
      <xdr:row>7</xdr:row>
      <xdr:rowOff>114300</xdr:rowOff>
    </xdr:to>
    <xdr:sp macro="" textlink="" fLocksText="0">
      <xdr:nvSpPr>
        <xdr:cNvPr id="48824" name="Text 166"/>
        <xdr:cNvSpPr txBox="1">
          <a:spLocks noChangeArrowheads="1"/>
        </xdr:cNvSpPr>
      </xdr:nvSpPr>
      <xdr:spPr bwMode="auto">
        <a:xfrm>
          <a:off x="7905750" y="1028700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5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6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7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9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9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1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1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3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3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5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5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20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3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6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9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2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5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13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16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17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18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19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20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21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22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23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24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25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26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27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28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29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30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31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32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33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34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3</xdr:row>
      <xdr:rowOff>47625</xdr:rowOff>
    </xdr:to>
    <xdr:sp macro="" textlink="">
      <xdr:nvSpPr>
        <xdr:cNvPr id="49680" name="Text 21"/>
        <xdr:cNvSpPr txBox="1">
          <a:spLocks noChangeArrowheads="1"/>
        </xdr:cNvSpPr>
      </xdr:nvSpPr>
      <xdr:spPr bwMode="auto">
        <a:xfrm>
          <a:off x="0" y="76200"/>
          <a:ext cx="2800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7620</xdr:colOff>
      <xdr:row>1</xdr:row>
      <xdr:rowOff>83820</xdr:rowOff>
    </xdr:from>
    <xdr:ext cx="6012928" cy="220188"/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7620" y="160020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" name="Text 40"/>
        <xdr:cNvSpPr txBox="1">
          <a:spLocks noChangeArrowheads="1"/>
        </xdr:cNvSpPr>
      </xdr:nvSpPr>
      <xdr:spPr bwMode="auto">
        <a:xfrm>
          <a:off x="922782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endParaRPr lang="en-US"/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49683" name="Text 44"/>
        <xdr:cNvSpPr txBox="1">
          <a:spLocks noChangeArrowheads="1"/>
        </xdr:cNvSpPr>
      </xdr:nvSpPr>
      <xdr:spPr bwMode="auto">
        <a:xfrm>
          <a:off x="94964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6" name="Text 123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7" name="Text 124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8" name="Text 125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9687" name="Text 133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9688" name="Text 134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0</xdr:colOff>
      <xdr:row>6</xdr:row>
      <xdr:rowOff>9525</xdr:rowOff>
    </xdr:from>
    <xdr:to>
      <xdr:col>21</xdr:col>
      <xdr:colOff>0</xdr:colOff>
      <xdr:row>7</xdr:row>
      <xdr:rowOff>123825</xdr:rowOff>
    </xdr:to>
    <xdr:sp macro="" textlink="" fLocksText="0">
      <xdr:nvSpPr>
        <xdr:cNvPr id="49689" name="Text 136"/>
        <xdr:cNvSpPr txBox="1">
          <a:spLocks noChangeArrowheads="1"/>
        </xdr:cNvSpPr>
      </xdr:nvSpPr>
      <xdr:spPr bwMode="auto">
        <a:xfrm>
          <a:off x="90011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2" name="Text 139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3" name="Text 140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4" name="Text 141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5" name="Text 142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6" name="Text 143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8</xdr:row>
      <xdr:rowOff>22860</xdr:rowOff>
    </xdr:from>
    <xdr:to>
      <xdr:col>16</xdr:col>
      <xdr:colOff>7620</xdr:colOff>
      <xdr:row>9</xdr:row>
      <xdr:rowOff>7620</xdr:rowOff>
    </xdr:to>
    <xdr:sp macro="" textlink="" fLocksText="0">
      <xdr:nvSpPr>
        <xdr:cNvPr id="17" name="Text 153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8</xdr:row>
      <xdr:rowOff>22860</xdr:rowOff>
    </xdr:from>
    <xdr:to>
      <xdr:col>16</xdr:col>
      <xdr:colOff>7620</xdr:colOff>
      <xdr:row>9</xdr:row>
      <xdr:rowOff>7620</xdr:rowOff>
    </xdr:to>
    <xdr:sp macro="" textlink="" fLocksText="0">
      <xdr:nvSpPr>
        <xdr:cNvPr id="18" name="Text 154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20</xdr:col>
      <xdr:colOff>7620</xdr:colOff>
      <xdr:row>6</xdr:row>
      <xdr:rowOff>22860</xdr:rowOff>
    </xdr:from>
    <xdr:to>
      <xdr:col>20</xdr:col>
      <xdr:colOff>473761</xdr:colOff>
      <xdr:row>7</xdr:row>
      <xdr:rowOff>7620</xdr:rowOff>
    </xdr:to>
    <xdr:sp macro="" textlink="" fLocksText="0">
      <xdr:nvSpPr>
        <xdr:cNvPr id="19" name="Text 156"/>
        <xdr:cNvSpPr txBox="1">
          <a:spLocks noChangeArrowheads="1"/>
        </xdr:cNvSpPr>
      </xdr:nvSpPr>
      <xdr:spPr bwMode="auto">
        <a:xfrm>
          <a:off x="874776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19</xdr:col>
      <xdr:colOff>7620</xdr:colOff>
      <xdr:row>6</xdr:row>
      <xdr:rowOff>22860</xdr:rowOff>
    </xdr:from>
    <xdr:to>
      <xdr:col>19</xdr:col>
      <xdr:colOff>473761</xdr:colOff>
      <xdr:row>7</xdr:row>
      <xdr:rowOff>7620</xdr:rowOff>
    </xdr:to>
    <xdr:sp macro="" textlink="" fLocksText="0">
      <xdr:nvSpPr>
        <xdr:cNvPr id="20" name="Text 164"/>
        <xdr:cNvSpPr txBox="1">
          <a:spLocks noChangeArrowheads="1"/>
        </xdr:cNvSpPr>
      </xdr:nvSpPr>
      <xdr:spPr bwMode="auto">
        <a:xfrm>
          <a:off x="826008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19</xdr:col>
      <xdr:colOff>0</xdr:colOff>
      <xdr:row>6</xdr:row>
      <xdr:rowOff>9525</xdr:rowOff>
    </xdr:from>
    <xdr:to>
      <xdr:col>20</xdr:col>
      <xdr:colOff>0</xdr:colOff>
      <xdr:row>7</xdr:row>
      <xdr:rowOff>123825</xdr:rowOff>
    </xdr:to>
    <xdr:sp macro="" textlink="" fLocksText="0">
      <xdr:nvSpPr>
        <xdr:cNvPr id="49699" name="Text 169"/>
        <xdr:cNvSpPr txBox="1">
          <a:spLocks noChangeArrowheads="1"/>
        </xdr:cNvSpPr>
      </xdr:nvSpPr>
      <xdr:spPr bwMode="auto">
        <a:xfrm>
          <a:off x="844867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9700" name="Text Box 70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9701" name="Text Box 71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8</xdr:row>
      <xdr:rowOff>22860</xdr:rowOff>
    </xdr:from>
    <xdr:to>
      <xdr:col>18</xdr:col>
      <xdr:colOff>0</xdr:colOff>
      <xdr:row>9</xdr:row>
      <xdr:rowOff>7620</xdr:rowOff>
    </xdr:to>
    <xdr:sp macro="" textlink="" fLocksText="0">
      <xdr:nvSpPr>
        <xdr:cNvPr id="24" name="Text Box 74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0</xdr:colOff>
      <xdr:row>8</xdr:row>
      <xdr:rowOff>22860</xdr:rowOff>
    </xdr:from>
    <xdr:to>
      <xdr:col>18</xdr:col>
      <xdr:colOff>0</xdr:colOff>
      <xdr:row>9</xdr:row>
      <xdr:rowOff>7620</xdr:rowOff>
    </xdr:to>
    <xdr:sp macro="" textlink="" fLocksText="0">
      <xdr:nvSpPr>
        <xdr:cNvPr id="25" name="Text Box 75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 editAs="oneCell">
    <xdr:from>
      <xdr:col>14</xdr:col>
      <xdr:colOff>0</xdr:colOff>
      <xdr:row>6</xdr:row>
      <xdr:rowOff>106680</xdr:rowOff>
    </xdr:from>
    <xdr:to>
      <xdr:col>15</xdr:col>
      <xdr:colOff>9525</xdr:colOff>
      <xdr:row>8</xdr:row>
      <xdr:rowOff>30480</xdr:rowOff>
    </xdr:to>
    <xdr:sp macro="" textlink="" fLocksText="0">
      <xdr:nvSpPr>
        <xdr:cNvPr id="28" name="Text Box 98"/>
        <xdr:cNvSpPr txBox="1">
          <a:spLocks noChangeArrowheads="1"/>
        </xdr:cNvSpPr>
      </xdr:nvSpPr>
      <xdr:spPr bwMode="auto">
        <a:xfrm>
          <a:off x="5775960" y="1135380"/>
          <a:ext cx="495300" cy="1828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9705" name="Text 136"/>
        <xdr:cNvSpPr txBox="1">
          <a:spLocks noChangeArrowheads="1"/>
        </xdr:cNvSpPr>
      </xdr:nvSpPr>
      <xdr:spPr bwMode="auto">
        <a:xfrm>
          <a:off x="74009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17</xdr:col>
      <xdr:colOff>0</xdr:colOff>
      <xdr:row>7</xdr:row>
      <xdr:rowOff>123825</xdr:rowOff>
    </xdr:to>
    <xdr:sp macro="" textlink="" fLocksText="0">
      <xdr:nvSpPr>
        <xdr:cNvPr id="49706" name="Text 169"/>
        <xdr:cNvSpPr txBox="1">
          <a:spLocks noChangeArrowheads="1"/>
        </xdr:cNvSpPr>
      </xdr:nvSpPr>
      <xdr:spPr bwMode="auto">
        <a:xfrm>
          <a:off x="69056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19</xdr:col>
      <xdr:colOff>0</xdr:colOff>
      <xdr:row>7</xdr:row>
      <xdr:rowOff>123825</xdr:rowOff>
    </xdr:to>
    <xdr:sp macro="" textlink="" fLocksText="0">
      <xdr:nvSpPr>
        <xdr:cNvPr id="49707" name="Text 136"/>
        <xdr:cNvSpPr txBox="1">
          <a:spLocks noChangeArrowheads="1"/>
        </xdr:cNvSpPr>
      </xdr:nvSpPr>
      <xdr:spPr bwMode="auto">
        <a:xfrm>
          <a:off x="789622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26</xdr:col>
      <xdr:colOff>7620</xdr:colOff>
      <xdr:row>1</xdr:row>
      <xdr:rowOff>7620</xdr:rowOff>
    </xdr:from>
    <xdr:ext cx="262957" cy="128048"/>
    <xdr:sp macro="" textlink="">
      <xdr:nvSpPr>
        <xdr:cNvPr id="32" name="Text Box 117"/>
        <xdr:cNvSpPr txBox="1">
          <a:spLocks noChangeArrowheads="1"/>
        </xdr:cNvSpPr>
      </xdr:nvSpPr>
      <xdr:spPr bwMode="auto">
        <a:xfrm>
          <a:off x="11980545" y="8382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7620</xdr:colOff>
      <xdr:row>3</xdr:row>
      <xdr:rowOff>7620</xdr:rowOff>
    </xdr:from>
    <xdr:ext cx="716671" cy="128048"/>
    <xdr:sp macro="" textlink="">
      <xdr:nvSpPr>
        <xdr:cNvPr id="33" name="Text 49"/>
        <xdr:cNvSpPr txBox="1">
          <a:spLocks noChangeArrowheads="1"/>
        </xdr:cNvSpPr>
      </xdr:nvSpPr>
      <xdr:spPr bwMode="auto">
        <a:xfrm>
          <a:off x="7620" y="464820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0</xdr:colOff>
      <xdr:row>3</xdr:row>
      <xdr:rowOff>7620</xdr:rowOff>
    </xdr:from>
    <xdr:ext cx="616900" cy="128048"/>
    <xdr:sp macro="" textlink="">
      <xdr:nvSpPr>
        <xdr:cNvPr id="34" name="Text 101"/>
        <xdr:cNvSpPr txBox="1">
          <a:spLocks noChangeArrowheads="1"/>
        </xdr:cNvSpPr>
      </xdr:nvSpPr>
      <xdr:spPr bwMode="auto">
        <a:xfrm>
          <a:off x="2800350" y="46482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11</xdr:col>
      <xdr:colOff>7620</xdr:colOff>
      <xdr:row>3</xdr:row>
      <xdr:rowOff>7620</xdr:rowOff>
    </xdr:from>
    <xdr:ext cx="781624" cy="128048"/>
    <xdr:sp macro="" textlink="">
      <xdr:nvSpPr>
        <xdr:cNvPr id="35" name="Text 19"/>
        <xdr:cNvSpPr txBox="1">
          <a:spLocks noChangeArrowheads="1"/>
        </xdr:cNvSpPr>
      </xdr:nvSpPr>
      <xdr:spPr bwMode="auto">
        <a:xfrm>
          <a:off x="4322445" y="464820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oneCellAnchor>
    <xdr:from>
      <xdr:col>18</xdr:col>
      <xdr:colOff>7620</xdr:colOff>
      <xdr:row>3</xdr:row>
      <xdr:rowOff>7620</xdr:rowOff>
    </xdr:from>
    <xdr:ext cx="681853" cy="128048"/>
    <xdr:sp macro="" textlink="">
      <xdr:nvSpPr>
        <xdr:cNvPr id="36" name="Text 56"/>
        <xdr:cNvSpPr txBox="1">
          <a:spLocks noChangeArrowheads="1"/>
        </xdr:cNvSpPr>
      </xdr:nvSpPr>
      <xdr:spPr bwMode="auto">
        <a:xfrm>
          <a:off x="7903845" y="46482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7620</xdr:colOff>
      <xdr:row>3</xdr:row>
      <xdr:rowOff>7620</xdr:rowOff>
    </xdr:from>
    <xdr:ext cx="696794" cy="128048"/>
    <xdr:sp macro="" textlink="">
      <xdr:nvSpPr>
        <xdr:cNvPr id="37" name="Text 106"/>
        <xdr:cNvSpPr txBox="1">
          <a:spLocks noChangeArrowheads="1"/>
        </xdr:cNvSpPr>
      </xdr:nvSpPr>
      <xdr:spPr bwMode="auto">
        <a:xfrm>
          <a:off x="9504045" y="46482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7620</xdr:colOff>
      <xdr:row>3</xdr:row>
      <xdr:rowOff>7620</xdr:rowOff>
    </xdr:from>
    <xdr:ext cx="721736" cy="128048"/>
    <xdr:sp macro="" textlink="">
      <xdr:nvSpPr>
        <xdr:cNvPr id="38" name="Text Box 126"/>
        <xdr:cNvSpPr txBox="1">
          <a:spLocks noChangeArrowheads="1"/>
        </xdr:cNvSpPr>
      </xdr:nvSpPr>
      <xdr:spPr bwMode="auto">
        <a:xfrm>
          <a:off x="11980545" y="464820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7620</xdr:colOff>
      <xdr:row>1</xdr:row>
      <xdr:rowOff>7620</xdr:rowOff>
    </xdr:from>
    <xdr:ext cx="347531" cy="128048"/>
    <xdr:sp macro="" textlink="">
      <xdr:nvSpPr>
        <xdr:cNvPr id="39" name="Text Box 136"/>
        <xdr:cNvSpPr txBox="1">
          <a:spLocks noChangeArrowheads="1"/>
        </xdr:cNvSpPr>
      </xdr:nvSpPr>
      <xdr:spPr bwMode="auto">
        <a:xfrm>
          <a:off x="9999345" y="8382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twoCellAnchor>
    <xdr:from>
      <xdr:col>23</xdr:col>
      <xdr:colOff>0</xdr:colOff>
      <xdr:row>41</xdr:row>
      <xdr:rowOff>0</xdr:rowOff>
    </xdr:from>
    <xdr:to>
      <xdr:col>23</xdr:col>
      <xdr:colOff>0</xdr:colOff>
      <xdr:row>41</xdr:row>
      <xdr:rowOff>0</xdr:rowOff>
    </xdr:to>
    <xdr:sp macro="" textlink="">
      <xdr:nvSpPr>
        <xdr:cNvPr id="41" name="Text 40"/>
        <xdr:cNvSpPr txBox="1">
          <a:spLocks noChangeArrowheads="1"/>
        </xdr:cNvSpPr>
      </xdr:nvSpPr>
      <xdr:spPr bwMode="auto">
        <a:xfrm>
          <a:off x="986790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23</xdr:col>
      <xdr:colOff>0</xdr:colOff>
      <xdr:row>41</xdr:row>
      <xdr:rowOff>0</xdr:rowOff>
    </xdr:from>
    <xdr:to>
      <xdr:col>23</xdr:col>
      <xdr:colOff>0</xdr:colOff>
      <xdr:row>41</xdr:row>
      <xdr:rowOff>0</xdr:rowOff>
    </xdr:to>
    <xdr:sp macro="" textlink="" fLocksText="0">
      <xdr:nvSpPr>
        <xdr:cNvPr id="49717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43" name="Text 95"/>
        <xdr:cNvSpPr txBox="1">
          <a:spLocks noChangeArrowheads="1"/>
        </xdr:cNvSpPr>
      </xdr:nvSpPr>
      <xdr:spPr bwMode="auto">
        <a:xfrm>
          <a:off x="32004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Paid Day Use:</a:t>
          </a:r>
        </a:p>
      </xdr:txBody>
    </xdr:sp>
    <xdr:clientData/>
  </xdr:twoCellAnchor>
  <xdr:twoCellAnchor>
    <xdr:from>
      <xdr:col>1</xdr:col>
      <xdr:colOff>0</xdr:colOff>
      <xdr:row>41</xdr:row>
      <xdr:rowOff>1905</xdr:rowOff>
    </xdr:from>
    <xdr:to>
      <xdr:col>2</xdr:col>
      <xdr:colOff>87679</xdr:colOff>
      <xdr:row>41</xdr:row>
      <xdr:rowOff>0</xdr:rowOff>
    </xdr:to>
    <xdr:sp macro="" textlink="">
      <xdr:nvSpPr>
        <xdr:cNvPr id="44" name="Text 96"/>
        <xdr:cNvSpPr txBox="1">
          <a:spLocks noChangeArrowheads="1"/>
        </xdr:cNvSpPr>
      </xdr:nvSpPr>
      <xdr:spPr bwMode="auto">
        <a:xfrm>
          <a:off x="320040" y="6806565"/>
          <a:ext cx="575359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Free Day Use:</a:t>
          </a:r>
        </a:p>
      </xdr:txBody>
    </xdr:sp>
    <xdr:clientData/>
  </xdr:twoCellAnchor>
  <xdr:twoCellAnchor>
    <xdr:from>
      <xdr:col>0</xdr:col>
      <xdr:colOff>0</xdr:colOff>
      <xdr:row>42</xdr:row>
      <xdr:rowOff>9525</xdr:rowOff>
    </xdr:from>
    <xdr:to>
      <xdr:col>2</xdr:col>
      <xdr:colOff>0</xdr:colOff>
      <xdr:row>42</xdr:row>
      <xdr:rowOff>161925</xdr:rowOff>
    </xdr:to>
    <xdr:sp macro="" textlink="">
      <xdr:nvSpPr>
        <xdr:cNvPr id="45" name="Text 112"/>
        <xdr:cNvSpPr txBox="1">
          <a:spLocks noChangeArrowheads="1"/>
        </xdr:cNvSpPr>
      </xdr:nvSpPr>
      <xdr:spPr bwMode="auto">
        <a:xfrm>
          <a:off x="0" y="6972300"/>
          <a:ext cx="81915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13</xdr:col>
      <xdr:colOff>0</xdr:colOff>
      <xdr:row>42</xdr:row>
      <xdr:rowOff>9525</xdr:rowOff>
    </xdr:from>
    <xdr:to>
      <xdr:col>13</xdr:col>
      <xdr:colOff>440087</xdr:colOff>
      <xdr:row>42</xdr:row>
      <xdr:rowOff>161925</xdr:rowOff>
    </xdr:to>
    <xdr:sp macro="" textlink="">
      <xdr:nvSpPr>
        <xdr:cNvPr id="46" name="Text 114"/>
        <xdr:cNvSpPr txBox="1">
          <a:spLocks noChangeArrowheads="1"/>
        </xdr:cNvSpPr>
      </xdr:nvSpPr>
      <xdr:spPr bwMode="auto">
        <a:xfrm>
          <a:off x="5648325" y="6972300"/>
          <a:ext cx="440087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21</xdr:col>
      <xdr:colOff>0</xdr:colOff>
      <xdr:row>42</xdr:row>
      <xdr:rowOff>9525</xdr:rowOff>
    </xdr:from>
    <xdr:to>
      <xdr:col>22</xdr:col>
      <xdr:colOff>161925</xdr:colOff>
      <xdr:row>42</xdr:row>
      <xdr:rowOff>123825</xdr:rowOff>
    </xdr:to>
    <xdr:sp macro="" textlink="">
      <xdr:nvSpPr>
        <xdr:cNvPr id="47" name="Text 116"/>
        <xdr:cNvSpPr txBox="1">
          <a:spLocks noChangeArrowheads="1"/>
        </xdr:cNvSpPr>
      </xdr:nvSpPr>
      <xdr:spPr bwMode="auto">
        <a:xfrm>
          <a:off x="9801225" y="6972300"/>
          <a:ext cx="657225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8" name="Text 123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9" name="Text 124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50" name="Text 125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51" name="Text 135"/>
        <xdr:cNvSpPr txBox="1">
          <a:spLocks noChangeArrowheads="1"/>
        </xdr:cNvSpPr>
      </xdr:nvSpPr>
      <xdr:spPr bwMode="auto">
        <a:xfrm>
          <a:off x="7277100" y="1038225"/>
          <a:ext cx="487680" cy="24384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2" name="Text 139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3" name="Text 140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4" name="Text 141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5" name="Text 142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6" name="Text 143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9525</xdr:colOff>
      <xdr:row>6</xdr:row>
      <xdr:rowOff>0</xdr:rowOff>
    </xdr:from>
    <xdr:to>
      <xdr:col>19</xdr:col>
      <xdr:colOff>9525</xdr:colOff>
      <xdr:row>7</xdr:row>
      <xdr:rowOff>114300</xdr:rowOff>
    </xdr:to>
    <xdr:sp macro="" textlink="" fLocksText="0">
      <xdr:nvSpPr>
        <xdr:cNvPr id="49732" name="Text 166"/>
        <xdr:cNvSpPr txBox="1">
          <a:spLocks noChangeArrowheads="1"/>
        </xdr:cNvSpPr>
      </xdr:nvSpPr>
      <xdr:spPr bwMode="auto">
        <a:xfrm>
          <a:off x="7905750" y="1028700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472440</xdr:colOff>
      <xdr:row>9</xdr:row>
      <xdr:rowOff>22860</xdr:rowOff>
    </xdr:from>
    <xdr:to>
      <xdr:col>16</xdr:col>
      <xdr:colOff>7620</xdr:colOff>
      <xdr:row>10</xdr:row>
      <xdr:rowOff>7620</xdr:rowOff>
    </xdr:to>
    <xdr:sp macro="" textlink="" fLocksText="0">
      <xdr:nvSpPr>
        <xdr:cNvPr id="5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9</xdr:row>
      <xdr:rowOff>22860</xdr:rowOff>
    </xdr:from>
    <xdr:to>
      <xdr:col>16</xdr:col>
      <xdr:colOff>7620</xdr:colOff>
      <xdr:row>10</xdr:row>
      <xdr:rowOff>7620</xdr:rowOff>
    </xdr:to>
    <xdr:sp macro="" textlink="" fLocksText="0">
      <xdr:nvSpPr>
        <xdr:cNvPr id="6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10</xdr:row>
      <xdr:rowOff>22860</xdr:rowOff>
    </xdr:from>
    <xdr:to>
      <xdr:col>16</xdr:col>
      <xdr:colOff>7620</xdr:colOff>
      <xdr:row>11</xdr:row>
      <xdr:rowOff>7620</xdr:rowOff>
    </xdr:to>
    <xdr:sp macro="" textlink="" fLocksText="0">
      <xdr:nvSpPr>
        <xdr:cNvPr id="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10</xdr:row>
      <xdr:rowOff>22860</xdr:rowOff>
    </xdr:from>
    <xdr:to>
      <xdr:col>16</xdr:col>
      <xdr:colOff>7620</xdr:colOff>
      <xdr:row>11</xdr:row>
      <xdr:rowOff>7620</xdr:rowOff>
    </xdr:to>
    <xdr:sp macro="" textlink="" fLocksText="0">
      <xdr:nvSpPr>
        <xdr:cNvPr id="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11</xdr:row>
      <xdr:rowOff>22860</xdr:rowOff>
    </xdr:from>
    <xdr:to>
      <xdr:col>16</xdr:col>
      <xdr:colOff>7620</xdr:colOff>
      <xdr:row>12</xdr:row>
      <xdr:rowOff>7620</xdr:rowOff>
    </xdr:to>
    <xdr:sp macro="" textlink="" fLocksText="0">
      <xdr:nvSpPr>
        <xdr:cNvPr id="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11</xdr:row>
      <xdr:rowOff>22860</xdr:rowOff>
    </xdr:from>
    <xdr:to>
      <xdr:col>16</xdr:col>
      <xdr:colOff>7620</xdr:colOff>
      <xdr:row>12</xdr:row>
      <xdr:rowOff>7620</xdr:rowOff>
    </xdr:to>
    <xdr:sp macro="" textlink="" fLocksText="0">
      <xdr:nvSpPr>
        <xdr:cNvPr id="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11</xdr:row>
      <xdr:rowOff>22860</xdr:rowOff>
    </xdr:from>
    <xdr:to>
      <xdr:col>16</xdr:col>
      <xdr:colOff>7620</xdr:colOff>
      <xdr:row>12</xdr:row>
      <xdr:rowOff>7620</xdr:rowOff>
    </xdr:to>
    <xdr:sp macro="" textlink="" fLocksText="0">
      <xdr:nvSpPr>
        <xdr:cNvPr id="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11</xdr:row>
      <xdr:rowOff>22860</xdr:rowOff>
    </xdr:from>
    <xdr:to>
      <xdr:col>16</xdr:col>
      <xdr:colOff>7620</xdr:colOff>
      <xdr:row>12</xdr:row>
      <xdr:rowOff>7620</xdr:rowOff>
    </xdr:to>
    <xdr:sp macro="" textlink="" fLocksText="0">
      <xdr:nvSpPr>
        <xdr:cNvPr id="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12</xdr:row>
      <xdr:rowOff>22860</xdr:rowOff>
    </xdr:from>
    <xdr:to>
      <xdr:col>16</xdr:col>
      <xdr:colOff>7620</xdr:colOff>
      <xdr:row>13</xdr:row>
      <xdr:rowOff>7620</xdr:rowOff>
    </xdr:to>
    <xdr:sp macro="" textlink="" fLocksText="0">
      <xdr:nvSpPr>
        <xdr:cNvPr id="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12</xdr:row>
      <xdr:rowOff>22860</xdr:rowOff>
    </xdr:from>
    <xdr:to>
      <xdr:col>16</xdr:col>
      <xdr:colOff>7620</xdr:colOff>
      <xdr:row>13</xdr:row>
      <xdr:rowOff>7620</xdr:rowOff>
    </xdr:to>
    <xdr:sp macro="" textlink="" fLocksText="0">
      <xdr:nvSpPr>
        <xdr:cNvPr id="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12</xdr:row>
      <xdr:rowOff>22860</xdr:rowOff>
    </xdr:from>
    <xdr:to>
      <xdr:col>16</xdr:col>
      <xdr:colOff>7620</xdr:colOff>
      <xdr:row>13</xdr:row>
      <xdr:rowOff>7620</xdr:rowOff>
    </xdr:to>
    <xdr:sp macro="" textlink="" fLocksText="0">
      <xdr:nvSpPr>
        <xdr:cNvPr id="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12</xdr:row>
      <xdr:rowOff>22860</xdr:rowOff>
    </xdr:from>
    <xdr:to>
      <xdr:col>16</xdr:col>
      <xdr:colOff>7620</xdr:colOff>
      <xdr:row>13</xdr:row>
      <xdr:rowOff>7620</xdr:rowOff>
    </xdr:to>
    <xdr:sp macro="" textlink="" fLocksText="0">
      <xdr:nvSpPr>
        <xdr:cNvPr id="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13</xdr:row>
      <xdr:rowOff>22860</xdr:rowOff>
    </xdr:from>
    <xdr:to>
      <xdr:col>16</xdr:col>
      <xdr:colOff>7620</xdr:colOff>
      <xdr:row>14</xdr:row>
      <xdr:rowOff>7620</xdr:rowOff>
    </xdr:to>
    <xdr:sp macro="" textlink="" fLocksText="0">
      <xdr:nvSpPr>
        <xdr:cNvPr id="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13</xdr:row>
      <xdr:rowOff>22860</xdr:rowOff>
    </xdr:from>
    <xdr:to>
      <xdr:col>16</xdr:col>
      <xdr:colOff>7620</xdr:colOff>
      <xdr:row>14</xdr:row>
      <xdr:rowOff>7620</xdr:rowOff>
    </xdr:to>
    <xdr:sp macro="" textlink="" fLocksText="0">
      <xdr:nvSpPr>
        <xdr:cNvPr id="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13</xdr:row>
      <xdr:rowOff>22860</xdr:rowOff>
    </xdr:from>
    <xdr:to>
      <xdr:col>16</xdr:col>
      <xdr:colOff>7620</xdr:colOff>
      <xdr:row>14</xdr:row>
      <xdr:rowOff>7620</xdr:rowOff>
    </xdr:to>
    <xdr:sp macro="" textlink="" fLocksText="0">
      <xdr:nvSpPr>
        <xdr:cNvPr id="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13</xdr:row>
      <xdr:rowOff>22860</xdr:rowOff>
    </xdr:from>
    <xdr:to>
      <xdr:col>16</xdr:col>
      <xdr:colOff>7620</xdr:colOff>
      <xdr:row>14</xdr:row>
      <xdr:rowOff>7620</xdr:rowOff>
    </xdr:to>
    <xdr:sp macro="" textlink="" fLocksText="0">
      <xdr:nvSpPr>
        <xdr:cNvPr id="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14</xdr:row>
      <xdr:rowOff>22860</xdr:rowOff>
    </xdr:from>
    <xdr:to>
      <xdr:col>16</xdr:col>
      <xdr:colOff>7620</xdr:colOff>
      <xdr:row>15</xdr:row>
      <xdr:rowOff>7620</xdr:rowOff>
    </xdr:to>
    <xdr:sp macro="" textlink="" fLocksText="0">
      <xdr:nvSpPr>
        <xdr:cNvPr id="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14</xdr:row>
      <xdr:rowOff>22860</xdr:rowOff>
    </xdr:from>
    <xdr:to>
      <xdr:col>16</xdr:col>
      <xdr:colOff>7620</xdr:colOff>
      <xdr:row>15</xdr:row>
      <xdr:rowOff>7620</xdr:rowOff>
    </xdr:to>
    <xdr:sp macro="" textlink="" fLocksText="0">
      <xdr:nvSpPr>
        <xdr:cNvPr id="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14</xdr:row>
      <xdr:rowOff>22860</xdr:rowOff>
    </xdr:from>
    <xdr:to>
      <xdr:col>16</xdr:col>
      <xdr:colOff>7620</xdr:colOff>
      <xdr:row>15</xdr:row>
      <xdr:rowOff>7620</xdr:rowOff>
    </xdr:to>
    <xdr:sp macro="" textlink="" fLocksText="0">
      <xdr:nvSpPr>
        <xdr:cNvPr id="7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14</xdr:row>
      <xdr:rowOff>22860</xdr:rowOff>
    </xdr:from>
    <xdr:to>
      <xdr:col>16</xdr:col>
      <xdr:colOff>7620</xdr:colOff>
      <xdr:row>15</xdr:row>
      <xdr:rowOff>7620</xdr:rowOff>
    </xdr:to>
    <xdr:sp macro="" textlink="" fLocksText="0">
      <xdr:nvSpPr>
        <xdr:cNvPr id="7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15</xdr:row>
      <xdr:rowOff>22860</xdr:rowOff>
    </xdr:from>
    <xdr:to>
      <xdr:col>16</xdr:col>
      <xdr:colOff>7620</xdr:colOff>
      <xdr:row>16</xdr:row>
      <xdr:rowOff>7620</xdr:rowOff>
    </xdr:to>
    <xdr:sp macro="" textlink="" fLocksText="0">
      <xdr:nvSpPr>
        <xdr:cNvPr id="7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15</xdr:row>
      <xdr:rowOff>22860</xdr:rowOff>
    </xdr:from>
    <xdr:to>
      <xdr:col>16</xdr:col>
      <xdr:colOff>7620</xdr:colOff>
      <xdr:row>16</xdr:row>
      <xdr:rowOff>7620</xdr:rowOff>
    </xdr:to>
    <xdr:sp macro="" textlink="" fLocksText="0">
      <xdr:nvSpPr>
        <xdr:cNvPr id="8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15</xdr:row>
      <xdr:rowOff>22860</xdr:rowOff>
    </xdr:from>
    <xdr:to>
      <xdr:col>16</xdr:col>
      <xdr:colOff>7620</xdr:colOff>
      <xdr:row>16</xdr:row>
      <xdr:rowOff>7620</xdr:rowOff>
    </xdr:to>
    <xdr:sp macro="" textlink="" fLocksText="0">
      <xdr:nvSpPr>
        <xdr:cNvPr id="8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15</xdr:row>
      <xdr:rowOff>22860</xdr:rowOff>
    </xdr:from>
    <xdr:to>
      <xdr:col>16</xdr:col>
      <xdr:colOff>7620</xdr:colOff>
      <xdr:row>16</xdr:row>
      <xdr:rowOff>7620</xdr:rowOff>
    </xdr:to>
    <xdr:sp macro="" textlink="" fLocksText="0">
      <xdr:nvSpPr>
        <xdr:cNvPr id="8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16</xdr:row>
      <xdr:rowOff>22860</xdr:rowOff>
    </xdr:from>
    <xdr:to>
      <xdr:col>16</xdr:col>
      <xdr:colOff>7620</xdr:colOff>
      <xdr:row>17</xdr:row>
      <xdr:rowOff>7620</xdr:rowOff>
    </xdr:to>
    <xdr:sp macro="" textlink="" fLocksText="0">
      <xdr:nvSpPr>
        <xdr:cNvPr id="8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16</xdr:row>
      <xdr:rowOff>22860</xdr:rowOff>
    </xdr:from>
    <xdr:to>
      <xdr:col>16</xdr:col>
      <xdr:colOff>7620</xdr:colOff>
      <xdr:row>17</xdr:row>
      <xdr:rowOff>7620</xdr:rowOff>
    </xdr:to>
    <xdr:sp macro="" textlink="" fLocksText="0">
      <xdr:nvSpPr>
        <xdr:cNvPr id="8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16</xdr:row>
      <xdr:rowOff>22860</xdr:rowOff>
    </xdr:from>
    <xdr:to>
      <xdr:col>16</xdr:col>
      <xdr:colOff>7620</xdr:colOff>
      <xdr:row>17</xdr:row>
      <xdr:rowOff>7620</xdr:rowOff>
    </xdr:to>
    <xdr:sp macro="" textlink="" fLocksText="0">
      <xdr:nvSpPr>
        <xdr:cNvPr id="8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16</xdr:row>
      <xdr:rowOff>22860</xdr:rowOff>
    </xdr:from>
    <xdr:to>
      <xdr:col>16</xdr:col>
      <xdr:colOff>7620</xdr:colOff>
      <xdr:row>17</xdr:row>
      <xdr:rowOff>7620</xdr:rowOff>
    </xdr:to>
    <xdr:sp macro="" textlink="" fLocksText="0">
      <xdr:nvSpPr>
        <xdr:cNvPr id="8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17</xdr:row>
      <xdr:rowOff>22860</xdr:rowOff>
    </xdr:from>
    <xdr:to>
      <xdr:col>16</xdr:col>
      <xdr:colOff>7620</xdr:colOff>
      <xdr:row>18</xdr:row>
      <xdr:rowOff>7620</xdr:rowOff>
    </xdr:to>
    <xdr:sp macro="" textlink="" fLocksText="0">
      <xdr:nvSpPr>
        <xdr:cNvPr id="8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17</xdr:row>
      <xdr:rowOff>22860</xdr:rowOff>
    </xdr:from>
    <xdr:to>
      <xdr:col>16</xdr:col>
      <xdr:colOff>7620</xdr:colOff>
      <xdr:row>18</xdr:row>
      <xdr:rowOff>7620</xdr:rowOff>
    </xdr:to>
    <xdr:sp macro="" textlink="" fLocksText="0">
      <xdr:nvSpPr>
        <xdr:cNvPr id="8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17</xdr:row>
      <xdr:rowOff>22860</xdr:rowOff>
    </xdr:from>
    <xdr:to>
      <xdr:col>16</xdr:col>
      <xdr:colOff>7620</xdr:colOff>
      <xdr:row>18</xdr:row>
      <xdr:rowOff>7620</xdr:rowOff>
    </xdr:to>
    <xdr:sp macro="" textlink="" fLocksText="0">
      <xdr:nvSpPr>
        <xdr:cNvPr id="8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17</xdr:row>
      <xdr:rowOff>22860</xdr:rowOff>
    </xdr:from>
    <xdr:to>
      <xdr:col>16</xdr:col>
      <xdr:colOff>7620</xdr:colOff>
      <xdr:row>18</xdr:row>
      <xdr:rowOff>7620</xdr:rowOff>
    </xdr:to>
    <xdr:sp macro="" textlink="" fLocksText="0">
      <xdr:nvSpPr>
        <xdr:cNvPr id="9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18</xdr:row>
      <xdr:rowOff>22860</xdr:rowOff>
    </xdr:from>
    <xdr:to>
      <xdr:col>16</xdr:col>
      <xdr:colOff>7620</xdr:colOff>
      <xdr:row>19</xdr:row>
      <xdr:rowOff>7620</xdr:rowOff>
    </xdr:to>
    <xdr:sp macro="" textlink="" fLocksText="0">
      <xdr:nvSpPr>
        <xdr:cNvPr id="9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18</xdr:row>
      <xdr:rowOff>22860</xdr:rowOff>
    </xdr:from>
    <xdr:to>
      <xdr:col>16</xdr:col>
      <xdr:colOff>7620</xdr:colOff>
      <xdr:row>19</xdr:row>
      <xdr:rowOff>7620</xdr:rowOff>
    </xdr:to>
    <xdr:sp macro="" textlink="" fLocksText="0">
      <xdr:nvSpPr>
        <xdr:cNvPr id="9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18</xdr:row>
      <xdr:rowOff>22860</xdr:rowOff>
    </xdr:from>
    <xdr:to>
      <xdr:col>16</xdr:col>
      <xdr:colOff>7620</xdr:colOff>
      <xdr:row>19</xdr:row>
      <xdr:rowOff>7620</xdr:rowOff>
    </xdr:to>
    <xdr:sp macro="" textlink="" fLocksText="0">
      <xdr:nvSpPr>
        <xdr:cNvPr id="9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18</xdr:row>
      <xdr:rowOff>22860</xdr:rowOff>
    </xdr:from>
    <xdr:to>
      <xdr:col>16</xdr:col>
      <xdr:colOff>7620</xdr:colOff>
      <xdr:row>19</xdr:row>
      <xdr:rowOff>7620</xdr:rowOff>
    </xdr:to>
    <xdr:sp macro="" textlink="" fLocksText="0">
      <xdr:nvSpPr>
        <xdr:cNvPr id="9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19</xdr:row>
      <xdr:rowOff>22860</xdr:rowOff>
    </xdr:from>
    <xdr:to>
      <xdr:col>16</xdr:col>
      <xdr:colOff>7620</xdr:colOff>
      <xdr:row>20</xdr:row>
      <xdr:rowOff>7620</xdr:rowOff>
    </xdr:to>
    <xdr:sp macro="" textlink="" fLocksText="0">
      <xdr:nvSpPr>
        <xdr:cNvPr id="9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19</xdr:row>
      <xdr:rowOff>22860</xdr:rowOff>
    </xdr:from>
    <xdr:to>
      <xdr:col>16</xdr:col>
      <xdr:colOff>7620</xdr:colOff>
      <xdr:row>20</xdr:row>
      <xdr:rowOff>7620</xdr:rowOff>
    </xdr:to>
    <xdr:sp macro="" textlink="" fLocksText="0">
      <xdr:nvSpPr>
        <xdr:cNvPr id="9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19</xdr:row>
      <xdr:rowOff>22860</xdr:rowOff>
    </xdr:from>
    <xdr:to>
      <xdr:col>16</xdr:col>
      <xdr:colOff>7620</xdr:colOff>
      <xdr:row>20</xdr:row>
      <xdr:rowOff>7620</xdr:rowOff>
    </xdr:to>
    <xdr:sp macro="" textlink="" fLocksText="0">
      <xdr:nvSpPr>
        <xdr:cNvPr id="9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19</xdr:row>
      <xdr:rowOff>22860</xdr:rowOff>
    </xdr:from>
    <xdr:to>
      <xdr:col>16</xdr:col>
      <xdr:colOff>7620</xdr:colOff>
      <xdr:row>20</xdr:row>
      <xdr:rowOff>7620</xdr:rowOff>
    </xdr:to>
    <xdr:sp macro="" textlink="" fLocksText="0">
      <xdr:nvSpPr>
        <xdr:cNvPr id="9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20</xdr:row>
      <xdr:rowOff>22860</xdr:rowOff>
    </xdr:from>
    <xdr:to>
      <xdr:col>16</xdr:col>
      <xdr:colOff>7620</xdr:colOff>
      <xdr:row>21</xdr:row>
      <xdr:rowOff>7620</xdr:rowOff>
    </xdr:to>
    <xdr:sp macro="" textlink="" fLocksText="0">
      <xdr:nvSpPr>
        <xdr:cNvPr id="9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20</xdr:row>
      <xdr:rowOff>22860</xdr:rowOff>
    </xdr:from>
    <xdr:to>
      <xdr:col>16</xdr:col>
      <xdr:colOff>7620</xdr:colOff>
      <xdr:row>21</xdr:row>
      <xdr:rowOff>7620</xdr:rowOff>
    </xdr:to>
    <xdr:sp macro="" textlink="" fLocksText="0">
      <xdr:nvSpPr>
        <xdr:cNvPr id="10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20</xdr:row>
      <xdr:rowOff>22860</xdr:rowOff>
    </xdr:from>
    <xdr:to>
      <xdr:col>16</xdr:col>
      <xdr:colOff>7620</xdr:colOff>
      <xdr:row>21</xdr:row>
      <xdr:rowOff>7620</xdr:rowOff>
    </xdr:to>
    <xdr:sp macro="" textlink="" fLocksText="0">
      <xdr:nvSpPr>
        <xdr:cNvPr id="10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20</xdr:row>
      <xdr:rowOff>22860</xdr:rowOff>
    </xdr:from>
    <xdr:to>
      <xdr:col>16</xdr:col>
      <xdr:colOff>7620</xdr:colOff>
      <xdr:row>21</xdr:row>
      <xdr:rowOff>7620</xdr:rowOff>
    </xdr:to>
    <xdr:sp macro="" textlink="" fLocksText="0">
      <xdr:nvSpPr>
        <xdr:cNvPr id="10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21</xdr:row>
      <xdr:rowOff>22860</xdr:rowOff>
    </xdr:from>
    <xdr:to>
      <xdr:col>16</xdr:col>
      <xdr:colOff>7620</xdr:colOff>
      <xdr:row>22</xdr:row>
      <xdr:rowOff>7620</xdr:rowOff>
    </xdr:to>
    <xdr:sp macro="" textlink="" fLocksText="0">
      <xdr:nvSpPr>
        <xdr:cNvPr id="10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21</xdr:row>
      <xdr:rowOff>22860</xdr:rowOff>
    </xdr:from>
    <xdr:to>
      <xdr:col>16</xdr:col>
      <xdr:colOff>7620</xdr:colOff>
      <xdr:row>22</xdr:row>
      <xdr:rowOff>7620</xdr:rowOff>
    </xdr:to>
    <xdr:sp macro="" textlink="" fLocksText="0">
      <xdr:nvSpPr>
        <xdr:cNvPr id="10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21</xdr:row>
      <xdr:rowOff>22860</xdr:rowOff>
    </xdr:from>
    <xdr:to>
      <xdr:col>16</xdr:col>
      <xdr:colOff>7620</xdr:colOff>
      <xdr:row>22</xdr:row>
      <xdr:rowOff>7620</xdr:rowOff>
    </xdr:to>
    <xdr:sp macro="" textlink="" fLocksText="0">
      <xdr:nvSpPr>
        <xdr:cNvPr id="10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21</xdr:row>
      <xdr:rowOff>22860</xdr:rowOff>
    </xdr:from>
    <xdr:to>
      <xdr:col>16</xdr:col>
      <xdr:colOff>7620</xdr:colOff>
      <xdr:row>22</xdr:row>
      <xdr:rowOff>7620</xdr:rowOff>
    </xdr:to>
    <xdr:sp macro="" textlink="" fLocksText="0">
      <xdr:nvSpPr>
        <xdr:cNvPr id="10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22</xdr:row>
      <xdr:rowOff>22860</xdr:rowOff>
    </xdr:from>
    <xdr:to>
      <xdr:col>16</xdr:col>
      <xdr:colOff>7620</xdr:colOff>
      <xdr:row>23</xdr:row>
      <xdr:rowOff>7620</xdr:rowOff>
    </xdr:to>
    <xdr:sp macro="" textlink="" fLocksText="0">
      <xdr:nvSpPr>
        <xdr:cNvPr id="10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22</xdr:row>
      <xdr:rowOff>22860</xdr:rowOff>
    </xdr:from>
    <xdr:to>
      <xdr:col>16</xdr:col>
      <xdr:colOff>7620</xdr:colOff>
      <xdr:row>23</xdr:row>
      <xdr:rowOff>7620</xdr:rowOff>
    </xdr:to>
    <xdr:sp macro="" textlink="" fLocksText="0">
      <xdr:nvSpPr>
        <xdr:cNvPr id="10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22</xdr:row>
      <xdr:rowOff>22860</xdr:rowOff>
    </xdr:from>
    <xdr:to>
      <xdr:col>16</xdr:col>
      <xdr:colOff>7620</xdr:colOff>
      <xdr:row>23</xdr:row>
      <xdr:rowOff>7620</xdr:rowOff>
    </xdr:to>
    <xdr:sp macro="" textlink="" fLocksText="0">
      <xdr:nvSpPr>
        <xdr:cNvPr id="10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22</xdr:row>
      <xdr:rowOff>22860</xdr:rowOff>
    </xdr:from>
    <xdr:to>
      <xdr:col>16</xdr:col>
      <xdr:colOff>7620</xdr:colOff>
      <xdr:row>23</xdr:row>
      <xdr:rowOff>7620</xdr:rowOff>
    </xdr:to>
    <xdr:sp macro="" textlink="" fLocksText="0">
      <xdr:nvSpPr>
        <xdr:cNvPr id="11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23</xdr:row>
      <xdr:rowOff>22860</xdr:rowOff>
    </xdr:from>
    <xdr:to>
      <xdr:col>16</xdr:col>
      <xdr:colOff>7620</xdr:colOff>
      <xdr:row>24</xdr:row>
      <xdr:rowOff>7620</xdr:rowOff>
    </xdr:to>
    <xdr:sp macro="" textlink="" fLocksText="0">
      <xdr:nvSpPr>
        <xdr:cNvPr id="11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23</xdr:row>
      <xdr:rowOff>22860</xdr:rowOff>
    </xdr:from>
    <xdr:to>
      <xdr:col>16</xdr:col>
      <xdr:colOff>7620</xdr:colOff>
      <xdr:row>24</xdr:row>
      <xdr:rowOff>7620</xdr:rowOff>
    </xdr:to>
    <xdr:sp macro="" textlink="" fLocksText="0">
      <xdr:nvSpPr>
        <xdr:cNvPr id="11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23</xdr:row>
      <xdr:rowOff>22860</xdr:rowOff>
    </xdr:from>
    <xdr:to>
      <xdr:col>16</xdr:col>
      <xdr:colOff>7620</xdr:colOff>
      <xdr:row>24</xdr:row>
      <xdr:rowOff>7620</xdr:rowOff>
    </xdr:to>
    <xdr:sp macro="" textlink="" fLocksText="0">
      <xdr:nvSpPr>
        <xdr:cNvPr id="11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23</xdr:row>
      <xdr:rowOff>22860</xdr:rowOff>
    </xdr:from>
    <xdr:to>
      <xdr:col>16</xdr:col>
      <xdr:colOff>7620</xdr:colOff>
      <xdr:row>24</xdr:row>
      <xdr:rowOff>7620</xdr:rowOff>
    </xdr:to>
    <xdr:sp macro="" textlink="" fLocksText="0">
      <xdr:nvSpPr>
        <xdr:cNvPr id="11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24</xdr:row>
      <xdr:rowOff>22860</xdr:rowOff>
    </xdr:from>
    <xdr:to>
      <xdr:col>16</xdr:col>
      <xdr:colOff>7620</xdr:colOff>
      <xdr:row>25</xdr:row>
      <xdr:rowOff>7620</xdr:rowOff>
    </xdr:to>
    <xdr:sp macro="" textlink="" fLocksText="0">
      <xdr:nvSpPr>
        <xdr:cNvPr id="11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24</xdr:row>
      <xdr:rowOff>22860</xdr:rowOff>
    </xdr:from>
    <xdr:to>
      <xdr:col>16</xdr:col>
      <xdr:colOff>7620</xdr:colOff>
      <xdr:row>25</xdr:row>
      <xdr:rowOff>7620</xdr:rowOff>
    </xdr:to>
    <xdr:sp macro="" textlink="" fLocksText="0">
      <xdr:nvSpPr>
        <xdr:cNvPr id="11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24</xdr:row>
      <xdr:rowOff>22860</xdr:rowOff>
    </xdr:from>
    <xdr:to>
      <xdr:col>16</xdr:col>
      <xdr:colOff>7620</xdr:colOff>
      <xdr:row>25</xdr:row>
      <xdr:rowOff>7620</xdr:rowOff>
    </xdr:to>
    <xdr:sp macro="" textlink="" fLocksText="0">
      <xdr:nvSpPr>
        <xdr:cNvPr id="11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24</xdr:row>
      <xdr:rowOff>22860</xdr:rowOff>
    </xdr:from>
    <xdr:to>
      <xdr:col>16</xdr:col>
      <xdr:colOff>7620</xdr:colOff>
      <xdr:row>25</xdr:row>
      <xdr:rowOff>7620</xdr:rowOff>
    </xdr:to>
    <xdr:sp macro="" textlink="" fLocksText="0">
      <xdr:nvSpPr>
        <xdr:cNvPr id="11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25</xdr:row>
      <xdr:rowOff>22860</xdr:rowOff>
    </xdr:from>
    <xdr:to>
      <xdr:col>16</xdr:col>
      <xdr:colOff>7620</xdr:colOff>
      <xdr:row>26</xdr:row>
      <xdr:rowOff>7620</xdr:rowOff>
    </xdr:to>
    <xdr:sp macro="" textlink="" fLocksText="0">
      <xdr:nvSpPr>
        <xdr:cNvPr id="11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25</xdr:row>
      <xdr:rowOff>22860</xdr:rowOff>
    </xdr:from>
    <xdr:to>
      <xdr:col>16</xdr:col>
      <xdr:colOff>7620</xdr:colOff>
      <xdr:row>26</xdr:row>
      <xdr:rowOff>7620</xdr:rowOff>
    </xdr:to>
    <xdr:sp macro="" textlink="" fLocksText="0">
      <xdr:nvSpPr>
        <xdr:cNvPr id="12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25</xdr:row>
      <xdr:rowOff>22860</xdr:rowOff>
    </xdr:from>
    <xdr:to>
      <xdr:col>16</xdr:col>
      <xdr:colOff>7620</xdr:colOff>
      <xdr:row>26</xdr:row>
      <xdr:rowOff>7620</xdr:rowOff>
    </xdr:to>
    <xdr:sp macro="" textlink="" fLocksText="0">
      <xdr:nvSpPr>
        <xdr:cNvPr id="12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25</xdr:row>
      <xdr:rowOff>22860</xdr:rowOff>
    </xdr:from>
    <xdr:to>
      <xdr:col>16</xdr:col>
      <xdr:colOff>7620</xdr:colOff>
      <xdr:row>26</xdr:row>
      <xdr:rowOff>7620</xdr:rowOff>
    </xdr:to>
    <xdr:sp macro="" textlink="" fLocksText="0">
      <xdr:nvSpPr>
        <xdr:cNvPr id="12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26</xdr:row>
      <xdr:rowOff>22860</xdr:rowOff>
    </xdr:from>
    <xdr:to>
      <xdr:col>16</xdr:col>
      <xdr:colOff>7620</xdr:colOff>
      <xdr:row>27</xdr:row>
      <xdr:rowOff>7620</xdr:rowOff>
    </xdr:to>
    <xdr:sp macro="" textlink="" fLocksText="0">
      <xdr:nvSpPr>
        <xdr:cNvPr id="12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26</xdr:row>
      <xdr:rowOff>22860</xdr:rowOff>
    </xdr:from>
    <xdr:to>
      <xdr:col>16</xdr:col>
      <xdr:colOff>7620</xdr:colOff>
      <xdr:row>27</xdr:row>
      <xdr:rowOff>7620</xdr:rowOff>
    </xdr:to>
    <xdr:sp macro="" textlink="" fLocksText="0">
      <xdr:nvSpPr>
        <xdr:cNvPr id="12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26</xdr:row>
      <xdr:rowOff>22860</xdr:rowOff>
    </xdr:from>
    <xdr:to>
      <xdr:col>16</xdr:col>
      <xdr:colOff>7620</xdr:colOff>
      <xdr:row>27</xdr:row>
      <xdr:rowOff>7620</xdr:rowOff>
    </xdr:to>
    <xdr:sp macro="" textlink="" fLocksText="0">
      <xdr:nvSpPr>
        <xdr:cNvPr id="12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26</xdr:row>
      <xdr:rowOff>22860</xdr:rowOff>
    </xdr:from>
    <xdr:to>
      <xdr:col>16</xdr:col>
      <xdr:colOff>7620</xdr:colOff>
      <xdr:row>27</xdr:row>
      <xdr:rowOff>7620</xdr:rowOff>
    </xdr:to>
    <xdr:sp macro="" textlink="" fLocksText="0">
      <xdr:nvSpPr>
        <xdr:cNvPr id="12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27</xdr:row>
      <xdr:rowOff>22860</xdr:rowOff>
    </xdr:from>
    <xdr:to>
      <xdr:col>16</xdr:col>
      <xdr:colOff>7620</xdr:colOff>
      <xdr:row>28</xdr:row>
      <xdr:rowOff>7620</xdr:rowOff>
    </xdr:to>
    <xdr:sp macro="" textlink="" fLocksText="0">
      <xdr:nvSpPr>
        <xdr:cNvPr id="12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27</xdr:row>
      <xdr:rowOff>22860</xdr:rowOff>
    </xdr:from>
    <xdr:to>
      <xdr:col>16</xdr:col>
      <xdr:colOff>7620</xdr:colOff>
      <xdr:row>28</xdr:row>
      <xdr:rowOff>7620</xdr:rowOff>
    </xdr:to>
    <xdr:sp macro="" textlink="" fLocksText="0">
      <xdr:nvSpPr>
        <xdr:cNvPr id="12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27</xdr:row>
      <xdr:rowOff>22860</xdr:rowOff>
    </xdr:from>
    <xdr:to>
      <xdr:col>16</xdr:col>
      <xdr:colOff>7620</xdr:colOff>
      <xdr:row>28</xdr:row>
      <xdr:rowOff>7620</xdr:rowOff>
    </xdr:to>
    <xdr:sp macro="" textlink="" fLocksText="0">
      <xdr:nvSpPr>
        <xdr:cNvPr id="12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27</xdr:row>
      <xdr:rowOff>22860</xdr:rowOff>
    </xdr:from>
    <xdr:to>
      <xdr:col>16</xdr:col>
      <xdr:colOff>7620</xdr:colOff>
      <xdr:row>28</xdr:row>
      <xdr:rowOff>7620</xdr:rowOff>
    </xdr:to>
    <xdr:sp macro="" textlink="" fLocksText="0">
      <xdr:nvSpPr>
        <xdr:cNvPr id="13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28</xdr:row>
      <xdr:rowOff>22860</xdr:rowOff>
    </xdr:from>
    <xdr:to>
      <xdr:col>16</xdr:col>
      <xdr:colOff>7620</xdr:colOff>
      <xdr:row>29</xdr:row>
      <xdr:rowOff>7620</xdr:rowOff>
    </xdr:to>
    <xdr:sp macro="" textlink="" fLocksText="0">
      <xdr:nvSpPr>
        <xdr:cNvPr id="13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28</xdr:row>
      <xdr:rowOff>22860</xdr:rowOff>
    </xdr:from>
    <xdr:to>
      <xdr:col>16</xdr:col>
      <xdr:colOff>7620</xdr:colOff>
      <xdr:row>29</xdr:row>
      <xdr:rowOff>7620</xdr:rowOff>
    </xdr:to>
    <xdr:sp macro="" textlink="" fLocksText="0">
      <xdr:nvSpPr>
        <xdr:cNvPr id="13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28</xdr:row>
      <xdr:rowOff>22860</xdr:rowOff>
    </xdr:from>
    <xdr:to>
      <xdr:col>16</xdr:col>
      <xdr:colOff>7620</xdr:colOff>
      <xdr:row>29</xdr:row>
      <xdr:rowOff>7620</xdr:rowOff>
    </xdr:to>
    <xdr:sp macro="" textlink="" fLocksText="0">
      <xdr:nvSpPr>
        <xdr:cNvPr id="13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28</xdr:row>
      <xdr:rowOff>22860</xdr:rowOff>
    </xdr:from>
    <xdr:to>
      <xdr:col>16</xdr:col>
      <xdr:colOff>7620</xdr:colOff>
      <xdr:row>29</xdr:row>
      <xdr:rowOff>7620</xdr:rowOff>
    </xdr:to>
    <xdr:sp macro="" textlink="" fLocksText="0">
      <xdr:nvSpPr>
        <xdr:cNvPr id="13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29</xdr:row>
      <xdr:rowOff>22860</xdr:rowOff>
    </xdr:from>
    <xdr:to>
      <xdr:col>16</xdr:col>
      <xdr:colOff>7620</xdr:colOff>
      <xdr:row>30</xdr:row>
      <xdr:rowOff>7620</xdr:rowOff>
    </xdr:to>
    <xdr:sp macro="" textlink="" fLocksText="0">
      <xdr:nvSpPr>
        <xdr:cNvPr id="13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29</xdr:row>
      <xdr:rowOff>22860</xdr:rowOff>
    </xdr:from>
    <xdr:to>
      <xdr:col>16</xdr:col>
      <xdr:colOff>7620</xdr:colOff>
      <xdr:row>30</xdr:row>
      <xdr:rowOff>7620</xdr:rowOff>
    </xdr:to>
    <xdr:sp macro="" textlink="" fLocksText="0">
      <xdr:nvSpPr>
        <xdr:cNvPr id="13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29</xdr:row>
      <xdr:rowOff>22860</xdr:rowOff>
    </xdr:from>
    <xdr:to>
      <xdr:col>16</xdr:col>
      <xdr:colOff>7620</xdr:colOff>
      <xdr:row>30</xdr:row>
      <xdr:rowOff>7620</xdr:rowOff>
    </xdr:to>
    <xdr:sp macro="" textlink="" fLocksText="0">
      <xdr:nvSpPr>
        <xdr:cNvPr id="13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29</xdr:row>
      <xdr:rowOff>22860</xdr:rowOff>
    </xdr:from>
    <xdr:to>
      <xdr:col>16</xdr:col>
      <xdr:colOff>7620</xdr:colOff>
      <xdr:row>30</xdr:row>
      <xdr:rowOff>7620</xdr:rowOff>
    </xdr:to>
    <xdr:sp macro="" textlink="" fLocksText="0">
      <xdr:nvSpPr>
        <xdr:cNvPr id="13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30</xdr:row>
      <xdr:rowOff>22860</xdr:rowOff>
    </xdr:from>
    <xdr:to>
      <xdr:col>16</xdr:col>
      <xdr:colOff>7620</xdr:colOff>
      <xdr:row>31</xdr:row>
      <xdr:rowOff>7620</xdr:rowOff>
    </xdr:to>
    <xdr:sp macro="" textlink="" fLocksText="0">
      <xdr:nvSpPr>
        <xdr:cNvPr id="13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30</xdr:row>
      <xdr:rowOff>22860</xdr:rowOff>
    </xdr:from>
    <xdr:to>
      <xdr:col>16</xdr:col>
      <xdr:colOff>7620</xdr:colOff>
      <xdr:row>31</xdr:row>
      <xdr:rowOff>7620</xdr:rowOff>
    </xdr:to>
    <xdr:sp macro="" textlink="" fLocksText="0">
      <xdr:nvSpPr>
        <xdr:cNvPr id="14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30</xdr:row>
      <xdr:rowOff>22860</xdr:rowOff>
    </xdr:from>
    <xdr:to>
      <xdr:col>16</xdr:col>
      <xdr:colOff>7620</xdr:colOff>
      <xdr:row>31</xdr:row>
      <xdr:rowOff>7620</xdr:rowOff>
    </xdr:to>
    <xdr:sp macro="" textlink="" fLocksText="0">
      <xdr:nvSpPr>
        <xdr:cNvPr id="14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30</xdr:row>
      <xdr:rowOff>22860</xdr:rowOff>
    </xdr:from>
    <xdr:to>
      <xdr:col>16</xdr:col>
      <xdr:colOff>7620</xdr:colOff>
      <xdr:row>31</xdr:row>
      <xdr:rowOff>7620</xdr:rowOff>
    </xdr:to>
    <xdr:sp macro="" textlink="" fLocksText="0">
      <xdr:nvSpPr>
        <xdr:cNvPr id="14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31</xdr:row>
      <xdr:rowOff>22860</xdr:rowOff>
    </xdr:from>
    <xdr:to>
      <xdr:col>16</xdr:col>
      <xdr:colOff>7620</xdr:colOff>
      <xdr:row>32</xdr:row>
      <xdr:rowOff>7620</xdr:rowOff>
    </xdr:to>
    <xdr:sp macro="" textlink="" fLocksText="0">
      <xdr:nvSpPr>
        <xdr:cNvPr id="14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31</xdr:row>
      <xdr:rowOff>22860</xdr:rowOff>
    </xdr:from>
    <xdr:to>
      <xdr:col>16</xdr:col>
      <xdr:colOff>7620</xdr:colOff>
      <xdr:row>32</xdr:row>
      <xdr:rowOff>7620</xdr:rowOff>
    </xdr:to>
    <xdr:sp macro="" textlink="" fLocksText="0">
      <xdr:nvSpPr>
        <xdr:cNvPr id="14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31</xdr:row>
      <xdr:rowOff>22860</xdr:rowOff>
    </xdr:from>
    <xdr:to>
      <xdr:col>16</xdr:col>
      <xdr:colOff>7620</xdr:colOff>
      <xdr:row>32</xdr:row>
      <xdr:rowOff>7620</xdr:rowOff>
    </xdr:to>
    <xdr:sp macro="" textlink="" fLocksText="0">
      <xdr:nvSpPr>
        <xdr:cNvPr id="14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31</xdr:row>
      <xdr:rowOff>22860</xdr:rowOff>
    </xdr:from>
    <xdr:to>
      <xdr:col>16</xdr:col>
      <xdr:colOff>7620</xdr:colOff>
      <xdr:row>32</xdr:row>
      <xdr:rowOff>7620</xdr:rowOff>
    </xdr:to>
    <xdr:sp macro="" textlink="" fLocksText="0">
      <xdr:nvSpPr>
        <xdr:cNvPr id="14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32</xdr:row>
      <xdr:rowOff>22860</xdr:rowOff>
    </xdr:from>
    <xdr:to>
      <xdr:col>16</xdr:col>
      <xdr:colOff>7620</xdr:colOff>
      <xdr:row>33</xdr:row>
      <xdr:rowOff>7620</xdr:rowOff>
    </xdr:to>
    <xdr:sp macro="" textlink="" fLocksText="0">
      <xdr:nvSpPr>
        <xdr:cNvPr id="14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32</xdr:row>
      <xdr:rowOff>22860</xdr:rowOff>
    </xdr:from>
    <xdr:to>
      <xdr:col>16</xdr:col>
      <xdr:colOff>7620</xdr:colOff>
      <xdr:row>33</xdr:row>
      <xdr:rowOff>7620</xdr:rowOff>
    </xdr:to>
    <xdr:sp macro="" textlink="" fLocksText="0">
      <xdr:nvSpPr>
        <xdr:cNvPr id="14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32</xdr:row>
      <xdr:rowOff>22860</xdr:rowOff>
    </xdr:from>
    <xdr:to>
      <xdr:col>16</xdr:col>
      <xdr:colOff>7620</xdr:colOff>
      <xdr:row>33</xdr:row>
      <xdr:rowOff>7620</xdr:rowOff>
    </xdr:to>
    <xdr:sp macro="" textlink="" fLocksText="0">
      <xdr:nvSpPr>
        <xdr:cNvPr id="14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32</xdr:row>
      <xdr:rowOff>22860</xdr:rowOff>
    </xdr:from>
    <xdr:to>
      <xdr:col>16</xdr:col>
      <xdr:colOff>7620</xdr:colOff>
      <xdr:row>33</xdr:row>
      <xdr:rowOff>7620</xdr:rowOff>
    </xdr:to>
    <xdr:sp macro="" textlink="" fLocksText="0">
      <xdr:nvSpPr>
        <xdr:cNvPr id="15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33</xdr:row>
      <xdr:rowOff>22860</xdr:rowOff>
    </xdr:from>
    <xdr:to>
      <xdr:col>16</xdr:col>
      <xdr:colOff>7620</xdr:colOff>
      <xdr:row>34</xdr:row>
      <xdr:rowOff>7620</xdr:rowOff>
    </xdr:to>
    <xdr:sp macro="" textlink="" fLocksText="0">
      <xdr:nvSpPr>
        <xdr:cNvPr id="15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33</xdr:row>
      <xdr:rowOff>22860</xdr:rowOff>
    </xdr:from>
    <xdr:to>
      <xdr:col>16</xdr:col>
      <xdr:colOff>7620</xdr:colOff>
      <xdr:row>34</xdr:row>
      <xdr:rowOff>7620</xdr:rowOff>
    </xdr:to>
    <xdr:sp macro="" textlink="" fLocksText="0">
      <xdr:nvSpPr>
        <xdr:cNvPr id="15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33</xdr:row>
      <xdr:rowOff>22860</xdr:rowOff>
    </xdr:from>
    <xdr:to>
      <xdr:col>16</xdr:col>
      <xdr:colOff>7620</xdr:colOff>
      <xdr:row>34</xdr:row>
      <xdr:rowOff>7620</xdr:rowOff>
    </xdr:to>
    <xdr:sp macro="" textlink="" fLocksText="0">
      <xdr:nvSpPr>
        <xdr:cNvPr id="15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33</xdr:row>
      <xdr:rowOff>22860</xdr:rowOff>
    </xdr:from>
    <xdr:to>
      <xdr:col>16</xdr:col>
      <xdr:colOff>7620</xdr:colOff>
      <xdr:row>34</xdr:row>
      <xdr:rowOff>7620</xdr:rowOff>
    </xdr:to>
    <xdr:sp macro="" textlink="" fLocksText="0">
      <xdr:nvSpPr>
        <xdr:cNvPr id="15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34</xdr:row>
      <xdr:rowOff>22860</xdr:rowOff>
    </xdr:from>
    <xdr:to>
      <xdr:col>16</xdr:col>
      <xdr:colOff>7620</xdr:colOff>
      <xdr:row>35</xdr:row>
      <xdr:rowOff>7620</xdr:rowOff>
    </xdr:to>
    <xdr:sp macro="" textlink="" fLocksText="0">
      <xdr:nvSpPr>
        <xdr:cNvPr id="15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34</xdr:row>
      <xdr:rowOff>22860</xdr:rowOff>
    </xdr:from>
    <xdr:to>
      <xdr:col>16</xdr:col>
      <xdr:colOff>7620</xdr:colOff>
      <xdr:row>35</xdr:row>
      <xdr:rowOff>7620</xdr:rowOff>
    </xdr:to>
    <xdr:sp macro="" textlink="" fLocksText="0">
      <xdr:nvSpPr>
        <xdr:cNvPr id="15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34</xdr:row>
      <xdr:rowOff>22860</xdr:rowOff>
    </xdr:from>
    <xdr:to>
      <xdr:col>16</xdr:col>
      <xdr:colOff>7620</xdr:colOff>
      <xdr:row>35</xdr:row>
      <xdr:rowOff>7620</xdr:rowOff>
    </xdr:to>
    <xdr:sp macro="" textlink="" fLocksText="0">
      <xdr:nvSpPr>
        <xdr:cNvPr id="15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34</xdr:row>
      <xdr:rowOff>22860</xdr:rowOff>
    </xdr:from>
    <xdr:to>
      <xdr:col>16</xdr:col>
      <xdr:colOff>7620</xdr:colOff>
      <xdr:row>35</xdr:row>
      <xdr:rowOff>7620</xdr:rowOff>
    </xdr:to>
    <xdr:sp macro="" textlink="" fLocksText="0">
      <xdr:nvSpPr>
        <xdr:cNvPr id="15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35</xdr:row>
      <xdr:rowOff>22860</xdr:rowOff>
    </xdr:from>
    <xdr:to>
      <xdr:col>16</xdr:col>
      <xdr:colOff>7620</xdr:colOff>
      <xdr:row>36</xdr:row>
      <xdr:rowOff>7620</xdr:rowOff>
    </xdr:to>
    <xdr:sp macro="" textlink="" fLocksText="0">
      <xdr:nvSpPr>
        <xdr:cNvPr id="15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35</xdr:row>
      <xdr:rowOff>22860</xdr:rowOff>
    </xdr:from>
    <xdr:to>
      <xdr:col>16</xdr:col>
      <xdr:colOff>7620</xdr:colOff>
      <xdr:row>36</xdr:row>
      <xdr:rowOff>7620</xdr:rowOff>
    </xdr:to>
    <xdr:sp macro="" textlink="" fLocksText="0">
      <xdr:nvSpPr>
        <xdr:cNvPr id="16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35</xdr:row>
      <xdr:rowOff>22860</xdr:rowOff>
    </xdr:from>
    <xdr:to>
      <xdr:col>16</xdr:col>
      <xdr:colOff>7620</xdr:colOff>
      <xdr:row>36</xdr:row>
      <xdr:rowOff>7620</xdr:rowOff>
    </xdr:to>
    <xdr:sp macro="" textlink="" fLocksText="0">
      <xdr:nvSpPr>
        <xdr:cNvPr id="1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35</xdr:row>
      <xdr:rowOff>22860</xdr:rowOff>
    </xdr:from>
    <xdr:to>
      <xdr:col>16</xdr:col>
      <xdr:colOff>7620</xdr:colOff>
      <xdr:row>36</xdr:row>
      <xdr:rowOff>7620</xdr:rowOff>
    </xdr:to>
    <xdr:sp macro="" textlink="" fLocksText="0">
      <xdr:nvSpPr>
        <xdr:cNvPr id="1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36</xdr:row>
      <xdr:rowOff>22860</xdr:rowOff>
    </xdr:from>
    <xdr:to>
      <xdr:col>16</xdr:col>
      <xdr:colOff>7620</xdr:colOff>
      <xdr:row>37</xdr:row>
      <xdr:rowOff>7620</xdr:rowOff>
    </xdr:to>
    <xdr:sp macro="" textlink="" fLocksText="0">
      <xdr:nvSpPr>
        <xdr:cNvPr id="1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36</xdr:row>
      <xdr:rowOff>22860</xdr:rowOff>
    </xdr:from>
    <xdr:to>
      <xdr:col>16</xdr:col>
      <xdr:colOff>7620</xdr:colOff>
      <xdr:row>37</xdr:row>
      <xdr:rowOff>7620</xdr:rowOff>
    </xdr:to>
    <xdr:sp macro="" textlink="" fLocksText="0">
      <xdr:nvSpPr>
        <xdr:cNvPr id="1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36</xdr:row>
      <xdr:rowOff>22860</xdr:rowOff>
    </xdr:from>
    <xdr:to>
      <xdr:col>16</xdr:col>
      <xdr:colOff>7620</xdr:colOff>
      <xdr:row>37</xdr:row>
      <xdr:rowOff>7620</xdr:rowOff>
    </xdr:to>
    <xdr:sp macro="" textlink="" fLocksText="0">
      <xdr:nvSpPr>
        <xdr:cNvPr id="1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36</xdr:row>
      <xdr:rowOff>22860</xdr:rowOff>
    </xdr:from>
    <xdr:to>
      <xdr:col>16</xdr:col>
      <xdr:colOff>7620</xdr:colOff>
      <xdr:row>37</xdr:row>
      <xdr:rowOff>7620</xdr:rowOff>
    </xdr:to>
    <xdr:sp macro="" textlink="" fLocksText="0">
      <xdr:nvSpPr>
        <xdr:cNvPr id="1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37</xdr:row>
      <xdr:rowOff>22860</xdr:rowOff>
    </xdr:from>
    <xdr:to>
      <xdr:col>16</xdr:col>
      <xdr:colOff>7620</xdr:colOff>
      <xdr:row>38</xdr:row>
      <xdr:rowOff>7620</xdr:rowOff>
    </xdr:to>
    <xdr:sp macro="" textlink="" fLocksText="0">
      <xdr:nvSpPr>
        <xdr:cNvPr id="1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37</xdr:row>
      <xdr:rowOff>22860</xdr:rowOff>
    </xdr:from>
    <xdr:to>
      <xdr:col>16</xdr:col>
      <xdr:colOff>7620</xdr:colOff>
      <xdr:row>38</xdr:row>
      <xdr:rowOff>7620</xdr:rowOff>
    </xdr:to>
    <xdr:sp macro="" textlink="" fLocksText="0">
      <xdr:nvSpPr>
        <xdr:cNvPr id="1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37</xdr:row>
      <xdr:rowOff>22860</xdr:rowOff>
    </xdr:from>
    <xdr:to>
      <xdr:col>16</xdr:col>
      <xdr:colOff>7620</xdr:colOff>
      <xdr:row>38</xdr:row>
      <xdr:rowOff>7620</xdr:rowOff>
    </xdr:to>
    <xdr:sp macro="" textlink="" fLocksText="0">
      <xdr:nvSpPr>
        <xdr:cNvPr id="1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37</xdr:row>
      <xdr:rowOff>22860</xdr:rowOff>
    </xdr:from>
    <xdr:to>
      <xdr:col>16</xdr:col>
      <xdr:colOff>7620</xdr:colOff>
      <xdr:row>38</xdr:row>
      <xdr:rowOff>7620</xdr:rowOff>
    </xdr:to>
    <xdr:sp macro="" textlink="" fLocksText="0">
      <xdr:nvSpPr>
        <xdr:cNvPr id="1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38</xdr:row>
      <xdr:rowOff>22860</xdr:rowOff>
    </xdr:from>
    <xdr:to>
      <xdr:col>16</xdr:col>
      <xdr:colOff>7620</xdr:colOff>
      <xdr:row>39</xdr:row>
      <xdr:rowOff>7620</xdr:rowOff>
    </xdr:to>
    <xdr:sp macro="" textlink="" fLocksText="0">
      <xdr:nvSpPr>
        <xdr:cNvPr id="1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38</xdr:row>
      <xdr:rowOff>22860</xdr:rowOff>
    </xdr:from>
    <xdr:to>
      <xdr:col>16</xdr:col>
      <xdr:colOff>7620</xdr:colOff>
      <xdr:row>39</xdr:row>
      <xdr:rowOff>7620</xdr:rowOff>
    </xdr:to>
    <xdr:sp macro="" textlink="" fLocksText="0">
      <xdr:nvSpPr>
        <xdr:cNvPr id="1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38</xdr:row>
      <xdr:rowOff>22860</xdr:rowOff>
    </xdr:from>
    <xdr:to>
      <xdr:col>16</xdr:col>
      <xdr:colOff>7620</xdr:colOff>
      <xdr:row>39</xdr:row>
      <xdr:rowOff>7620</xdr:rowOff>
    </xdr:to>
    <xdr:sp macro="" textlink="" fLocksText="0">
      <xdr:nvSpPr>
        <xdr:cNvPr id="1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38</xdr:row>
      <xdr:rowOff>22860</xdr:rowOff>
    </xdr:from>
    <xdr:to>
      <xdr:col>16</xdr:col>
      <xdr:colOff>7620</xdr:colOff>
      <xdr:row>39</xdr:row>
      <xdr:rowOff>7620</xdr:rowOff>
    </xdr:to>
    <xdr:sp macro="" textlink="" fLocksText="0">
      <xdr:nvSpPr>
        <xdr:cNvPr id="1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39</xdr:row>
      <xdr:rowOff>22860</xdr:rowOff>
    </xdr:from>
    <xdr:to>
      <xdr:col>16</xdr:col>
      <xdr:colOff>7620</xdr:colOff>
      <xdr:row>40</xdr:row>
      <xdr:rowOff>7620</xdr:rowOff>
    </xdr:to>
    <xdr:sp macro="" textlink="" fLocksText="0">
      <xdr:nvSpPr>
        <xdr:cNvPr id="1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472440</xdr:colOff>
      <xdr:row>39</xdr:row>
      <xdr:rowOff>22860</xdr:rowOff>
    </xdr:from>
    <xdr:to>
      <xdr:col>16</xdr:col>
      <xdr:colOff>7620</xdr:colOff>
      <xdr:row>40</xdr:row>
      <xdr:rowOff>7620</xdr:rowOff>
    </xdr:to>
    <xdr:sp macro="" textlink="" fLocksText="0">
      <xdr:nvSpPr>
        <xdr:cNvPr id="1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13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16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17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18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19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20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21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22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23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24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25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26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27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28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29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30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31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32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33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34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3</xdr:row>
      <xdr:rowOff>47625</xdr:rowOff>
    </xdr:to>
    <xdr:sp macro="" textlink="">
      <xdr:nvSpPr>
        <xdr:cNvPr id="41830" name="Text 21"/>
        <xdr:cNvSpPr txBox="1">
          <a:spLocks noChangeArrowheads="1"/>
        </xdr:cNvSpPr>
      </xdr:nvSpPr>
      <xdr:spPr bwMode="auto">
        <a:xfrm>
          <a:off x="0" y="76200"/>
          <a:ext cx="2800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7620</xdr:colOff>
      <xdr:row>1</xdr:row>
      <xdr:rowOff>83820</xdr:rowOff>
    </xdr:from>
    <xdr:ext cx="6012928" cy="220188"/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7620" y="160020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>
      <xdr:nvSpPr>
        <xdr:cNvPr id="4" name="Text 40"/>
        <xdr:cNvSpPr txBox="1">
          <a:spLocks noChangeArrowheads="1"/>
        </xdr:cNvSpPr>
      </xdr:nvSpPr>
      <xdr:spPr bwMode="auto">
        <a:xfrm>
          <a:off x="922782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endParaRPr lang="en-US"/>
        </a:p>
      </xdr:txBody>
    </xdr:sp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 fLocksText="0">
      <xdr:nvSpPr>
        <xdr:cNvPr id="41833" name="Text 44"/>
        <xdr:cNvSpPr txBox="1">
          <a:spLocks noChangeArrowheads="1"/>
        </xdr:cNvSpPr>
      </xdr:nvSpPr>
      <xdr:spPr bwMode="auto">
        <a:xfrm>
          <a:off x="94964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6" name="Text 123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7" name="Text 124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8" name="Text 125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1837" name="Text 133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1838" name="Text 134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19</xdr:col>
      <xdr:colOff>0</xdr:colOff>
      <xdr:row>7</xdr:row>
      <xdr:rowOff>123825</xdr:rowOff>
    </xdr:to>
    <xdr:sp macro="" textlink="" fLocksText="0">
      <xdr:nvSpPr>
        <xdr:cNvPr id="41839" name="Text 136"/>
        <xdr:cNvSpPr txBox="1">
          <a:spLocks noChangeArrowheads="1"/>
        </xdr:cNvSpPr>
      </xdr:nvSpPr>
      <xdr:spPr bwMode="auto">
        <a:xfrm>
          <a:off x="90011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2" name="Text 139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3" name="Text 140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4" name="Text 141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5" name="Text 142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6" name="Text 143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7" name="Text 153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8" name="Text 154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7620</xdr:colOff>
      <xdr:row>6</xdr:row>
      <xdr:rowOff>22860</xdr:rowOff>
    </xdr:from>
    <xdr:to>
      <xdr:col>18</xdr:col>
      <xdr:colOff>473761</xdr:colOff>
      <xdr:row>7</xdr:row>
      <xdr:rowOff>7620</xdr:rowOff>
    </xdr:to>
    <xdr:sp macro="" textlink="" fLocksText="0">
      <xdr:nvSpPr>
        <xdr:cNvPr id="19" name="Text 156"/>
        <xdr:cNvSpPr txBox="1">
          <a:spLocks noChangeArrowheads="1"/>
        </xdr:cNvSpPr>
      </xdr:nvSpPr>
      <xdr:spPr bwMode="auto">
        <a:xfrm>
          <a:off x="874776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7620</xdr:colOff>
      <xdr:row>6</xdr:row>
      <xdr:rowOff>22860</xdr:rowOff>
    </xdr:from>
    <xdr:to>
      <xdr:col>17</xdr:col>
      <xdr:colOff>473761</xdr:colOff>
      <xdr:row>7</xdr:row>
      <xdr:rowOff>7620</xdr:rowOff>
    </xdr:to>
    <xdr:sp macro="" textlink="" fLocksText="0">
      <xdr:nvSpPr>
        <xdr:cNvPr id="20" name="Text 164"/>
        <xdr:cNvSpPr txBox="1">
          <a:spLocks noChangeArrowheads="1"/>
        </xdr:cNvSpPr>
      </xdr:nvSpPr>
      <xdr:spPr bwMode="auto">
        <a:xfrm>
          <a:off x="826008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1849" name="Text 169"/>
        <xdr:cNvSpPr txBox="1">
          <a:spLocks noChangeArrowheads="1"/>
        </xdr:cNvSpPr>
      </xdr:nvSpPr>
      <xdr:spPr bwMode="auto">
        <a:xfrm>
          <a:off x="844867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1850" name="Text Box 70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1851" name="Text Box 71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4" name="Text Box 74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5" name="Text Box 75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 editAs="oneCell">
    <xdr:from>
      <xdr:col>12</xdr:col>
      <xdr:colOff>0</xdr:colOff>
      <xdr:row>6</xdr:row>
      <xdr:rowOff>106680</xdr:rowOff>
    </xdr:from>
    <xdr:to>
      <xdr:col>12</xdr:col>
      <xdr:colOff>504825</xdr:colOff>
      <xdr:row>8</xdr:row>
      <xdr:rowOff>30480</xdr:rowOff>
    </xdr:to>
    <xdr:sp macro="" textlink="" fLocksText="0">
      <xdr:nvSpPr>
        <xdr:cNvPr id="28" name="Text Box 98"/>
        <xdr:cNvSpPr txBox="1">
          <a:spLocks noChangeArrowheads="1"/>
        </xdr:cNvSpPr>
      </xdr:nvSpPr>
      <xdr:spPr bwMode="auto">
        <a:xfrm>
          <a:off x="5775960" y="1135380"/>
          <a:ext cx="495300" cy="1828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1855" name="Text 136"/>
        <xdr:cNvSpPr txBox="1">
          <a:spLocks noChangeArrowheads="1"/>
        </xdr:cNvSpPr>
      </xdr:nvSpPr>
      <xdr:spPr bwMode="auto">
        <a:xfrm>
          <a:off x="74009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15</xdr:col>
      <xdr:colOff>0</xdr:colOff>
      <xdr:row>7</xdr:row>
      <xdr:rowOff>123825</xdr:rowOff>
    </xdr:to>
    <xdr:sp macro="" textlink="" fLocksText="0">
      <xdr:nvSpPr>
        <xdr:cNvPr id="41856" name="Text 169"/>
        <xdr:cNvSpPr txBox="1">
          <a:spLocks noChangeArrowheads="1"/>
        </xdr:cNvSpPr>
      </xdr:nvSpPr>
      <xdr:spPr bwMode="auto">
        <a:xfrm>
          <a:off x="69056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17</xdr:col>
      <xdr:colOff>0</xdr:colOff>
      <xdr:row>7</xdr:row>
      <xdr:rowOff>123825</xdr:rowOff>
    </xdr:to>
    <xdr:sp macro="" textlink="" fLocksText="0">
      <xdr:nvSpPr>
        <xdr:cNvPr id="41857" name="Text 136"/>
        <xdr:cNvSpPr txBox="1">
          <a:spLocks noChangeArrowheads="1"/>
        </xdr:cNvSpPr>
      </xdr:nvSpPr>
      <xdr:spPr bwMode="auto">
        <a:xfrm>
          <a:off x="789622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26</xdr:col>
      <xdr:colOff>7620</xdr:colOff>
      <xdr:row>1</xdr:row>
      <xdr:rowOff>7620</xdr:rowOff>
    </xdr:from>
    <xdr:ext cx="262957" cy="128048"/>
    <xdr:sp macro="" textlink="">
      <xdr:nvSpPr>
        <xdr:cNvPr id="32" name="Text Box 117"/>
        <xdr:cNvSpPr txBox="1">
          <a:spLocks noChangeArrowheads="1"/>
        </xdr:cNvSpPr>
      </xdr:nvSpPr>
      <xdr:spPr bwMode="auto">
        <a:xfrm>
          <a:off x="12285345" y="8382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7620</xdr:colOff>
      <xdr:row>3</xdr:row>
      <xdr:rowOff>7620</xdr:rowOff>
    </xdr:from>
    <xdr:ext cx="716671" cy="128048"/>
    <xdr:sp macro="" textlink="">
      <xdr:nvSpPr>
        <xdr:cNvPr id="33" name="Text 49"/>
        <xdr:cNvSpPr txBox="1">
          <a:spLocks noChangeArrowheads="1"/>
        </xdr:cNvSpPr>
      </xdr:nvSpPr>
      <xdr:spPr bwMode="auto">
        <a:xfrm>
          <a:off x="7620" y="464820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9525</xdr:colOff>
      <xdr:row>3</xdr:row>
      <xdr:rowOff>7620</xdr:rowOff>
    </xdr:from>
    <xdr:ext cx="616900" cy="128048"/>
    <xdr:sp macro="" textlink="">
      <xdr:nvSpPr>
        <xdr:cNvPr id="34" name="Text 101"/>
        <xdr:cNvSpPr txBox="1">
          <a:spLocks noChangeArrowheads="1"/>
        </xdr:cNvSpPr>
      </xdr:nvSpPr>
      <xdr:spPr bwMode="auto">
        <a:xfrm>
          <a:off x="2962275" y="46482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11</xdr:col>
      <xdr:colOff>7620</xdr:colOff>
      <xdr:row>3</xdr:row>
      <xdr:rowOff>7620</xdr:rowOff>
    </xdr:from>
    <xdr:ext cx="781624" cy="128048"/>
    <xdr:sp macro="" textlink="">
      <xdr:nvSpPr>
        <xdr:cNvPr id="35" name="Text 19"/>
        <xdr:cNvSpPr txBox="1">
          <a:spLocks noChangeArrowheads="1"/>
        </xdr:cNvSpPr>
      </xdr:nvSpPr>
      <xdr:spPr bwMode="auto">
        <a:xfrm>
          <a:off x="4627245" y="464820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oneCellAnchor>
    <xdr:from>
      <xdr:col>18</xdr:col>
      <xdr:colOff>7620</xdr:colOff>
      <xdr:row>3</xdr:row>
      <xdr:rowOff>7620</xdr:rowOff>
    </xdr:from>
    <xdr:ext cx="681853" cy="128048"/>
    <xdr:sp macro="" textlink="">
      <xdr:nvSpPr>
        <xdr:cNvPr id="36" name="Text 56"/>
        <xdr:cNvSpPr txBox="1">
          <a:spLocks noChangeArrowheads="1"/>
        </xdr:cNvSpPr>
      </xdr:nvSpPr>
      <xdr:spPr bwMode="auto">
        <a:xfrm>
          <a:off x="8208645" y="46482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7620</xdr:colOff>
      <xdr:row>3</xdr:row>
      <xdr:rowOff>7620</xdr:rowOff>
    </xdr:from>
    <xdr:ext cx="696794" cy="128048"/>
    <xdr:sp macro="" textlink="">
      <xdr:nvSpPr>
        <xdr:cNvPr id="37" name="Text 106"/>
        <xdr:cNvSpPr txBox="1">
          <a:spLocks noChangeArrowheads="1"/>
        </xdr:cNvSpPr>
      </xdr:nvSpPr>
      <xdr:spPr bwMode="auto">
        <a:xfrm>
          <a:off x="9808845" y="46482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7620</xdr:colOff>
      <xdr:row>3</xdr:row>
      <xdr:rowOff>7620</xdr:rowOff>
    </xdr:from>
    <xdr:ext cx="721736" cy="128048"/>
    <xdr:sp macro="" textlink="">
      <xdr:nvSpPr>
        <xdr:cNvPr id="38" name="Text Box 126"/>
        <xdr:cNvSpPr txBox="1">
          <a:spLocks noChangeArrowheads="1"/>
        </xdr:cNvSpPr>
      </xdr:nvSpPr>
      <xdr:spPr bwMode="auto">
        <a:xfrm>
          <a:off x="12285345" y="464820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7620</xdr:colOff>
      <xdr:row>1</xdr:row>
      <xdr:rowOff>7620</xdr:rowOff>
    </xdr:from>
    <xdr:ext cx="347531" cy="128048"/>
    <xdr:sp macro="" textlink="">
      <xdr:nvSpPr>
        <xdr:cNvPr id="39" name="Text Box 136"/>
        <xdr:cNvSpPr txBox="1">
          <a:spLocks noChangeArrowheads="1"/>
        </xdr:cNvSpPr>
      </xdr:nvSpPr>
      <xdr:spPr bwMode="auto">
        <a:xfrm>
          <a:off x="10304145" y="8382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1" name="Text 40"/>
        <xdr:cNvSpPr txBox="1">
          <a:spLocks noChangeArrowheads="1"/>
        </xdr:cNvSpPr>
      </xdr:nvSpPr>
      <xdr:spPr bwMode="auto">
        <a:xfrm>
          <a:off x="986790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41867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43" name="Text 95"/>
        <xdr:cNvSpPr txBox="1">
          <a:spLocks noChangeArrowheads="1"/>
        </xdr:cNvSpPr>
      </xdr:nvSpPr>
      <xdr:spPr bwMode="auto">
        <a:xfrm>
          <a:off x="32004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Paid Day Use:</a:t>
          </a:r>
        </a:p>
      </xdr:txBody>
    </xdr:sp>
    <xdr:clientData/>
  </xdr:twoCellAnchor>
  <xdr:twoCellAnchor>
    <xdr:from>
      <xdr:col>1</xdr:col>
      <xdr:colOff>0</xdr:colOff>
      <xdr:row>41</xdr:row>
      <xdr:rowOff>1905</xdr:rowOff>
    </xdr:from>
    <xdr:to>
      <xdr:col>2</xdr:col>
      <xdr:colOff>87679</xdr:colOff>
      <xdr:row>41</xdr:row>
      <xdr:rowOff>0</xdr:rowOff>
    </xdr:to>
    <xdr:sp macro="" textlink="">
      <xdr:nvSpPr>
        <xdr:cNvPr id="44" name="Text 96"/>
        <xdr:cNvSpPr txBox="1">
          <a:spLocks noChangeArrowheads="1"/>
        </xdr:cNvSpPr>
      </xdr:nvSpPr>
      <xdr:spPr bwMode="auto">
        <a:xfrm>
          <a:off x="320040" y="6806565"/>
          <a:ext cx="575359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Free Day Use:</a:t>
          </a:r>
        </a:p>
      </xdr:txBody>
    </xdr:sp>
    <xdr:clientData/>
  </xdr:twoCellAnchor>
  <xdr:twoCellAnchor>
    <xdr:from>
      <xdr:col>0</xdr:col>
      <xdr:colOff>0</xdr:colOff>
      <xdr:row>42</xdr:row>
      <xdr:rowOff>0</xdr:rowOff>
    </xdr:from>
    <xdr:to>
      <xdr:col>2</xdr:col>
      <xdr:colOff>0</xdr:colOff>
      <xdr:row>42</xdr:row>
      <xdr:rowOff>152400</xdr:rowOff>
    </xdr:to>
    <xdr:sp macro="" textlink="">
      <xdr:nvSpPr>
        <xdr:cNvPr id="45" name="Text 112"/>
        <xdr:cNvSpPr txBox="1">
          <a:spLocks noChangeArrowheads="1"/>
        </xdr:cNvSpPr>
      </xdr:nvSpPr>
      <xdr:spPr bwMode="auto">
        <a:xfrm>
          <a:off x="0" y="6962775"/>
          <a:ext cx="81915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11</xdr:col>
      <xdr:colOff>0</xdr:colOff>
      <xdr:row>42</xdr:row>
      <xdr:rowOff>0</xdr:rowOff>
    </xdr:from>
    <xdr:to>
      <xdr:col>11</xdr:col>
      <xdr:colOff>440087</xdr:colOff>
      <xdr:row>42</xdr:row>
      <xdr:rowOff>152400</xdr:rowOff>
    </xdr:to>
    <xdr:sp macro="" textlink="">
      <xdr:nvSpPr>
        <xdr:cNvPr id="46" name="Text 114"/>
        <xdr:cNvSpPr txBox="1">
          <a:spLocks noChangeArrowheads="1"/>
        </xdr:cNvSpPr>
      </xdr:nvSpPr>
      <xdr:spPr bwMode="auto">
        <a:xfrm>
          <a:off x="5343525" y="6962775"/>
          <a:ext cx="440087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19</xdr:col>
      <xdr:colOff>0</xdr:colOff>
      <xdr:row>42</xdr:row>
      <xdr:rowOff>0</xdr:rowOff>
    </xdr:from>
    <xdr:to>
      <xdr:col>20</xdr:col>
      <xdr:colOff>161925</xdr:colOff>
      <xdr:row>42</xdr:row>
      <xdr:rowOff>114300</xdr:rowOff>
    </xdr:to>
    <xdr:sp macro="" textlink="">
      <xdr:nvSpPr>
        <xdr:cNvPr id="47" name="Text 116"/>
        <xdr:cNvSpPr txBox="1">
          <a:spLocks noChangeArrowheads="1"/>
        </xdr:cNvSpPr>
      </xdr:nvSpPr>
      <xdr:spPr bwMode="auto">
        <a:xfrm>
          <a:off x="9496425" y="6962775"/>
          <a:ext cx="657225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8" name="Text 123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9" name="Text 124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50" name="Text 125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51" name="Text 135"/>
        <xdr:cNvSpPr txBox="1">
          <a:spLocks noChangeArrowheads="1"/>
        </xdr:cNvSpPr>
      </xdr:nvSpPr>
      <xdr:spPr bwMode="auto">
        <a:xfrm>
          <a:off x="7277100" y="1038225"/>
          <a:ext cx="487680" cy="24384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2" name="Text 139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3" name="Text 140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4" name="Text 141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5" name="Text 142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6" name="Text 143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9525</xdr:colOff>
      <xdr:row>6</xdr:row>
      <xdr:rowOff>0</xdr:rowOff>
    </xdr:from>
    <xdr:to>
      <xdr:col>17</xdr:col>
      <xdr:colOff>9525</xdr:colOff>
      <xdr:row>7</xdr:row>
      <xdr:rowOff>114300</xdr:rowOff>
    </xdr:to>
    <xdr:sp macro="" textlink="" fLocksText="0">
      <xdr:nvSpPr>
        <xdr:cNvPr id="41882" name="Text 166"/>
        <xdr:cNvSpPr txBox="1">
          <a:spLocks noChangeArrowheads="1"/>
        </xdr:cNvSpPr>
      </xdr:nvSpPr>
      <xdr:spPr bwMode="auto">
        <a:xfrm>
          <a:off x="7905750" y="1028700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5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6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7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9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9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1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1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3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3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5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5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20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3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6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9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2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5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13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16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17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18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19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20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21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22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23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24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25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26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27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28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29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30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31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32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33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34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3</xdr:row>
      <xdr:rowOff>47625</xdr:rowOff>
    </xdr:to>
    <xdr:sp macro="" textlink="">
      <xdr:nvSpPr>
        <xdr:cNvPr id="42854" name="Text 21"/>
        <xdr:cNvSpPr txBox="1">
          <a:spLocks noChangeArrowheads="1"/>
        </xdr:cNvSpPr>
      </xdr:nvSpPr>
      <xdr:spPr bwMode="auto">
        <a:xfrm>
          <a:off x="0" y="76200"/>
          <a:ext cx="2800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7620</xdr:colOff>
      <xdr:row>1</xdr:row>
      <xdr:rowOff>83820</xdr:rowOff>
    </xdr:from>
    <xdr:ext cx="6012928" cy="220188"/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7620" y="160020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>
      <xdr:nvSpPr>
        <xdr:cNvPr id="4" name="Text 40"/>
        <xdr:cNvSpPr txBox="1">
          <a:spLocks noChangeArrowheads="1"/>
        </xdr:cNvSpPr>
      </xdr:nvSpPr>
      <xdr:spPr bwMode="auto">
        <a:xfrm>
          <a:off x="922782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endParaRPr lang="en-US"/>
        </a:p>
      </xdr:txBody>
    </xdr:sp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 fLocksText="0">
      <xdr:nvSpPr>
        <xdr:cNvPr id="42857" name="Text 44"/>
        <xdr:cNvSpPr txBox="1">
          <a:spLocks noChangeArrowheads="1"/>
        </xdr:cNvSpPr>
      </xdr:nvSpPr>
      <xdr:spPr bwMode="auto">
        <a:xfrm>
          <a:off x="94964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6" name="Text 123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7" name="Text 124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8" name="Text 125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2861" name="Text 133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2862" name="Text 134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19</xdr:col>
      <xdr:colOff>0</xdr:colOff>
      <xdr:row>7</xdr:row>
      <xdr:rowOff>123825</xdr:rowOff>
    </xdr:to>
    <xdr:sp macro="" textlink="" fLocksText="0">
      <xdr:nvSpPr>
        <xdr:cNvPr id="42863" name="Text 136"/>
        <xdr:cNvSpPr txBox="1">
          <a:spLocks noChangeArrowheads="1"/>
        </xdr:cNvSpPr>
      </xdr:nvSpPr>
      <xdr:spPr bwMode="auto">
        <a:xfrm>
          <a:off x="90011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2" name="Text 139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3" name="Text 140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4" name="Text 141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5" name="Text 142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6" name="Text 143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7" name="Text 153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8</xdr:row>
      <xdr:rowOff>22860</xdr:rowOff>
    </xdr:from>
    <xdr:to>
      <xdr:col>14</xdr:col>
      <xdr:colOff>7620</xdr:colOff>
      <xdr:row>9</xdr:row>
      <xdr:rowOff>7620</xdr:rowOff>
    </xdr:to>
    <xdr:sp macro="" textlink="" fLocksText="0">
      <xdr:nvSpPr>
        <xdr:cNvPr id="18" name="Text 154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7620</xdr:colOff>
      <xdr:row>6</xdr:row>
      <xdr:rowOff>22860</xdr:rowOff>
    </xdr:from>
    <xdr:to>
      <xdr:col>18</xdr:col>
      <xdr:colOff>473761</xdr:colOff>
      <xdr:row>7</xdr:row>
      <xdr:rowOff>7620</xdr:rowOff>
    </xdr:to>
    <xdr:sp macro="" textlink="" fLocksText="0">
      <xdr:nvSpPr>
        <xdr:cNvPr id="19" name="Text 156"/>
        <xdr:cNvSpPr txBox="1">
          <a:spLocks noChangeArrowheads="1"/>
        </xdr:cNvSpPr>
      </xdr:nvSpPr>
      <xdr:spPr bwMode="auto">
        <a:xfrm>
          <a:off x="874776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7620</xdr:colOff>
      <xdr:row>6</xdr:row>
      <xdr:rowOff>22860</xdr:rowOff>
    </xdr:from>
    <xdr:to>
      <xdr:col>17</xdr:col>
      <xdr:colOff>473761</xdr:colOff>
      <xdr:row>7</xdr:row>
      <xdr:rowOff>7620</xdr:rowOff>
    </xdr:to>
    <xdr:sp macro="" textlink="" fLocksText="0">
      <xdr:nvSpPr>
        <xdr:cNvPr id="20" name="Text 164"/>
        <xdr:cNvSpPr txBox="1">
          <a:spLocks noChangeArrowheads="1"/>
        </xdr:cNvSpPr>
      </xdr:nvSpPr>
      <xdr:spPr bwMode="auto">
        <a:xfrm>
          <a:off x="826008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2873" name="Text 169"/>
        <xdr:cNvSpPr txBox="1">
          <a:spLocks noChangeArrowheads="1"/>
        </xdr:cNvSpPr>
      </xdr:nvSpPr>
      <xdr:spPr bwMode="auto">
        <a:xfrm>
          <a:off x="844867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2874" name="Text Box 70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2875" name="Text Box 71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4" name="Text Box 74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5" name="Text Box 75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 editAs="oneCell">
    <xdr:from>
      <xdr:col>12</xdr:col>
      <xdr:colOff>0</xdr:colOff>
      <xdr:row>6</xdr:row>
      <xdr:rowOff>106680</xdr:rowOff>
    </xdr:from>
    <xdr:to>
      <xdr:col>12</xdr:col>
      <xdr:colOff>504825</xdr:colOff>
      <xdr:row>8</xdr:row>
      <xdr:rowOff>30480</xdr:rowOff>
    </xdr:to>
    <xdr:sp macro="" textlink="" fLocksText="0">
      <xdr:nvSpPr>
        <xdr:cNvPr id="28" name="Text Box 98"/>
        <xdr:cNvSpPr txBox="1">
          <a:spLocks noChangeArrowheads="1"/>
        </xdr:cNvSpPr>
      </xdr:nvSpPr>
      <xdr:spPr bwMode="auto">
        <a:xfrm>
          <a:off x="5775960" y="1135380"/>
          <a:ext cx="495300" cy="1828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/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2879" name="Text 136"/>
        <xdr:cNvSpPr txBox="1">
          <a:spLocks noChangeArrowheads="1"/>
        </xdr:cNvSpPr>
      </xdr:nvSpPr>
      <xdr:spPr bwMode="auto">
        <a:xfrm>
          <a:off x="74009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15</xdr:col>
      <xdr:colOff>0</xdr:colOff>
      <xdr:row>7</xdr:row>
      <xdr:rowOff>123825</xdr:rowOff>
    </xdr:to>
    <xdr:sp macro="" textlink="" fLocksText="0">
      <xdr:nvSpPr>
        <xdr:cNvPr id="42880" name="Text 169"/>
        <xdr:cNvSpPr txBox="1">
          <a:spLocks noChangeArrowheads="1"/>
        </xdr:cNvSpPr>
      </xdr:nvSpPr>
      <xdr:spPr bwMode="auto">
        <a:xfrm>
          <a:off x="69056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17</xdr:col>
      <xdr:colOff>0</xdr:colOff>
      <xdr:row>7</xdr:row>
      <xdr:rowOff>123825</xdr:rowOff>
    </xdr:to>
    <xdr:sp macro="" textlink="" fLocksText="0">
      <xdr:nvSpPr>
        <xdr:cNvPr id="42881" name="Text 136"/>
        <xdr:cNvSpPr txBox="1">
          <a:spLocks noChangeArrowheads="1"/>
        </xdr:cNvSpPr>
      </xdr:nvSpPr>
      <xdr:spPr bwMode="auto">
        <a:xfrm>
          <a:off x="789622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26</xdr:col>
      <xdr:colOff>7620</xdr:colOff>
      <xdr:row>1</xdr:row>
      <xdr:rowOff>7620</xdr:rowOff>
    </xdr:from>
    <xdr:ext cx="262957" cy="128048"/>
    <xdr:sp macro="" textlink="">
      <xdr:nvSpPr>
        <xdr:cNvPr id="32" name="Text Box 117"/>
        <xdr:cNvSpPr txBox="1">
          <a:spLocks noChangeArrowheads="1"/>
        </xdr:cNvSpPr>
      </xdr:nvSpPr>
      <xdr:spPr bwMode="auto">
        <a:xfrm>
          <a:off x="12285345" y="8382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7620</xdr:colOff>
      <xdr:row>3</xdr:row>
      <xdr:rowOff>7620</xdr:rowOff>
    </xdr:from>
    <xdr:ext cx="716671" cy="128048"/>
    <xdr:sp macro="" textlink="">
      <xdr:nvSpPr>
        <xdr:cNvPr id="33" name="Text 49"/>
        <xdr:cNvSpPr txBox="1">
          <a:spLocks noChangeArrowheads="1"/>
        </xdr:cNvSpPr>
      </xdr:nvSpPr>
      <xdr:spPr bwMode="auto">
        <a:xfrm>
          <a:off x="7620" y="464820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9525</xdr:colOff>
      <xdr:row>3</xdr:row>
      <xdr:rowOff>7620</xdr:rowOff>
    </xdr:from>
    <xdr:ext cx="616900" cy="128048"/>
    <xdr:sp macro="" textlink="">
      <xdr:nvSpPr>
        <xdr:cNvPr id="34" name="Text 101"/>
        <xdr:cNvSpPr txBox="1">
          <a:spLocks noChangeArrowheads="1"/>
        </xdr:cNvSpPr>
      </xdr:nvSpPr>
      <xdr:spPr bwMode="auto">
        <a:xfrm>
          <a:off x="2962275" y="46482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11</xdr:col>
      <xdr:colOff>7620</xdr:colOff>
      <xdr:row>3</xdr:row>
      <xdr:rowOff>7620</xdr:rowOff>
    </xdr:from>
    <xdr:ext cx="781624" cy="128048"/>
    <xdr:sp macro="" textlink="">
      <xdr:nvSpPr>
        <xdr:cNvPr id="35" name="Text 19"/>
        <xdr:cNvSpPr txBox="1">
          <a:spLocks noChangeArrowheads="1"/>
        </xdr:cNvSpPr>
      </xdr:nvSpPr>
      <xdr:spPr bwMode="auto">
        <a:xfrm>
          <a:off x="4627245" y="464820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oneCellAnchor>
    <xdr:from>
      <xdr:col>18</xdr:col>
      <xdr:colOff>7620</xdr:colOff>
      <xdr:row>3</xdr:row>
      <xdr:rowOff>7620</xdr:rowOff>
    </xdr:from>
    <xdr:ext cx="681853" cy="128048"/>
    <xdr:sp macro="" textlink="">
      <xdr:nvSpPr>
        <xdr:cNvPr id="36" name="Text 56"/>
        <xdr:cNvSpPr txBox="1">
          <a:spLocks noChangeArrowheads="1"/>
        </xdr:cNvSpPr>
      </xdr:nvSpPr>
      <xdr:spPr bwMode="auto">
        <a:xfrm>
          <a:off x="8208645" y="46482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7620</xdr:colOff>
      <xdr:row>3</xdr:row>
      <xdr:rowOff>7620</xdr:rowOff>
    </xdr:from>
    <xdr:ext cx="696794" cy="128048"/>
    <xdr:sp macro="" textlink="">
      <xdr:nvSpPr>
        <xdr:cNvPr id="37" name="Text 106"/>
        <xdr:cNvSpPr txBox="1">
          <a:spLocks noChangeArrowheads="1"/>
        </xdr:cNvSpPr>
      </xdr:nvSpPr>
      <xdr:spPr bwMode="auto">
        <a:xfrm>
          <a:off x="9808845" y="46482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7620</xdr:colOff>
      <xdr:row>3</xdr:row>
      <xdr:rowOff>7620</xdr:rowOff>
    </xdr:from>
    <xdr:ext cx="721736" cy="128048"/>
    <xdr:sp macro="" textlink="">
      <xdr:nvSpPr>
        <xdr:cNvPr id="38" name="Text Box 126"/>
        <xdr:cNvSpPr txBox="1">
          <a:spLocks noChangeArrowheads="1"/>
        </xdr:cNvSpPr>
      </xdr:nvSpPr>
      <xdr:spPr bwMode="auto">
        <a:xfrm>
          <a:off x="12285345" y="464820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7620</xdr:colOff>
      <xdr:row>1</xdr:row>
      <xdr:rowOff>7620</xdr:rowOff>
    </xdr:from>
    <xdr:ext cx="347531" cy="128048"/>
    <xdr:sp macro="" textlink="">
      <xdr:nvSpPr>
        <xdr:cNvPr id="39" name="Text Box 136"/>
        <xdr:cNvSpPr txBox="1">
          <a:spLocks noChangeArrowheads="1"/>
        </xdr:cNvSpPr>
      </xdr:nvSpPr>
      <xdr:spPr bwMode="auto">
        <a:xfrm>
          <a:off x="10304145" y="8382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1" name="Text 40"/>
        <xdr:cNvSpPr txBox="1">
          <a:spLocks noChangeArrowheads="1"/>
        </xdr:cNvSpPr>
      </xdr:nvSpPr>
      <xdr:spPr bwMode="auto">
        <a:xfrm>
          <a:off x="986790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42891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43" name="Text 95"/>
        <xdr:cNvSpPr txBox="1">
          <a:spLocks noChangeArrowheads="1"/>
        </xdr:cNvSpPr>
      </xdr:nvSpPr>
      <xdr:spPr bwMode="auto">
        <a:xfrm>
          <a:off x="32004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Paid Day Use:</a:t>
          </a:r>
        </a:p>
      </xdr:txBody>
    </xdr:sp>
    <xdr:clientData/>
  </xdr:twoCellAnchor>
  <xdr:twoCellAnchor>
    <xdr:from>
      <xdr:col>1</xdr:col>
      <xdr:colOff>0</xdr:colOff>
      <xdr:row>41</xdr:row>
      <xdr:rowOff>1905</xdr:rowOff>
    </xdr:from>
    <xdr:to>
      <xdr:col>2</xdr:col>
      <xdr:colOff>87679</xdr:colOff>
      <xdr:row>41</xdr:row>
      <xdr:rowOff>0</xdr:rowOff>
    </xdr:to>
    <xdr:sp macro="" textlink="">
      <xdr:nvSpPr>
        <xdr:cNvPr id="44" name="Text 96"/>
        <xdr:cNvSpPr txBox="1">
          <a:spLocks noChangeArrowheads="1"/>
        </xdr:cNvSpPr>
      </xdr:nvSpPr>
      <xdr:spPr bwMode="auto">
        <a:xfrm>
          <a:off x="320040" y="6806565"/>
          <a:ext cx="575359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Free Day Use:</a:t>
          </a:r>
        </a:p>
      </xdr:txBody>
    </xdr:sp>
    <xdr:clientData/>
  </xdr:twoCellAnchor>
  <xdr:twoCellAnchor>
    <xdr:from>
      <xdr:col>0</xdr:col>
      <xdr:colOff>0</xdr:colOff>
      <xdr:row>42</xdr:row>
      <xdr:rowOff>9525</xdr:rowOff>
    </xdr:from>
    <xdr:to>
      <xdr:col>2</xdr:col>
      <xdr:colOff>0</xdr:colOff>
      <xdr:row>42</xdr:row>
      <xdr:rowOff>161925</xdr:rowOff>
    </xdr:to>
    <xdr:sp macro="" textlink="">
      <xdr:nvSpPr>
        <xdr:cNvPr id="45" name="Text 112"/>
        <xdr:cNvSpPr txBox="1">
          <a:spLocks noChangeArrowheads="1"/>
        </xdr:cNvSpPr>
      </xdr:nvSpPr>
      <xdr:spPr bwMode="auto">
        <a:xfrm>
          <a:off x="0" y="6972300"/>
          <a:ext cx="81915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13</xdr:col>
      <xdr:colOff>9525</xdr:colOff>
      <xdr:row>42</xdr:row>
      <xdr:rowOff>9525</xdr:rowOff>
    </xdr:from>
    <xdr:to>
      <xdr:col>13</xdr:col>
      <xdr:colOff>449612</xdr:colOff>
      <xdr:row>42</xdr:row>
      <xdr:rowOff>161925</xdr:rowOff>
    </xdr:to>
    <xdr:sp macro="" textlink="">
      <xdr:nvSpPr>
        <xdr:cNvPr id="46" name="Text 114"/>
        <xdr:cNvSpPr txBox="1">
          <a:spLocks noChangeArrowheads="1"/>
        </xdr:cNvSpPr>
      </xdr:nvSpPr>
      <xdr:spPr bwMode="auto">
        <a:xfrm>
          <a:off x="5657850" y="6972300"/>
          <a:ext cx="440087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21</xdr:col>
      <xdr:colOff>9525</xdr:colOff>
      <xdr:row>42</xdr:row>
      <xdr:rowOff>9525</xdr:rowOff>
    </xdr:from>
    <xdr:to>
      <xdr:col>22</xdr:col>
      <xdr:colOff>228600</xdr:colOff>
      <xdr:row>42</xdr:row>
      <xdr:rowOff>123825</xdr:rowOff>
    </xdr:to>
    <xdr:sp macro="" textlink="">
      <xdr:nvSpPr>
        <xdr:cNvPr id="47" name="Text 116"/>
        <xdr:cNvSpPr txBox="1">
          <a:spLocks noChangeArrowheads="1"/>
        </xdr:cNvSpPr>
      </xdr:nvSpPr>
      <xdr:spPr bwMode="auto">
        <a:xfrm>
          <a:off x="9810750" y="6972300"/>
          <a:ext cx="714375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8" name="Text 123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9" name="Text 124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50" name="Text 125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51" name="Text 135"/>
        <xdr:cNvSpPr txBox="1">
          <a:spLocks noChangeArrowheads="1"/>
        </xdr:cNvSpPr>
      </xdr:nvSpPr>
      <xdr:spPr bwMode="auto">
        <a:xfrm>
          <a:off x="7277100" y="1038225"/>
          <a:ext cx="487680" cy="24384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2" name="Text 139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3" name="Text 140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4" name="Text 141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5" name="Text 142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9525</xdr:rowOff>
    </xdr:to>
    <xdr:sp macro="" textlink="">
      <xdr:nvSpPr>
        <xdr:cNvPr id="56" name="Text 143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9525</xdr:colOff>
      <xdr:row>6</xdr:row>
      <xdr:rowOff>0</xdr:rowOff>
    </xdr:from>
    <xdr:to>
      <xdr:col>17</xdr:col>
      <xdr:colOff>9525</xdr:colOff>
      <xdr:row>7</xdr:row>
      <xdr:rowOff>114300</xdr:rowOff>
    </xdr:to>
    <xdr:sp macro="" textlink="" fLocksText="0">
      <xdr:nvSpPr>
        <xdr:cNvPr id="42906" name="Text 166"/>
        <xdr:cNvSpPr txBox="1">
          <a:spLocks noChangeArrowheads="1"/>
        </xdr:cNvSpPr>
      </xdr:nvSpPr>
      <xdr:spPr bwMode="auto">
        <a:xfrm>
          <a:off x="7905750" y="1028700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5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6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7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7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8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8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8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9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9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9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9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10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10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0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11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11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11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1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12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12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2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13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13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13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3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14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14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4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15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15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7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158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59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0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1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162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3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4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5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166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7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8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69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170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1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2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3" name="Text 153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174" name="Text 154"/>
        <xdr:cNvSpPr txBox="1">
          <a:spLocks noChangeArrowheads="1"/>
        </xdr:cNvSpPr>
      </xdr:nvSpPr>
      <xdr:spPr bwMode="auto">
        <a:xfrm>
          <a:off x="676656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5" name="Text 153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176" name="Text 154"/>
        <xdr:cNvSpPr txBox="1">
          <a:spLocks noChangeArrowheads="1"/>
        </xdr:cNvSpPr>
      </xdr:nvSpPr>
      <xdr:spPr bwMode="auto">
        <a:xfrm>
          <a:off x="6766560" y="1440180"/>
          <a:ext cx="2286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9</xdr:row>
      <xdr:rowOff>22860</xdr:rowOff>
    </xdr:from>
    <xdr:to>
      <xdr:col>14</xdr:col>
      <xdr:colOff>7620</xdr:colOff>
      <xdr:row>10</xdr:row>
      <xdr:rowOff>7620</xdr:rowOff>
    </xdr:to>
    <xdr:sp macro="" textlink="" fLocksText="0">
      <xdr:nvSpPr>
        <xdr:cNvPr id="1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10</xdr:row>
      <xdr:rowOff>22860</xdr:rowOff>
    </xdr:from>
    <xdr:to>
      <xdr:col>14</xdr:col>
      <xdr:colOff>7620</xdr:colOff>
      <xdr:row>11</xdr:row>
      <xdr:rowOff>7620</xdr:rowOff>
    </xdr:to>
    <xdr:sp macro="" textlink="" fLocksText="0">
      <xdr:nvSpPr>
        <xdr:cNvPr id="18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11</xdr:row>
      <xdr:rowOff>22860</xdr:rowOff>
    </xdr:from>
    <xdr:to>
      <xdr:col>14</xdr:col>
      <xdr:colOff>7620</xdr:colOff>
      <xdr:row>12</xdr:row>
      <xdr:rowOff>7620</xdr:rowOff>
    </xdr:to>
    <xdr:sp macro="" textlink="" fLocksText="0">
      <xdr:nvSpPr>
        <xdr:cNvPr id="18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8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12</xdr:row>
      <xdr:rowOff>22860</xdr:rowOff>
    </xdr:from>
    <xdr:to>
      <xdr:col>14</xdr:col>
      <xdr:colOff>7620</xdr:colOff>
      <xdr:row>13</xdr:row>
      <xdr:rowOff>7620</xdr:rowOff>
    </xdr:to>
    <xdr:sp macro="" textlink="" fLocksText="0">
      <xdr:nvSpPr>
        <xdr:cNvPr id="19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19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13</xdr:row>
      <xdr:rowOff>22860</xdr:rowOff>
    </xdr:from>
    <xdr:to>
      <xdr:col>14</xdr:col>
      <xdr:colOff>7620</xdr:colOff>
      <xdr:row>14</xdr:row>
      <xdr:rowOff>7620</xdr:rowOff>
    </xdr:to>
    <xdr:sp macro="" textlink="" fLocksText="0">
      <xdr:nvSpPr>
        <xdr:cNvPr id="20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14</xdr:row>
      <xdr:rowOff>22860</xdr:rowOff>
    </xdr:from>
    <xdr:to>
      <xdr:col>14</xdr:col>
      <xdr:colOff>7620</xdr:colOff>
      <xdr:row>15</xdr:row>
      <xdr:rowOff>7620</xdr:rowOff>
    </xdr:to>
    <xdr:sp macro="" textlink="" fLocksText="0">
      <xdr:nvSpPr>
        <xdr:cNvPr id="20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15</xdr:row>
      <xdr:rowOff>22860</xdr:rowOff>
    </xdr:from>
    <xdr:to>
      <xdr:col>14</xdr:col>
      <xdr:colOff>7620</xdr:colOff>
      <xdr:row>16</xdr:row>
      <xdr:rowOff>7620</xdr:rowOff>
    </xdr:to>
    <xdr:sp macro="" textlink="" fLocksText="0">
      <xdr:nvSpPr>
        <xdr:cNvPr id="21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16</xdr:row>
      <xdr:rowOff>22860</xdr:rowOff>
    </xdr:from>
    <xdr:to>
      <xdr:col>14</xdr:col>
      <xdr:colOff>7620</xdr:colOff>
      <xdr:row>17</xdr:row>
      <xdr:rowOff>7620</xdr:rowOff>
    </xdr:to>
    <xdr:sp macro="" textlink="" fLocksText="0">
      <xdr:nvSpPr>
        <xdr:cNvPr id="21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1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17</xdr:row>
      <xdr:rowOff>22860</xdr:rowOff>
    </xdr:from>
    <xdr:to>
      <xdr:col>14</xdr:col>
      <xdr:colOff>7620</xdr:colOff>
      <xdr:row>18</xdr:row>
      <xdr:rowOff>7620</xdr:rowOff>
    </xdr:to>
    <xdr:sp macro="" textlink="" fLocksText="0">
      <xdr:nvSpPr>
        <xdr:cNvPr id="22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2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18</xdr:row>
      <xdr:rowOff>22860</xdr:rowOff>
    </xdr:from>
    <xdr:to>
      <xdr:col>14</xdr:col>
      <xdr:colOff>7620</xdr:colOff>
      <xdr:row>19</xdr:row>
      <xdr:rowOff>7620</xdr:rowOff>
    </xdr:to>
    <xdr:sp macro="" textlink="" fLocksText="0">
      <xdr:nvSpPr>
        <xdr:cNvPr id="23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19</xdr:row>
      <xdr:rowOff>22860</xdr:rowOff>
    </xdr:from>
    <xdr:to>
      <xdr:col>14</xdr:col>
      <xdr:colOff>7620</xdr:colOff>
      <xdr:row>20</xdr:row>
      <xdr:rowOff>7620</xdr:rowOff>
    </xdr:to>
    <xdr:sp macro="" textlink="" fLocksText="0">
      <xdr:nvSpPr>
        <xdr:cNvPr id="23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20</xdr:row>
      <xdr:rowOff>22860</xdr:rowOff>
    </xdr:from>
    <xdr:to>
      <xdr:col>14</xdr:col>
      <xdr:colOff>7620</xdr:colOff>
      <xdr:row>21</xdr:row>
      <xdr:rowOff>7620</xdr:rowOff>
    </xdr:to>
    <xdr:sp macro="" textlink="" fLocksText="0">
      <xdr:nvSpPr>
        <xdr:cNvPr id="24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21</xdr:row>
      <xdr:rowOff>22860</xdr:rowOff>
    </xdr:from>
    <xdr:to>
      <xdr:col>14</xdr:col>
      <xdr:colOff>7620</xdr:colOff>
      <xdr:row>22</xdr:row>
      <xdr:rowOff>7620</xdr:rowOff>
    </xdr:to>
    <xdr:sp macro="" textlink="" fLocksText="0">
      <xdr:nvSpPr>
        <xdr:cNvPr id="24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4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22</xdr:row>
      <xdr:rowOff>22860</xdr:rowOff>
    </xdr:from>
    <xdr:to>
      <xdr:col>14</xdr:col>
      <xdr:colOff>7620</xdr:colOff>
      <xdr:row>23</xdr:row>
      <xdr:rowOff>7620</xdr:rowOff>
    </xdr:to>
    <xdr:sp macro="" textlink="" fLocksText="0">
      <xdr:nvSpPr>
        <xdr:cNvPr id="25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5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23</xdr:row>
      <xdr:rowOff>22860</xdr:rowOff>
    </xdr:from>
    <xdr:to>
      <xdr:col>14</xdr:col>
      <xdr:colOff>7620</xdr:colOff>
      <xdr:row>24</xdr:row>
      <xdr:rowOff>7620</xdr:rowOff>
    </xdr:to>
    <xdr:sp macro="" textlink="" fLocksText="0">
      <xdr:nvSpPr>
        <xdr:cNvPr id="26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24</xdr:row>
      <xdr:rowOff>22860</xdr:rowOff>
    </xdr:from>
    <xdr:to>
      <xdr:col>14</xdr:col>
      <xdr:colOff>7620</xdr:colOff>
      <xdr:row>25</xdr:row>
      <xdr:rowOff>7620</xdr:rowOff>
    </xdr:to>
    <xdr:sp macro="" textlink="" fLocksText="0">
      <xdr:nvSpPr>
        <xdr:cNvPr id="26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6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25</xdr:row>
      <xdr:rowOff>22860</xdr:rowOff>
    </xdr:from>
    <xdr:to>
      <xdr:col>14</xdr:col>
      <xdr:colOff>7620</xdr:colOff>
      <xdr:row>26</xdr:row>
      <xdr:rowOff>7620</xdr:rowOff>
    </xdr:to>
    <xdr:sp macro="" textlink="" fLocksText="0">
      <xdr:nvSpPr>
        <xdr:cNvPr id="27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26</xdr:row>
      <xdr:rowOff>22860</xdr:rowOff>
    </xdr:from>
    <xdr:to>
      <xdr:col>14</xdr:col>
      <xdr:colOff>7620</xdr:colOff>
      <xdr:row>27</xdr:row>
      <xdr:rowOff>7620</xdr:rowOff>
    </xdr:to>
    <xdr:sp macro="" textlink="" fLocksText="0">
      <xdr:nvSpPr>
        <xdr:cNvPr id="27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7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27</xdr:row>
      <xdr:rowOff>22860</xdr:rowOff>
    </xdr:from>
    <xdr:to>
      <xdr:col>14</xdr:col>
      <xdr:colOff>7620</xdr:colOff>
      <xdr:row>28</xdr:row>
      <xdr:rowOff>7620</xdr:rowOff>
    </xdr:to>
    <xdr:sp macro="" textlink="" fLocksText="0">
      <xdr:nvSpPr>
        <xdr:cNvPr id="28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8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28</xdr:row>
      <xdr:rowOff>22860</xdr:rowOff>
    </xdr:from>
    <xdr:to>
      <xdr:col>14</xdr:col>
      <xdr:colOff>7620</xdr:colOff>
      <xdr:row>29</xdr:row>
      <xdr:rowOff>7620</xdr:rowOff>
    </xdr:to>
    <xdr:sp macro="" textlink="" fLocksText="0">
      <xdr:nvSpPr>
        <xdr:cNvPr id="29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29</xdr:row>
      <xdr:rowOff>22860</xdr:rowOff>
    </xdr:from>
    <xdr:to>
      <xdr:col>14</xdr:col>
      <xdr:colOff>7620</xdr:colOff>
      <xdr:row>30</xdr:row>
      <xdr:rowOff>7620</xdr:rowOff>
    </xdr:to>
    <xdr:sp macro="" textlink="" fLocksText="0">
      <xdr:nvSpPr>
        <xdr:cNvPr id="29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29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30</xdr:row>
      <xdr:rowOff>22860</xdr:rowOff>
    </xdr:from>
    <xdr:to>
      <xdr:col>14</xdr:col>
      <xdr:colOff>7620</xdr:colOff>
      <xdr:row>31</xdr:row>
      <xdr:rowOff>7620</xdr:rowOff>
    </xdr:to>
    <xdr:sp macro="" textlink="" fLocksText="0">
      <xdr:nvSpPr>
        <xdr:cNvPr id="30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31</xdr:row>
      <xdr:rowOff>22860</xdr:rowOff>
    </xdr:from>
    <xdr:to>
      <xdr:col>14</xdr:col>
      <xdr:colOff>7620</xdr:colOff>
      <xdr:row>32</xdr:row>
      <xdr:rowOff>7620</xdr:rowOff>
    </xdr:to>
    <xdr:sp macro="" textlink="" fLocksText="0">
      <xdr:nvSpPr>
        <xdr:cNvPr id="30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0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32</xdr:row>
      <xdr:rowOff>22860</xdr:rowOff>
    </xdr:from>
    <xdr:to>
      <xdr:col>14</xdr:col>
      <xdr:colOff>7620</xdr:colOff>
      <xdr:row>33</xdr:row>
      <xdr:rowOff>7620</xdr:rowOff>
    </xdr:to>
    <xdr:sp macro="" textlink="" fLocksText="0">
      <xdr:nvSpPr>
        <xdr:cNvPr id="31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1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33</xdr:row>
      <xdr:rowOff>22860</xdr:rowOff>
    </xdr:from>
    <xdr:to>
      <xdr:col>14</xdr:col>
      <xdr:colOff>7620</xdr:colOff>
      <xdr:row>34</xdr:row>
      <xdr:rowOff>7620</xdr:rowOff>
    </xdr:to>
    <xdr:sp macro="" textlink="" fLocksText="0">
      <xdr:nvSpPr>
        <xdr:cNvPr id="32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5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34</xdr:row>
      <xdr:rowOff>22860</xdr:rowOff>
    </xdr:from>
    <xdr:to>
      <xdr:col>14</xdr:col>
      <xdr:colOff>7620</xdr:colOff>
      <xdr:row>35</xdr:row>
      <xdr:rowOff>7620</xdr:rowOff>
    </xdr:to>
    <xdr:sp macro="" textlink="" fLocksText="0">
      <xdr:nvSpPr>
        <xdr:cNvPr id="326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2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1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35</xdr:row>
      <xdr:rowOff>22860</xdr:rowOff>
    </xdr:from>
    <xdr:to>
      <xdr:col>14</xdr:col>
      <xdr:colOff>7620</xdr:colOff>
      <xdr:row>36</xdr:row>
      <xdr:rowOff>7620</xdr:rowOff>
    </xdr:to>
    <xdr:sp macro="" textlink="" fLocksText="0">
      <xdr:nvSpPr>
        <xdr:cNvPr id="332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7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36</xdr:row>
      <xdr:rowOff>22860</xdr:rowOff>
    </xdr:from>
    <xdr:to>
      <xdr:col>14</xdr:col>
      <xdr:colOff>7620</xdr:colOff>
      <xdr:row>37</xdr:row>
      <xdr:rowOff>7620</xdr:rowOff>
    </xdr:to>
    <xdr:sp macro="" textlink="" fLocksText="0">
      <xdr:nvSpPr>
        <xdr:cNvPr id="338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39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0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3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37</xdr:row>
      <xdr:rowOff>22860</xdr:rowOff>
    </xdr:from>
    <xdr:to>
      <xdr:col>14</xdr:col>
      <xdr:colOff>7620</xdr:colOff>
      <xdr:row>38</xdr:row>
      <xdr:rowOff>7620</xdr:rowOff>
    </xdr:to>
    <xdr:sp macro="" textlink="" fLocksText="0">
      <xdr:nvSpPr>
        <xdr:cNvPr id="344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5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6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7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8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49" name="Text 153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38</xdr:row>
      <xdr:rowOff>22860</xdr:rowOff>
    </xdr:from>
    <xdr:to>
      <xdr:col>14</xdr:col>
      <xdr:colOff>7620</xdr:colOff>
      <xdr:row>39</xdr:row>
      <xdr:rowOff>7620</xdr:rowOff>
    </xdr:to>
    <xdr:sp macro="" textlink="" fLocksText="0">
      <xdr:nvSpPr>
        <xdr:cNvPr id="350" name="Text 154"/>
        <xdr:cNvSpPr txBox="1">
          <a:spLocks noChangeArrowheads="1"/>
        </xdr:cNvSpPr>
      </xdr:nvSpPr>
      <xdr:spPr bwMode="auto">
        <a:xfrm>
          <a:off x="6120765" y="1308735"/>
          <a:ext cx="49530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1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2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3" name="Text 153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472440</xdr:colOff>
      <xdr:row>39</xdr:row>
      <xdr:rowOff>22860</xdr:rowOff>
    </xdr:from>
    <xdr:to>
      <xdr:col>14</xdr:col>
      <xdr:colOff>7620</xdr:colOff>
      <xdr:row>40</xdr:row>
      <xdr:rowOff>7620</xdr:rowOff>
    </xdr:to>
    <xdr:sp macro="" textlink="" fLocksText="0">
      <xdr:nvSpPr>
        <xdr:cNvPr id="354" name="Text 154"/>
        <xdr:cNvSpPr txBox="1">
          <a:spLocks noChangeArrowheads="1"/>
        </xdr:cNvSpPr>
      </xdr:nvSpPr>
      <xdr:spPr bwMode="auto">
        <a:xfrm>
          <a:off x="6120765" y="1442085"/>
          <a:ext cx="49530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13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16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17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18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19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20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21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22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23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24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25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26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27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28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29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30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31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32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33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34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3</xdr:row>
      <xdr:rowOff>47625</xdr:rowOff>
    </xdr:to>
    <xdr:sp macro="" textlink="">
      <xdr:nvSpPr>
        <xdr:cNvPr id="43824" name="Text 21"/>
        <xdr:cNvSpPr txBox="1">
          <a:spLocks noChangeArrowheads="1"/>
        </xdr:cNvSpPr>
      </xdr:nvSpPr>
      <xdr:spPr bwMode="auto">
        <a:xfrm>
          <a:off x="0" y="76200"/>
          <a:ext cx="2800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7620</xdr:colOff>
      <xdr:row>1</xdr:row>
      <xdr:rowOff>83820</xdr:rowOff>
    </xdr:from>
    <xdr:ext cx="6012928" cy="220188"/>
    <xdr:sp macro="" textlink="">
      <xdr:nvSpPr>
        <xdr:cNvPr id="3" name="Text 22"/>
        <xdr:cNvSpPr txBox="1">
          <a:spLocks noChangeArrowheads="1"/>
        </xdr:cNvSpPr>
      </xdr:nvSpPr>
      <xdr:spPr bwMode="auto">
        <a:xfrm>
          <a:off x="7620" y="160020"/>
          <a:ext cx="6012928" cy="220188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SUPPLEMENTAL MONTHLY VISITOR ATTENDANCE REPORT </a:t>
          </a:r>
          <a:r>
            <a:rPr lang="en-US" sz="1200" b="1" i="1" u="none" strike="noStrike" baseline="0">
              <a:solidFill>
                <a:srgbClr val="000000"/>
              </a:solidFill>
              <a:latin typeface="Arial"/>
              <a:cs typeface="Arial"/>
            </a:rPr>
            <a:t>(For Park Use Only)</a:t>
          </a:r>
          <a:endParaRPr lang="en-US"/>
        </a:p>
      </xdr:txBody>
    </xdr:sp>
    <xdr:clientData/>
  </xdr:one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>
      <xdr:nvSpPr>
        <xdr:cNvPr id="4" name="Text 40"/>
        <xdr:cNvSpPr txBox="1">
          <a:spLocks noChangeArrowheads="1"/>
        </xdr:cNvSpPr>
      </xdr:nvSpPr>
      <xdr:spPr bwMode="auto">
        <a:xfrm>
          <a:off x="922782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  <a:endParaRPr lang="en-US"/>
        </a:p>
      </xdr:txBody>
    </xdr:sp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sp macro="" textlink="" fLocksText="0">
      <xdr:nvSpPr>
        <xdr:cNvPr id="43827" name="Text 44"/>
        <xdr:cNvSpPr txBox="1">
          <a:spLocks noChangeArrowheads="1"/>
        </xdr:cNvSpPr>
      </xdr:nvSpPr>
      <xdr:spPr bwMode="auto">
        <a:xfrm>
          <a:off x="94964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6" name="Text 123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7" name="Text 124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6</xdr:row>
      <xdr:rowOff>30480</xdr:rowOff>
    </xdr:from>
    <xdr:to>
      <xdr:col>1</xdr:col>
      <xdr:colOff>0</xdr:colOff>
      <xdr:row>8</xdr:row>
      <xdr:rowOff>22860</xdr:rowOff>
    </xdr:to>
    <xdr:sp macro="" textlink="">
      <xdr:nvSpPr>
        <xdr:cNvPr id="8" name="Text 125"/>
        <xdr:cNvSpPr txBox="1">
          <a:spLocks noChangeArrowheads="1"/>
        </xdr:cNvSpPr>
      </xdr:nvSpPr>
      <xdr:spPr bwMode="auto">
        <a:xfrm>
          <a:off x="320040" y="1059180"/>
          <a:ext cx="0" cy="251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3831" name="Text 133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0</xdr:colOff>
      <xdr:row>6</xdr:row>
      <xdr:rowOff>9525</xdr:rowOff>
    </xdr:from>
    <xdr:to>
      <xdr:col>14</xdr:col>
      <xdr:colOff>0</xdr:colOff>
      <xdr:row>7</xdr:row>
      <xdr:rowOff>123825</xdr:rowOff>
    </xdr:to>
    <xdr:sp macro="" textlink="" fLocksText="0">
      <xdr:nvSpPr>
        <xdr:cNvPr id="43832" name="Text 134"/>
        <xdr:cNvSpPr txBox="1">
          <a:spLocks noChangeArrowheads="1"/>
        </xdr:cNvSpPr>
      </xdr:nvSpPr>
      <xdr:spPr bwMode="auto">
        <a:xfrm>
          <a:off x="69056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0</xdr:colOff>
      <xdr:row>6</xdr:row>
      <xdr:rowOff>9525</xdr:rowOff>
    </xdr:from>
    <xdr:to>
      <xdr:col>19</xdr:col>
      <xdr:colOff>0</xdr:colOff>
      <xdr:row>7</xdr:row>
      <xdr:rowOff>123825</xdr:rowOff>
    </xdr:to>
    <xdr:sp macro="" textlink="" fLocksText="0">
      <xdr:nvSpPr>
        <xdr:cNvPr id="43833" name="Text 136"/>
        <xdr:cNvSpPr txBox="1">
          <a:spLocks noChangeArrowheads="1"/>
        </xdr:cNvSpPr>
      </xdr:nvSpPr>
      <xdr:spPr bwMode="auto">
        <a:xfrm>
          <a:off x="90011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2" name="Text 139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3" name="Text 140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4" name="Text 141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5" name="Text 142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0</xdr:colOff>
      <xdr:row>8</xdr:row>
      <xdr:rowOff>22860</xdr:rowOff>
    </xdr:from>
    <xdr:to>
      <xdr:col>1</xdr:col>
      <xdr:colOff>0</xdr:colOff>
      <xdr:row>9</xdr:row>
      <xdr:rowOff>7620</xdr:rowOff>
    </xdr:to>
    <xdr:sp macro="" textlink="">
      <xdr:nvSpPr>
        <xdr:cNvPr id="16" name="Text 143"/>
        <xdr:cNvSpPr txBox="1">
          <a:spLocks noChangeArrowheads="1"/>
        </xdr:cNvSpPr>
      </xdr:nvSpPr>
      <xdr:spPr bwMode="auto">
        <a:xfrm>
          <a:off x="32004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8</xdr:row>
      <xdr:rowOff>22860</xdr:rowOff>
    </xdr:from>
    <xdr:to>
      <xdr:col>14</xdr:col>
      <xdr:colOff>10230</xdr:colOff>
      <xdr:row>9</xdr:row>
      <xdr:rowOff>7620</xdr:rowOff>
    </xdr:to>
    <xdr:sp macro="" textlink="" fLocksText="0">
      <xdr:nvSpPr>
        <xdr:cNvPr id="17" name="Text 153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8</xdr:row>
      <xdr:rowOff>22860</xdr:rowOff>
    </xdr:from>
    <xdr:to>
      <xdr:col>14</xdr:col>
      <xdr:colOff>10230</xdr:colOff>
      <xdr:row>9</xdr:row>
      <xdr:rowOff>7620</xdr:rowOff>
    </xdr:to>
    <xdr:sp macro="" textlink="" fLocksText="0">
      <xdr:nvSpPr>
        <xdr:cNvPr id="18" name="Text 154"/>
        <xdr:cNvSpPr txBox="1">
          <a:spLocks noChangeArrowheads="1"/>
        </xdr:cNvSpPr>
      </xdr:nvSpPr>
      <xdr:spPr bwMode="auto">
        <a:xfrm>
          <a:off x="6736080" y="1310640"/>
          <a:ext cx="2286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18</xdr:col>
      <xdr:colOff>7620</xdr:colOff>
      <xdr:row>6</xdr:row>
      <xdr:rowOff>22860</xdr:rowOff>
    </xdr:from>
    <xdr:to>
      <xdr:col>18</xdr:col>
      <xdr:colOff>473761</xdr:colOff>
      <xdr:row>7</xdr:row>
      <xdr:rowOff>7620</xdr:rowOff>
    </xdr:to>
    <xdr:sp macro="" textlink="" fLocksText="0">
      <xdr:nvSpPr>
        <xdr:cNvPr id="19" name="Text 156"/>
        <xdr:cNvSpPr txBox="1">
          <a:spLocks noChangeArrowheads="1"/>
        </xdr:cNvSpPr>
      </xdr:nvSpPr>
      <xdr:spPr bwMode="auto">
        <a:xfrm>
          <a:off x="874776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7620</xdr:colOff>
      <xdr:row>6</xdr:row>
      <xdr:rowOff>22860</xdr:rowOff>
    </xdr:from>
    <xdr:to>
      <xdr:col>17</xdr:col>
      <xdr:colOff>491072</xdr:colOff>
      <xdr:row>7</xdr:row>
      <xdr:rowOff>7620</xdr:rowOff>
    </xdr:to>
    <xdr:sp macro="" textlink="" fLocksText="0">
      <xdr:nvSpPr>
        <xdr:cNvPr id="20" name="Text 164"/>
        <xdr:cNvSpPr txBox="1">
          <a:spLocks noChangeArrowheads="1"/>
        </xdr:cNvSpPr>
      </xdr:nvSpPr>
      <xdr:spPr bwMode="auto">
        <a:xfrm>
          <a:off x="8260080" y="1310640"/>
          <a:ext cx="47244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7</xdr:row>
      <xdr:rowOff>123825</xdr:rowOff>
    </xdr:to>
    <xdr:sp macro="" textlink="" fLocksText="0">
      <xdr:nvSpPr>
        <xdr:cNvPr id="43843" name="Text 169"/>
        <xdr:cNvSpPr txBox="1">
          <a:spLocks noChangeArrowheads="1"/>
        </xdr:cNvSpPr>
      </xdr:nvSpPr>
      <xdr:spPr bwMode="auto">
        <a:xfrm>
          <a:off x="8448675" y="1038225"/>
          <a:ext cx="552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3844" name="Text Box 70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6</xdr:row>
      <xdr:rowOff>9525</xdr:rowOff>
    </xdr:from>
    <xdr:to>
      <xdr:col>16</xdr:col>
      <xdr:colOff>0</xdr:colOff>
      <xdr:row>7</xdr:row>
      <xdr:rowOff>123825</xdr:rowOff>
    </xdr:to>
    <xdr:sp macro="" textlink="" fLocksText="0">
      <xdr:nvSpPr>
        <xdr:cNvPr id="43845" name="Text Box 71"/>
        <xdr:cNvSpPr txBox="1">
          <a:spLocks noChangeArrowheads="1"/>
        </xdr:cNvSpPr>
      </xdr:nvSpPr>
      <xdr:spPr bwMode="auto">
        <a:xfrm>
          <a:off x="7896225" y="1038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4" name="Text Box 74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16</xdr:col>
      <xdr:colOff>0</xdr:colOff>
      <xdr:row>8</xdr:row>
      <xdr:rowOff>22860</xdr:rowOff>
    </xdr:from>
    <xdr:to>
      <xdr:col>16</xdr:col>
      <xdr:colOff>0</xdr:colOff>
      <xdr:row>9</xdr:row>
      <xdr:rowOff>7620</xdr:rowOff>
    </xdr:to>
    <xdr:sp macro="" textlink="" fLocksText="0">
      <xdr:nvSpPr>
        <xdr:cNvPr id="25" name="Text Box 75"/>
        <xdr:cNvSpPr txBox="1">
          <a:spLocks noChangeArrowheads="1"/>
        </xdr:cNvSpPr>
      </xdr:nvSpPr>
      <xdr:spPr bwMode="auto">
        <a:xfrm>
          <a:off x="7764780" y="1310640"/>
          <a:ext cx="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 editAs="oneCell">
    <xdr:from>
      <xdr:col>12</xdr:col>
      <xdr:colOff>0</xdr:colOff>
      <xdr:row>6</xdr:row>
      <xdr:rowOff>106680</xdr:rowOff>
    </xdr:from>
    <xdr:to>
      <xdr:col>13</xdr:col>
      <xdr:colOff>1562</xdr:colOff>
      <xdr:row>8</xdr:row>
      <xdr:rowOff>30480</xdr:rowOff>
    </xdr:to>
    <xdr:sp macro="" textlink="" fLocksText="0">
      <xdr:nvSpPr>
        <xdr:cNvPr id="28" name="Text Box 98"/>
        <xdr:cNvSpPr txBox="1">
          <a:spLocks noChangeArrowheads="1"/>
        </xdr:cNvSpPr>
      </xdr:nvSpPr>
      <xdr:spPr bwMode="auto">
        <a:xfrm>
          <a:off x="5775960" y="1135380"/>
          <a:ext cx="495300" cy="1828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14</xdr:col>
      <xdr:colOff>0</xdr:colOff>
      <xdr:row>6</xdr:row>
      <xdr:rowOff>9525</xdr:rowOff>
    </xdr:from>
    <xdr:to>
      <xdr:col>15</xdr:col>
      <xdr:colOff>0</xdr:colOff>
      <xdr:row>7</xdr:row>
      <xdr:rowOff>123825</xdr:rowOff>
    </xdr:to>
    <xdr:sp macro="" textlink="" fLocksText="0">
      <xdr:nvSpPr>
        <xdr:cNvPr id="43849" name="Text 169"/>
        <xdr:cNvSpPr txBox="1">
          <a:spLocks noChangeArrowheads="1"/>
        </xdr:cNvSpPr>
      </xdr:nvSpPr>
      <xdr:spPr bwMode="auto">
        <a:xfrm>
          <a:off x="6905625" y="1038225"/>
          <a:ext cx="495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26</xdr:col>
      <xdr:colOff>7639</xdr:colOff>
      <xdr:row>1</xdr:row>
      <xdr:rowOff>7620</xdr:rowOff>
    </xdr:from>
    <xdr:ext cx="262957" cy="128048"/>
    <xdr:sp macro="" textlink="">
      <xdr:nvSpPr>
        <xdr:cNvPr id="32" name="Text Box 117"/>
        <xdr:cNvSpPr txBox="1">
          <a:spLocks noChangeArrowheads="1"/>
        </xdr:cNvSpPr>
      </xdr:nvSpPr>
      <xdr:spPr bwMode="auto">
        <a:xfrm>
          <a:off x="12285364" y="8382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0</xdr:col>
      <xdr:colOff>7620</xdr:colOff>
      <xdr:row>3</xdr:row>
      <xdr:rowOff>7620</xdr:rowOff>
    </xdr:from>
    <xdr:ext cx="716671" cy="128048"/>
    <xdr:sp macro="" textlink="">
      <xdr:nvSpPr>
        <xdr:cNvPr id="33" name="Text 49"/>
        <xdr:cNvSpPr txBox="1">
          <a:spLocks noChangeArrowheads="1"/>
        </xdr:cNvSpPr>
      </xdr:nvSpPr>
      <xdr:spPr bwMode="auto">
        <a:xfrm>
          <a:off x="7620" y="464820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7</xdr:col>
      <xdr:colOff>9525</xdr:colOff>
      <xdr:row>3</xdr:row>
      <xdr:rowOff>7620</xdr:rowOff>
    </xdr:from>
    <xdr:ext cx="616900" cy="128048"/>
    <xdr:sp macro="" textlink="">
      <xdr:nvSpPr>
        <xdr:cNvPr id="34" name="Text 101"/>
        <xdr:cNvSpPr txBox="1">
          <a:spLocks noChangeArrowheads="1"/>
        </xdr:cNvSpPr>
      </xdr:nvSpPr>
      <xdr:spPr bwMode="auto">
        <a:xfrm>
          <a:off x="2962275" y="46482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oneCellAnchor>
    <xdr:from>
      <xdr:col>11</xdr:col>
      <xdr:colOff>5715</xdr:colOff>
      <xdr:row>3</xdr:row>
      <xdr:rowOff>7620</xdr:rowOff>
    </xdr:from>
    <xdr:ext cx="781624" cy="128048"/>
    <xdr:sp macro="" textlink="">
      <xdr:nvSpPr>
        <xdr:cNvPr id="35" name="Text 19"/>
        <xdr:cNvSpPr txBox="1">
          <a:spLocks noChangeArrowheads="1"/>
        </xdr:cNvSpPr>
      </xdr:nvSpPr>
      <xdr:spPr bwMode="auto">
        <a:xfrm>
          <a:off x="4625340" y="464820"/>
          <a:ext cx="7816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NAME</a:t>
          </a:r>
          <a:endParaRPr lang="en-US"/>
        </a:p>
      </xdr:txBody>
    </xdr:sp>
    <xdr:clientData/>
  </xdr:oneCellAnchor>
  <xdr:oneCellAnchor>
    <xdr:from>
      <xdr:col>18</xdr:col>
      <xdr:colOff>6773</xdr:colOff>
      <xdr:row>3</xdr:row>
      <xdr:rowOff>7619</xdr:rowOff>
    </xdr:from>
    <xdr:ext cx="681853" cy="128048"/>
    <xdr:sp macro="" textlink="">
      <xdr:nvSpPr>
        <xdr:cNvPr id="36" name="Text 56"/>
        <xdr:cNvSpPr txBox="1">
          <a:spLocks noChangeArrowheads="1"/>
        </xdr:cNvSpPr>
      </xdr:nvSpPr>
      <xdr:spPr bwMode="auto">
        <a:xfrm>
          <a:off x="8207798" y="464819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21</xdr:col>
      <xdr:colOff>7620</xdr:colOff>
      <xdr:row>3</xdr:row>
      <xdr:rowOff>7621</xdr:rowOff>
    </xdr:from>
    <xdr:ext cx="696794" cy="128048"/>
    <xdr:sp macro="" textlink="">
      <xdr:nvSpPr>
        <xdr:cNvPr id="37" name="Text 106"/>
        <xdr:cNvSpPr txBox="1">
          <a:spLocks noChangeArrowheads="1"/>
        </xdr:cNvSpPr>
      </xdr:nvSpPr>
      <xdr:spPr bwMode="auto">
        <a:xfrm>
          <a:off x="9808845" y="464821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26</xdr:col>
      <xdr:colOff>7639</xdr:colOff>
      <xdr:row>3</xdr:row>
      <xdr:rowOff>7620</xdr:rowOff>
    </xdr:from>
    <xdr:ext cx="721736" cy="128048"/>
    <xdr:sp macro="" textlink="">
      <xdr:nvSpPr>
        <xdr:cNvPr id="38" name="Text Box 126"/>
        <xdr:cNvSpPr txBox="1">
          <a:spLocks noChangeArrowheads="1"/>
        </xdr:cNvSpPr>
      </xdr:nvSpPr>
      <xdr:spPr bwMode="auto">
        <a:xfrm>
          <a:off x="12285364" y="464820"/>
          <a:ext cx="72173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 UNIT CODE</a:t>
          </a:r>
          <a:endParaRPr lang="en-US"/>
        </a:p>
      </xdr:txBody>
    </xdr:sp>
    <xdr:clientData/>
  </xdr:oneCellAnchor>
  <xdr:oneCellAnchor>
    <xdr:from>
      <xdr:col>22</xdr:col>
      <xdr:colOff>7620</xdr:colOff>
      <xdr:row>1</xdr:row>
      <xdr:rowOff>7620</xdr:rowOff>
    </xdr:from>
    <xdr:ext cx="347531" cy="128048"/>
    <xdr:sp macro="" textlink="">
      <xdr:nvSpPr>
        <xdr:cNvPr id="39" name="Text Box 136"/>
        <xdr:cNvSpPr txBox="1">
          <a:spLocks noChangeArrowheads="1"/>
        </xdr:cNvSpPr>
      </xdr:nvSpPr>
      <xdr:spPr bwMode="auto">
        <a:xfrm>
          <a:off x="10304145" y="8382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41" name="Text 40"/>
        <xdr:cNvSpPr txBox="1">
          <a:spLocks noChangeArrowheads="1"/>
        </xdr:cNvSpPr>
      </xdr:nvSpPr>
      <xdr:spPr bwMode="auto">
        <a:xfrm>
          <a:off x="986790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twoCellAnchor>
  <xdr:twoCellAnchor>
    <xdr:from>
      <xdr:col>21</xdr:col>
      <xdr:colOff>0</xdr:colOff>
      <xdr:row>41</xdr:row>
      <xdr:rowOff>0</xdr:rowOff>
    </xdr:from>
    <xdr:to>
      <xdr:col>21</xdr:col>
      <xdr:colOff>0</xdr:colOff>
      <xdr:row>41</xdr:row>
      <xdr:rowOff>0</xdr:rowOff>
    </xdr:to>
    <xdr:sp macro="" textlink="" fLocksText="0">
      <xdr:nvSpPr>
        <xdr:cNvPr id="43859" name="Text 44"/>
        <xdr:cNvSpPr txBox="1">
          <a:spLocks noChangeArrowheads="1"/>
        </xdr:cNvSpPr>
      </xdr:nvSpPr>
      <xdr:spPr bwMode="auto">
        <a:xfrm>
          <a:off x="10487025" y="692467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1</xdr:col>
      <xdr:colOff>0</xdr:colOff>
      <xdr:row>41</xdr:row>
      <xdr:rowOff>0</xdr:rowOff>
    </xdr:to>
    <xdr:sp macro="" textlink="">
      <xdr:nvSpPr>
        <xdr:cNvPr id="43" name="Text 95"/>
        <xdr:cNvSpPr txBox="1">
          <a:spLocks noChangeArrowheads="1"/>
        </xdr:cNvSpPr>
      </xdr:nvSpPr>
      <xdr:spPr bwMode="auto">
        <a:xfrm>
          <a:off x="320040" y="6804660"/>
          <a:ext cx="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Paid Day Use:</a:t>
          </a:r>
        </a:p>
      </xdr:txBody>
    </xdr:sp>
    <xdr:clientData/>
  </xdr:twoCellAnchor>
  <xdr:twoCellAnchor>
    <xdr:from>
      <xdr:col>1</xdr:col>
      <xdr:colOff>0</xdr:colOff>
      <xdr:row>41</xdr:row>
      <xdr:rowOff>1905</xdr:rowOff>
    </xdr:from>
    <xdr:to>
      <xdr:col>2</xdr:col>
      <xdr:colOff>104820</xdr:colOff>
      <xdr:row>41</xdr:row>
      <xdr:rowOff>0</xdr:rowOff>
    </xdr:to>
    <xdr:sp macro="" textlink="">
      <xdr:nvSpPr>
        <xdr:cNvPr id="44" name="Text 96"/>
        <xdr:cNvSpPr txBox="1">
          <a:spLocks noChangeArrowheads="1"/>
        </xdr:cNvSpPr>
      </xdr:nvSpPr>
      <xdr:spPr bwMode="auto">
        <a:xfrm>
          <a:off x="320040" y="6806565"/>
          <a:ext cx="575359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Free Day Use:</a:t>
          </a:r>
        </a:p>
      </xdr:txBody>
    </xdr:sp>
    <xdr:clientData/>
  </xdr:twoCellAnchor>
  <xdr:twoCellAnchor>
    <xdr:from>
      <xdr:col>0</xdr:col>
      <xdr:colOff>0</xdr:colOff>
      <xdr:row>42</xdr:row>
      <xdr:rowOff>7620</xdr:rowOff>
    </xdr:from>
    <xdr:to>
      <xdr:col>2</xdr:col>
      <xdr:colOff>0</xdr:colOff>
      <xdr:row>42</xdr:row>
      <xdr:rowOff>160020</xdr:rowOff>
    </xdr:to>
    <xdr:sp macro="" textlink="">
      <xdr:nvSpPr>
        <xdr:cNvPr id="45" name="Text 112"/>
        <xdr:cNvSpPr txBox="1">
          <a:spLocks noChangeArrowheads="1"/>
        </xdr:cNvSpPr>
      </xdr:nvSpPr>
      <xdr:spPr bwMode="auto">
        <a:xfrm>
          <a:off x="0" y="6970395"/>
          <a:ext cx="819150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</a:p>
      </xdr:txBody>
    </xdr:sp>
    <xdr:clientData/>
  </xdr:twoCellAnchor>
  <xdr:twoCellAnchor>
    <xdr:from>
      <xdr:col>13</xdr:col>
      <xdr:colOff>9525</xdr:colOff>
      <xdr:row>42</xdr:row>
      <xdr:rowOff>7620</xdr:rowOff>
    </xdr:from>
    <xdr:to>
      <xdr:col>13</xdr:col>
      <xdr:colOff>466861</xdr:colOff>
      <xdr:row>42</xdr:row>
      <xdr:rowOff>160020</xdr:rowOff>
    </xdr:to>
    <xdr:sp macro="" textlink="">
      <xdr:nvSpPr>
        <xdr:cNvPr id="46" name="Text 114"/>
        <xdr:cNvSpPr txBox="1">
          <a:spLocks noChangeArrowheads="1"/>
        </xdr:cNvSpPr>
      </xdr:nvSpPr>
      <xdr:spPr bwMode="auto">
        <a:xfrm>
          <a:off x="5657850" y="6970395"/>
          <a:ext cx="457336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</a:p>
      </xdr:txBody>
    </xdr:sp>
    <xdr:clientData/>
  </xdr:twoCellAnchor>
  <xdr:twoCellAnchor>
    <xdr:from>
      <xdr:col>21</xdr:col>
      <xdr:colOff>9525</xdr:colOff>
      <xdr:row>42</xdr:row>
      <xdr:rowOff>9525</xdr:rowOff>
    </xdr:from>
    <xdr:to>
      <xdr:col>22</xdr:col>
      <xdr:colOff>236193</xdr:colOff>
      <xdr:row>42</xdr:row>
      <xdr:rowOff>123825</xdr:rowOff>
    </xdr:to>
    <xdr:sp macro="" textlink="">
      <xdr:nvSpPr>
        <xdr:cNvPr id="47" name="Text 116"/>
        <xdr:cNvSpPr txBox="1">
          <a:spLocks noChangeArrowheads="1"/>
        </xdr:cNvSpPr>
      </xdr:nvSpPr>
      <xdr:spPr bwMode="auto">
        <a:xfrm>
          <a:off x="9810750" y="6972300"/>
          <a:ext cx="72196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8" name="Text 123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VISITOR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CENTER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49" name="Text 124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SCHOOL</a:t>
          </a:r>
        </a:p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GROUPS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6</xdr:row>
      <xdr:rowOff>28575</xdr:rowOff>
    </xdr:from>
    <xdr:to>
      <xdr:col>1</xdr:col>
      <xdr:colOff>0</xdr:colOff>
      <xdr:row>8</xdr:row>
      <xdr:rowOff>19050</xdr:rowOff>
    </xdr:to>
    <xdr:sp macro="" textlink="">
      <xdr:nvSpPr>
        <xdr:cNvPr id="50" name="Text 125"/>
        <xdr:cNvSpPr txBox="1">
          <a:spLocks noChangeArrowheads="1"/>
        </xdr:cNvSpPr>
      </xdr:nvSpPr>
      <xdr:spPr bwMode="auto">
        <a:xfrm>
          <a:off x="320040" y="1057275"/>
          <a:ext cx="0" cy="24955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ACTIVITIES</a:t>
          </a:r>
        </a:p>
        <a:p>
          <a:pPr algn="ctr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17357</xdr:rowOff>
    </xdr:to>
    <xdr:sp macro="" textlink="">
      <xdr:nvSpPr>
        <xdr:cNvPr id="52" name="Text 139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17357</xdr:rowOff>
    </xdr:to>
    <xdr:sp macro="" textlink="">
      <xdr:nvSpPr>
        <xdr:cNvPr id="53" name="Text 140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17357</xdr:rowOff>
    </xdr:to>
    <xdr:sp macro="" textlink="">
      <xdr:nvSpPr>
        <xdr:cNvPr id="54" name="Text 141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GROUPS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17357</xdr:rowOff>
    </xdr:to>
    <xdr:sp macro="" textlink="">
      <xdr:nvSpPr>
        <xdr:cNvPr id="55" name="Text 142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ACT.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8</xdr:row>
      <xdr:rowOff>19050</xdr:rowOff>
    </xdr:from>
    <xdr:to>
      <xdr:col>1</xdr:col>
      <xdr:colOff>0</xdr:colOff>
      <xdr:row>9</xdr:row>
      <xdr:rowOff>17357</xdr:rowOff>
    </xdr:to>
    <xdr:sp macro="" textlink="">
      <xdr:nvSpPr>
        <xdr:cNvPr id="56" name="Text 143"/>
        <xdr:cNvSpPr txBox="1">
          <a:spLocks noChangeArrowheads="1"/>
        </xdr:cNvSpPr>
      </xdr:nvSpPr>
      <xdr:spPr bwMode="auto">
        <a:xfrm>
          <a:off x="320040" y="1306830"/>
          <a:ext cx="0" cy="12001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# PERSONS</a:t>
          </a:r>
        </a:p>
        <a:p>
          <a:pPr algn="ctr" rtl="0">
            <a:defRPr sz="1000"/>
          </a:pPr>
          <a:endParaRPr lang="en-US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489585</xdr:colOff>
      <xdr:row>9</xdr:row>
      <xdr:rowOff>22860</xdr:rowOff>
    </xdr:from>
    <xdr:to>
      <xdr:col>14</xdr:col>
      <xdr:colOff>10230</xdr:colOff>
      <xdr:row>10</xdr:row>
      <xdr:rowOff>7620</xdr:rowOff>
    </xdr:to>
    <xdr:sp macro="" textlink="" fLocksText="0">
      <xdr:nvSpPr>
        <xdr:cNvPr id="59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9</xdr:row>
      <xdr:rowOff>22860</xdr:rowOff>
    </xdr:from>
    <xdr:to>
      <xdr:col>14</xdr:col>
      <xdr:colOff>10230</xdr:colOff>
      <xdr:row>10</xdr:row>
      <xdr:rowOff>7620</xdr:rowOff>
    </xdr:to>
    <xdr:sp macro="" textlink="" fLocksText="0">
      <xdr:nvSpPr>
        <xdr:cNvPr id="60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10</xdr:row>
      <xdr:rowOff>22860</xdr:rowOff>
    </xdr:from>
    <xdr:to>
      <xdr:col>14</xdr:col>
      <xdr:colOff>10230</xdr:colOff>
      <xdr:row>11</xdr:row>
      <xdr:rowOff>7620</xdr:rowOff>
    </xdr:to>
    <xdr:sp macro="" textlink="" fLocksText="0">
      <xdr:nvSpPr>
        <xdr:cNvPr id="61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10</xdr:row>
      <xdr:rowOff>22860</xdr:rowOff>
    </xdr:from>
    <xdr:to>
      <xdr:col>14</xdr:col>
      <xdr:colOff>10230</xdr:colOff>
      <xdr:row>11</xdr:row>
      <xdr:rowOff>7620</xdr:rowOff>
    </xdr:to>
    <xdr:sp macro="" textlink="" fLocksText="0">
      <xdr:nvSpPr>
        <xdr:cNvPr id="62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11</xdr:row>
      <xdr:rowOff>22860</xdr:rowOff>
    </xdr:from>
    <xdr:to>
      <xdr:col>14</xdr:col>
      <xdr:colOff>10230</xdr:colOff>
      <xdr:row>12</xdr:row>
      <xdr:rowOff>7620</xdr:rowOff>
    </xdr:to>
    <xdr:sp macro="" textlink="" fLocksText="0">
      <xdr:nvSpPr>
        <xdr:cNvPr id="63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11</xdr:row>
      <xdr:rowOff>22860</xdr:rowOff>
    </xdr:from>
    <xdr:to>
      <xdr:col>14</xdr:col>
      <xdr:colOff>10230</xdr:colOff>
      <xdr:row>12</xdr:row>
      <xdr:rowOff>7620</xdr:rowOff>
    </xdr:to>
    <xdr:sp macro="" textlink="" fLocksText="0">
      <xdr:nvSpPr>
        <xdr:cNvPr id="64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11</xdr:row>
      <xdr:rowOff>22860</xdr:rowOff>
    </xdr:from>
    <xdr:to>
      <xdr:col>14</xdr:col>
      <xdr:colOff>10230</xdr:colOff>
      <xdr:row>12</xdr:row>
      <xdr:rowOff>7620</xdr:rowOff>
    </xdr:to>
    <xdr:sp macro="" textlink="" fLocksText="0">
      <xdr:nvSpPr>
        <xdr:cNvPr id="65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11</xdr:row>
      <xdr:rowOff>22860</xdr:rowOff>
    </xdr:from>
    <xdr:to>
      <xdr:col>14</xdr:col>
      <xdr:colOff>10230</xdr:colOff>
      <xdr:row>12</xdr:row>
      <xdr:rowOff>7620</xdr:rowOff>
    </xdr:to>
    <xdr:sp macro="" textlink="" fLocksText="0">
      <xdr:nvSpPr>
        <xdr:cNvPr id="66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12</xdr:row>
      <xdr:rowOff>22860</xdr:rowOff>
    </xdr:from>
    <xdr:to>
      <xdr:col>14</xdr:col>
      <xdr:colOff>10230</xdr:colOff>
      <xdr:row>13</xdr:row>
      <xdr:rowOff>7620</xdr:rowOff>
    </xdr:to>
    <xdr:sp macro="" textlink="" fLocksText="0">
      <xdr:nvSpPr>
        <xdr:cNvPr id="67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12</xdr:row>
      <xdr:rowOff>22860</xdr:rowOff>
    </xdr:from>
    <xdr:to>
      <xdr:col>14</xdr:col>
      <xdr:colOff>10230</xdr:colOff>
      <xdr:row>13</xdr:row>
      <xdr:rowOff>7620</xdr:rowOff>
    </xdr:to>
    <xdr:sp macro="" textlink="" fLocksText="0">
      <xdr:nvSpPr>
        <xdr:cNvPr id="68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12</xdr:row>
      <xdr:rowOff>22860</xdr:rowOff>
    </xdr:from>
    <xdr:to>
      <xdr:col>14</xdr:col>
      <xdr:colOff>10230</xdr:colOff>
      <xdr:row>13</xdr:row>
      <xdr:rowOff>7620</xdr:rowOff>
    </xdr:to>
    <xdr:sp macro="" textlink="" fLocksText="0">
      <xdr:nvSpPr>
        <xdr:cNvPr id="69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12</xdr:row>
      <xdr:rowOff>22860</xdr:rowOff>
    </xdr:from>
    <xdr:to>
      <xdr:col>14</xdr:col>
      <xdr:colOff>10230</xdr:colOff>
      <xdr:row>13</xdr:row>
      <xdr:rowOff>7620</xdr:rowOff>
    </xdr:to>
    <xdr:sp macro="" textlink="" fLocksText="0">
      <xdr:nvSpPr>
        <xdr:cNvPr id="70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13</xdr:row>
      <xdr:rowOff>22860</xdr:rowOff>
    </xdr:from>
    <xdr:to>
      <xdr:col>14</xdr:col>
      <xdr:colOff>10230</xdr:colOff>
      <xdr:row>14</xdr:row>
      <xdr:rowOff>7620</xdr:rowOff>
    </xdr:to>
    <xdr:sp macro="" textlink="" fLocksText="0">
      <xdr:nvSpPr>
        <xdr:cNvPr id="71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13</xdr:row>
      <xdr:rowOff>22860</xdr:rowOff>
    </xdr:from>
    <xdr:to>
      <xdr:col>14</xdr:col>
      <xdr:colOff>10230</xdr:colOff>
      <xdr:row>14</xdr:row>
      <xdr:rowOff>7620</xdr:rowOff>
    </xdr:to>
    <xdr:sp macro="" textlink="" fLocksText="0">
      <xdr:nvSpPr>
        <xdr:cNvPr id="72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13</xdr:row>
      <xdr:rowOff>22860</xdr:rowOff>
    </xdr:from>
    <xdr:to>
      <xdr:col>14</xdr:col>
      <xdr:colOff>10230</xdr:colOff>
      <xdr:row>14</xdr:row>
      <xdr:rowOff>7620</xdr:rowOff>
    </xdr:to>
    <xdr:sp macro="" textlink="" fLocksText="0">
      <xdr:nvSpPr>
        <xdr:cNvPr id="73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13</xdr:row>
      <xdr:rowOff>22860</xdr:rowOff>
    </xdr:from>
    <xdr:to>
      <xdr:col>14</xdr:col>
      <xdr:colOff>10230</xdr:colOff>
      <xdr:row>14</xdr:row>
      <xdr:rowOff>7620</xdr:rowOff>
    </xdr:to>
    <xdr:sp macro="" textlink="" fLocksText="0">
      <xdr:nvSpPr>
        <xdr:cNvPr id="74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14</xdr:row>
      <xdr:rowOff>22860</xdr:rowOff>
    </xdr:from>
    <xdr:to>
      <xdr:col>14</xdr:col>
      <xdr:colOff>10230</xdr:colOff>
      <xdr:row>15</xdr:row>
      <xdr:rowOff>7620</xdr:rowOff>
    </xdr:to>
    <xdr:sp macro="" textlink="" fLocksText="0">
      <xdr:nvSpPr>
        <xdr:cNvPr id="75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14</xdr:row>
      <xdr:rowOff>22860</xdr:rowOff>
    </xdr:from>
    <xdr:to>
      <xdr:col>14</xdr:col>
      <xdr:colOff>10230</xdr:colOff>
      <xdr:row>15</xdr:row>
      <xdr:rowOff>7620</xdr:rowOff>
    </xdr:to>
    <xdr:sp macro="" textlink="" fLocksText="0">
      <xdr:nvSpPr>
        <xdr:cNvPr id="76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14</xdr:row>
      <xdr:rowOff>22860</xdr:rowOff>
    </xdr:from>
    <xdr:to>
      <xdr:col>14</xdr:col>
      <xdr:colOff>10230</xdr:colOff>
      <xdr:row>15</xdr:row>
      <xdr:rowOff>7620</xdr:rowOff>
    </xdr:to>
    <xdr:sp macro="" textlink="" fLocksText="0">
      <xdr:nvSpPr>
        <xdr:cNvPr id="77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14</xdr:row>
      <xdr:rowOff>22860</xdr:rowOff>
    </xdr:from>
    <xdr:to>
      <xdr:col>14</xdr:col>
      <xdr:colOff>10230</xdr:colOff>
      <xdr:row>15</xdr:row>
      <xdr:rowOff>7620</xdr:rowOff>
    </xdr:to>
    <xdr:sp macro="" textlink="" fLocksText="0">
      <xdr:nvSpPr>
        <xdr:cNvPr id="78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15</xdr:row>
      <xdr:rowOff>22860</xdr:rowOff>
    </xdr:from>
    <xdr:to>
      <xdr:col>14</xdr:col>
      <xdr:colOff>10230</xdr:colOff>
      <xdr:row>16</xdr:row>
      <xdr:rowOff>7620</xdr:rowOff>
    </xdr:to>
    <xdr:sp macro="" textlink="" fLocksText="0">
      <xdr:nvSpPr>
        <xdr:cNvPr id="79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15</xdr:row>
      <xdr:rowOff>22860</xdr:rowOff>
    </xdr:from>
    <xdr:to>
      <xdr:col>14</xdr:col>
      <xdr:colOff>10230</xdr:colOff>
      <xdr:row>16</xdr:row>
      <xdr:rowOff>7620</xdr:rowOff>
    </xdr:to>
    <xdr:sp macro="" textlink="" fLocksText="0">
      <xdr:nvSpPr>
        <xdr:cNvPr id="80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15</xdr:row>
      <xdr:rowOff>22860</xdr:rowOff>
    </xdr:from>
    <xdr:to>
      <xdr:col>14</xdr:col>
      <xdr:colOff>10230</xdr:colOff>
      <xdr:row>16</xdr:row>
      <xdr:rowOff>7620</xdr:rowOff>
    </xdr:to>
    <xdr:sp macro="" textlink="" fLocksText="0">
      <xdr:nvSpPr>
        <xdr:cNvPr id="81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15</xdr:row>
      <xdr:rowOff>22860</xdr:rowOff>
    </xdr:from>
    <xdr:to>
      <xdr:col>14</xdr:col>
      <xdr:colOff>10230</xdr:colOff>
      <xdr:row>16</xdr:row>
      <xdr:rowOff>7620</xdr:rowOff>
    </xdr:to>
    <xdr:sp macro="" textlink="" fLocksText="0">
      <xdr:nvSpPr>
        <xdr:cNvPr id="82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16</xdr:row>
      <xdr:rowOff>22860</xdr:rowOff>
    </xdr:from>
    <xdr:to>
      <xdr:col>14</xdr:col>
      <xdr:colOff>10230</xdr:colOff>
      <xdr:row>17</xdr:row>
      <xdr:rowOff>7620</xdr:rowOff>
    </xdr:to>
    <xdr:sp macro="" textlink="" fLocksText="0">
      <xdr:nvSpPr>
        <xdr:cNvPr id="83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16</xdr:row>
      <xdr:rowOff>22860</xdr:rowOff>
    </xdr:from>
    <xdr:to>
      <xdr:col>14</xdr:col>
      <xdr:colOff>10230</xdr:colOff>
      <xdr:row>17</xdr:row>
      <xdr:rowOff>7620</xdr:rowOff>
    </xdr:to>
    <xdr:sp macro="" textlink="" fLocksText="0">
      <xdr:nvSpPr>
        <xdr:cNvPr id="84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16</xdr:row>
      <xdr:rowOff>22860</xdr:rowOff>
    </xdr:from>
    <xdr:to>
      <xdr:col>14</xdr:col>
      <xdr:colOff>10230</xdr:colOff>
      <xdr:row>17</xdr:row>
      <xdr:rowOff>7620</xdr:rowOff>
    </xdr:to>
    <xdr:sp macro="" textlink="" fLocksText="0">
      <xdr:nvSpPr>
        <xdr:cNvPr id="85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16</xdr:row>
      <xdr:rowOff>22860</xdr:rowOff>
    </xdr:from>
    <xdr:to>
      <xdr:col>14</xdr:col>
      <xdr:colOff>10230</xdr:colOff>
      <xdr:row>17</xdr:row>
      <xdr:rowOff>7620</xdr:rowOff>
    </xdr:to>
    <xdr:sp macro="" textlink="" fLocksText="0">
      <xdr:nvSpPr>
        <xdr:cNvPr id="86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17</xdr:row>
      <xdr:rowOff>22860</xdr:rowOff>
    </xdr:from>
    <xdr:to>
      <xdr:col>14</xdr:col>
      <xdr:colOff>10230</xdr:colOff>
      <xdr:row>18</xdr:row>
      <xdr:rowOff>7620</xdr:rowOff>
    </xdr:to>
    <xdr:sp macro="" textlink="" fLocksText="0">
      <xdr:nvSpPr>
        <xdr:cNvPr id="87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17</xdr:row>
      <xdr:rowOff>22860</xdr:rowOff>
    </xdr:from>
    <xdr:to>
      <xdr:col>14</xdr:col>
      <xdr:colOff>10230</xdr:colOff>
      <xdr:row>18</xdr:row>
      <xdr:rowOff>7620</xdr:rowOff>
    </xdr:to>
    <xdr:sp macro="" textlink="" fLocksText="0">
      <xdr:nvSpPr>
        <xdr:cNvPr id="88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17</xdr:row>
      <xdr:rowOff>22860</xdr:rowOff>
    </xdr:from>
    <xdr:to>
      <xdr:col>14</xdr:col>
      <xdr:colOff>10230</xdr:colOff>
      <xdr:row>18</xdr:row>
      <xdr:rowOff>7620</xdr:rowOff>
    </xdr:to>
    <xdr:sp macro="" textlink="" fLocksText="0">
      <xdr:nvSpPr>
        <xdr:cNvPr id="89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17</xdr:row>
      <xdr:rowOff>22860</xdr:rowOff>
    </xdr:from>
    <xdr:to>
      <xdr:col>14</xdr:col>
      <xdr:colOff>10230</xdr:colOff>
      <xdr:row>18</xdr:row>
      <xdr:rowOff>7620</xdr:rowOff>
    </xdr:to>
    <xdr:sp macro="" textlink="" fLocksText="0">
      <xdr:nvSpPr>
        <xdr:cNvPr id="90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18</xdr:row>
      <xdr:rowOff>22860</xdr:rowOff>
    </xdr:from>
    <xdr:to>
      <xdr:col>14</xdr:col>
      <xdr:colOff>10230</xdr:colOff>
      <xdr:row>19</xdr:row>
      <xdr:rowOff>7620</xdr:rowOff>
    </xdr:to>
    <xdr:sp macro="" textlink="" fLocksText="0">
      <xdr:nvSpPr>
        <xdr:cNvPr id="91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18</xdr:row>
      <xdr:rowOff>22860</xdr:rowOff>
    </xdr:from>
    <xdr:to>
      <xdr:col>14</xdr:col>
      <xdr:colOff>10230</xdr:colOff>
      <xdr:row>19</xdr:row>
      <xdr:rowOff>7620</xdr:rowOff>
    </xdr:to>
    <xdr:sp macro="" textlink="" fLocksText="0">
      <xdr:nvSpPr>
        <xdr:cNvPr id="92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18</xdr:row>
      <xdr:rowOff>22860</xdr:rowOff>
    </xdr:from>
    <xdr:to>
      <xdr:col>14</xdr:col>
      <xdr:colOff>10230</xdr:colOff>
      <xdr:row>19</xdr:row>
      <xdr:rowOff>7620</xdr:rowOff>
    </xdr:to>
    <xdr:sp macro="" textlink="" fLocksText="0">
      <xdr:nvSpPr>
        <xdr:cNvPr id="93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18</xdr:row>
      <xdr:rowOff>22860</xdr:rowOff>
    </xdr:from>
    <xdr:to>
      <xdr:col>14</xdr:col>
      <xdr:colOff>10230</xdr:colOff>
      <xdr:row>19</xdr:row>
      <xdr:rowOff>7620</xdr:rowOff>
    </xdr:to>
    <xdr:sp macro="" textlink="" fLocksText="0">
      <xdr:nvSpPr>
        <xdr:cNvPr id="94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19</xdr:row>
      <xdr:rowOff>22860</xdr:rowOff>
    </xdr:from>
    <xdr:to>
      <xdr:col>14</xdr:col>
      <xdr:colOff>10230</xdr:colOff>
      <xdr:row>20</xdr:row>
      <xdr:rowOff>7620</xdr:rowOff>
    </xdr:to>
    <xdr:sp macro="" textlink="" fLocksText="0">
      <xdr:nvSpPr>
        <xdr:cNvPr id="95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19</xdr:row>
      <xdr:rowOff>22860</xdr:rowOff>
    </xdr:from>
    <xdr:to>
      <xdr:col>14</xdr:col>
      <xdr:colOff>10230</xdr:colOff>
      <xdr:row>20</xdr:row>
      <xdr:rowOff>7620</xdr:rowOff>
    </xdr:to>
    <xdr:sp macro="" textlink="" fLocksText="0">
      <xdr:nvSpPr>
        <xdr:cNvPr id="96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19</xdr:row>
      <xdr:rowOff>22860</xdr:rowOff>
    </xdr:from>
    <xdr:to>
      <xdr:col>14</xdr:col>
      <xdr:colOff>10230</xdr:colOff>
      <xdr:row>20</xdr:row>
      <xdr:rowOff>7620</xdr:rowOff>
    </xdr:to>
    <xdr:sp macro="" textlink="" fLocksText="0">
      <xdr:nvSpPr>
        <xdr:cNvPr id="97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19</xdr:row>
      <xdr:rowOff>22860</xdr:rowOff>
    </xdr:from>
    <xdr:to>
      <xdr:col>14</xdr:col>
      <xdr:colOff>10230</xdr:colOff>
      <xdr:row>20</xdr:row>
      <xdr:rowOff>7620</xdr:rowOff>
    </xdr:to>
    <xdr:sp macro="" textlink="" fLocksText="0">
      <xdr:nvSpPr>
        <xdr:cNvPr id="98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20</xdr:row>
      <xdr:rowOff>22860</xdr:rowOff>
    </xdr:from>
    <xdr:to>
      <xdr:col>14</xdr:col>
      <xdr:colOff>10230</xdr:colOff>
      <xdr:row>21</xdr:row>
      <xdr:rowOff>7620</xdr:rowOff>
    </xdr:to>
    <xdr:sp macro="" textlink="" fLocksText="0">
      <xdr:nvSpPr>
        <xdr:cNvPr id="99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20</xdr:row>
      <xdr:rowOff>22860</xdr:rowOff>
    </xdr:from>
    <xdr:to>
      <xdr:col>14</xdr:col>
      <xdr:colOff>10230</xdr:colOff>
      <xdr:row>21</xdr:row>
      <xdr:rowOff>7620</xdr:rowOff>
    </xdr:to>
    <xdr:sp macro="" textlink="" fLocksText="0">
      <xdr:nvSpPr>
        <xdr:cNvPr id="100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20</xdr:row>
      <xdr:rowOff>22860</xdr:rowOff>
    </xdr:from>
    <xdr:to>
      <xdr:col>14</xdr:col>
      <xdr:colOff>10230</xdr:colOff>
      <xdr:row>21</xdr:row>
      <xdr:rowOff>7620</xdr:rowOff>
    </xdr:to>
    <xdr:sp macro="" textlink="" fLocksText="0">
      <xdr:nvSpPr>
        <xdr:cNvPr id="101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20</xdr:row>
      <xdr:rowOff>22860</xdr:rowOff>
    </xdr:from>
    <xdr:to>
      <xdr:col>14</xdr:col>
      <xdr:colOff>10230</xdr:colOff>
      <xdr:row>21</xdr:row>
      <xdr:rowOff>7620</xdr:rowOff>
    </xdr:to>
    <xdr:sp macro="" textlink="" fLocksText="0">
      <xdr:nvSpPr>
        <xdr:cNvPr id="102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21</xdr:row>
      <xdr:rowOff>22860</xdr:rowOff>
    </xdr:from>
    <xdr:to>
      <xdr:col>14</xdr:col>
      <xdr:colOff>10230</xdr:colOff>
      <xdr:row>22</xdr:row>
      <xdr:rowOff>7620</xdr:rowOff>
    </xdr:to>
    <xdr:sp macro="" textlink="" fLocksText="0">
      <xdr:nvSpPr>
        <xdr:cNvPr id="103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21</xdr:row>
      <xdr:rowOff>22860</xdr:rowOff>
    </xdr:from>
    <xdr:to>
      <xdr:col>14</xdr:col>
      <xdr:colOff>10230</xdr:colOff>
      <xdr:row>22</xdr:row>
      <xdr:rowOff>7620</xdr:rowOff>
    </xdr:to>
    <xdr:sp macro="" textlink="" fLocksText="0">
      <xdr:nvSpPr>
        <xdr:cNvPr id="104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21</xdr:row>
      <xdr:rowOff>22860</xdr:rowOff>
    </xdr:from>
    <xdr:to>
      <xdr:col>14</xdr:col>
      <xdr:colOff>10230</xdr:colOff>
      <xdr:row>22</xdr:row>
      <xdr:rowOff>7620</xdr:rowOff>
    </xdr:to>
    <xdr:sp macro="" textlink="" fLocksText="0">
      <xdr:nvSpPr>
        <xdr:cNvPr id="105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21</xdr:row>
      <xdr:rowOff>22860</xdr:rowOff>
    </xdr:from>
    <xdr:to>
      <xdr:col>14</xdr:col>
      <xdr:colOff>10230</xdr:colOff>
      <xdr:row>22</xdr:row>
      <xdr:rowOff>7620</xdr:rowOff>
    </xdr:to>
    <xdr:sp macro="" textlink="" fLocksText="0">
      <xdr:nvSpPr>
        <xdr:cNvPr id="106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22</xdr:row>
      <xdr:rowOff>22860</xdr:rowOff>
    </xdr:from>
    <xdr:to>
      <xdr:col>14</xdr:col>
      <xdr:colOff>10230</xdr:colOff>
      <xdr:row>23</xdr:row>
      <xdr:rowOff>7620</xdr:rowOff>
    </xdr:to>
    <xdr:sp macro="" textlink="" fLocksText="0">
      <xdr:nvSpPr>
        <xdr:cNvPr id="107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22</xdr:row>
      <xdr:rowOff>22860</xdr:rowOff>
    </xdr:from>
    <xdr:to>
      <xdr:col>14</xdr:col>
      <xdr:colOff>10230</xdr:colOff>
      <xdr:row>23</xdr:row>
      <xdr:rowOff>7620</xdr:rowOff>
    </xdr:to>
    <xdr:sp macro="" textlink="" fLocksText="0">
      <xdr:nvSpPr>
        <xdr:cNvPr id="108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22</xdr:row>
      <xdr:rowOff>22860</xdr:rowOff>
    </xdr:from>
    <xdr:to>
      <xdr:col>14</xdr:col>
      <xdr:colOff>10230</xdr:colOff>
      <xdr:row>23</xdr:row>
      <xdr:rowOff>7620</xdr:rowOff>
    </xdr:to>
    <xdr:sp macro="" textlink="" fLocksText="0">
      <xdr:nvSpPr>
        <xdr:cNvPr id="109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22</xdr:row>
      <xdr:rowOff>22860</xdr:rowOff>
    </xdr:from>
    <xdr:to>
      <xdr:col>14</xdr:col>
      <xdr:colOff>10230</xdr:colOff>
      <xdr:row>23</xdr:row>
      <xdr:rowOff>7620</xdr:rowOff>
    </xdr:to>
    <xdr:sp macro="" textlink="" fLocksText="0">
      <xdr:nvSpPr>
        <xdr:cNvPr id="110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23</xdr:row>
      <xdr:rowOff>22860</xdr:rowOff>
    </xdr:from>
    <xdr:to>
      <xdr:col>14</xdr:col>
      <xdr:colOff>10230</xdr:colOff>
      <xdr:row>24</xdr:row>
      <xdr:rowOff>7620</xdr:rowOff>
    </xdr:to>
    <xdr:sp macro="" textlink="" fLocksText="0">
      <xdr:nvSpPr>
        <xdr:cNvPr id="111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23</xdr:row>
      <xdr:rowOff>22860</xdr:rowOff>
    </xdr:from>
    <xdr:to>
      <xdr:col>14</xdr:col>
      <xdr:colOff>10230</xdr:colOff>
      <xdr:row>24</xdr:row>
      <xdr:rowOff>7620</xdr:rowOff>
    </xdr:to>
    <xdr:sp macro="" textlink="" fLocksText="0">
      <xdr:nvSpPr>
        <xdr:cNvPr id="112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23</xdr:row>
      <xdr:rowOff>22860</xdr:rowOff>
    </xdr:from>
    <xdr:to>
      <xdr:col>14</xdr:col>
      <xdr:colOff>10230</xdr:colOff>
      <xdr:row>24</xdr:row>
      <xdr:rowOff>7620</xdr:rowOff>
    </xdr:to>
    <xdr:sp macro="" textlink="" fLocksText="0">
      <xdr:nvSpPr>
        <xdr:cNvPr id="113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23</xdr:row>
      <xdr:rowOff>22860</xdr:rowOff>
    </xdr:from>
    <xdr:to>
      <xdr:col>14</xdr:col>
      <xdr:colOff>10230</xdr:colOff>
      <xdr:row>24</xdr:row>
      <xdr:rowOff>7620</xdr:rowOff>
    </xdr:to>
    <xdr:sp macro="" textlink="" fLocksText="0">
      <xdr:nvSpPr>
        <xdr:cNvPr id="114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24</xdr:row>
      <xdr:rowOff>22860</xdr:rowOff>
    </xdr:from>
    <xdr:to>
      <xdr:col>14</xdr:col>
      <xdr:colOff>10230</xdr:colOff>
      <xdr:row>25</xdr:row>
      <xdr:rowOff>7620</xdr:rowOff>
    </xdr:to>
    <xdr:sp macro="" textlink="" fLocksText="0">
      <xdr:nvSpPr>
        <xdr:cNvPr id="115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24</xdr:row>
      <xdr:rowOff>22860</xdr:rowOff>
    </xdr:from>
    <xdr:to>
      <xdr:col>14</xdr:col>
      <xdr:colOff>10230</xdr:colOff>
      <xdr:row>25</xdr:row>
      <xdr:rowOff>7620</xdr:rowOff>
    </xdr:to>
    <xdr:sp macro="" textlink="" fLocksText="0">
      <xdr:nvSpPr>
        <xdr:cNvPr id="116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24</xdr:row>
      <xdr:rowOff>22860</xdr:rowOff>
    </xdr:from>
    <xdr:to>
      <xdr:col>14</xdr:col>
      <xdr:colOff>10230</xdr:colOff>
      <xdr:row>25</xdr:row>
      <xdr:rowOff>7620</xdr:rowOff>
    </xdr:to>
    <xdr:sp macro="" textlink="" fLocksText="0">
      <xdr:nvSpPr>
        <xdr:cNvPr id="117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24</xdr:row>
      <xdr:rowOff>22860</xdr:rowOff>
    </xdr:from>
    <xdr:to>
      <xdr:col>14</xdr:col>
      <xdr:colOff>10230</xdr:colOff>
      <xdr:row>25</xdr:row>
      <xdr:rowOff>7620</xdr:rowOff>
    </xdr:to>
    <xdr:sp macro="" textlink="" fLocksText="0">
      <xdr:nvSpPr>
        <xdr:cNvPr id="118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25</xdr:row>
      <xdr:rowOff>22860</xdr:rowOff>
    </xdr:from>
    <xdr:to>
      <xdr:col>14</xdr:col>
      <xdr:colOff>10230</xdr:colOff>
      <xdr:row>26</xdr:row>
      <xdr:rowOff>7620</xdr:rowOff>
    </xdr:to>
    <xdr:sp macro="" textlink="" fLocksText="0">
      <xdr:nvSpPr>
        <xdr:cNvPr id="119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25</xdr:row>
      <xdr:rowOff>22860</xdr:rowOff>
    </xdr:from>
    <xdr:to>
      <xdr:col>14</xdr:col>
      <xdr:colOff>10230</xdr:colOff>
      <xdr:row>26</xdr:row>
      <xdr:rowOff>7620</xdr:rowOff>
    </xdr:to>
    <xdr:sp macro="" textlink="" fLocksText="0">
      <xdr:nvSpPr>
        <xdr:cNvPr id="120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25</xdr:row>
      <xdr:rowOff>22860</xdr:rowOff>
    </xdr:from>
    <xdr:to>
      <xdr:col>14</xdr:col>
      <xdr:colOff>10230</xdr:colOff>
      <xdr:row>26</xdr:row>
      <xdr:rowOff>7620</xdr:rowOff>
    </xdr:to>
    <xdr:sp macro="" textlink="" fLocksText="0">
      <xdr:nvSpPr>
        <xdr:cNvPr id="121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25</xdr:row>
      <xdr:rowOff>22860</xdr:rowOff>
    </xdr:from>
    <xdr:to>
      <xdr:col>14</xdr:col>
      <xdr:colOff>10230</xdr:colOff>
      <xdr:row>26</xdr:row>
      <xdr:rowOff>7620</xdr:rowOff>
    </xdr:to>
    <xdr:sp macro="" textlink="" fLocksText="0">
      <xdr:nvSpPr>
        <xdr:cNvPr id="122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26</xdr:row>
      <xdr:rowOff>22860</xdr:rowOff>
    </xdr:from>
    <xdr:to>
      <xdr:col>14</xdr:col>
      <xdr:colOff>10230</xdr:colOff>
      <xdr:row>27</xdr:row>
      <xdr:rowOff>7620</xdr:rowOff>
    </xdr:to>
    <xdr:sp macro="" textlink="" fLocksText="0">
      <xdr:nvSpPr>
        <xdr:cNvPr id="123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26</xdr:row>
      <xdr:rowOff>22860</xdr:rowOff>
    </xdr:from>
    <xdr:to>
      <xdr:col>14</xdr:col>
      <xdr:colOff>10230</xdr:colOff>
      <xdr:row>27</xdr:row>
      <xdr:rowOff>7620</xdr:rowOff>
    </xdr:to>
    <xdr:sp macro="" textlink="" fLocksText="0">
      <xdr:nvSpPr>
        <xdr:cNvPr id="124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26</xdr:row>
      <xdr:rowOff>22860</xdr:rowOff>
    </xdr:from>
    <xdr:to>
      <xdr:col>14</xdr:col>
      <xdr:colOff>10230</xdr:colOff>
      <xdr:row>27</xdr:row>
      <xdr:rowOff>7620</xdr:rowOff>
    </xdr:to>
    <xdr:sp macro="" textlink="" fLocksText="0">
      <xdr:nvSpPr>
        <xdr:cNvPr id="125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26</xdr:row>
      <xdr:rowOff>22860</xdr:rowOff>
    </xdr:from>
    <xdr:to>
      <xdr:col>14</xdr:col>
      <xdr:colOff>10230</xdr:colOff>
      <xdr:row>27</xdr:row>
      <xdr:rowOff>7620</xdr:rowOff>
    </xdr:to>
    <xdr:sp macro="" textlink="" fLocksText="0">
      <xdr:nvSpPr>
        <xdr:cNvPr id="126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27</xdr:row>
      <xdr:rowOff>22860</xdr:rowOff>
    </xdr:from>
    <xdr:to>
      <xdr:col>14</xdr:col>
      <xdr:colOff>10230</xdr:colOff>
      <xdr:row>28</xdr:row>
      <xdr:rowOff>7620</xdr:rowOff>
    </xdr:to>
    <xdr:sp macro="" textlink="" fLocksText="0">
      <xdr:nvSpPr>
        <xdr:cNvPr id="127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27</xdr:row>
      <xdr:rowOff>22860</xdr:rowOff>
    </xdr:from>
    <xdr:to>
      <xdr:col>14</xdr:col>
      <xdr:colOff>10230</xdr:colOff>
      <xdr:row>28</xdr:row>
      <xdr:rowOff>7620</xdr:rowOff>
    </xdr:to>
    <xdr:sp macro="" textlink="" fLocksText="0">
      <xdr:nvSpPr>
        <xdr:cNvPr id="128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27</xdr:row>
      <xdr:rowOff>22860</xdr:rowOff>
    </xdr:from>
    <xdr:to>
      <xdr:col>14</xdr:col>
      <xdr:colOff>10230</xdr:colOff>
      <xdr:row>28</xdr:row>
      <xdr:rowOff>7620</xdr:rowOff>
    </xdr:to>
    <xdr:sp macro="" textlink="" fLocksText="0">
      <xdr:nvSpPr>
        <xdr:cNvPr id="129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27</xdr:row>
      <xdr:rowOff>22860</xdr:rowOff>
    </xdr:from>
    <xdr:to>
      <xdr:col>14</xdr:col>
      <xdr:colOff>10230</xdr:colOff>
      <xdr:row>28</xdr:row>
      <xdr:rowOff>7620</xdr:rowOff>
    </xdr:to>
    <xdr:sp macro="" textlink="" fLocksText="0">
      <xdr:nvSpPr>
        <xdr:cNvPr id="130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28</xdr:row>
      <xdr:rowOff>22860</xdr:rowOff>
    </xdr:from>
    <xdr:to>
      <xdr:col>14</xdr:col>
      <xdr:colOff>10230</xdr:colOff>
      <xdr:row>29</xdr:row>
      <xdr:rowOff>7620</xdr:rowOff>
    </xdr:to>
    <xdr:sp macro="" textlink="" fLocksText="0">
      <xdr:nvSpPr>
        <xdr:cNvPr id="131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28</xdr:row>
      <xdr:rowOff>22860</xdr:rowOff>
    </xdr:from>
    <xdr:to>
      <xdr:col>14</xdr:col>
      <xdr:colOff>10230</xdr:colOff>
      <xdr:row>29</xdr:row>
      <xdr:rowOff>7620</xdr:rowOff>
    </xdr:to>
    <xdr:sp macro="" textlink="" fLocksText="0">
      <xdr:nvSpPr>
        <xdr:cNvPr id="132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28</xdr:row>
      <xdr:rowOff>22860</xdr:rowOff>
    </xdr:from>
    <xdr:to>
      <xdr:col>14</xdr:col>
      <xdr:colOff>10230</xdr:colOff>
      <xdr:row>29</xdr:row>
      <xdr:rowOff>7620</xdr:rowOff>
    </xdr:to>
    <xdr:sp macro="" textlink="" fLocksText="0">
      <xdr:nvSpPr>
        <xdr:cNvPr id="133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28</xdr:row>
      <xdr:rowOff>22860</xdr:rowOff>
    </xdr:from>
    <xdr:to>
      <xdr:col>14</xdr:col>
      <xdr:colOff>10230</xdr:colOff>
      <xdr:row>29</xdr:row>
      <xdr:rowOff>7620</xdr:rowOff>
    </xdr:to>
    <xdr:sp macro="" textlink="" fLocksText="0">
      <xdr:nvSpPr>
        <xdr:cNvPr id="134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29</xdr:row>
      <xdr:rowOff>22860</xdr:rowOff>
    </xdr:from>
    <xdr:to>
      <xdr:col>14</xdr:col>
      <xdr:colOff>10230</xdr:colOff>
      <xdr:row>30</xdr:row>
      <xdr:rowOff>7620</xdr:rowOff>
    </xdr:to>
    <xdr:sp macro="" textlink="" fLocksText="0">
      <xdr:nvSpPr>
        <xdr:cNvPr id="135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29</xdr:row>
      <xdr:rowOff>22860</xdr:rowOff>
    </xdr:from>
    <xdr:to>
      <xdr:col>14</xdr:col>
      <xdr:colOff>10230</xdr:colOff>
      <xdr:row>30</xdr:row>
      <xdr:rowOff>7620</xdr:rowOff>
    </xdr:to>
    <xdr:sp macro="" textlink="" fLocksText="0">
      <xdr:nvSpPr>
        <xdr:cNvPr id="136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29</xdr:row>
      <xdr:rowOff>22860</xdr:rowOff>
    </xdr:from>
    <xdr:to>
      <xdr:col>14</xdr:col>
      <xdr:colOff>10230</xdr:colOff>
      <xdr:row>30</xdr:row>
      <xdr:rowOff>7620</xdr:rowOff>
    </xdr:to>
    <xdr:sp macro="" textlink="" fLocksText="0">
      <xdr:nvSpPr>
        <xdr:cNvPr id="137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29</xdr:row>
      <xdr:rowOff>22860</xdr:rowOff>
    </xdr:from>
    <xdr:to>
      <xdr:col>14</xdr:col>
      <xdr:colOff>10230</xdr:colOff>
      <xdr:row>30</xdr:row>
      <xdr:rowOff>7620</xdr:rowOff>
    </xdr:to>
    <xdr:sp macro="" textlink="" fLocksText="0">
      <xdr:nvSpPr>
        <xdr:cNvPr id="138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30</xdr:row>
      <xdr:rowOff>22860</xdr:rowOff>
    </xdr:from>
    <xdr:to>
      <xdr:col>14</xdr:col>
      <xdr:colOff>10230</xdr:colOff>
      <xdr:row>31</xdr:row>
      <xdr:rowOff>7620</xdr:rowOff>
    </xdr:to>
    <xdr:sp macro="" textlink="" fLocksText="0">
      <xdr:nvSpPr>
        <xdr:cNvPr id="139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30</xdr:row>
      <xdr:rowOff>22860</xdr:rowOff>
    </xdr:from>
    <xdr:to>
      <xdr:col>14</xdr:col>
      <xdr:colOff>10230</xdr:colOff>
      <xdr:row>31</xdr:row>
      <xdr:rowOff>7620</xdr:rowOff>
    </xdr:to>
    <xdr:sp macro="" textlink="" fLocksText="0">
      <xdr:nvSpPr>
        <xdr:cNvPr id="140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30</xdr:row>
      <xdr:rowOff>22860</xdr:rowOff>
    </xdr:from>
    <xdr:to>
      <xdr:col>14</xdr:col>
      <xdr:colOff>10230</xdr:colOff>
      <xdr:row>31</xdr:row>
      <xdr:rowOff>7620</xdr:rowOff>
    </xdr:to>
    <xdr:sp macro="" textlink="" fLocksText="0">
      <xdr:nvSpPr>
        <xdr:cNvPr id="141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30</xdr:row>
      <xdr:rowOff>22860</xdr:rowOff>
    </xdr:from>
    <xdr:to>
      <xdr:col>14</xdr:col>
      <xdr:colOff>10230</xdr:colOff>
      <xdr:row>31</xdr:row>
      <xdr:rowOff>7620</xdr:rowOff>
    </xdr:to>
    <xdr:sp macro="" textlink="" fLocksText="0">
      <xdr:nvSpPr>
        <xdr:cNvPr id="142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31</xdr:row>
      <xdr:rowOff>22860</xdr:rowOff>
    </xdr:from>
    <xdr:to>
      <xdr:col>14</xdr:col>
      <xdr:colOff>10230</xdr:colOff>
      <xdr:row>32</xdr:row>
      <xdr:rowOff>7620</xdr:rowOff>
    </xdr:to>
    <xdr:sp macro="" textlink="" fLocksText="0">
      <xdr:nvSpPr>
        <xdr:cNvPr id="143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31</xdr:row>
      <xdr:rowOff>22860</xdr:rowOff>
    </xdr:from>
    <xdr:to>
      <xdr:col>14</xdr:col>
      <xdr:colOff>10230</xdr:colOff>
      <xdr:row>32</xdr:row>
      <xdr:rowOff>7620</xdr:rowOff>
    </xdr:to>
    <xdr:sp macro="" textlink="" fLocksText="0">
      <xdr:nvSpPr>
        <xdr:cNvPr id="144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31</xdr:row>
      <xdr:rowOff>22860</xdr:rowOff>
    </xdr:from>
    <xdr:to>
      <xdr:col>14</xdr:col>
      <xdr:colOff>10230</xdr:colOff>
      <xdr:row>32</xdr:row>
      <xdr:rowOff>7620</xdr:rowOff>
    </xdr:to>
    <xdr:sp macro="" textlink="" fLocksText="0">
      <xdr:nvSpPr>
        <xdr:cNvPr id="145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31</xdr:row>
      <xdr:rowOff>22860</xdr:rowOff>
    </xdr:from>
    <xdr:to>
      <xdr:col>14</xdr:col>
      <xdr:colOff>10230</xdr:colOff>
      <xdr:row>32</xdr:row>
      <xdr:rowOff>7620</xdr:rowOff>
    </xdr:to>
    <xdr:sp macro="" textlink="" fLocksText="0">
      <xdr:nvSpPr>
        <xdr:cNvPr id="146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32</xdr:row>
      <xdr:rowOff>22860</xdr:rowOff>
    </xdr:from>
    <xdr:to>
      <xdr:col>14</xdr:col>
      <xdr:colOff>10230</xdr:colOff>
      <xdr:row>33</xdr:row>
      <xdr:rowOff>7620</xdr:rowOff>
    </xdr:to>
    <xdr:sp macro="" textlink="" fLocksText="0">
      <xdr:nvSpPr>
        <xdr:cNvPr id="147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32</xdr:row>
      <xdr:rowOff>22860</xdr:rowOff>
    </xdr:from>
    <xdr:to>
      <xdr:col>14</xdr:col>
      <xdr:colOff>10230</xdr:colOff>
      <xdr:row>33</xdr:row>
      <xdr:rowOff>7620</xdr:rowOff>
    </xdr:to>
    <xdr:sp macro="" textlink="" fLocksText="0">
      <xdr:nvSpPr>
        <xdr:cNvPr id="148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32</xdr:row>
      <xdr:rowOff>22860</xdr:rowOff>
    </xdr:from>
    <xdr:to>
      <xdr:col>14</xdr:col>
      <xdr:colOff>10230</xdr:colOff>
      <xdr:row>33</xdr:row>
      <xdr:rowOff>7620</xdr:rowOff>
    </xdr:to>
    <xdr:sp macro="" textlink="" fLocksText="0">
      <xdr:nvSpPr>
        <xdr:cNvPr id="149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32</xdr:row>
      <xdr:rowOff>22860</xdr:rowOff>
    </xdr:from>
    <xdr:to>
      <xdr:col>14</xdr:col>
      <xdr:colOff>10230</xdr:colOff>
      <xdr:row>33</xdr:row>
      <xdr:rowOff>7620</xdr:rowOff>
    </xdr:to>
    <xdr:sp macro="" textlink="" fLocksText="0">
      <xdr:nvSpPr>
        <xdr:cNvPr id="150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33</xdr:row>
      <xdr:rowOff>22860</xdr:rowOff>
    </xdr:from>
    <xdr:to>
      <xdr:col>14</xdr:col>
      <xdr:colOff>10230</xdr:colOff>
      <xdr:row>34</xdr:row>
      <xdr:rowOff>7620</xdr:rowOff>
    </xdr:to>
    <xdr:sp macro="" textlink="" fLocksText="0">
      <xdr:nvSpPr>
        <xdr:cNvPr id="151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33</xdr:row>
      <xdr:rowOff>22860</xdr:rowOff>
    </xdr:from>
    <xdr:to>
      <xdr:col>14</xdr:col>
      <xdr:colOff>10230</xdr:colOff>
      <xdr:row>34</xdr:row>
      <xdr:rowOff>7620</xdr:rowOff>
    </xdr:to>
    <xdr:sp macro="" textlink="" fLocksText="0">
      <xdr:nvSpPr>
        <xdr:cNvPr id="152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33</xdr:row>
      <xdr:rowOff>22860</xdr:rowOff>
    </xdr:from>
    <xdr:to>
      <xdr:col>14</xdr:col>
      <xdr:colOff>10230</xdr:colOff>
      <xdr:row>34</xdr:row>
      <xdr:rowOff>7620</xdr:rowOff>
    </xdr:to>
    <xdr:sp macro="" textlink="" fLocksText="0">
      <xdr:nvSpPr>
        <xdr:cNvPr id="153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33</xdr:row>
      <xdr:rowOff>22860</xdr:rowOff>
    </xdr:from>
    <xdr:to>
      <xdr:col>14</xdr:col>
      <xdr:colOff>10230</xdr:colOff>
      <xdr:row>34</xdr:row>
      <xdr:rowOff>7620</xdr:rowOff>
    </xdr:to>
    <xdr:sp macro="" textlink="" fLocksText="0">
      <xdr:nvSpPr>
        <xdr:cNvPr id="154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34</xdr:row>
      <xdr:rowOff>22860</xdr:rowOff>
    </xdr:from>
    <xdr:to>
      <xdr:col>14</xdr:col>
      <xdr:colOff>10230</xdr:colOff>
      <xdr:row>35</xdr:row>
      <xdr:rowOff>7620</xdr:rowOff>
    </xdr:to>
    <xdr:sp macro="" textlink="" fLocksText="0">
      <xdr:nvSpPr>
        <xdr:cNvPr id="155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34</xdr:row>
      <xdr:rowOff>22860</xdr:rowOff>
    </xdr:from>
    <xdr:to>
      <xdr:col>14</xdr:col>
      <xdr:colOff>10230</xdr:colOff>
      <xdr:row>35</xdr:row>
      <xdr:rowOff>7620</xdr:rowOff>
    </xdr:to>
    <xdr:sp macro="" textlink="" fLocksText="0">
      <xdr:nvSpPr>
        <xdr:cNvPr id="156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34</xdr:row>
      <xdr:rowOff>22860</xdr:rowOff>
    </xdr:from>
    <xdr:to>
      <xdr:col>14</xdr:col>
      <xdr:colOff>10230</xdr:colOff>
      <xdr:row>35</xdr:row>
      <xdr:rowOff>7620</xdr:rowOff>
    </xdr:to>
    <xdr:sp macro="" textlink="" fLocksText="0">
      <xdr:nvSpPr>
        <xdr:cNvPr id="157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34</xdr:row>
      <xdr:rowOff>22860</xdr:rowOff>
    </xdr:from>
    <xdr:to>
      <xdr:col>14</xdr:col>
      <xdr:colOff>10230</xdr:colOff>
      <xdr:row>35</xdr:row>
      <xdr:rowOff>7620</xdr:rowOff>
    </xdr:to>
    <xdr:sp macro="" textlink="" fLocksText="0">
      <xdr:nvSpPr>
        <xdr:cNvPr id="158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35</xdr:row>
      <xdr:rowOff>22860</xdr:rowOff>
    </xdr:from>
    <xdr:to>
      <xdr:col>14</xdr:col>
      <xdr:colOff>10230</xdr:colOff>
      <xdr:row>36</xdr:row>
      <xdr:rowOff>7620</xdr:rowOff>
    </xdr:to>
    <xdr:sp macro="" textlink="" fLocksText="0">
      <xdr:nvSpPr>
        <xdr:cNvPr id="159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35</xdr:row>
      <xdr:rowOff>22860</xdr:rowOff>
    </xdr:from>
    <xdr:to>
      <xdr:col>14</xdr:col>
      <xdr:colOff>10230</xdr:colOff>
      <xdr:row>36</xdr:row>
      <xdr:rowOff>7620</xdr:rowOff>
    </xdr:to>
    <xdr:sp macro="" textlink="" fLocksText="0">
      <xdr:nvSpPr>
        <xdr:cNvPr id="160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35</xdr:row>
      <xdr:rowOff>22860</xdr:rowOff>
    </xdr:from>
    <xdr:to>
      <xdr:col>14</xdr:col>
      <xdr:colOff>10230</xdr:colOff>
      <xdr:row>36</xdr:row>
      <xdr:rowOff>7620</xdr:rowOff>
    </xdr:to>
    <xdr:sp macro="" textlink="" fLocksText="0">
      <xdr:nvSpPr>
        <xdr:cNvPr id="161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35</xdr:row>
      <xdr:rowOff>22860</xdr:rowOff>
    </xdr:from>
    <xdr:to>
      <xdr:col>14</xdr:col>
      <xdr:colOff>10230</xdr:colOff>
      <xdr:row>36</xdr:row>
      <xdr:rowOff>7620</xdr:rowOff>
    </xdr:to>
    <xdr:sp macro="" textlink="" fLocksText="0">
      <xdr:nvSpPr>
        <xdr:cNvPr id="162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36</xdr:row>
      <xdr:rowOff>22860</xdr:rowOff>
    </xdr:from>
    <xdr:to>
      <xdr:col>14</xdr:col>
      <xdr:colOff>10230</xdr:colOff>
      <xdr:row>37</xdr:row>
      <xdr:rowOff>7620</xdr:rowOff>
    </xdr:to>
    <xdr:sp macro="" textlink="" fLocksText="0">
      <xdr:nvSpPr>
        <xdr:cNvPr id="163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36</xdr:row>
      <xdr:rowOff>22860</xdr:rowOff>
    </xdr:from>
    <xdr:to>
      <xdr:col>14</xdr:col>
      <xdr:colOff>10230</xdr:colOff>
      <xdr:row>37</xdr:row>
      <xdr:rowOff>7620</xdr:rowOff>
    </xdr:to>
    <xdr:sp macro="" textlink="" fLocksText="0">
      <xdr:nvSpPr>
        <xdr:cNvPr id="164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36</xdr:row>
      <xdr:rowOff>22860</xdr:rowOff>
    </xdr:from>
    <xdr:to>
      <xdr:col>14</xdr:col>
      <xdr:colOff>10230</xdr:colOff>
      <xdr:row>37</xdr:row>
      <xdr:rowOff>7620</xdr:rowOff>
    </xdr:to>
    <xdr:sp macro="" textlink="" fLocksText="0">
      <xdr:nvSpPr>
        <xdr:cNvPr id="165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36</xdr:row>
      <xdr:rowOff>22860</xdr:rowOff>
    </xdr:from>
    <xdr:to>
      <xdr:col>14</xdr:col>
      <xdr:colOff>10230</xdr:colOff>
      <xdr:row>37</xdr:row>
      <xdr:rowOff>7620</xdr:rowOff>
    </xdr:to>
    <xdr:sp macro="" textlink="" fLocksText="0">
      <xdr:nvSpPr>
        <xdr:cNvPr id="166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37</xdr:row>
      <xdr:rowOff>22860</xdr:rowOff>
    </xdr:from>
    <xdr:to>
      <xdr:col>14</xdr:col>
      <xdr:colOff>10230</xdr:colOff>
      <xdr:row>38</xdr:row>
      <xdr:rowOff>7620</xdr:rowOff>
    </xdr:to>
    <xdr:sp macro="" textlink="" fLocksText="0">
      <xdr:nvSpPr>
        <xdr:cNvPr id="167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37</xdr:row>
      <xdr:rowOff>22860</xdr:rowOff>
    </xdr:from>
    <xdr:to>
      <xdr:col>14</xdr:col>
      <xdr:colOff>10230</xdr:colOff>
      <xdr:row>38</xdr:row>
      <xdr:rowOff>7620</xdr:rowOff>
    </xdr:to>
    <xdr:sp macro="" textlink="" fLocksText="0">
      <xdr:nvSpPr>
        <xdr:cNvPr id="168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37</xdr:row>
      <xdr:rowOff>22860</xdr:rowOff>
    </xdr:from>
    <xdr:to>
      <xdr:col>14</xdr:col>
      <xdr:colOff>10230</xdr:colOff>
      <xdr:row>38</xdr:row>
      <xdr:rowOff>7620</xdr:rowOff>
    </xdr:to>
    <xdr:sp macro="" textlink="" fLocksText="0">
      <xdr:nvSpPr>
        <xdr:cNvPr id="169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37</xdr:row>
      <xdr:rowOff>22860</xdr:rowOff>
    </xdr:from>
    <xdr:to>
      <xdr:col>14</xdr:col>
      <xdr:colOff>10230</xdr:colOff>
      <xdr:row>38</xdr:row>
      <xdr:rowOff>7620</xdr:rowOff>
    </xdr:to>
    <xdr:sp macro="" textlink="" fLocksText="0">
      <xdr:nvSpPr>
        <xdr:cNvPr id="170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38</xdr:row>
      <xdr:rowOff>22860</xdr:rowOff>
    </xdr:from>
    <xdr:to>
      <xdr:col>14</xdr:col>
      <xdr:colOff>10230</xdr:colOff>
      <xdr:row>39</xdr:row>
      <xdr:rowOff>7620</xdr:rowOff>
    </xdr:to>
    <xdr:sp macro="" textlink="" fLocksText="0">
      <xdr:nvSpPr>
        <xdr:cNvPr id="171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38</xdr:row>
      <xdr:rowOff>22860</xdr:rowOff>
    </xdr:from>
    <xdr:to>
      <xdr:col>14</xdr:col>
      <xdr:colOff>10230</xdr:colOff>
      <xdr:row>39</xdr:row>
      <xdr:rowOff>7620</xdr:rowOff>
    </xdr:to>
    <xdr:sp macro="" textlink="" fLocksText="0">
      <xdr:nvSpPr>
        <xdr:cNvPr id="172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38</xdr:row>
      <xdr:rowOff>22860</xdr:rowOff>
    </xdr:from>
    <xdr:to>
      <xdr:col>14</xdr:col>
      <xdr:colOff>10230</xdr:colOff>
      <xdr:row>39</xdr:row>
      <xdr:rowOff>7620</xdr:rowOff>
    </xdr:to>
    <xdr:sp macro="" textlink="" fLocksText="0">
      <xdr:nvSpPr>
        <xdr:cNvPr id="173" name="Text 153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38</xdr:row>
      <xdr:rowOff>22860</xdr:rowOff>
    </xdr:from>
    <xdr:to>
      <xdr:col>14</xdr:col>
      <xdr:colOff>10230</xdr:colOff>
      <xdr:row>39</xdr:row>
      <xdr:rowOff>7620</xdr:rowOff>
    </xdr:to>
    <xdr:sp macro="" textlink="" fLocksText="0">
      <xdr:nvSpPr>
        <xdr:cNvPr id="174" name="Text 154"/>
        <xdr:cNvSpPr txBox="1">
          <a:spLocks noChangeArrowheads="1"/>
        </xdr:cNvSpPr>
      </xdr:nvSpPr>
      <xdr:spPr bwMode="auto">
        <a:xfrm>
          <a:off x="6774180" y="1310640"/>
          <a:ext cx="16298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39</xdr:row>
      <xdr:rowOff>22860</xdr:rowOff>
    </xdr:from>
    <xdr:to>
      <xdr:col>14</xdr:col>
      <xdr:colOff>10230</xdr:colOff>
      <xdr:row>40</xdr:row>
      <xdr:rowOff>7620</xdr:rowOff>
    </xdr:to>
    <xdr:sp macro="" textlink="" fLocksText="0">
      <xdr:nvSpPr>
        <xdr:cNvPr id="175" name="Text 153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39</xdr:row>
      <xdr:rowOff>22860</xdr:rowOff>
    </xdr:from>
    <xdr:to>
      <xdr:col>14</xdr:col>
      <xdr:colOff>10230</xdr:colOff>
      <xdr:row>40</xdr:row>
      <xdr:rowOff>7620</xdr:rowOff>
    </xdr:to>
    <xdr:sp macro="" textlink="" fLocksText="0">
      <xdr:nvSpPr>
        <xdr:cNvPr id="176" name="Text 154"/>
        <xdr:cNvSpPr txBox="1">
          <a:spLocks noChangeArrowheads="1"/>
        </xdr:cNvSpPr>
      </xdr:nvSpPr>
      <xdr:spPr bwMode="auto">
        <a:xfrm>
          <a:off x="6774180" y="1440180"/>
          <a:ext cx="16298" cy="1524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9</xdr:row>
      <xdr:rowOff>22860</xdr:rowOff>
    </xdr:from>
    <xdr:to>
      <xdr:col>14</xdr:col>
      <xdr:colOff>10230</xdr:colOff>
      <xdr:row>10</xdr:row>
      <xdr:rowOff>7620</xdr:rowOff>
    </xdr:to>
    <xdr:sp macro="" textlink="" fLocksText="0">
      <xdr:nvSpPr>
        <xdr:cNvPr id="177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9</xdr:row>
      <xdr:rowOff>22860</xdr:rowOff>
    </xdr:from>
    <xdr:to>
      <xdr:col>14</xdr:col>
      <xdr:colOff>10230</xdr:colOff>
      <xdr:row>10</xdr:row>
      <xdr:rowOff>7620</xdr:rowOff>
    </xdr:to>
    <xdr:sp macro="" textlink="" fLocksText="0">
      <xdr:nvSpPr>
        <xdr:cNvPr id="178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10</xdr:row>
      <xdr:rowOff>22860</xdr:rowOff>
    </xdr:from>
    <xdr:to>
      <xdr:col>14</xdr:col>
      <xdr:colOff>10230</xdr:colOff>
      <xdr:row>11</xdr:row>
      <xdr:rowOff>7620</xdr:rowOff>
    </xdr:to>
    <xdr:sp macro="" textlink="" fLocksText="0">
      <xdr:nvSpPr>
        <xdr:cNvPr id="17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10</xdr:row>
      <xdr:rowOff>22860</xdr:rowOff>
    </xdr:from>
    <xdr:to>
      <xdr:col>14</xdr:col>
      <xdr:colOff>10230</xdr:colOff>
      <xdr:row>11</xdr:row>
      <xdr:rowOff>7620</xdr:rowOff>
    </xdr:to>
    <xdr:sp macro="" textlink="" fLocksText="0">
      <xdr:nvSpPr>
        <xdr:cNvPr id="18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10</xdr:row>
      <xdr:rowOff>22860</xdr:rowOff>
    </xdr:from>
    <xdr:to>
      <xdr:col>14</xdr:col>
      <xdr:colOff>10230</xdr:colOff>
      <xdr:row>11</xdr:row>
      <xdr:rowOff>7620</xdr:rowOff>
    </xdr:to>
    <xdr:sp macro="" textlink="" fLocksText="0">
      <xdr:nvSpPr>
        <xdr:cNvPr id="181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10</xdr:row>
      <xdr:rowOff>22860</xdr:rowOff>
    </xdr:from>
    <xdr:to>
      <xdr:col>14</xdr:col>
      <xdr:colOff>10230</xdr:colOff>
      <xdr:row>11</xdr:row>
      <xdr:rowOff>7620</xdr:rowOff>
    </xdr:to>
    <xdr:sp macro="" textlink="" fLocksText="0">
      <xdr:nvSpPr>
        <xdr:cNvPr id="182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11</xdr:row>
      <xdr:rowOff>22860</xdr:rowOff>
    </xdr:from>
    <xdr:to>
      <xdr:col>14</xdr:col>
      <xdr:colOff>10230</xdr:colOff>
      <xdr:row>12</xdr:row>
      <xdr:rowOff>7620</xdr:rowOff>
    </xdr:to>
    <xdr:sp macro="" textlink="" fLocksText="0">
      <xdr:nvSpPr>
        <xdr:cNvPr id="18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11</xdr:row>
      <xdr:rowOff>22860</xdr:rowOff>
    </xdr:from>
    <xdr:to>
      <xdr:col>14</xdr:col>
      <xdr:colOff>10230</xdr:colOff>
      <xdr:row>12</xdr:row>
      <xdr:rowOff>7620</xdr:rowOff>
    </xdr:to>
    <xdr:sp macro="" textlink="" fLocksText="0">
      <xdr:nvSpPr>
        <xdr:cNvPr id="18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11</xdr:row>
      <xdr:rowOff>22860</xdr:rowOff>
    </xdr:from>
    <xdr:to>
      <xdr:col>14</xdr:col>
      <xdr:colOff>10230</xdr:colOff>
      <xdr:row>12</xdr:row>
      <xdr:rowOff>7620</xdr:rowOff>
    </xdr:to>
    <xdr:sp macro="" textlink="" fLocksText="0">
      <xdr:nvSpPr>
        <xdr:cNvPr id="18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11</xdr:row>
      <xdr:rowOff>22860</xdr:rowOff>
    </xdr:from>
    <xdr:to>
      <xdr:col>14</xdr:col>
      <xdr:colOff>10230</xdr:colOff>
      <xdr:row>12</xdr:row>
      <xdr:rowOff>7620</xdr:rowOff>
    </xdr:to>
    <xdr:sp macro="" textlink="" fLocksText="0">
      <xdr:nvSpPr>
        <xdr:cNvPr id="18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11</xdr:row>
      <xdr:rowOff>22860</xdr:rowOff>
    </xdr:from>
    <xdr:to>
      <xdr:col>14</xdr:col>
      <xdr:colOff>10230</xdr:colOff>
      <xdr:row>12</xdr:row>
      <xdr:rowOff>7620</xdr:rowOff>
    </xdr:to>
    <xdr:sp macro="" textlink="" fLocksText="0">
      <xdr:nvSpPr>
        <xdr:cNvPr id="187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11</xdr:row>
      <xdr:rowOff>22860</xdr:rowOff>
    </xdr:from>
    <xdr:to>
      <xdr:col>14</xdr:col>
      <xdr:colOff>10230</xdr:colOff>
      <xdr:row>12</xdr:row>
      <xdr:rowOff>7620</xdr:rowOff>
    </xdr:to>
    <xdr:sp macro="" textlink="" fLocksText="0">
      <xdr:nvSpPr>
        <xdr:cNvPr id="188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12</xdr:row>
      <xdr:rowOff>22860</xdr:rowOff>
    </xdr:from>
    <xdr:to>
      <xdr:col>14</xdr:col>
      <xdr:colOff>10230</xdr:colOff>
      <xdr:row>13</xdr:row>
      <xdr:rowOff>7620</xdr:rowOff>
    </xdr:to>
    <xdr:sp macro="" textlink="" fLocksText="0">
      <xdr:nvSpPr>
        <xdr:cNvPr id="18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12</xdr:row>
      <xdr:rowOff>22860</xdr:rowOff>
    </xdr:from>
    <xdr:to>
      <xdr:col>14</xdr:col>
      <xdr:colOff>10230</xdr:colOff>
      <xdr:row>13</xdr:row>
      <xdr:rowOff>7620</xdr:rowOff>
    </xdr:to>
    <xdr:sp macro="" textlink="" fLocksText="0">
      <xdr:nvSpPr>
        <xdr:cNvPr id="19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12</xdr:row>
      <xdr:rowOff>22860</xdr:rowOff>
    </xdr:from>
    <xdr:to>
      <xdr:col>14</xdr:col>
      <xdr:colOff>10230</xdr:colOff>
      <xdr:row>13</xdr:row>
      <xdr:rowOff>7620</xdr:rowOff>
    </xdr:to>
    <xdr:sp macro="" textlink="" fLocksText="0">
      <xdr:nvSpPr>
        <xdr:cNvPr id="19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12</xdr:row>
      <xdr:rowOff>22860</xdr:rowOff>
    </xdr:from>
    <xdr:to>
      <xdr:col>14</xdr:col>
      <xdr:colOff>10230</xdr:colOff>
      <xdr:row>13</xdr:row>
      <xdr:rowOff>7620</xdr:rowOff>
    </xdr:to>
    <xdr:sp macro="" textlink="" fLocksText="0">
      <xdr:nvSpPr>
        <xdr:cNvPr id="19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12</xdr:row>
      <xdr:rowOff>22860</xdr:rowOff>
    </xdr:from>
    <xdr:to>
      <xdr:col>14</xdr:col>
      <xdr:colOff>10230</xdr:colOff>
      <xdr:row>13</xdr:row>
      <xdr:rowOff>7620</xdr:rowOff>
    </xdr:to>
    <xdr:sp macro="" textlink="" fLocksText="0">
      <xdr:nvSpPr>
        <xdr:cNvPr id="193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12</xdr:row>
      <xdr:rowOff>22860</xdr:rowOff>
    </xdr:from>
    <xdr:to>
      <xdr:col>14</xdr:col>
      <xdr:colOff>10230</xdr:colOff>
      <xdr:row>13</xdr:row>
      <xdr:rowOff>7620</xdr:rowOff>
    </xdr:to>
    <xdr:sp macro="" textlink="" fLocksText="0">
      <xdr:nvSpPr>
        <xdr:cNvPr id="194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13</xdr:row>
      <xdr:rowOff>22860</xdr:rowOff>
    </xdr:from>
    <xdr:to>
      <xdr:col>14</xdr:col>
      <xdr:colOff>10230</xdr:colOff>
      <xdr:row>14</xdr:row>
      <xdr:rowOff>7620</xdr:rowOff>
    </xdr:to>
    <xdr:sp macro="" textlink="" fLocksText="0">
      <xdr:nvSpPr>
        <xdr:cNvPr id="19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13</xdr:row>
      <xdr:rowOff>22860</xdr:rowOff>
    </xdr:from>
    <xdr:to>
      <xdr:col>14</xdr:col>
      <xdr:colOff>10230</xdr:colOff>
      <xdr:row>14</xdr:row>
      <xdr:rowOff>7620</xdr:rowOff>
    </xdr:to>
    <xdr:sp macro="" textlink="" fLocksText="0">
      <xdr:nvSpPr>
        <xdr:cNvPr id="19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13</xdr:row>
      <xdr:rowOff>22860</xdr:rowOff>
    </xdr:from>
    <xdr:to>
      <xdr:col>14</xdr:col>
      <xdr:colOff>10230</xdr:colOff>
      <xdr:row>14</xdr:row>
      <xdr:rowOff>7620</xdr:rowOff>
    </xdr:to>
    <xdr:sp macro="" textlink="" fLocksText="0">
      <xdr:nvSpPr>
        <xdr:cNvPr id="197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13</xdr:row>
      <xdr:rowOff>22860</xdr:rowOff>
    </xdr:from>
    <xdr:to>
      <xdr:col>14</xdr:col>
      <xdr:colOff>10230</xdr:colOff>
      <xdr:row>14</xdr:row>
      <xdr:rowOff>7620</xdr:rowOff>
    </xdr:to>
    <xdr:sp macro="" textlink="" fLocksText="0">
      <xdr:nvSpPr>
        <xdr:cNvPr id="198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13</xdr:row>
      <xdr:rowOff>22860</xdr:rowOff>
    </xdr:from>
    <xdr:to>
      <xdr:col>14</xdr:col>
      <xdr:colOff>10230</xdr:colOff>
      <xdr:row>14</xdr:row>
      <xdr:rowOff>7620</xdr:rowOff>
    </xdr:to>
    <xdr:sp macro="" textlink="" fLocksText="0">
      <xdr:nvSpPr>
        <xdr:cNvPr id="199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13</xdr:row>
      <xdr:rowOff>22860</xdr:rowOff>
    </xdr:from>
    <xdr:to>
      <xdr:col>14</xdr:col>
      <xdr:colOff>10230</xdr:colOff>
      <xdr:row>14</xdr:row>
      <xdr:rowOff>7620</xdr:rowOff>
    </xdr:to>
    <xdr:sp macro="" textlink="" fLocksText="0">
      <xdr:nvSpPr>
        <xdr:cNvPr id="200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14</xdr:row>
      <xdr:rowOff>22860</xdr:rowOff>
    </xdr:from>
    <xdr:to>
      <xdr:col>14</xdr:col>
      <xdr:colOff>10230</xdr:colOff>
      <xdr:row>15</xdr:row>
      <xdr:rowOff>7620</xdr:rowOff>
    </xdr:to>
    <xdr:sp macro="" textlink="" fLocksText="0">
      <xdr:nvSpPr>
        <xdr:cNvPr id="20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14</xdr:row>
      <xdr:rowOff>22860</xdr:rowOff>
    </xdr:from>
    <xdr:to>
      <xdr:col>14</xdr:col>
      <xdr:colOff>10230</xdr:colOff>
      <xdr:row>15</xdr:row>
      <xdr:rowOff>7620</xdr:rowOff>
    </xdr:to>
    <xdr:sp macro="" textlink="" fLocksText="0">
      <xdr:nvSpPr>
        <xdr:cNvPr id="20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14</xdr:row>
      <xdr:rowOff>22860</xdr:rowOff>
    </xdr:from>
    <xdr:to>
      <xdr:col>14</xdr:col>
      <xdr:colOff>10230</xdr:colOff>
      <xdr:row>15</xdr:row>
      <xdr:rowOff>7620</xdr:rowOff>
    </xdr:to>
    <xdr:sp macro="" textlink="" fLocksText="0">
      <xdr:nvSpPr>
        <xdr:cNvPr id="20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14</xdr:row>
      <xdr:rowOff>22860</xdr:rowOff>
    </xdr:from>
    <xdr:to>
      <xdr:col>14</xdr:col>
      <xdr:colOff>10230</xdr:colOff>
      <xdr:row>15</xdr:row>
      <xdr:rowOff>7620</xdr:rowOff>
    </xdr:to>
    <xdr:sp macro="" textlink="" fLocksText="0">
      <xdr:nvSpPr>
        <xdr:cNvPr id="20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14</xdr:row>
      <xdr:rowOff>22860</xdr:rowOff>
    </xdr:from>
    <xdr:to>
      <xdr:col>14</xdr:col>
      <xdr:colOff>10230</xdr:colOff>
      <xdr:row>15</xdr:row>
      <xdr:rowOff>7620</xdr:rowOff>
    </xdr:to>
    <xdr:sp macro="" textlink="" fLocksText="0">
      <xdr:nvSpPr>
        <xdr:cNvPr id="205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14</xdr:row>
      <xdr:rowOff>22860</xdr:rowOff>
    </xdr:from>
    <xdr:to>
      <xdr:col>14</xdr:col>
      <xdr:colOff>10230</xdr:colOff>
      <xdr:row>15</xdr:row>
      <xdr:rowOff>7620</xdr:rowOff>
    </xdr:to>
    <xdr:sp macro="" textlink="" fLocksText="0">
      <xdr:nvSpPr>
        <xdr:cNvPr id="206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15</xdr:row>
      <xdr:rowOff>22860</xdr:rowOff>
    </xdr:from>
    <xdr:to>
      <xdr:col>14</xdr:col>
      <xdr:colOff>10230</xdr:colOff>
      <xdr:row>16</xdr:row>
      <xdr:rowOff>7620</xdr:rowOff>
    </xdr:to>
    <xdr:sp macro="" textlink="" fLocksText="0">
      <xdr:nvSpPr>
        <xdr:cNvPr id="207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15</xdr:row>
      <xdr:rowOff>22860</xdr:rowOff>
    </xdr:from>
    <xdr:to>
      <xdr:col>14</xdr:col>
      <xdr:colOff>10230</xdr:colOff>
      <xdr:row>16</xdr:row>
      <xdr:rowOff>7620</xdr:rowOff>
    </xdr:to>
    <xdr:sp macro="" textlink="" fLocksText="0">
      <xdr:nvSpPr>
        <xdr:cNvPr id="208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15</xdr:row>
      <xdr:rowOff>22860</xdr:rowOff>
    </xdr:from>
    <xdr:to>
      <xdr:col>14</xdr:col>
      <xdr:colOff>10230</xdr:colOff>
      <xdr:row>16</xdr:row>
      <xdr:rowOff>7620</xdr:rowOff>
    </xdr:to>
    <xdr:sp macro="" textlink="" fLocksText="0">
      <xdr:nvSpPr>
        <xdr:cNvPr id="20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15</xdr:row>
      <xdr:rowOff>22860</xdr:rowOff>
    </xdr:from>
    <xdr:to>
      <xdr:col>14</xdr:col>
      <xdr:colOff>10230</xdr:colOff>
      <xdr:row>16</xdr:row>
      <xdr:rowOff>7620</xdr:rowOff>
    </xdr:to>
    <xdr:sp macro="" textlink="" fLocksText="0">
      <xdr:nvSpPr>
        <xdr:cNvPr id="21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15</xdr:row>
      <xdr:rowOff>22860</xdr:rowOff>
    </xdr:from>
    <xdr:to>
      <xdr:col>14</xdr:col>
      <xdr:colOff>10230</xdr:colOff>
      <xdr:row>16</xdr:row>
      <xdr:rowOff>7620</xdr:rowOff>
    </xdr:to>
    <xdr:sp macro="" textlink="" fLocksText="0">
      <xdr:nvSpPr>
        <xdr:cNvPr id="211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15</xdr:row>
      <xdr:rowOff>22860</xdr:rowOff>
    </xdr:from>
    <xdr:to>
      <xdr:col>14</xdr:col>
      <xdr:colOff>10230</xdr:colOff>
      <xdr:row>16</xdr:row>
      <xdr:rowOff>7620</xdr:rowOff>
    </xdr:to>
    <xdr:sp macro="" textlink="" fLocksText="0">
      <xdr:nvSpPr>
        <xdr:cNvPr id="212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16</xdr:row>
      <xdr:rowOff>22860</xdr:rowOff>
    </xdr:from>
    <xdr:to>
      <xdr:col>14</xdr:col>
      <xdr:colOff>10230</xdr:colOff>
      <xdr:row>17</xdr:row>
      <xdr:rowOff>7620</xdr:rowOff>
    </xdr:to>
    <xdr:sp macro="" textlink="" fLocksText="0">
      <xdr:nvSpPr>
        <xdr:cNvPr id="21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16</xdr:row>
      <xdr:rowOff>22860</xdr:rowOff>
    </xdr:from>
    <xdr:to>
      <xdr:col>14</xdr:col>
      <xdr:colOff>10230</xdr:colOff>
      <xdr:row>17</xdr:row>
      <xdr:rowOff>7620</xdr:rowOff>
    </xdr:to>
    <xdr:sp macro="" textlink="" fLocksText="0">
      <xdr:nvSpPr>
        <xdr:cNvPr id="21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16</xdr:row>
      <xdr:rowOff>22860</xdr:rowOff>
    </xdr:from>
    <xdr:to>
      <xdr:col>14</xdr:col>
      <xdr:colOff>10230</xdr:colOff>
      <xdr:row>17</xdr:row>
      <xdr:rowOff>7620</xdr:rowOff>
    </xdr:to>
    <xdr:sp macro="" textlink="" fLocksText="0">
      <xdr:nvSpPr>
        <xdr:cNvPr id="21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16</xdr:row>
      <xdr:rowOff>22860</xdr:rowOff>
    </xdr:from>
    <xdr:to>
      <xdr:col>14</xdr:col>
      <xdr:colOff>10230</xdr:colOff>
      <xdr:row>17</xdr:row>
      <xdr:rowOff>7620</xdr:rowOff>
    </xdr:to>
    <xdr:sp macro="" textlink="" fLocksText="0">
      <xdr:nvSpPr>
        <xdr:cNvPr id="21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16</xdr:row>
      <xdr:rowOff>22860</xdr:rowOff>
    </xdr:from>
    <xdr:to>
      <xdr:col>14</xdr:col>
      <xdr:colOff>10230</xdr:colOff>
      <xdr:row>17</xdr:row>
      <xdr:rowOff>7620</xdr:rowOff>
    </xdr:to>
    <xdr:sp macro="" textlink="" fLocksText="0">
      <xdr:nvSpPr>
        <xdr:cNvPr id="217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16</xdr:row>
      <xdr:rowOff>22860</xdr:rowOff>
    </xdr:from>
    <xdr:to>
      <xdr:col>14</xdr:col>
      <xdr:colOff>10230</xdr:colOff>
      <xdr:row>17</xdr:row>
      <xdr:rowOff>7620</xdr:rowOff>
    </xdr:to>
    <xdr:sp macro="" textlink="" fLocksText="0">
      <xdr:nvSpPr>
        <xdr:cNvPr id="218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17</xdr:row>
      <xdr:rowOff>22860</xdr:rowOff>
    </xdr:from>
    <xdr:to>
      <xdr:col>14</xdr:col>
      <xdr:colOff>10230</xdr:colOff>
      <xdr:row>18</xdr:row>
      <xdr:rowOff>7620</xdr:rowOff>
    </xdr:to>
    <xdr:sp macro="" textlink="" fLocksText="0">
      <xdr:nvSpPr>
        <xdr:cNvPr id="21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17</xdr:row>
      <xdr:rowOff>22860</xdr:rowOff>
    </xdr:from>
    <xdr:to>
      <xdr:col>14</xdr:col>
      <xdr:colOff>10230</xdr:colOff>
      <xdr:row>18</xdr:row>
      <xdr:rowOff>7620</xdr:rowOff>
    </xdr:to>
    <xdr:sp macro="" textlink="" fLocksText="0">
      <xdr:nvSpPr>
        <xdr:cNvPr id="22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17</xdr:row>
      <xdr:rowOff>22860</xdr:rowOff>
    </xdr:from>
    <xdr:to>
      <xdr:col>14</xdr:col>
      <xdr:colOff>10230</xdr:colOff>
      <xdr:row>18</xdr:row>
      <xdr:rowOff>7620</xdr:rowOff>
    </xdr:to>
    <xdr:sp macro="" textlink="" fLocksText="0">
      <xdr:nvSpPr>
        <xdr:cNvPr id="22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17</xdr:row>
      <xdr:rowOff>22860</xdr:rowOff>
    </xdr:from>
    <xdr:to>
      <xdr:col>14</xdr:col>
      <xdr:colOff>10230</xdr:colOff>
      <xdr:row>18</xdr:row>
      <xdr:rowOff>7620</xdr:rowOff>
    </xdr:to>
    <xdr:sp macro="" textlink="" fLocksText="0">
      <xdr:nvSpPr>
        <xdr:cNvPr id="22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17</xdr:row>
      <xdr:rowOff>22860</xdr:rowOff>
    </xdr:from>
    <xdr:to>
      <xdr:col>14</xdr:col>
      <xdr:colOff>10230</xdr:colOff>
      <xdr:row>18</xdr:row>
      <xdr:rowOff>7620</xdr:rowOff>
    </xdr:to>
    <xdr:sp macro="" textlink="" fLocksText="0">
      <xdr:nvSpPr>
        <xdr:cNvPr id="223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17</xdr:row>
      <xdr:rowOff>22860</xdr:rowOff>
    </xdr:from>
    <xdr:to>
      <xdr:col>14</xdr:col>
      <xdr:colOff>10230</xdr:colOff>
      <xdr:row>18</xdr:row>
      <xdr:rowOff>7620</xdr:rowOff>
    </xdr:to>
    <xdr:sp macro="" textlink="" fLocksText="0">
      <xdr:nvSpPr>
        <xdr:cNvPr id="224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18</xdr:row>
      <xdr:rowOff>22860</xdr:rowOff>
    </xdr:from>
    <xdr:to>
      <xdr:col>14</xdr:col>
      <xdr:colOff>10230</xdr:colOff>
      <xdr:row>19</xdr:row>
      <xdr:rowOff>7620</xdr:rowOff>
    </xdr:to>
    <xdr:sp macro="" textlink="" fLocksText="0">
      <xdr:nvSpPr>
        <xdr:cNvPr id="22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18</xdr:row>
      <xdr:rowOff>22860</xdr:rowOff>
    </xdr:from>
    <xdr:to>
      <xdr:col>14</xdr:col>
      <xdr:colOff>10230</xdr:colOff>
      <xdr:row>19</xdr:row>
      <xdr:rowOff>7620</xdr:rowOff>
    </xdr:to>
    <xdr:sp macro="" textlink="" fLocksText="0">
      <xdr:nvSpPr>
        <xdr:cNvPr id="22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18</xdr:row>
      <xdr:rowOff>22860</xdr:rowOff>
    </xdr:from>
    <xdr:to>
      <xdr:col>14</xdr:col>
      <xdr:colOff>10230</xdr:colOff>
      <xdr:row>19</xdr:row>
      <xdr:rowOff>7620</xdr:rowOff>
    </xdr:to>
    <xdr:sp macro="" textlink="" fLocksText="0">
      <xdr:nvSpPr>
        <xdr:cNvPr id="227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18</xdr:row>
      <xdr:rowOff>22860</xdr:rowOff>
    </xdr:from>
    <xdr:to>
      <xdr:col>14</xdr:col>
      <xdr:colOff>10230</xdr:colOff>
      <xdr:row>19</xdr:row>
      <xdr:rowOff>7620</xdr:rowOff>
    </xdr:to>
    <xdr:sp macro="" textlink="" fLocksText="0">
      <xdr:nvSpPr>
        <xdr:cNvPr id="228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18</xdr:row>
      <xdr:rowOff>22860</xdr:rowOff>
    </xdr:from>
    <xdr:to>
      <xdr:col>14</xdr:col>
      <xdr:colOff>10230</xdr:colOff>
      <xdr:row>19</xdr:row>
      <xdr:rowOff>7620</xdr:rowOff>
    </xdr:to>
    <xdr:sp macro="" textlink="" fLocksText="0">
      <xdr:nvSpPr>
        <xdr:cNvPr id="229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18</xdr:row>
      <xdr:rowOff>22860</xdr:rowOff>
    </xdr:from>
    <xdr:to>
      <xdr:col>14</xdr:col>
      <xdr:colOff>10230</xdr:colOff>
      <xdr:row>19</xdr:row>
      <xdr:rowOff>7620</xdr:rowOff>
    </xdr:to>
    <xdr:sp macro="" textlink="" fLocksText="0">
      <xdr:nvSpPr>
        <xdr:cNvPr id="230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19</xdr:row>
      <xdr:rowOff>22860</xdr:rowOff>
    </xdr:from>
    <xdr:to>
      <xdr:col>14</xdr:col>
      <xdr:colOff>10230</xdr:colOff>
      <xdr:row>20</xdr:row>
      <xdr:rowOff>7620</xdr:rowOff>
    </xdr:to>
    <xdr:sp macro="" textlink="" fLocksText="0">
      <xdr:nvSpPr>
        <xdr:cNvPr id="23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19</xdr:row>
      <xdr:rowOff>22860</xdr:rowOff>
    </xdr:from>
    <xdr:to>
      <xdr:col>14</xdr:col>
      <xdr:colOff>10230</xdr:colOff>
      <xdr:row>20</xdr:row>
      <xdr:rowOff>7620</xdr:rowOff>
    </xdr:to>
    <xdr:sp macro="" textlink="" fLocksText="0">
      <xdr:nvSpPr>
        <xdr:cNvPr id="23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19</xdr:row>
      <xdr:rowOff>22860</xdr:rowOff>
    </xdr:from>
    <xdr:to>
      <xdr:col>14</xdr:col>
      <xdr:colOff>10230</xdr:colOff>
      <xdr:row>20</xdr:row>
      <xdr:rowOff>7620</xdr:rowOff>
    </xdr:to>
    <xdr:sp macro="" textlink="" fLocksText="0">
      <xdr:nvSpPr>
        <xdr:cNvPr id="23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19</xdr:row>
      <xdr:rowOff>22860</xdr:rowOff>
    </xdr:from>
    <xdr:to>
      <xdr:col>14</xdr:col>
      <xdr:colOff>10230</xdr:colOff>
      <xdr:row>20</xdr:row>
      <xdr:rowOff>7620</xdr:rowOff>
    </xdr:to>
    <xdr:sp macro="" textlink="" fLocksText="0">
      <xdr:nvSpPr>
        <xdr:cNvPr id="23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19</xdr:row>
      <xdr:rowOff>22860</xdr:rowOff>
    </xdr:from>
    <xdr:to>
      <xdr:col>14</xdr:col>
      <xdr:colOff>10230</xdr:colOff>
      <xdr:row>20</xdr:row>
      <xdr:rowOff>7620</xdr:rowOff>
    </xdr:to>
    <xdr:sp macro="" textlink="" fLocksText="0">
      <xdr:nvSpPr>
        <xdr:cNvPr id="235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19</xdr:row>
      <xdr:rowOff>22860</xdr:rowOff>
    </xdr:from>
    <xdr:to>
      <xdr:col>14</xdr:col>
      <xdr:colOff>10230</xdr:colOff>
      <xdr:row>20</xdr:row>
      <xdr:rowOff>7620</xdr:rowOff>
    </xdr:to>
    <xdr:sp macro="" textlink="" fLocksText="0">
      <xdr:nvSpPr>
        <xdr:cNvPr id="236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20</xdr:row>
      <xdr:rowOff>22860</xdr:rowOff>
    </xdr:from>
    <xdr:to>
      <xdr:col>14</xdr:col>
      <xdr:colOff>10230</xdr:colOff>
      <xdr:row>21</xdr:row>
      <xdr:rowOff>7620</xdr:rowOff>
    </xdr:to>
    <xdr:sp macro="" textlink="" fLocksText="0">
      <xdr:nvSpPr>
        <xdr:cNvPr id="237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20</xdr:row>
      <xdr:rowOff>22860</xdr:rowOff>
    </xdr:from>
    <xdr:to>
      <xdr:col>14</xdr:col>
      <xdr:colOff>10230</xdr:colOff>
      <xdr:row>21</xdr:row>
      <xdr:rowOff>7620</xdr:rowOff>
    </xdr:to>
    <xdr:sp macro="" textlink="" fLocksText="0">
      <xdr:nvSpPr>
        <xdr:cNvPr id="238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20</xdr:row>
      <xdr:rowOff>22860</xdr:rowOff>
    </xdr:from>
    <xdr:to>
      <xdr:col>14</xdr:col>
      <xdr:colOff>10230</xdr:colOff>
      <xdr:row>21</xdr:row>
      <xdr:rowOff>7620</xdr:rowOff>
    </xdr:to>
    <xdr:sp macro="" textlink="" fLocksText="0">
      <xdr:nvSpPr>
        <xdr:cNvPr id="23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20</xdr:row>
      <xdr:rowOff>22860</xdr:rowOff>
    </xdr:from>
    <xdr:to>
      <xdr:col>14</xdr:col>
      <xdr:colOff>10230</xdr:colOff>
      <xdr:row>21</xdr:row>
      <xdr:rowOff>7620</xdr:rowOff>
    </xdr:to>
    <xdr:sp macro="" textlink="" fLocksText="0">
      <xdr:nvSpPr>
        <xdr:cNvPr id="24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20</xdr:row>
      <xdr:rowOff>22860</xdr:rowOff>
    </xdr:from>
    <xdr:to>
      <xdr:col>14</xdr:col>
      <xdr:colOff>10230</xdr:colOff>
      <xdr:row>21</xdr:row>
      <xdr:rowOff>7620</xdr:rowOff>
    </xdr:to>
    <xdr:sp macro="" textlink="" fLocksText="0">
      <xdr:nvSpPr>
        <xdr:cNvPr id="241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20</xdr:row>
      <xdr:rowOff>22860</xdr:rowOff>
    </xdr:from>
    <xdr:to>
      <xdr:col>14</xdr:col>
      <xdr:colOff>10230</xdr:colOff>
      <xdr:row>21</xdr:row>
      <xdr:rowOff>7620</xdr:rowOff>
    </xdr:to>
    <xdr:sp macro="" textlink="" fLocksText="0">
      <xdr:nvSpPr>
        <xdr:cNvPr id="242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21</xdr:row>
      <xdr:rowOff>22860</xdr:rowOff>
    </xdr:from>
    <xdr:to>
      <xdr:col>14</xdr:col>
      <xdr:colOff>10230</xdr:colOff>
      <xdr:row>22</xdr:row>
      <xdr:rowOff>7620</xdr:rowOff>
    </xdr:to>
    <xdr:sp macro="" textlink="" fLocksText="0">
      <xdr:nvSpPr>
        <xdr:cNvPr id="24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21</xdr:row>
      <xdr:rowOff>22860</xdr:rowOff>
    </xdr:from>
    <xdr:to>
      <xdr:col>14</xdr:col>
      <xdr:colOff>10230</xdr:colOff>
      <xdr:row>22</xdr:row>
      <xdr:rowOff>7620</xdr:rowOff>
    </xdr:to>
    <xdr:sp macro="" textlink="" fLocksText="0">
      <xdr:nvSpPr>
        <xdr:cNvPr id="24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21</xdr:row>
      <xdr:rowOff>22860</xdr:rowOff>
    </xdr:from>
    <xdr:to>
      <xdr:col>14</xdr:col>
      <xdr:colOff>10230</xdr:colOff>
      <xdr:row>22</xdr:row>
      <xdr:rowOff>7620</xdr:rowOff>
    </xdr:to>
    <xdr:sp macro="" textlink="" fLocksText="0">
      <xdr:nvSpPr>
        <xdr:cNvPr id="24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21</xdr:row>
      <xdr:rowOff>22860</xdr:rowOff>
    </xdr:from>
    <xdr:to>
      <xdr:col>14</xdr:col>
      <xdr:colOff>10230</xdr:colOff>
      <xdr:row>22</xdr:row>
      <xdr:rowOff>7620</xdr:rowOff>
    </xdr:to>
    <xdr:sp macro="" textlink="" fLocksText="0">
      <xdr:nvSpPr>
        <xdr:cNvPr id="24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21</xdr:row>
      <xdr:rowOff>22860</xdr:rowOff>
    </xdr:from>
    <xdr:to>
      <xdr:col>14</xdr:col>
      <xdr:colOff>10230</xdr:colOff>
      <xdr:row>22</xdr:row>
      <xdr:rowOff>7620</xdr:rowOff>
    </xdr:to>
    <xdr:sp macro="" textlink="" fLocksText="0">
      <xdr:nvSpPr>
        <xdr:cNvPr id="247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21</xdr:row>
      <xdr:rowOff>22860</xdr:rowOff>
    </xdr:from>
    <xdr:to>
      <xdr:col>14</xdr:col>
      <xdr:colOff>10230</xdr:colOff>
      <xdr:row>22</xdr:row>
      <xdr:rowOff>7620</xdr:rowOff>
    </xdr:to>
    <xdr:sp macro="" textlink="" fLocksText="0">
      <xdr:nvSpPr>
        <xdr:cNvPr id="248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22</xdr:row>
      <xdr:rowOff>22860</xdr:rowOff>
    </xdr:from>
    <xdr:to>
      <xdr:col>14</xdr:col>
      <xdr:colOff>10230</xdr:colOff>
      <xdr:row>23</xdr:row>
      <xdr:rowOff>7620</xdr:rowOff>
    </xdr:to>
    <xdr:sp macro="" textlink="" fLocksText="0">
      <xdr:nvSpPr>
        <xdr:cNvPr id="24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22</xdr:row>
      <xdr:rowOff>22860</xdr:rowOff>
    </xdr:from>
    <xdr:to>
      <xdr:col>14</xdr:col>
      <xdr:colOff>10230</xdr:colOff>
      <xdr:row>23</xdr:row>
      <xdr:rowOff>7620</xdr:rowOff>
    </xdr:to>
    <xdr:sp macro="" textlink="" fLocksText="0">
      <xdr:nvSpPr>
        <xdr:cNvPr id="25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22</xdr:row>
      <xdr:rowOff>22860</xdr:rowOff>
    </xdr:from>
    <xdr:to>
      <xdr:col>14</xdr:col>
      <xdr:colOff>10230</xdr:colOff>
      <xdr:row>23</xdr:row>
      <xdr:rowOff>7620</xdr:rowOff>
    </xdr:to>
    <xdr:sp macro="" textlink="" fLocksText="0">
      <xdr:nvSpPr>
        <xdr:cNvPr id="25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22</xdr:row>
      <xdr:rowOff>22860</xdr:rowOff>
    </xdr:from>
    <xdr:to>
      <xdr:col>14</xdr:col>
      <xdr:colOff>10230</xdr:colOff>
      <xdr:row>23</xdr:row>
      <xdr:rowOff>7620</xdr:rowOff>
    </xdr:to>
    <xdr:sp macro="" textlink="" fLocksText="0">
      <xdr:nvSpPr>
        <xdr:cNvPr id="25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22</xdr:row>
      <xdr:rowOff>22860</xdr:rowOff>
    </xdr:from>
    <xdr:to>
      <xdr:col>14</xdr:col>
      <xdr:colOff>10230</xdr:colOff>
      <xdr:row>23</xdr:row>
      <xdr:rowOff>7620</xdr:rowOff>
    </xdr:to>
    <xdr:sp macro="" textlink="" fLocksText="0">
      <xdr:nvSpPr>
        <xdr:cNvPr id="253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22</xdr:row>
      <xdr:rowOff>22860</xdr:rowOff>
    </xdr:from>
    <xdr:to>
      <xdr:col>14</xdr:col>
      <xdr:colOff>10230</xdr:colOff>
      <xdr:row>23</xdr:row>
      <xdr:rowOff>7620</xdr:rowOff>
    </xdr:to>
    <xdr:sp macro="" textlink="" fLocksText="0">
      <xdr:nvSpPr>
        <xdr:cNvPr id="254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23</xdr:row>
      <xdr:rowOff>22860</xdr:rowOff>
    </xdr:from>
    <xdr:to>
      <xdr:col>14</xdr:col>
      <xdr:colOff>10230</xdr:colOff>
      <xdr:row>24</xdr:row>
      <xdr:rowOff>7620</xdr:rowOff>
    </xdr:to>
    <xdr:sp macro="" textlink="" fLocksText="0">
      <xdr:nvSpPr>
        <xdr:cNvPr id="25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23</xdr:row>
      <xdr:rowOff>22860</xdr:rowOff>
    </xdr:from>
    <xdr:to>
      <xdr:col>14</xdr:col>
      <xdr:colOff>10230</xdr:colOff>
      <xdr:row>24</xdr:row>
      <xdr:rowOff>7620</xdr:rowOff>
    </xdr:to>
    <xdr:sp macro="" textlink="" fLocksText="0">
      <xdr:nvSpPr>
        <xdr:cNvPr id="25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23</xdr:row>
      <xdr:rowOff>22860</xdr:rowOff>
    </xdr:from>
    <xdr:to>
      <xdr:col>14</xdr:col>
      <xdr:colOff>10230</xdr:colOff>
      <xdr:row>24</xdr:row>
      <xdr:rowOff>7620</xdr:rowOff>
    </xdr:to>
    <xdr:sp macro="" textlink="" fLocksText="0">
      <xdr:nvSpPr>
        <xdr:cNvPr id="257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23</xdr:row>
      <xdr:rowOff>22860</xdr:rowOff>
    </xdr:from>
    <xdr:to>
      <xdr:col>14</xdr:col>
      <xdr:colOff>10230</xdr:colOff>
      <xdr:row>24</xdr:row>
      <xdr:rowOff>7620</xdr:rowOff>
    </xdr:to>
    <xdr:sp macro="" textlink="" fLocksText="0">
      <xdr:nvSpPr>
        <xdr:cNvPr id="258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23</xdr:row>
      <xdr:rowOff>22860</xdr:rowOff>
    </xdr:from>
    <xdr:to>
      <xdr:col>14</xdr:col>
      <xdr:colOff>10230</xdr:colOff>
      <xdr:row>24</xdr:row>
      <xdr:rowOff>7620</xdr:rowOff>
    </xdr:to>
    <xdr:sp macro="" textlink="" fLocksText="0">
      <xdr:nvSpPr>
        <xdr:cNvPr id="259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23</xdr:row>
      <xdr:rowOff>22860</xdr:rowOff>
    </xdr:from>
    <xdr:to>
      <xdr:col>14</xdr:col>
      <xdr:colOff>10230</xdr:colOff>
      <xdr:row>24</xdr:row>
      <xdr:rowOff>7620</xdr:rowOff>
    </xdr:to>
    <xdr:sp macro="" textlink="" fLocksText="0">
      <xdr:nvSpPr>
        <xdr:cNvPr id="260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24</xdr:row>
      <xdr:rowOff>22860</xdr:rowOff>
    </xdr:from>
    <xdr:to>
      <xdr:col>14</xdr:col>
      <xdr:colOff>10230</xdr:colOff>
      <xdr:row>25</xdr:row>
      <xdr:rowOff>7620</xdr:rowOff>
    </xdr:to>
    <xdr:sp macro="" textlink="" fLocksText="0">
      <xdr:nvSpPr>
        <xdr:cNvPr id="26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24</xdr:row>
      <xdr:rowOff>22860</xdr:rowOff>
    </xdr:from>
    <xdr:to>
      <xdr:col>14</xdr:col>
      <xdr:colOff>10230</xdr:colOff>
      <xdr:row>25</xdr:row>
      <xdr:rowOff>7620</xdr:rowOff>
    </xdr:to>
    <xdr:sp macro="" textlink="" fLocksText="0">
      <xdr:nvSpPr>
        <xdr:cNvPr id="26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24</xdr:row>
      <xdr:rowOff>22860</xdr:rowOff>
    </xdr:from>
    <xdr:to>
      <xdr:col>14</xdr:col>
      <xdr:colOff>10230</xdr:colOff>
      <xdr:row>25</xdr:row>
      <xdr:rowOff>7620</xdr:rowOff>
    </xdr:to>
    <xdr:sp macro="" textlink="" fLocksText="0">
      <xdr:nvSpPr>
        <xdr:cNvPr id="26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24</xdr:row>
      <xdr:rowOff>22860</xdr:rowOff>
    </xdr:from>
    <xdr:to>
      <xdr:col>14</xdr:col>
      <xdr:colOff>10230</xdr:colOff>
      <xdr:row>25</xdr:row>
      <xdr:rowOff>7620</xdr:rowOff>
    </xdr:to>
    <xdr:sp macro="" textlink="" fLocksText="0">
      <xdr:nvSpPr>
        <xdr:cNvPr id="26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24</xdr:row>
      <xdr:rowOff>22860</xdr:rowOff>
    </xdr:from>
    <xdr:to>
      <xdr:col>14</xdr:col>
      <xdr:colOff>10230</xdr:colOff>
      <xdr:row>25</xdr:row>
      <xdr:rowOff>7620</xdr:rowOff>
    </xdr:to>
    <xdr:sp macro="" textlink="" fLocksText="0">
      <xdr:nvSpPr>
        <xdr:cNvPr id="265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24</xdr:row>
      <xdr:rowOff>22860</xdr:rowOff>
    </xdr:from>
    <xdr:to>
      <xdr:col>14</xdr:col>
      <xdr:colOff>10230</xdr:colOff>
      <xdr:row>25</xdr:row>
      <xdr:rowOff>7620</xdr:rowOff>
    </xdr:to>
    <xdr:sp macro="" textlink="" fLocksText="0">
      <xdr:nvSpPr>
        <xdr:cNvPr id="266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25</xdr:row>
      <xdr:rowOff>22860</xdr:rowOff>
    </xdr:from>
    <xdr:to>
      <xdr:col>14</xdr:col>
      <xdr:colOff>10230</xdr:colOff>
      <xdr:row>26</xdr:row>
      <xdr:rowOff>7620</xdr:rowOff>
    </xdr:to>
    <xdr:sp macro="" textlink="" fLocksText="0">
      <xdr:nvSpPr>
        <xdr:cNvPr id="267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25</xdr:row>
      <xdr:rowOff>22860</xdr:rowOff>
    </xdr:from>
    <xdr:to>
      <xdr:col>14</xdr:col>
      <xdr:colOff>10230</xdr:colOff>
      <xdr:row>26</xdr:row>
      <xdr:rowOff>7620</xdr:rowOff>
    </xdr:to>
    <xdr:sp macro="" textlink="" fLocksText="0">
      <xdr:nvSpPr>
        <xdr:cNvPr id="268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25</xdr:row>
      <xdr:rowOff>22860</xdr:rowOff>
    </xdr:from>
    <xdr:to>
      <xdr:col>14</xdr:col>
      <xdr:colOff>10230</xdr:colOff>
      <xdr:row>26</xdr:row>
      <xdr:rowOff>7620</xdr:rowOff>
    </xdr:to>
    <xdr:sp macro="" textlink="" fLocksText="0">
      <xdr:nvSpPr>
        <xdr:cNvPr id="26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25</xdr:row>
      <xdr:rowOff>22860</xdr:rowOff>
    </xdr:from>
    <xdr:to>
      <xdr:col>14</xdr:col>
      <xdr:colOff>10230</xdr:colOff>
      <xdr:row>26</xdr:row>
      <xdr:rowOff>7620</xdr:rowOff>
    </xdr:to>
    <xdr:sp macro="" textlink="" fLocksText="0">
      <xdr:nvSpPr>
        <xdr:cNvPr id="27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25</xdr:row>
      <xdr:rowOff>22860</xdr:rowOff>
    </xdr:from>
    <xdr:to>
      <xdr:col>14</xdr:col>
      <xdr:colOff>10230</xdr:colOff>
      <xdr:row>26</xdr:row>
      <xdr:rowOff>7620</xdr:rowOff>
    </xdr:to>
    <xdr:sp macro="" textlink="" fLocksText="0">
      <xdr:nvSpPr>
        <xdr:cNvPr id="271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25</xdr:row>
      <xdr:rowOff>22860</xdr:rowOff>
    </xdr:from>
    <xdr:to>
      <xdr:col>14</xdr:col>
      <xdr:colOff>10230</xdr:colOff>
      <xdr:row>26</xdr:row>
      <xdr:rowOff>7620</xdr:rowOff>
    </xdr:to>
    <xdr:sp macro="" textlink="" fLocksText="0">
      <xdr:nvSpPr>
        <xdr:cNvPr id="272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26</xdr:row>
      <xdr:rowOff>22860</xdr:rowOff>
    </xdr:from>
    <xdr:to>
      <xdr:col>14</xdr:col>
      <xdr:colOff>10230</xdr:colOff>
      <xdr:row>27</xdr:row>
      <xdr:rowOff>7620</xdr:rowOff>
    </xdr:to>
    <xdr:sp macro="" textlink="" fLocksText="0">
      <xdr:nvSpPr>
        <xdr:cNvPr id="27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26</xdr:row>
      <xdr:rowOff>22860</xdr:rowOff>
    </xdr:from>
    <xdr:to>
      <xdr:col>14</xdr:col>
      <xdr:colOff>10230</xdr:colOff>
      <xdr:row>27</xdr:row>
      <xdr:rowOff>7620</xdr:rowOff>
    </xdr:to>
    <xdr:sp macro="" textlink="" fLocksText="0">
      <xdr:nvSpPr>
        <xdr:cNvPr id="27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26</xdr:row>
      <xdr:rowOff>22860</xdr:rowOff>
    </xdr:from>
    <xdr:to>
      <xdr:col>14</xdr:col>
      <xdr:colOff>10230</xdr:colOff>
      <xdr:row>27</xdr:row>
      <xdr:rowOff>7620</xdr:rowOff>
    </xdr:to>
    <xdr:sp macro="" textlink="" fLocksText="0">
      <xdr:nvSpPr>
        <xdr:cNvPr id="27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26</xdr:row>
      <xdr:rowOff>22860</xdr:rowOff>
    </xdr:from>
    <xdr:to>
      <xdr:col>14</xdr:col>
      <xdr:colOff>10230</xdr:colOff>
      <xdr:row>27</xdr:row>
      <xdr:rowOff>7620</xdr:rowOff>
    </xdr:to>
    <xdr:sp macro="" textlink="" fLocksText="0">
      <xdr:nvSpPr>
        <xdr:cNvPr id="27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26</xdr:row>
      <xdr:rowOff>22860</xdr:rowOff>
    </xdr:from>
    <xdr:to>
      <xdr:col>14</xdr:col>
      <xdr:colOff>10230</xdr:colOff>
      <xdr:row>27</xdr:row>
      <xdr:rowOff>7620</xdr:rowOff>
    </xdr:to>
    <xdr:sp macro="" textlink="" fLocksText="0">
      <xdr:nvSpPr>
        <xdr:cNvPr id="277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26</xdr:row>
      <xdr:rowOff>22860</xdr:rowOff>
    </xdr:from>
    <xdr:to>
      <xdr:col>14</xdr:col>
      <xdr:colOff>10230</xdr:colOff>
      <xdr:row>27</xdr:row>
      <xdr:rowOff>7620</xdr:rowOff>
    </xdr:to>
    <xdr:sp macro="" textlink="" fLocksText="0">
      <xdr:nvSpPr>
        <xdr:cNvPr id="278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27</xdr:row>
      <xdr:rowOff>22860</xdr:rowOff>
    </xdr:from>
    <xdr:to>
      <xdr:col>14</xdr:col>
      <xdr:colOff>10230</xdr:colOff>
      <xdr:row>28</xdr:row>
      <xdr:rowOff>7620</xdr:rowOff>
    </xdr:to>
    <xdr:sp macro="" textlink="" fLocksText="0">
      <xdr:nvSpPr>
        <xdr:cNvPr id="27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27</xdr:row>
      <xdr:rowOff>22860</xdr:rowOff>
    </xdr:from>
    <xdr:to>
      <xdr:col>14</xdr:col>
      <xdr:colOff>10230</xdr:colOff>
      <xdr:row>28</xdr:row>
      <xdr:rowOff>7620</xdr:rowOff>
    </xdr:to>
    <xdr:sp macro="" textlink="" fLocksText="0">
      <xdr:nvSpPr>
        <xdr:cNvPr id="28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27</xdr:row>
      <xdr:rowOff>22860</xdr:rowOff>
    </xdr:from>
    <xdr:to>
      <xdr:col>14</xdr:col>
      <xdr:colOff>10230</xdr:colOff>
      <xdr:row>28</xdr:row>
      <xdr:rowOff>7620</xdr:rowOff>
    </xdr:to>
    <xdr:sp macro="" textlink="" fLocksText="0">
      <xdr:nvSpPr>
        <xdr:cNvPr id="28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27</xdr:row>
      <xdr:rowOff>22860</xdr:rowOff>
    </xdr:from>
    <xdr:to>
      <xdr:col>14</xdr:col>
      <xdr:colOff>10230</xdr:colOff>
      <xdr:row>28</xdr:row>
      <xdr:rowOff>7620</xdr:rowOff>
    </xdr:to>
    <xdr:sp macro="" textlink="" fLocksText="0">
      <xdr:nvSpPr>
        <xdr:cNvPr id="28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27</xdr:row>
      <xdr:rowOff>22860</xdr:rowOff>
    </xdr:from>
    <xdr:to>
      <xdr:col>14</xdr:col>
      <xdr:colOff>10230</xdr:colOff>
      <xdr:row>28</xdr:row>
      <xdr:rowOff>7620</xdr:rowOff>
    </xdr:to>
    <xdr:sp macro="" textlink="" fLocksText="0">
      <xdr:nvSpPr>
        <xdr:cNvPr id="283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27</xdr:row>
      <xdr:rowOff>22860</xdr:rowOff>
    </xdr:from>
    <xdr:to>
      <xdr:col>14</xdr:col>
      <xdr:colOff>10230</xdr:colOff>
      <xdr:row>28</xdr:row>
      <xdr:rowOff>7620</xdr:rowOff>
    </xdr:to>
    <xdr:sp macro="" textlink="" fLocksText="0">
      <xdr:nvSpPr>
        <xdr:cNvPr id="284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28</xdr:row>
      <xdr:rowOff>22860</xdr:rowOff>
    </xdr:from>
    <xdr:to>
      <xdr:col>14</xdr:col>
      <xdr:colOff>10230</xdr:colOff>
      <xdr:row>29</xdr:row>
      <xdr:rowOff>7620</xdr:rowOff>
    </xdr:to>
    <xdr:sp macro="" textlink="" fLocksText="0">
      <xdr:nvSpPr>
        <xdr:cNvPr id="28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28</xdr:row>
      <xdr:rowOff>22860</xdr:rowOff>
    </xdr:from>
    <xdr:to>
      <xdr:col>14</xdr:col>
      <xdr:colOff>10230</xdr:colOff>
      <xdr:row>29</xdr:row>
      <xdr:rowOff>7620</xdr:rowOff>
    </xdr:to>
    <xdr:sp macro="" textlink="" fLocksText="0">
      <xdr:nvSpPr>
        <xdr:cNvPr id="28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28</xdr:row>
      <xdr:rowOff>22860</xdr:rowOff>
    </xdr:from>
    <xdr:to>
      <xdr:col>14</xdr:col>
      <xdr:colOff>10230</xdr:colOff>
      <xdr:row>29</xdr:row>
      <xdr:rowOff>7620</xdr:rowOff>
    </xdr:to>
    <xdr:sp macro="" textlink="" fLocksText="0">
      <xdr:nvSpPr>
        <xdr:cNvPr id="287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28</xdr:row>
      <xdr:rowOff>22860</xdr:rowOff>
    </xdr:from>
    <xdr:to>
      <xdr:col>14</xdr:col>
      <xdr:colOff>10230</xdr:colOff>
      <xdr:row>29</xdr:row>
      <xdr:rowOff>7620</xdr:rowOff>
    </xdr:to>
    <xdr:sp macro="" textlink="" fLocksText="0">
      <xdr:nvSpPr>
        <xdr:cNvPr id="288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28</xdr:row>
      <xdr:rowOff>22860</xdr:rowOff>
    </xdr:from>
    <xdr:to>
      <xdr:col>14</xdr:col>
      <xdr:colOff>10230</xdr:colOff>
      <xdr:row>29</xdr:row>
      <xdr:rowOff>7620</xdr:rowOff>
    </xdr:to>
    <xdr:sp macro="" textlink="" fLocksText="0">
      <xdr:nvSpPr>
        <xdr:cNvPr id="289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28</xdr:row>
      <xdr:rowOff>22860</xdr:rowOff>
    </xdr:from>
    <xdr:to>
      <xdr:col>14</xdr:col>
      <xdr:colOff>10230</xdr:colOff>
      <xdr:row>29</xdr:row>
      <xdr:rowOff>7620</xdr:rowOff>
    </xdr:to>
    <xdr:sp macro="" textlink="" fLocksText="0">
      <xdr:nvSpPr>
        <xdr:cNvPr id="290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29</xdr:row>
      <xdr:rowOff>22860</xdr:rowOff>
    </xdr:from>
    <xdr:to>
      <xdr:col>14</xdr:col>
      <xdr:colOff>10230</xdr:colOff>
      <xdr:row>30</xdr:row>
      <xdr:rowOff>7620</xdr:rowOff>
    </xdr:to>
    <xdr:sp macro="" textlink="" fLocksText="0">
      <xdr:nvSpPr>
        <xdr:cNvPr id="29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29</xdr:row>
      <xdr:rowOff>22860</xdr:rowOff>
    </xdr:from>
    <xdr:to>
      <xdr:col>14</xdr:col>
      <xdr:colOff>10230</xdr:colOff>
      <xdr:row>30</xdr:row>
      <xdr:rowOff>7620</xdr:rowOff>
    </xdr:to>
    <xdr:sp macro="" textlink="" fLocksText="0">
      <xdr:nvSpPr>
        <xdr:cNvPr id="29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29</xdr:row>
      <xdr:rowOff>22860</xdr:rowOff>
    </xdr:from>
    <xdr:to>
      <xdr:col>14</xdr:col>
      <xdr:colOff>10230</xdr:colOff>
      <xdr:row>30</xdr:row>
      <xdr:rowOff>7620</xdr:rowOff>
    </xdr:to>
    <xdr:sp macro="" textlink="" fLocksText="0">
      <xdr:nvSpPr>
        <xdr:cNvPr id="29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29</xdr:row>
      <xdr:rowOff>22860</xdr:rowOff>
    </xdr:from>
    <xdr:to>
      <xdr:col>14</xdr:col>
      <xdr:colOff>10230</xdr:colOff>
      <xdr:row>30</xdr:row>
      <xdr:rowOff>7620</xdr:rowOff>
    </xdr:to>
    <xdr:sp macro="" textlink="" fLocksText="0">
      <xdr:nvSpPr>
        <xdr:cNvPr id="29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29</xdr:row>
      <xdr:rowOff>22860</xdr:rowOff>
    </xdr:from>
    <xdr:to>
      <xdr:col>14</xdr:col>
      <xdr:colOff>10230</xdr:colOff>
      <xdr:row>30</xdr:row>
      <xdr:rowOff>7620</xdr:rowOff>
    </xdr:to>
    <xdr:sp macro="" textlink="" fLocksText="0">
      <xdr:nvSpPr>
        <xdr:cNvPr id="295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29</xdr:row>
      <xdr:rowOff>22860</xdr:rowOff>
    </xdr:from>
    <xdr:to>
      <xdr:col>14</xdr:col>
      <xdr:colOff>10230</xdr:colOff>
      <xdr:row>30</xdr:row>
      <xdr:rowOff>7620</xdr:rowOff>
    </xdr:to>
    <xdr:sp macro="" textlink="" fLocksText="0">
      <xdr:nvSpPr>
        <xdr:cNvPr id="296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30</xdr:row>
      <xdr:rowOff>22860</xdr:rowOff>
    </xdr:from>
    <xdr:to>
      <xdr:col>14</xdr:col>
      <xdr:colOff>10230</xdr:colOff>
      <xdr:row>31</xdr:row>
      <xdr:rowOff>7620</xdr:rowOff>
    </xdr:to>
    <xdr:sp macro="" textlink="" fLocksText="0">
      <xdr:nvSpPr>
        <xdr:cNvPr id="297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30</xdr:row>
      <xdr:rowOff>22860</xdr:rowOff>
    </xdr:from>
    <xdr:to>
      <xdr:col>14</xdr:col>
      <xdr:colOff>10230</xdr:colOff>
      <xdr:row>31</xdr:row>
      <xdr:rowOff>7620</xdr:rowOff>
    </xdr:to>
    <xdr:sp macro="" textlink="" fLocksText="0">
      <xdr:nvSpPr>
        <xdr:cNvPr id="298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30</xdr:row>
      <xdr:rowOff>22860</xdr:rowOff>
    </xdr:from>
    <xdr:to>
      <xdr:col>14</xdr:col>
      <xdr:colOff>10230</xdr:colOff>
      <xdr:row>31</xdr:row>
      <xdr:rowOff>7620</xdr:rowOff>
    </xdr:to>
    <xdr:sp macro="" textlink="" fLocksText="0">
      <xdr:nvSpPr>
        <xdr:cNvPr id="29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30</xdr:row>
      <xdr:rowOff>22860</xdr:rowOff>
    </xdr:from>
    <xdr:to>
      <xdr:col>14</xdr:col>
      <xdr:colOff>10230</xdr:colOff>
      <xdr:row>31</xdr:row>
      <xdr:rowOff>7620</xdr:rowOff>
    </xdr:to>
    <xdr:sp macro="" textlink="" fLocksText="0">
      <xdr:nvSpPr>
        <xdr:cNvPr id="30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30</xdr:row>
      <xdr:rowOff>22860</xdr:rowOff>
    </xdr:from>
    <xdr:to>
      <xdr:col>14</xdr:col>
      <xdr:colOff>10230</xdr:colOff>
      <xdr:row>31</xdr:row>
      <xdr:rowOff>7620</xdr:rowOff>
    </xdr:to>
    <xdr:sp macro="" textlink="" fLocksText="0">
      <xdr:nvSpPr>
        <xdr:cNvPr id="301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30</xdr:row>
      <xdr:rowOff>22860</xdr:rowOff>
    </xdr:from>
    <xdr:to>
      <xdr:col>14</xdr:col>
      <xdr:colOff>10230</xdr:colOff>
      <xdr:row>31</xdr:row>
      <xdr:rowOff>7620</xdr:rowOff>
    </xdr:to>
    <xdr:sp macro="" textlink="" fLocksText="0">
      <xdr:nvSpPr>
        <xdr:cNvPr id="302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31</xdr:row>
      <xdr:rowOff>22860</xdr:rowOff>
    </xdr:from>
    <xdr:to>
      <xdr:col>14</xdr:col>
      <xdr:colOff>10230</xdr:colOff>
      <xdr:row>32</xdr:row>
      <xdr:rowOff>7620</xdr:rowOff>
    </xdr:to>
    <xdr:sp macro="" textlink="" fLocksText="0">
      <xdr:nvSpPr>
        <xdr:cNvPr id="30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31</xdr:row>
      <xdr:rowOff>22860</xdr:rowOff>
    </xdr:from>
    <xdr:to>
      <xdr:col>14</xdr:col>
      <xdr:colOff>10230</xdr:colOff>
      <xdr:row>32</xdr:row>
      <xdr:rowOff>7620</xdr:rowOff>
    </xdr:to>
    <xdr:sp macro="" textlink="" fLocksText="0">
      <xdr:nvSpPr>
        <xdr:cNvPr id="30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31</xdr:row>
      <xdr:rowOff>22860</xdr:rowOff>
    </xdr:from>
    <xdr:to>
      <xdr:col>14</xdr:col>
      <xdr:colOff>10230</xdr:colOff>
      <xdr:row>32</xdr:row>
      <xdr:rowOff>7620</xdr:rowOff>
    </xdr:to>
    <xdr:sp macro="" textlink="" fLocksText="0">
      <xdr:nvSpPr>
        <xdr:cNvPr id="30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31</xdr:row>
      <xdr:rowOff>22860</xdr:rowOff>
    </xdr:from>
    <xdr:to>
      <xdr:col>14</xdr:col>
      <xdr:colOff>10230</xdr:colOff>
      <xdr:row>32</xdr:row>
      <xdr:rowOff>7620</xdr:rowOff>
    </xdr:to>
    <xdr:sp macro="" textlink="" fLocksText="0">
      <xdr:nvSpPr>
        <xdr:cNvPr id="30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31</xdr:row>
      <xdr:rowOff>22860</xdr:rowOff>
    </xdr:from>
    <xdr:to>
      <xdr:col>14</xdr:col>
      <xdr:colOff>10230</xdr:colOff>
      <xdr:row>32</xdr:row>
      <xdr:rowOff>7620</xdr:rowOff>
    </xdr:to>
    <xdr:sp macro="" textlink="" fLocksText="0">
      <xdr:nvSpPr>
        <xdr:cNvPr id="307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31</xdr:row>
      <xdr:rowOff>22860</xdr:rowOff>
    </xdr:from>
    <xdr:to>
      <xdr:col>14</xdr:col>
      <xdr:colOff>10230</xdr:colOff>
      <xdr:row>32</xdr:row>
      <xdr:rowOff>7620</xdr:rowOff>
    </xdr:to>
    <xdr:sp macro="" textlink="" fLocksText="0">
      <xdr:nvSpPr>
        <xdr:cNvPr id="308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32</xdr:row>
      <xdr:rowOff>22860</xdr:rowOff>
    </xdr:from>
    <xdr:to>
      <xdr:col>14</xdr:col>
      <xdr:colOff>10230</xdr:colOff>
      <xdr:row>33</xdr:row>
      <xdr:rowOff>7620</xdr:rowOff>
    </xdr:to>
    <xdr:sp macro="" textlink="" fLocksText="0">
      <xdr:nvSpPr>
        <xdr:cNvPr id="30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32</xdr:row>
      <xdr:rowOff>22860</xdr:rowOff>
    </xdr:from>
    <xdr:to>
      <xdr:col>14</xdr:col>
      <xdr:colOff>10230</xdr:colOff>
      <xdr:row>33</xdr:row>
      <xdr:rowOff>7620</xdr:rowOff>
    </xdr:to>
    <xdr:sp macro="" textlink="" fLocksText="0">
      <xdr:nvSpPr>
        <xdr:cNvPr id="31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32</xdr:row>
      <xdr:rowOff>22860</xdr:rowOff>
    </xdr:from>
    <xdr:to>
      <xdr:col>14</xdr:col>
      <xdr:colOff>10230</xdr:colOff>
      <xdr:row>33</xdr:row>
      <xdr:rowOff>7620</xdr:rowOff>
    </xdr:to>
    <xdr:sp macro="" textlink="" fLocksText="0">
      <xdr:nvSpPr>
        <xdr:cNvPr id="31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32</xdr:row>
      <xdr:rowOff>22860</xdr:rowOff>
    </xdr:from>
    <xdr:to>
      <xdr:col>14</xdr:col>
      <xdr:colOff>10230</xdr:colOff>
      <xdr:row>33</xdr:row>
      <xdr:rowOff>7620</xdr:rowOff>
    </xdr:to>
    <xdr:sp macro="" textlink="" fLocksText="0">
      <xdr:nvSpPr>
        <xdr:cNvPr id="31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32</xdr:row>
      <xdr:rowOff>22860</xdr:rowOff>
    </xdr:from>
    <xdr:to>
      <xdr:col>14</xdr:col>
      <xdr:colOff>10230</xdr:colOff>
      <xdr:row>33</xdr:row>
      <xdr:rowOff>7620</xdr:rowOff>
    </xdr:to>
    <xdr:sp macro="" textlink="" fLocksText="0">
      <xdr:nvSpPr>
        <xdr:cNvPr id="313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32</xdr:row>
      <xdr:rowOff>22860</xdr:rowOff>
    </xdr:from>
    <xdr:to>
      <xdr:col>14</xdr:col>
      <xdr:colOff>10230</xdr:colOff>
      <xdr:row>33</xdr:row>
      <xdr:rowOff>7620</xdr:rowOff>
    </xdr:to>
    <xdr:sp macro="" textlink="" fLocksText="0">
      <xdr:nvSpPr>
        <xdr:cNvPr id="314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33</xdr:row>
      <xdr:rowOff>22860</xdr:rowOff>
    </xdr:from>
    <xdr:to>
      <xdr:col>14</xdr:col>
      <xdr:colOff>10230</xdr:colOff>
      <xdr:row>34</xdr:row>
      <xdr:rowOff>7620</xdr:rowOff>
    </xdr:to>
    <xdr:sp macro="" textlink="" fLocksText="0">
      <xdr:nvSpPr>
        <xdr:cNvPr id="31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33</xdr:row>
      <xdr:rowOff>22860</xdr:rowOff>
    </xdr:from>
    <xdr:to>
      <xdr:col>14</xdr:col>
      <xdr:colOff>10230</xdr:colOff>
      <xdr:row>34</xdr:row>
      <xdr:rowOff>7620</xdr:rowOff>
    </xdr:to>
    <xdr:sp macro="" textlink="" fLocksText="0">
      <xdr:nvSpPr>
        <xdr:cNvPr id="31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33</xdr:row>
      <xdr:rowOff>22860</xdr:rowOff>
    </xdr:from>
    <xdr:to>
      <xdr:col>14</xdr:col>
      <xdr:colOff>10230</xdr:colOff>
      <xdr:row>34</xdr:row>
      <xdr:rowOff>7620</xdr:rowOff>
    </xdr:to>
    <xdr:sp macro="" textlink="" fLocksText="0">
      <xdr:nvSpPr>
        <xdr:cNvPr id="317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33</xdr:row>
      <xdr:rowOff>22860</xdr:rowOff>
    </xdr:from>
    <xdr:to>
      <xdr:col>14</xdr:col>
      <xdr:colOff>10230</xdr:colOff>
      <xdr:row>34</xdr:row>
      <xdr:rowOff>7620</xdr:rowOff>
    </xdr:to>
    <xdr:sp macro="" textlink="" fLocksText="0">
      <xdr:nvSpPr>
        <xdr:cNvPr id="318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33</xdr:row>
      <xdr:rowOff>22860</xdr:rowOff>
    </xdr:from>
    <xdr:to>
      <xdr:col>14</xdr:col>
      <xdr:colOff>10230</xdr:colOff>
      <xdr:row>34</xdr:row>
      <xdr:rowOff>7620</xdr:rowOff>
    </xdr:to>
    <xdr:sp macro="" textlink="" fLocksText="0">
      <xdr:nvSpPr>
        <xdr:cNvPr id="319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33</xdr:row>
      <xdr:rowOff>22860</xdr:rowOff>
    </xdr:from>
    <xdr:to>
      <xdr:col>14</xdr:col>
      <xdr:colOff>10230</xdr:colOff>
      <xdr:row>34</xdr:row>
      <xdr:rowOff>7620</xdr:rowOff>
    </xdr:to>
    <xdr:sp macro="" textlink="" fLocksText="0">
      <xdr:nvSpPr>
        <xdr:cNvPr id="320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34</xdr:row>
      <xdr:rowOff>22860</xdr:rowOff>
    </xdr:from>
    <xdr:to>
      <xdr:col>14</xdr:col>
      <xdr:colOff>10230</xdr:colOff>
      <xdr:row>35</xdr:row>
      <xdr:rowOff>7620</xdr:rowOff>
    </xdr:to>
    <xdr:sp macro="" textlink="" fLocksText="0">
      <xdr:nvSpPr>
        <xdr:cNvPr id="32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34</xdr:row>
      <xdr:rowOff>22860</xdr:rowOff>
    </xdr:from>
    <xdr:to>
      <xdr:col>14</xdr:col>
      <xdr:colOff>10230</xdr:colOff>
      <xdr:row>35</xdr:row>
      <xdr:rowOff>7620</xdr:rowOff>
    </xdr:to>
    <xdr:sp macro="" textlink="" fLocksText="0">
      <xdr:nvSpPr>
        <xdr:cNvPr id="32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34</xdr:row>
      <xdr:rowOff>22860</xdr:rowOff>
    </xdr:from>
    <xdr:to>
      <xdr:col>14</xdr:col>
      <xdr:colOff>10230</xdr:colOff>
      <xdr:row>35</xdr:row>
      <xdr:rowOff>7620</xdr:rowOff>
    </xdr:to>
    <xdr:sp macro="" textlink="" fLocksText="0">
      <xdr:nvSpPr>
        <xdr:cNvPr id="32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34</xdr:row>
      <xdr:rowOff>22860</xdr:rowOff>
    </xdr:from>
    <xdr:to>
      <xdr:col>14</xdr:col>
      <xdr:colOff>10230</xdr:colOff>
      <xdr:row>35</xdr:row>
      <xdr:rowOff>7620</xdr:rowOff>
    </xdr:to>
    <xdr:sp macro="" textlink="" fLocksText="0">
      <xdr:nvSpPr>
        <xdr:cNvPr id="32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34</xdr:row>
      <xdr:rowOff>22860</xdr:rowOff>
    </xdr:from>
    <xdr:to>
      <xdr:col>14</xdr:col>
      <xdr:colOff>10230</xdr:colOff>
      <xdr:row>35</xdr:row>
      <xdr:rowOff>7620</xdr:rowOff>
    </xdr:to>
    <xdr:sp macro="" textlink="" fLocksText="0">
      <xdr:nvSpPr>
        <xdr:cNvPr id="325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34</xdr:row>
      <xdr:rowOff>22860</xdr:rowOff>
    </xdr:from>
    <xdr:to>
      <xdr:col>14</xdr:col>
      <xdr:colOff>10230</xdr:colOff>
      <xdr:row>35</xdr:row>
      <xdr:rowOff>7620</xdr:rowOff>
    </xdr:to>
    <xdr:sp macro="" textlink="" fLocksText="0">
      <xdr:nvSpPr>
        <xdr:cNvPr id="326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35</xdr:row>
      <xdr:rowOff>22860</xdr:rowOff>
    </xdr:from>
    <xdr:to>
      <xdr:col>14</xdr:col>
      <xdr:colOff>10230</xdr:colOff>
      <xdr:row>36</xdr:row>
      <xdr:rowOff>7620</xdr:rowOff>
    </xdr:to>
    <xdr:sp macro="" textlink="" fLocksText="0">
      <xdr:nvSpPr>
        <xdr:cNvPr id="327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35</xdr:row>
      <xdr:rowOff>22860</xdr:rowOff>
    </xdr:from>
    <xdr:to>
      <xdr:col>14</xdr:col>
      <xdr:colOff>10230</xdr:colOff>
      <xdr:row>36</xdr:row>
      <xdr:rowOff>7620</xdr:rowOff>
    </xdr:to>
    <xdr:sp macro="" textlink="" fLocksText="0">
      <xdr:nvSpPr>
        <xdr:cNvPr id="328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35</xdr:row>
      <xdr:rowOff>22860</xdr:rowOff>
    </xdr:from>
    <xdr:to>
      <xdr:col>14</xdr:col>
      <xdr:colOff>10230</xdr:colOff>
      <xdr:row>36</xdr:row>
      <xdr:rowOff>7620</xdr:rowOff>
    </xdr:to>
    <xdr:sp macro="" textlink="" fLocksText="0">
      <xdr:nvSpPr>
        <xdr:cNvPr id="32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35</xdr:row>
      <xdr:rowOff>22860</xdr:rowOff>
    </xdr:from>
    <xdr:to>
      <xdr:col>14</xdr:col>
      <xdr:colOff>10230</xdr:colOff>
      <xdr:row>36</xdr:row>
      <xdr:rowOff>7620</xdr:rowOff>
    </xdr:to>
    <xdr:sp macro="" textlink="" fLocksText="0">
      <xdr:nvSpPr>
        <xdr:cNvPr id="33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35</xdr:row>
      <xdr:rowOff>22860</xdr:rowOff>
    </xdr:from>
    <xdr:to>
      <xdr:col>14</xdr:col>
      <xdr:colOff>10230</xdr:colOff>
      <xdr:row>36</xdr:row>
      <xdr:rowOff>7620</xdr:rowOff>
    </xdr:to>
    <xdr:sp macro="" textlink="" fLocksText="0">
      <xdr:nvSpPr>
        <xdr:cNvPr id="331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35</xdr:row>
      <xdr:rowOff>22860</xdr:rowOff>
    </xdr:from>
    <xdr:to>
      <xdr:col>14</xdr:col>
      <xdr:colOff>10230</xdr:colOff>
      <xdr:row>36</xdr:row>
      <xdr:rowOff>7620</xdr:rowOff>
    </xdr:to>
    <xdr:sp macro="" textlink="" fLocksText="0">
      <xdr:nvSpPr>
        <xdr:cNvPr id="332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36</xdr:row>
      <xdr:rowOff>22860</xdr:rowOff>
    </xdr:from>
    <xdr:to>
      <xdr:col>14</xdr:col>
      <xdr:colOff>10230</xdr:colOff>
      <xdr:row>37</xdr:row>
      <xdr:rowOff>7620</xdr:rowOff>
    </xdr:to>
    <xdr:sp macro="" textlink="" fLocksText="0">
      <xdr:nvSpPr>
        <xdr:cNvPr id="33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36</xdr:row>
      <xdr:rowOff>22860</xdr:rowOff>
    </xdr:from>
    <xdr:to>
      <xdr:col>14</xdr:col>
      <xdr:colOff>10230</xdr:colOff>
      <xdr:row>37</xdr:row>
      <xdr:rowOff>7620</xdr:rowOff>
    </xdr:to>
    <xdr:sp macro="" textlink="" fLocksText="0">
      <xdr:nvSpPr>
        <xdr:cNvPr id="33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36</xdr:row>
      <xdr:rowOff>22860</xdr:rowOff>
    </xdr:from>
    <xdr:to>
      <xdr:col>14</xdr:col>
      <xdr:colOff>10230</xdr:colOff>
      <xdr:row>37</xdr:row>
      <xdr:rowOff>7620</xdr:rowOff>
    </xdr:to>
    <xdr:sp macro="" textlink="" fLocksText="0">
      <xdr:nvSpPr>
        <xdr:cNvPr id="33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36</xdr:row>
      <xdr:rowOff>22860</xdr:rowOff>
    </xdr:from>
    <xdr:to>
      <xdr:col>14</xdr:col>
      <xdr:colOff>10230</xdr:colOff>
      <xdr:row>37</xdr:row>
      <xdr:rowOff>7620</xdr:rowOff>
    </xdr:to>
    <xdr:sp macro="" textlink="" fLocksText="0">
      <xdr:nvSpPr>
        <xdr:cNvPr id="33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36</xdr:row>
      <xdr:rowOff>22860</xdr:rowOff>
    </xdr:from>
    <xdr:to>
      <xdr:col>14</xdr:col>
      <xdr:colOff>10230</xdr:colOff>
      <xdr:row>37</xdr:row>
      <xdr:rowOff>7620</xdr:rowOff>
    </xdr:to>
    <xdr:sp macro="" textlink="" fLocksText="0">
      <xdr:nvSpPr>
        <xdr:cNvPr id="337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36</xdr:row>
      <xdr:rowOff>22860</xdr:rowOff>
    </xdr:from>
    <xdr:to>
      <xdr:col>14</xdr:col>
      <xdr:colOff>10230</xdr:colOff>
      <xdr:row>37</xdr:row>
      <xdr:rowOff>7620</xdr:rowOff>
    </xdr:to>
    <xdr:sp macro="" textlink="" fLocksText="0">
      <xdr:nvSpPr>
        <xdr:cNvPr id="338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37</xdr:row>
      <xdr:rowOff>22860</xdr:rowOff>
    </xdr:from>
    <xdr:to>
      <xdr:col>14</xdr:col>
      <xdr:colOff>10230</xdr:colOff>
      <xdr:row>38</xdr:row>
      <xdr:rowOff>7620</xdr:rowOff>
    </xdr:to>
    <xdr:sp macro="" textlink="" fLocksText="0">
      <xdr:nvSpPr>
        <xdr:cNvPr id="339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37</xdr:row>
      <xdr:rowOff>22860</xdr:rowOff>
    </xdr:from>
    <xdr:to>
      <xdr:col>14</xdr:col>
      <xdr:colOff>10230</xdr:colOff>
      <xdr:row>38</xdr:row>
      <xdr:rowOff>7620</xdr:rowOff>
    </xdr:to>
    <xdr:sp macro="" textlink="" fLocksText="0">
      <xdr:nvSpPr>
        <xdr:cNvPr id="340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37</xdr:row>
      <xdr:rowOff>22860</xdr:rowOff>
    </xdr:from>
    <xdr:to>
      <xdr:col>14</xdr:col>
      <xdr:colOff>10230</xdr:colOff>
      <xdr:row>38</xdr:row>
      <xdr:rowOff>7620</xdr:rowOff>
    </xdr:to>
    <xdr:sp macro="" textlink="" fLocksText="0">
      <xdr:nvSpPr>
        <xdr:cNvPr id="34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37</xdr:row>
      <xdr:rowOff>22860</xdr:rowOff>
    </xdr:from>
    <xdr:to>
      <xdr:col>14</xdr:col>
      <xdr:colOff>10230</xdr:colOff>
      <xdr:row>38</xdr:row>
      <xdr:rowOff>7620</xdr:rowOff>
    </xdr:to>
    <xdr:sp macro="" textlink="" fLocksText="0">
      <xdr:nvSpPr>
        <xdr:cNvPr id="34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37</xdr:row>
      <xdr:rowOff>22860</xdr:rowOff>
    </xdr:from>
    <xdr:to>
      <xdr:col>14</xdr:col>
      <xdr:colOff>10230</xdr:colOff>
      <xdr:row>38</xdr:row>
      <xdr:rowOff>7620</xdr:rowOff>
    </xdr:to>
    <xdr:sp macro="" textlink="" fLocksText="0">
      <xdr:nvSpPr>
        <xdr:cNvPr id="343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37</xdr:row>
      <xdr:rowOff>22860</xdr:rowOff>
    </xdr:from>
    <xdr:to>
      <xdr:col>14</xdr:col>
      <xdr:colOff>10230</xdr:colOff>
      <xdr:row>38</xdr:row>
      <xdr:rowOff>7620</xdr:rowOff>
    </xdr:to>
    <xdr:sp macro="" textlink="" fLocksText="0">
      <xdr:nvSpPr>
        <xdr:cNvPr id="344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38</xdr:row>
      <xdr:rowOff>22860</xdr:rowOff>
    </xdr:from>
    <xdr:to>
      <xdr:col>14</xdr:col>
      <xdr:colOff>10230</xdr:colOff>
      <xdr:row>39</xdr:row>
      <xdr:rowOff>7620</xdr:rowOff>
    </xdr:to>
    <xdr:sp macro="" textlink="" fLocksText="0">
      <xdr:nvSpPr>
        <xdr:cNvPr id="345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38</xdr:row>
      <xdr:rowOff>22860</xdr:rowOff>
    </xdr:from>
    <xdr:to>
      <xdr:col>14</xdr:col>
      <xdr:colOff>10230</xdr:colOff>
      <xdr:row>39</xdr:row>
      <xdr:rowOff>7620</xdr:rowOff>
    </xdr:to>
    <xdr:sp macro="" textlink="" fLocksText="0">
      <xdr:nvSpPr>
        <xdr:cNvPr id="346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38</xdr:row>
      <xdr:rowOff>22860</xdr:rowOff>
    </xdr:from>
    <xdr:to>
      <xdr:col>14</xdr:col>
      <xdr:colOff>10230</xdr:colOff>
      <xdr:row>39</xdr:row>
      <xdr:rowOff>7620</xdr:rowOff>
    </xdr:to>
    <xdr:sp macro="" textlink="" fLocksText="0">
      <xdr:nvSpPr>
        <xdr:cNvPr id="347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38</xdr:row>
      <xdr:rowOff>22860</xdr:rowOff>
    </xdr:from>
    <xdr:to>
      <xdr:col>14</xdr:col>
      <xdr:colOff>10230</xdr:colOff>
      <xdr:row>39</xdr:row>
      <xdr:rowOff>7620</xdr:rowOff>
    </xdr:to>
    <xdr:sp macro="" textlink="" fLocksText="0">
      <xdr:nvSpPr>
        <xdr:cNvPr id="348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38</xdr:row>
      <xdr:rowOff>22860</xdr:rowOff>
    </xdr:from>
    <xdr:to>
      <xdr:col>14</xdr:col>
      <xdr:colOff>10230</xdr:colOff>
      <xdr:row>39</xdr:row>
      <xdr:rowOff>7620</xdr:rowOff>
    </xdr:to>
    <xdr:sp macro="" textlink="" fLocksText="0">
      <xdr:nvSpPr>
        <xdr:cNvPr id="349" name="Text 153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38</xdr:row>
      <xdr:rowOff>22860</xdr:rowOff>
    </xdr:from>
    <xdr:to>
      <xdr:col>14</xdr:col>
      <xdr:colOff>10230</xdr:colOff>
      <xdr:row>39</xdr:row>
      <xdr:rowOff>7620</xdr:rowOff>
    </xdr:to>
    <xdr:sp macro="" textlink="" fLocksText="0">
      <xdr:nvSpPr>
        <xdr:cNvPr id="350" name="Text 154"/>
        <xdr:cNvSpPr txBox="1">
          <a:spLocks noChangeArrowheads="1"/>
        </xdr:cNvSpPr>
      </xdr:nvSpPr>
      <xdr:spPr bwMode="auto">
        <a:xfrm>
          <a:off x="6137910" y="1308735"/>
          <a:ext cx="34995" cy="1181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39</xdr:row>
      <xdr:rowOff>22860</xdr:rowOff>
    </xdr:from>
    <xdr:to>
      <xdr:col>14</xdr:col>
      <xdr:colOff>10230</xdr:colOff>
      <xdr:row>40</xdr:row>
      <xdr:rowOff>7620</xdr:rowOff>
    </xdr:to>
    <xdr:sp macro="" textlink="" fLocksText="0">
      <xdr:nvSpPr>
        <xdr:cNvPr id="351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39</xdr:row>
      <xdr:rowOff>22860</xdr:rowOff>
    </xdr:from>
    <xdr:to>
      <xdr:col>14</xdr:col>
      <xdr:colOff>10230</xdr:colOff>
      <xdr:row>40</xdr:row>
      <xdr:rowOff>7620</xdr:rowOff>
    </xdr:to>
    <xdr:sp macro="" textlink="" fLocksText="0">
      <xdr:nvSpPr>
        <xdr:cNvPr id="352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39</xdr:row>
      <xdr:rowOff>22860</xdr:rowOff>
    </xdr:from>
    <xdr:to>
      <xdr:col>14</xdr:col>
      <xdr:colOff>10230</xdr:colOff>
      <xdr:row>40</xdr:row>
      <xdr:rowOff>7620</xdr:rowOff>
    </xdr:to>
    <xdr:sp macro="" textlink="" fLocksText="0">
      <xdr:nvSpPr>
        <xdr:cNvPr id="353" name="Text 153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  <xdr:twoCellAnchor>
    <xdr:from>
      <xdr:col>13</xdr:col>
      <xdr:colOff>489585</xdr:colOff>
      <xdr:row>39</xdr:row>
      <xdr:rowOff>22860</xdr:rowOff>
    </xdr:from>
    <xdr:to>
      <xdr:col>14</xdr:col>
      <xdr:colOff>10230</xdr:colOff>
      <xdr:row>40</xdr:row>
      <xdr:rowOff>7620</xdr:rowOff>
    </xdr:to>
    <xdr:sp macro="" textlink="" fLocksText="0">
      <xdr:nvSpPr>
        <xdr:cNvPr id="354" name="Text 154"/>
        <xdr:cNvSpPr txBox="1">
          <a:spLocks noChangeArrowheads="1"/>
        </xdr:cNvSpPr>
      </xdr:nvSpPr>
      <xdr:spPr bwMode="auto">
        <a:xfrm>
          <a:off x="6137910" y="1442085"/>
          <a:ext cx="34995" cy="15621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47</xdr:row>
      <xdr:rowOff>0</xdr:rowOff>
    </xdr:from>
    <xdr:ext cx="1390124" cy="128048"/>
    <xdr:sp macro="" textlink="">
      <xdr:nvSpPr>
        <xdr:cNvPr id="4" name="Text 7"/>
        <xdr:cNvSpPr txBox="1">
          <a:spLocks noChangeArrowheads="1"/>
        </xdr:cNvSpPr>
      </xdr:nvSpPr>
      <xdr:spPr bwMode="auto">
        <a:xfrm>
          <a:off x="0" y="9120188"/>
          <a:ext cx="139012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 TOTALS</a:t>
          </a:r>
          <a:endParaRPr lang="en-US"/>
        </a:p>
      </xdr:txBody>
    </xdr:sp>
    <xdr:clientData/>
  </xdr:oneCellAnchor>
  <xdr:oneCellAnchor>
    <xdr:from>
      <xdr:col>0</xdr:col>
      <xdr:colOff>167640</xdr:colOff>
      <xdr:row>2</xdr:row>
      <xdr:rowOff>198120</xdr:rowOff>
    </xdr:from>
    <xdr:ext cx="1595950" cy="204543"/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167640" y="833120"/>
          <a:ext cx="1595950" cy="204543"/>
        </a:xfrm>
        <a:prstGeom prst="rect">
          <a:avLst/>
        </a:prstGeom>
        <a:noFill/>
        <a:ln>
          <a:noFill/>
        </a:ln>
        <a:extLst/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if park is closed.</a:t>
          </a:r>
          <a:endParaRPr lang="en-US"/>
        </a:p>
      </xdr:txBody>
    </xdr:sp>
    <xdr:clientData/>
  </xdr:oneCellAnchor>
  <xdr:twoCellAnchor>
    <xdr:from>
      <xdr:col>0</xdr:col>
      <xdr:colOff>0</xdr:colOff>
      <xdr:row>0</xdr:row>
      <xdr:rowOff>53340</xdr:rowOff>
    </xdr:from>
    <xdr:to>
      <xdr:col>5</xdr:col>
      <xdr:colOff>230514</xdr:colOff>
      <xdr:row>1</xdr:row>
      <xdr:rowOff>76200</xdr:rowOff>
    </xdr:to>
    <xdr:sp macro="" textlink="">
      <xdr:nvSpPr>
        <xdr:cNvPr id="7" name="Text 21"/>
        <xdr:cNvSpPr txBox="1">
          <a:spLocks noChangeArrowheads="1"/>
        </xdr:cNvSpPr>
      </xdr:nvSpPr>
      <xdr:spPr bwMode="auto">
        <a:xfrm>
          <a:off x="0" y="53340"/>
          <a:ext cx="2811780" cy="33528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State Of California -- Natural Resources Agency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DEPARTMENT OF PARKS AND RECREATION</a:t>
          </a:r>
          <a:endParaRPr lang="en-US"/>
        </a:p>
      </xdr:txBody>
    </xdr:sp>
    <xdr:clientData/>
  </xdr:twoCellAnchor>
  <xdr:oneCellAnchor>
    <xdr:from>
      <xdr:col>0</xdr:col>
      <xdr:colOff>0</xdr:colOff>
      <xdr:row>1</xdr:row>
      <xdr:rowOff>228600</xdr:rowOff>
    </xdr:from>
    <xdr:ext cx="4388111" cy="292003"/>
    <xdr:sp macro="" textlink="">
      <xdr:nvSpPr>
        <xdr:cNvPr id="8" name="Text 22"/>
        <xdr:cNvSpPr txBox="1">
          <a:spLocks noChangeArrowheads="1"/>
        </xdr:cNvSpPr>
      </xdr:nvSpPr>
      <xdr:spPr bwMode="auto">
        <a:xfrm>
          <a:off x="0" y="540327"/>
          <a:ext cx="4311630" cy="292003"/>
        </a:xfrm>
        <a:prstGeom prst="rect">
          <a:avLst/>
        </a:prstGeom>
        <a:noFill/>
        <a:ln>
          <a:noFill/>
        </a:ln>
        <a:extLst/>
      </xdr:spPr>
      <xdr:txBody>
        <a:bodyPr wrap="none" lIns="36576" tIns="41148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MONTHLY VISITOR ATTENDANCE REPORT</a:t>
          </a:r>
          <a:endParaRPr lang="en-US"/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1075872" cy="128048"/>
    <xdr:sp macro="" textlink="">
      <xdr:nvSpPr>
        <xdr:cNvPr id="13" name="Text 94"/>
        <xdr:cNvSpPr txBox="1">
          <a:spLocks noChangeArrowheads="1"/>
        </xdr:cNvSpPr>
      </xdr:nvSpPr>
      <xdr:spPr bwMode="auto">
        <a:xfrm>
          <a:off x="0" y="8620125"/>
          <a:ext cx="107587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  <a:endParaRPr lang="en-US"/>
        </a:p>
      </xdr:txBody>
    </xdr:sp>
    <xdr:clientData/>
  </xdr:oneCellAnchor>
  <xdr:oneCellAnchor>
    <xdr:from>
      <xdr:col>9</xdr:col>
      <xdr:colOff>22860</xdr:colOff>
      <xdr:row>48</xdr:row>
      <xdr:rowOff>144780</xdr:rowOff>
    </xdr:from>
    <xdr:ext cx="78932" cy="215572"/>
    <xdr:sp macro="" textlink="">
      <xdr:nvSpPr>
        <xdr:cNvPr id="15" name="Text Box 29"/>
        <xdr:cNvSpPr txBox="1">
          <a:spLocks noChangeArrowheads="1"/>
        </xdr:cNvSpPr>
      </xdr:nvSpPr>
      <xdr:spPr bwMode="auto">
        <a:xfrm>
          <a:off x="4983798" y="9415780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</a:t>
          </a:r>
          <a:endParaRPr lang="en-US"/>
        </a:p>
      </xdr:txBody>
    </xdr:sp>
    <xdr:clientData/>
  </xdr:oneCellAnchor>
  <xdr:oneCellAnchor>
    <xdr:from>
      <xdr:col>10</xdr:col>
      <xdr:colOff>476885</xdr:colOff>
      <xdr:row>48</xdr:row>
      <xdr:rowOff>144780</xdr:rowOff>
    </xdr:from>
    <xdr:ext cx="78932" cy="215572"/>
    <xdr:sp macro="" textlink="">
      <xdr:nvSpPr>
        <xdr:cNvPr id="16" name="Text Box 30"/>
        <xdr:cNvSpPr txBox="1">
          <a:spLocks noChangeArrowheads="1"/>
        </xdr:cNvSpPr>
      </xdr:nvSpPr>
      <xdr:spPr bwMode="auto">
        <a:xfrm>
          <a:off x="5481840" y="9427325"/>
          <a:ext cx="78932" cy="215572"/>
        </a:xfrm>
        <a:prstGeom prst="rect">
          <a:avLst/>
        </a:prstGeom>
        <a:noFill/>
        <a:ln>
          <a:noFill/>
        </a:ln>
        <a:extLst/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n-US"/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716671" cy="128048"/>
    <xdr:sp macro="" textlink="">
      <xdr:nvSpPr>
        <xdr:cNvPr id="17" name="Text Box 36"/>
        <xdr:cNvSpPr txBox="1">
          <a:spLocks noChangeArrowheads="1"/>
        </xdr:cNvSpPr>
      </xdr:nvSpPr>
      <xdr:spPr bwMode="auto">
        <a:xfrm>
          <a:off x="0" y="1214438"/>
          <a:ext cx="71667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NAME</a:t>
          </a:r>
          <a:endParaRPr lang="en-US"/>
        </a:p>
      </xdr:txBody>
    </xdr:sp>
    <xdr:clientData/>
  </xdr:oneCellAnchor>
  <xdr:oneCellAnchor>
    <xdr:from>
      <xdr:col>1</xdr:col>
      <xdr:colOff>36830</xdr:colOff>
      <xdr:row>44</xdr:row>
      <xdr:rowOff>0</xdr:rowOff>
    </xdr:from>
    <xdr:ext cx="494253" cy="128048"/>
    <xdr:sp macro="" textlink="">
      <xdr:nvSpPr>
        <xdr:cNvPr id="18" name="Text 95"/>
        <xdr:cNvSpPr txBox="1">
          <a:spLocks noChangeArrowheads="1"/>
        </xdr:cNvSpPr>
      </xdr:nvSpPr>
      <xdr:spPr bwMode="auto">
        <a:xfrm>
          <a:off x="322580" y="8763000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4</xdr:col>
      <xdr:colOff>36830</xdr:colOff>
      <xdr:row>44</xdr:row>
      <xdr:rowOff>0</xdr:rowOff>
    </xdr:from>
    <xdr:ext cx="494188" cy="128048"/>
    <xdr:sp macro="" textlink="">
      <xdr:nvSpPr>
        <xdr:cNvPr id="19" name="Text 96"/>
        <xdr:cNvSpPr txBox="1">
          <a:spLocks noChangeArrowheads="1"/>
        </xdr:cNvSpPr>
      </xdr:nvSpPr>
      <xdr:spPr bwMode="auto">
        <a:xfrm>
          <a:off x="2089035" y="8763000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44</xdr:row>
      <xdr:rowOff>0</xdr:rowOff>
    </xdr:from>
    <xdr:to>
      <xdr:col>8</xdr:col>
      <xdr:colOff>0</xdr:colOff>
      <xdr:row>44</xdr:row>
      <xdr:rowOff>121920</xdr:rowOff>
    </xdr:to>
    <xdr:sp macro="" textlink="">
      <xdr:nvSpPr>
        <xdr:cNvPr id="20" name="Text 97"/>
        <xdr:cNvSpPr txBox="1">
          <a:spLocks noChangeArrowheads="1"/>
        </xdr:cNvSpPr>
      </xdr:nvSpPr>
      <xdr:spPr bwMode="auto">
        <a:xfrm>
          <a:off x="3756660" y="8709660"/>
          <a:ext cx="579120" cy="12192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4</xdr:col>
      <xdr:colOff>36830</xdr:colOff>
      <xdr:row>48</xdr:row>
      <xdr:rowOff>0</xdr:rowOff>
    </xdr:from>
    <xdr:ext cx="494188" cy="128048"/>
    <xdr:sp macro="" textlink="">
      <xdr:nvSpPr>
        <xdr:cNvPr id="21" name="Text 132"/>
        <xdr:cNvSpPr txBox="1">
          <a:spLocks noChangeArrowheads="1"/>
        </xdr:cNvSpPr>
      </xdr:nvSpPr>
      <xdr:spPr bwMode="auto">
        <a:xfrm>
          <a:off x="2089035" y="9282545"/>
          <a:ext cx="48468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Free Day Use</a:t>
          </a:r>
          <a:endParaRPr lang="en-US"/>
        </a:p>
      </xdr:txBody>
    </xdr:sp>
    <xdr:clientData/>
  </xdr:oneCellAnchor>
  <xdr:twoCellAnchor>
    <xdr:from>
      <xdr:col>7</xdr:col>
      <xdr:colOff>0</xdr:colOff>
      <xdr:row>48</xdr:row>
      <xdr:rowOff>0</xdr:rowOff>
    </xdr:from>
    <xdr:to>
      <xdr:col>8</xdr:col>
      <xdr:colOff>0</xdr:colOff>
      <xdr:row>48</xdr:row>
      <xdr:rowOff>114300</xdr:rowOff>
    </xdr:to>
    <xdr:sp macro="" textlink="">
      <xdr:nvSpPr>
        <xdr:cNvPr id="22" name="Text 133"/>
        <xdr:cNvSpPr txBox="1">
          <a:spLocks noChangeArrowheads="1"/>
        </xdr:cNvSpPr>
      </xdr:nvSpPr>
      <xdr:spPr bwMode="auto">
        <a:xfrm>
          <a:off x="3756660" y="9212580"/>
          <a:ext cx="579120" cy="1143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Sites</a:t>
          </a:r>
          <a:endParaRPr lang="en-US"/>
        </a:p>
      </xdr:txBody>
    </xdr:sp>
    <xdr:clientData/>
  </xdr:twoCellAnchor>
  <xdr:oneCellAnchor>
    <xdr:from>
      <xdr:col>1</xdr:col>
      <xdr:colOff>36830</xdr:colOff>
      <xdr:row>48</xdr:row>
      <xdr:rowOff>0</xdr:rowOff>
    </xdr:from>
    <xdr:ext cx="494253" cy="128048"/>
    <xdr:sp macro="" textlink="">
      <xdr:nvSpPr>
        <xdr:cNvPr id="23" name="Text 134"/>
        <xdr:cNvSpPr txBox="1">
          <a:spLocks noChangeArrowheads="1"/>
        </xdr:cNvSpPr>
      </xdr:nvSpPr>
      <xdr:spPr bwMode="auto">
        <a:xfrm>
          <a:off x="322580" y="9282545"/>
          <a:ext cx="484748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 Narrow"/>
            </a:rPr>
            <a:t>Paid Day Use</a:t>
          </a:r>
          <a:endParaRPr lang="en-US"/>
        </a:p>
      </xdr:txBody>
    </xdr:sp>
    <xdr:clientData/>
  </xdr:oneCellAnchor>
  <xdr:oneCellAnchor>
    <xdr:from>
      <xdr:col>10</xdr:col>
      <xdr:colOff>1270</xdr:colOff>
      <xdr:row>43</xdr:row>
      <xdr:rowOff>0</xdr:rowOff>
    </xdr:from>
    <xdr:ext cx="277833" cy="128048"/>
    <xdr:sp macro="" textlink="">
      <xdr:nvSpPr>
        <xdr:cNvPr id="24" name="Text 112"/>
        <xdr:cNvSpPr txBox="1">
          <a:spLocks noChangeArrowheads="1"/>
        </xdr:cNvSpPr>
      </xdr:nvSpPr>
      <xdr:spPr bwMode="auto">
        <a:xfrm>
          <a:off x="5001895" y="8620125"/>
          <a:ext cx="27783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NAME</a:t>
          </a:r>
          <a:endParaRPr lang="en-US"/>
        </a:p>
      </xdr:txBody>
    </xdr:sp>
    <xdr:clientData/>
  </xdr:oneCellAnchor>
  <xdr:oneCellAnchor>
    <xdr:from>
      <xdr:col>10</xdr:col>
      <xdr:colOff>1270</xdr:colOff>
      <xdr:row>45</xdr:row>
      <xdr:rowOff>0</xdr:rowOff>
    </xdr:from>
    <xdr:ext cx="262892" cy="128048"/>
    <xdr:sp macro="" textlink="">
      <xdr:nvSpPr>
        <xdr:cNvPr id="25" name="Text 114"/>
        <xdr:cNvSpPr txBox="1">
          <a:spLocks noChangeArrowheads="1"/>
        </xdr:cNvSpPr>
      </xdr:nvSpPr>
      <xdr:spPr bwMode="auto">
        <a:xfrm>
          <a:off x="5001895" y="8921750"/>
          <a:ext cx="262892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TITLE</a:t>
          </a:r>
          <a:endParaRPr lang="en-US"/>
        </a:p>
      </xdr:txBody>
    </xdr:sp>
    <xdr:clientData/>
  </xdr:oneCellAnchor>
  <xdr:oneCellAnchor>
    <xdr:from>
      <xdr:col>10</xdr:col>
      <xdr:colOff>1270</xdr:colOff>
      <xdr:row>48</xdr:row>
      <xdr:rowOff>0</xdr:rowOff>
    </xdr:from>
    <xdr:ext cx="522259" cy="128048"/>
    <xdr:sp macro="" textlink="">
      <xdr:nvSpPr>
        <xdr:cNvPr id="26" name="Text 116"/>
        <xdr:cNvSpPr txBox="1">
          <a:spLocks noChangeArrowheads="1"/>
        </xdr:cNvSpPr>
      </xdr:nvSpPr>
      <xdr:spPr bwMode="auto">
        <a:xfrm>
          <a:off x="5001895" y="9271000"/>
          <a:ext cx="522259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PHONE NO.</a:t>
          </a:r>
          <a:endParaRPr lang="en-US"/>
        </a:p>
      </xdr:txBody>
    </xdr:sp>
    <xdr:clientData/>
  </xdr:oneCellAnchor>
  <xdr:oneCellAnchor>
    <xdr:from>
      <xdr:col>11</xdr:col>
      <xdr:colOff>0</xdr:colOff>
      <xdr:row>5</xdr:row>
      <xdr:rowOff>0</xdr:rowOff>
    </xdr:from>
    <xdr:ext cx="696794" cy="128048"/>
    <xdr:sp macro="" textlink="">
      <xdr:nvSpPr>
        <xdr:cNvPr id="27" name="Text Box 53"/>
        <xdr:cNvSpPr txBox="1">
          <a:spLocks noChangeArrowheads="1"/>
        </xdr:cNvSpPr>
      </xdr:nvSpPr>
      <xdr:spPr bwMode="auto">
        <a:xfrm>
          <a:off x="5588000" y="1214438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NAME</a:t>
          </a:r>
          <a:endParaRPr lang="en-US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547266" cy="128048"/>
    <xdr:sp macro="" textlink="">
      <xdr:nvSpPr>
        <xdr:cNvPr id="28" name="Text Box 54"/>
        <xdr:cNvSpPr txBox="1">
          <a:spLocks noChangeArrowheads="1"/>
        </xdr:cNvSpPr>
      </xdr:nvSpPr>
      <xdr:spPr bwMode="auto">
        <a:xfrm>
          <a:off x="3222625" y="1214438"/>
          <a:ext cx="547266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NAME</a:t>
          </a:r>
          <a:endParaRPr lang="en-US"/>
        </a:p>
      </xdr:txBody>
    </xdr:sp>
    <xdr:clientData/>
  </xdr:oneCellAnchor>
  <xdr:oneCellAnchor>
    <xdr:from>
      <xdr:col>11</xdr:col>
      <xdr:colOff>0</xdr:colOff>
      <xdr:row>2</xdr:row>
      <xdr:rowOff>0</xdr:rowOff>
    </xdr:from>
    <xdr:ext cx="681853" cy="128048"/>
    <xdr:sp macro="" textlink="">
      <xdr:nvSpPr>
        <xdr:cNvPr id="29" name="Text Box 67"/>
        <xdr:cNvSpPr txBox="1">
          <a:spLocks noChangeArrowheads="1"/>
        </xdr:cNvSpPr>
      </xdr:nvSpPr>
      <xdr:spPr bwMode="auto">
        <a:xfrm>
          <a:off x="5588000" y="635000"/>
          <a:ext cx="681853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PARK UNIT NO.</a:t>
          </a:r>
          <a:endParaRPr lang="en-US"/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696794" cy="128048"/>
    <xdr:sp macro="" textlink="">
      <xdr:nvSpPr>
        <xdr:cNvPr id="30" name="Text Box 68"/>
        <xdr:cNvSpPr txBox="1">
          <a:spLocks noChangeArrowheads="1"/>
        </xdr:cNvSpPr>
      </xdr:nvSpPr>
      <xdr:spPr bwMode="auto">
        <a:xfrm>
          <a:off x="6429375" y="635000"/>
          <a:ext cx="696794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SUBUNIT CODE</a:t>
          </a:r>
          <a:endParaRPr lang="en-US"/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62957" cy="128048"/>
    <xdr:sp macro="" textlink="">
      <xdr:nvSpPr>
        <xdr:cNvPr id="31" name="Text Box 69"/>
        <xdr:cNvSpPr txBox="1">
          <a:spLocks noChangeArrowheads="1"/>
        </xdr:cNvSpPr>
      </xdr:nvSpPr>
      <xdr:spPr bwMode="auto">
        <a:xfrm>
          <a:off x="6429375" y="0"/>
          <a:ext cx="262957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YEAR</a:t>
          </a:r>
          <a:endParaRPr lang="en-US"/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347531" cy="128048"/>
    <xdr:sp macro="" textlink="">
      <xdr:nvSpPr>
        <xdr:cNvPr id="32" name="Text Box 70"/>
        <xdr:cNvSpPr txBox="1">
          <a:spLocks noChangeArrowheads="1"/>
        </xdr:cNvSpPr>
      </xdr:nvSpPr>
      <xdr:spPr bwMode="auto">
        <a:xfrm>
          <a:off x="5588000" y="0"/>
          <a:ext cx="347531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MONTH</a:t>
          </a:r>
          <a:endParaRPr lang="en-US"/>
        </a:p>
      </xdr:txBody>
    </xdr:sp>
    <xdr:clientData/>
  </xdr:oneCellAnchor>
  <xdr:oneCellAnchor>
    <xdr:from>
      <xdr:col>11</xdr:col>
      <xdr:colOff>0</xdr:colOff>
      <xdr:row>1</xdr:row>
      <xdr:rowOff>0</xdr:rowOff>
    </xdr:from>
    <xdr:ext cx="616900" cy="128048"/>
    <xdr:sp macro="" textlink="">
      <xdr:nvSpPr>
        <xdr:cNvPr id="33" name="Text Box 71"/>
        <xdr:cNvSpPr txBox="1">
          <a:spLocks noChangeArrowheads="1"/>
        </xdr:cNvSpPr>
      </xdr:nvSpPr>
      <xdr:spPr bwMode="auto">
        <a:xfrm>
          <a:off x="5588000" y="317500"/>
          <a:ext cx="616900" cy="128048"/>
        </a:xfrm>
        <a:prstGeom prst="rect">
          <a:avLst/>
        </a:prstGeom>
        <a:noFill/>
        <a:ln>
          <a:noFill/>
        </a:ln>
        <a:ex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DISTRICT NO.</a:t>
          </a:r>
          <a:endParaRPr lang="en-US"/>
        </a:p>
      </xdr:txBody>
    </xdr:sp>
    <xdr:clientData/>
  </xdr:oneCellAnchor>
  <xdr:twoCellAnchor>
    <xdr:from>
      <xdr:col>4</xdr:col>
      <xdr:colOff>358140</xdr:colOff>
      <xdr:row>0</xdr:row>
      <xdr:rowOff>38100</xdr:rowOff>
    </xdr:from>
    <xdr:to>
      <xdr:col>10</xdr:col>
      <xdr:colOff>488945</xdr:colOff>
      <xdr:row>1</xdr:row>
      <xdr:rowOff>160020</xdr:rowOff>
    </xdr:to>
    <xdr:sp macro="" textlink="">
      <xdr:nvSpPr>
        <xdr:cNvPr id="34" name="Text 5"/>
        <xdr:cNvSpPr>
          <a:spLocks noChangeArrowheads="1"/>
        </xdr:cNvSpPr>
      </xdr:nvSpPr>
      <xdr:spPr bwMode="auto">
        <a:xfrm>
          <a:off x="2377440" y="38100"/>
          <a:ext cx="3032760" cy="43434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/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form available in electronic format only.  Printed copies are not available from the DPR Warehouse. </a:t>
          </a:r>
          <a:endParaRPr lang="en-US"/>
        </a:p>
      </xdr:txBody>
    </xdr:sp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238125</xdr:rowOff>
        </xdr:from>
        <xdr:to>
          <xdr:col>1</xdr:col>
          <xdr:colOff>28575</xdr:colOff>
          <xdr:row>3</xdr:row>
          <xdr:rowOff>123825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trlProp" Target="../ctrlProps/ctrlProp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trlProp" Target="../ctrlProps/ctrlProp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trlProp" Target="../ctrlProps/ctrlProp1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trlProp" Target="../ctrlProps/ctrlProp1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 tint="-0.249977111117893"/>
    <pageSetUpPr fitToPage="1"/>
  </sheetPr>
  <dimension ref="A1:S52"/>
  <sheetViews>
    <sheetView showGridLines="0" showZeros="0" topLeftCell="A19" zoomScale="120" zoomScaleNormal="120" workbookViewId="0">
      <selection activeCell="F19" sqref="F19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33</v>
      </c>
      <c r="M1" s="250"/>
      <c r="N1" s="246">
        <v>2013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243">
        <v>1558</v>
      </c>
      <c r="M2" s="244"/>
      <c r="N2" s="244"/>
      <c r="O2" s="244"/>
      <c r="P2" s="244"/>
      <c r="Q2" s="245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251">
        <v>367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255"/>
      <c r="M6" s="256"/>
      <c r="N6" s="256"/>
      <c r="O6" s="256"/>
      <c r="P6" s="256"/>
      <c r="Q6" s="2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270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235" t="s">
        <v>11</v>
      </c>
      <c r="Q8" s="236"/>
      <c r="R8" s="27"/>
    </row>
    <row r="9" spans="1:19" s="30" customFormat="1" ht="10.5" customHeight="1" x14ac:dyDescent="0.15">
      <c r="A9" s="271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237"/>
      <c r="Q9" s="238"/>
      <c r="R9" s="29"/>
    </row>
    <row r="10" spans="1:19" s="32" customFormat="1" ht="21" customHeight="1" x14ac:dyDescent="0.15">
      <c r="A10" s="272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239"/>
      <c r="Q10" s="240"/>
      <c r="R10" s="31"/>
    </row>
    <row r="11" spans="1:19" ht="15.95" customHeight="1" x14ac:dyDescent="0.2">
      <c r="A11" s="85">
        <v>1</v>
      </c>
      <c r="B11" s="86">
        <f>SUM(Julback!D10,Julback!E10,Julback!F10, Julback!G10)</f>
        <v>13</v>
      </c>
      <c r="C11" s="87">
        <f>SUM(Julback!C10, Julback!AA10, Julback!AB10)</f>
        <v>26</v>
      </c>
      <c r="D11" s="88"/>
      <c r="E11" s="86">
        <f>SUM(Julback!H10, Julback!I10, Julback!P10)</f>
        <v>5</v>
      </c>
      <c r="F11" s="87"/>
      <c r="G11" s="88"/>
      <c r="H11" s="86">
        <f>SUM(Julback!L10, Julback!M10, Julback!N10)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SUM(Julback!D11,Julback!E11,Julback!F11, Julback!G11)</f>
        <v>14</v>
      </c>
      <c r="C12" s="93">
        <f>SUM(Julback!C11, Julback!AA11, Julback!AB11)</f>
        <v>0</v>
      </c>
      <c r="D12" s="94"/>
      <c r="E12" s="92">
        <f>SUM(Julback!H11, Julback!I11, Julback!P11)</f>
        <v>13</v>
      </c>
      <c r="F12" s="93"/>
      <c r="G12" s="94"/>
      <c r="H12" s="92">
        <f>SUM(Julback!L11, Julback!M11, Julback!N11)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SUM(Julback!D12,Julback!E12,Julback!F12, Julback!G12)</f>
        <v>0</v>
      </c>
      <c r="C13" s="93">
        <f>SUM(Julback!C12, Julback!AA12, Julback!AB12)</f>
        <v>0</v>
      </c>
      <c r="D13" s="94"/>
      <c r="E13" s="92">
        <f>SUM(Julback!H12, Julback!I12, Julback!P12)</f>
        <v>0</v>
      </c>
      <c r="F13" s="93"/>
      <c r="G13" s="94"/>
      <c r="H13" s="92">
        <f>SUM(Julback!L12, Julback!M12, Julback!N12)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SUM(Julback!D13,Julback!E13,Julback!F13, Julback!G13)</f>
        <v>27</v>
      </c>
      <c r="C14" s="93">
        <f>SUM(Julback!C13, Julback!AA13, Julback!AB13)</f>
        <v>93</v>
      </c>
      <c r="D14" s="94"/>
      <c r="E14" s="92">
        <f>SUM(Julback!H13, Julback!I13, Julback!P13)</f>
        <v>1</v>
      </c>
      <c r="F14" s="93"/>
      <c r="G14" s="94"/>
      <c r="H14" s="92">
        <f>SUM(Julback!L13, Julback!M13, Julback!N13)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SUM(Julback!D14,Julback!E14,Julback!F14, Julback!G14)</f>
        <v>50</v>
      </c>
      <c r="C15" s="93">
        <f>SUM(Julback!C14, Julback!AA14, Julback!AB14)</f>
        <v>0</v>
      </c>
      <c r="D15" s="94"/>
      <c r="E15" s="92">
        <f>SUM(Julback!H14, Julback!I14, Julback!P14)</f>
        <v>9</v>
      </c>
      <c r="F15" s="93"/>
      <c r="G15" s="94"/>
      <c r="H15" s="92">
        <f>SUM(Julback!L14, Julback!M14, Julback!N14)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SUM(Julback!D15,Julback!E15,Julback!F15, Julback!G15)</f>
        <v>83</v>
      </c>
      <c r="C16" s="93">
        <f>SUM(Julback!C15, Julback!AA15, Julback!AB15)</f>
        <v>249</v>
      </c>
      <c r="D16" s="94"/>
      <c r="E16" s="92">
        <f>SUM(Julback!H15, Julback!I15, Julback!P15)</f>
        <v>7</v>
      </c>
      <c r="F16" s="93"/>
      <c r="G16" s="94"/>
      <c r="H16" s="92">
        <f>SUM(Julback!L15, Julback!M15, Julback!N15)</f>
        <v>0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SUM(Julback!D16,Julback!E16,Julback!F16, Julback!G16)</f>
        <v>76</v>
      </c>
      <c r="C17" s="93">
        <f>SUM(Julback!C16, Julback!AA16, Julback!AB16)</f>
        <v>210</v>
      </c>
      <c r="D17" s="94"/>
      <c r="E17" s="92">
        <f>SUM(Julback!H16, Julback!I16, Julback!P16)</f>
        <v>7</v>
      </c>
      <c r="F17" s="93"/>
      <c r="G17" s="94"/>
      <c r="H17" s="92">
        <f>SUM(Julback!L16, Julback!M16, Julback!N16)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SUM(Julback!D17,Julback!E17,Julback!F17, Julback!G17)</f>
        <v>0</v>
      </c>
      <c r="C18" s="93">
        <f>SUM(Julback!C17, Julback!AA17, Julback!AB17)</f>
        <v>0</v>
      </c>
      <c r="D18" s="94"/>
      <c r="E18" s="92">
        <f>SUM(Julback!H17, Julback!I17, Julback!P17)</f>
        <v>30</v>
      </c>
      <c r="F18" s="93"/>
      <c r="G18" s="94"/>
      <c r="H18" s="92">
        <f>SUM(Julback!L17, Julback!M17, Julback!N17)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SUM(Julback!D18,Julback!E18,Julback!F18, Julback!G18)</f>
        <v>29</v>
      </c>
      <c r="C19" s="93">
        <f>SUM(Julback!C18, Julback!AA18, Julback!AB18)</f>
        <v>0</v>
      </c>
      <c r="D19" s="94"/>
      <c r="E19" s="92">
        <f>SUM(Julback!H18, Julback!I18, Julback!P18)</f>
        <v>6</v>
      </c>
      <c r="F19" s="93"/>
      <c r="G19" s="94"/>
      <c r="H19" s="92">
        <f>SUM(Julback!L18, Julback!M18, Julback!N18)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SUM(Julback!D19,Julback!E19,Julback!F19, Julback!G19)</f>
        <v>0</v>
      </c>
      <c r="C20" s="93">
        <f>SUM(Julback!C19, Julback!AA19, Julback!AB19)</f>
        <v>0</v>
      </c>
      <c r="D20" s="94"/>
      <c r="E20" s="92">
        <f>SUM(Julback!H19, Julback!I19, Julback!P19)</f>
        <v>0</v>
      </c>
      <c r="F20" s="93"/>
      <c r="G20" s="94"/>
      <c r="H20" s="92">
        <f>SUM(Julback!L19, Julback!M19, Julback!N19)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SUM(Julback!D20,Julback!E20,Julback!F20, Julback!G20)</f>
        <v>30</v>
      </c>
      <c r="C21" s="93">
        <f>SUM(Julback!C20, Julback!AA20, Julback!AB20)</f>
        <v>82</v>
      </c>
      <c r="D21" s="94"/>
      <c r="E21" s="92">
        <f>SUM(Julback!H20, Julback!I20, Julback!P20)</f>
        <v>1</v>
      </c>
      <c r="F21" s="93"/>
      <c r="G21" s="94"/>
      <c r="H21" s="92">
        <f>SUM(Julback!L20, Julback!M20, Julback!N20)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SUM(Julback!D21,Julback!E21,Julback!F21, Julback!G21)</f>
        <v>25</v>
      </c>
      <c r="C22" s="93">
        <f>SUM(Julback!C21, Julback!AA21, Julback!AB21)</f>
        <v>0</v>
      </c>
      <c r="D22" s="94"/>
      <c r="E22" s="92">
        <f>SUM(Julback!H21, Julback!I21, Julback!P21)</f>
        <v>3</v>
      </c>
      <c r="F22" s="93"/>
      <c r="G22" s="94"/>
      <c r="H22" s="92">
        <f>SUM(Julback!L21, Julback!M21, Julback!N21)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SUM(Julback!D22,Julback!E22,Julback!F22, Julback!G22)</f>
        <v>67</v>
      </c>
      <c r="C23" s="93">
        <f>SUM(Julback!C22, Julback!AA22, Julback!AB22)</f>
        <v>108</v>
      </c>
      <c r="D23" s="94"/>
      <c r="E23" s="92">
        <f>SUM(Julback!H22, Julback!I22, Julback!P22)</f>
        <v>20</v>
      </c>
      <c r="F23" s="93"/>
      <c r="G23" s="94"/>
      <c r="H23" s="92">
        <f>SUM(Julback!L22, Julback!M22, Julback!N22)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SUM(Julback!D23,Julback!E23,Julback!F23, Julback!G23)</f>
        <v>72</v>
      </c>
      <c r="C24" s="93">
        <f>SUM(Julback!C23, Julback!AA23, Julback!AB23)</f>
        <v>198</v>
      </c>
      <c r="D24" s="94"/>
      <c r="E24" s="92">
        <f>SUM(Julback!H23, Julback!I23, Julback!P23)</f>
        <v>2</v>
      </c>
      <c r="F24" s="93"/>
      <c r="G24" s="94"/>
      <c r="H24" s="92">
        <f>SUM(Julback!L23, Julback!M23, Julback!N23)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SUM(Julback!D24,Julback!E24,Julback!F24, Julback!G24)</f>
        <v>23</v>
      </c>
      <c r="C25" s="93">
        <f>SUM(Julback!C24, Julback!AA24, Julback!AB24)</f>
        <v>0</v>
      </c>
      <c r="D25" s="94"/>
      <c r="E25" s="92">
        <f>SUM(Julback!H24, Julback!I24, Julback!P24)</f>
        <v>3</v>
      </c>
      <c r="F25" s="93"/>
      <c r="G25" s="94"/>
      <c r="H25" s="92">
        <f>SUM(Julback!L24, Julback!M24, Julback!N24)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SUM(Julback!D25,Julback!E25,Julback!F25, Julback!G25)</f>
        <v>35</v>
      </c>
      <c r="C26" s="93">
        <f>SUM(Julback!C25, Julback!AA25, Julback!AB25)</f>
        <v>0</v>
      </c>
      <c r="D26" s="94"/>
      <c r="E26" s="92">
        <f>SUM(Julback!H25, Julback!I25, Julback!P25)</f>
        <v>5</v>
      </c>
      <c r="F26" s="93"/>
      <c r="G26" s="94"/>
      <c r="H26" s="92">
        <f>SUM(Julback!L25, Julback!M25, Julback!N25)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SUM(Julback!D26,Julback!E26,Julback!F26, Julback!G26)</f>
        <v>0</v>
      </c>
      <c r="C27" s="93">
        <f>SUM(Julback!C26, Julback!AA26, Julback!AB26)</f>
        <v>0</v>
      </c>
      <c r="D27" s="94"/>
      <c r="E27" s="92">
        <f>SUM(Julback!H26, Julback!I26, Julback!P26)</f>
        <v>0</v>
      </c>
      <c r="F27" s="93"/>
      <c r="G27" s="94"/>
      <c r="H27" s="92">
        <f>SUM(Julback!L26, Julback!M26, Julback!N26)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SUM(Julback!D27,Julback!E27,Julback!F27, Julback!G27)</f>
        <v>39</v>
      </c>
      <c r="C28" s="93">
        <f>SUM(Julback!C27, Julback!AA27, Julback!AB27)</f>
        <v>74</v>
      </c>
      <c r="D28" s="94"/>
      <c r="E28" s="92">
        <f>SUM(Julback!H27, Julback!I27, Julback!P27)</f>
        <v>2</v>
      </c>
      <c r="F28" s="93"/>
      <c r="G28" s="94"/>
      <c r="H28" s="92">
        <f>SUM(Julback!L27, Julback!M27, Julback!N27)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SUM(Julback!D28,Julback!E28,Julback!F28, Julback!G28)</f>
        <v>38</v>
      </c>
      <c r="C29" s="93">
        <f>SUM(Julback!C28, Julback!AA28, Julback!AB28)</f>
        <v>61</v>
      </c>
      <c r="D29" s="94"/>
      <c r="E29" s="92">
        <f>SUM(Julback!H28, Julback!I28, Julback!P28)</f>
        <v>2</v>
      </c>
      <c r="F29" s="93"/>
      <c r="G29" s="94"/>
      <c r="H29" s="92">
        <f>SUM(Julback!L28, Julback!M28, Julback!N28)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SUM(Julback!D29,Julback!E29,Julback!F29, Julback!G29)</f>
        <v>86</v>
      </c>
      <c r="C30" s="93">
        <f>SUM(Julback!C29, Julback!AA29, Julback!AB29)</f>
        <v>227</v>
      </c>
      <c r="D30" s="94"/>
      <c r="E30" s="92">
        <f>SUM(Julback!H29, Julback!I29, Julback!P29)</f>
        <v>9</v>
      </c>
      <c r="F30" s="93"/>
      <c r="G30" s="94"/>
      <c r="H30" s="92">
        <f>SUM(Julback!L29, Julback!M29, Julback!N29)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SUM(Julback!D30,Julback!E30,Julback!F30, Julback!G30)</f>
        <v>75</v>
      </c>
      <c r="C31" s="93">
        <f>SUM(Julback!C30, Julback!AA30, Julback!AB30)</f>
        <v>170</v>
      </c>
      <c r="D31" s="94"/>
      <c r="E31" s="92">
        <f>SUM(Julback!H30, Julback!I30, Julback!P30)</f>
        <v>4</v>
      </c>
      <c r="F31" s="93"/>
      <c r="G31" s="94"/>
      <c r="H31" s="92">
        <f>SUM(Julback!L30, Julback!M30, Julback!N30)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SUM(Julback!D31,Julback!E31,Julback!F31, Julback!G31)</f>
        <v>19</v>
      </c>
      <c r="C32" s="93">
        <f>SUM(Julback!C31, Julback!AA31, Julback!AB31)</f>
        <v>0</v>
      </c>
      <c r="D32" s="94"/>
      <c r="E32" s="92">
        <f>SUM(Julback!H31, Julback!I31, Julback!P31)</f>
        <v>6</v>
      </c>
      <c r="F32" s="93"/>
      <c r="G32" s="94"/>
      <c r="H32" s="92">
        <f>SUM(Julback!L31, Julback!M31, Julback!N31)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SUM(Julback!D32,Julback!E32,Julback!F32, Julback!G32)</f>
        <v>27</v>
      </c>
      <c r="C33" s="93">
        <f>SUM(Julback!C32, Julback!AA32, Julback!AB32)</f>
        <v>0</v>
      </c>
      <c r="D33" s="94"/>
      <c r="E33" s="92">
        <f>SUM(Julback!H32, Julback!I32, Julback!P32)</f>
        <v>3</v>
      </c>
      <c r="F33" s="93"/>
      <c r="G33" s="94"/>
      <c r="H33" s="92">
        <f>SUM(Julback!L32, Julback!M32, Julback!N32)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SUM(Julback!D33,Julback!E33,Julback!F33, Julback!G33)</f>
        <v>0</v>
      </c>
      <c r="C34" s="93">
        <f>SUM(Julback!C33, Julback!AA33, Julback!AB33)</f>
        <v>0</v>
      </c>
      <c r="D34" s="94"/>
      <c r="E34" s="92">
        <f>SUM(Julback!H33, Julback!I33, Julback!P33)</f>
        <v>0</v>
      </c>
      <c r="F34" s="93"/>
      <c r="G34" s="94"/>
      <c r="H34" s="92">
        <f>SUM(Julback!L33, Julback!M33, Julback!N33)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SUM(Julback!D34,Julback!E34,Julback!F34, Julback!G34)</f>
        <v>37</v>
      </c>
      <c r="C35" s="93">
        <f>SUM(Julback!C34, Julback!AA34, Julback!AB34)</f>
        <v>61</v>
      </c>
      <c r="D35" s="94"/>
      <c r="E35" s="92">
        <f>SUM(Julback!H34, Julback!I34, Julback!P34)</f>
        <v>17</v>
      </c>
      <c r="F35" s="93"/>
      <c r="G35" s="94"/>
      <c r="H35" s="92">
        <f>SUM(Julback!L34, Julback!M34, Julback!N34)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SUM(Julback!D35,Julback!E35,Julback!F35, Julback!G35)</f>
        <v>14</v>
      </c>
      <c r="C36" s="93">
        <f>SUM(Julback!C35, Julback!AA35, Julback!AB35)</f>
        <v>0</v>
      </c>
      <c r="D36" s="94"/>
      <c r="E36" s="92">
        <f>SUM(Julback!H35, Julback!I35, Julback!P35)</f>
        <v>2</v>
      </c>
      <c r="F36" s="93"/>
      <c r="G36" s="94"/>
      <c r="H36" s="92">
        <f>SUM(Julback!L35, Julback!M35, Julback!N35)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SUM(Julback!D36,Julback!E36,Julback!F36, Julback!G36)</f>
        <v>81</v>
      </c>
      <c r="C37" s="93">
        <f>SUM(Julback!C36, Julback!AA36, Julback!AB36)</f>
        <v>51</v>
      </c>
      <c r="D37" s="94"/>
      <c r="E37" s="92">
        <f>SUM(Julback!H36, Julback!I36, Julback!P36)</f>
        <v>11</v>
      </c>
      <c r="F37" s="93"/>
      <c r="G37" s="94"/>
      <c r="H37" s="92">
        <f>SUM(Julback!L36, Julback!M36, Julback!N36)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SUM(Julback!D37,Julback!E37,Julback!F37, Julback!G37)</f>
        <v>80</v>
      </c>
      <c r="C38" s="93">
        <f>SUM(Julback!C37, Julback!AA37, Julback!AB37)</f>
        <v>182</v>
      </c>
      <c r="D38" s="94"/>
      <c r="E38" s="92">
        <f>SUM(Julback!H37, Julback!I37, Julback!P37)</f>
        <v>4</v>
      </c>
      <c r="F38" s="93"/>
      <c r="G38" s="94"/>
      <c r="H38" s="92">
        <f>SUM(Julback!L37, Julback!M37, Julback!N37)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SUM(Julback!D38,Julback!E38,Julback!F38, Julback!G38)</f>
        <v>0</v>
      </c>
      <c r="C39" s="93">
        <f>SUM(Julback!C38, Julback!AA38, Julback!AB38)</f>
        <v>0</v>
      </c>
      <c r="D39" s="94"/>
      <c r="E39" s="92">
        <f>SUM(Julback!H38, Julback!I38, Julback!P38)</f>
        <v>30</v>
      </c>
      <c r="F39" s="93"/>
      <c r="G39" s="94"/>
      <c r="H39" s="92">
        <f>SUM(Julback!L38, Julback!M38, Julback!N38)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SUM(Julback!D39,Julback!E39,Julback!F39, Julback!G39)</f>
        <v>25</v>
      </c>
      <c r="C40" s="93">
        <f>SUM(Julback!C39, Julback!AA39, Julback!AB39)</f>
        <v>187</v>
      </c>
      <c r="D40" s="94"/>
      <c r="E40" s="92">
        <f>SUM(Julback!H39, Julback!I39, Julback!P39)</f>
        <v>14</v>
      </c>
      <c r="F40" s="93"/>
      <c r="G40" s="94"/>
      <c r="H40" s="92">
        <f>SUM(Julback!L39, Julback!M39, Julback!N39)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SUM(Julback!D40,Julback!E40,Julback!F40, Julback!G40)</f>
        <v>0</v>
      </c>
      <c r="C41" s="100">
        <f>SUM(Julback!C40, Julback!AA40, Julback!AB40)</f>
        <v>0</v>
      </c>
      <c r="D41" s="94"/>
      <c r="E41" s="99">
        <f>SUM(Julback!H40, Julback!I40, Julback!P40)</f>
        <v>0</v>
      </c>
      <c r="F41" s="93"/>
      <c r="G41" s="94"/>
      <c r="H41" s="99">
        <f>SUM(Julback!L40, Julback!M40, Julback!N40)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 t="shared" ref="B42:I42" si="0">SUM(B11:B41)</f>
        <v>1065</v>
      </c>
      <c r="C42" s="103">
        <f t="shared" si="0"/>
        <v>1979</v>
      </c>
      <c r="D42" s="104">
        <f t="shared" si="0"/>
        <v>0</v>
      </c>
      <c r="E42" s="103">
        <f t="shared" si="0"/>
        <v>216</v>
      </c>
      <c r="F42" s="103">
        <f t="shared" si="0"/>
        <v>0</v>
      </c>
      <c r="G42" s="104">
        <f t="shared" si="0"/>
        <v>0</v>
      </c>
      <c r="H42" s="103">
        <f t="shared" si="0"/>
        <v>0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 t="s">
        <v>62</v>
      </c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 t="s">
        <v>63</v>
      </c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2662.5</v>
      </c>
      <c r="C49" s="16"/>
      <c r="D49" s="16"/>
      <c r="E49" s="44">
        <f>E42*E45</f>
        <v>432</v>
      </c>
      <c r="F49" s="43"/>
      <c r="G49" s="16"/>
      <c r="H49" s="44">
        <f>H42*H45</f>
        <v>0</v>
      </c>
      <c r="I49" s="45"/>
      <c r="J49" s="198"/>
      <c r="K49" s="189">
        <v>916</v>
      </c>
      <c r="L49" s="185" t="s">
        <v>64</v>
      </c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B8:D9"/>
    <mergeCell ref="E8:G9"/>
    <mergeCell ref="H8:K9"/>
    <mergeCell ref="L8:L9"/>
    <mergeCell ref="A8:A10"/>
    <mergeCell ref="A6:F6"/>
    <mergeCell ref="G6:K6"/>
    <mergeCell ref="I10:J10"/>
    <mergeCell ref="N3:Q3"/>
    <mergeCell ref="M10:O10"/>
    <mergeCell ref="M8:O9"/>
    <mergeCell ref="L2:Q2"/>
    <mergeCell ref="N1:Q1"/>
    <mergeCell ref="L1:M1"/>
    <mergeCell ref="L3:M3"/>
    <mergeCell ref="P42:Q42"/>
    <mergeCell ref="L6:Q6"/>
    <mergeCell ref="P39:Q39"/>
    <mergeCell ref="P40:Q40"/>
    <mergeCell ref="P41:Q41"/>
    <mergeCell ref="P11:Q11"/>
    <mergeCell ref="P12:Q12"/>
    <mergeCell ref="P28:Q28"/>
    <mergeCell ref="P29:Q29"/>
    <mergeCell ref="P30:Q30"/>
    <mergeCell ref="P13:Q13"/>
    <mergeCell ref="P14:Q14"/>
    <mergeCell ref="P16:Q16"/>
    <mergeCell ref="P17:Q17"/>
    <mergeCell ref="P24:Q24"/>
    <mergeCell ref="P27:Q27"/>
    <mergeCell ref="P36:Q36"/>
    <mergeCell ref="P37:Q37"/>
    <mergeCell ref="P38:Q38"/>
    <mergeCell ref="P31:Q31"/>
    <mergeCell ref="P32:Q32"/>
    <mergeCell ref="P33:Q33"/>
    <mergeCell ref="P34:Q34"/>
    <mergeCell ref="P35:Q35"/>
    <mergeCell ref="P8:Q10"/>
    <mergeCell ref="P25:Q25"/>
    <mergeCell ref="P26:Q26"/>
    <mergeCell ref="P18:Q18"/>
    <mergeCell ref="P19:Q19"/>
    <mergeCell ref="P20:Q20"/>
    <mergeCell ref="P21:Q21"/>
    <mergeCell ref="P22:Q22"/>
    <mergeCell ref="P23:Q23"/>
    <mergeCell ref="P15:Q15"/>
    <mergeCell ref="I14:J14"/>
    <mergeCell ref="I15:J15"/>
    <mergeCell ref="I16:J16"/>
    <mergeCell ref="I17:J17"/>
    <mergeCell ref="M14:O14"/>
    <mergeCell ref="M15:O15"/>
    <mergeCell ref="M16:O16"/>
    <mergeCell ref="M37:O37"/>
    <mergeCell ref="I11:J11"/>
    <mergeCell ref="I12:J12"/>
    <mergeCell ref="I13:J13"/>
    <mergeCell ref="M11:O11"/>
    <mergeCell ref="M12:O12"/>
    <mergeCell ref="M13:O13"/>
    <mergeCell ref="M28:O28"/>
    <mergeCell ref="M29:O29"/>
    <mergeCell ref="M30:O30"/>
    <mergeCell ref="M22:O22"/>
    <mergeCell ref="M23:O23"/>
    <mergeCell ref="M26:O26"/>
    <mergeCell ref="M36:O36"/>
    <mergeCell ref="M35:O35"/>
    <mergeCell ref="M17:O17"/>
    <mergeCell ref="I18:J18"/>
    <mergeCell ref="M38:O38"/>
    <mergeCell ref="M39:O39"/>
    <mergeCell ref="M18:O18"/>
    <mergeCell ref="M19:O19"/>
    <mergeCell ref="M20:O20"/>
    <mergeCell ref="M21:O21"/>
    <mergeCell ref="I35:J35"/>
    <mergeCell ref="I36:J36"/>
    <mergeCell ref="I37:J37"/>
    <mergeCell ref="I38:J38"/>
    <mergeCell ref="I31:J31"/>
    <mergeCell ref="I32:J32"/>
    <mergeCell ref="I33:J33"/>
    <mergeCell ref="I34:J34"/>
    <mergeCell ref="I27:J27"/>
    <mergeCell ref="M31:O31"/>
    <mergeCell ref="M32:O32"/>
    <mergeCell ref="M33:O33"/>
    <mergeCell ref="M34:O34"/>
    <mergeCell ref="M27:O27"/>
    <mergeCell ref="I22:J22"/>
    <mergeCell ref="I23:J23"/>
    <mergeCell ref="M24:O24"/>
    <mergeCell ref="M25:O25"/>
    <mergeCell ref="I39:J39"/>
    <mergeCell ref="I40:J40"/>
    <mergeCell ref="I41:J41"/>
    <mergeCell ref="I42:J42"/>
    <mergeCell ref="A44:I44"/>
    <mergeCell ref="A48:I48"/>
    <mergeCell ref="I19:J19"/>
    <mergeCell ref="I20:J20"/>
    <mergeCell ref="I21:J21"/>
    <mergeCell ref="I29:J29"/>
    <mergeCell ref="I30:J30"/>
    <mergeCell ref="I28:J28"/>
    <mergeCell ref="I24:J24"/>
    <mergeCell ref="I25:J25"/>
    <mergeCell ref="I26:J26"/>
    <mergeCell ref="L49:Q50"/>
    <mergeCell ref="K49:K50"/>
    <mergeCell ref="K46:Q48"/>
    <mergeCell ref="J44:J49"/>
    <mergeCell ref="K44:Q45"/>
    <mergeCell ref="B45:B46"/>
    <mergeCell ref="E45:E46"/>
    <mergeCell ref="H45:H46"/>
    <mergeCell ref="M40:O40"/>
    <mergeCell ref="M41:O41"/>
    <mergeCell ref="M42:O42"/>
  </mergeCells>
  <phoneticPr fontId="10" type="noConversion"/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6" r:id="rId4" name="Check Box 6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theme="3" tint="0.39997558519241921"/>
    <pageSetUpPr fitToPage="1"/>
  </sheetPr>
  <dimension ref="A1:AK52"/>
  <sheetViews>
    <sheetView showGridLines="0" showZeros="0" workbookViewId="0">
      <selection activeCell="R10" sqref="R10:R40"/>
    </sheetView>
  </sheetViews>
  <sheetFormatPr defaultColWidth="8.77734375" defaultRowHeight="15" x14ac:dyDescent="0.2"/>
  <cols>
    <col min="1" max="1" width="3.77734375" style="46" customWidth="1"/>
    <col min="2" max="5" width="5.77734375" style="18" customWidth="1"/>
    <col min="6" max="9" width="3.77734375" style="18" customWidth="1"/>
    <col min="10" max="10" width="5.77734375" style="18" customWidth="1"/>
    <col min="11" max="11" width="6.109375" style="18" customWidth="1"/>
    <col min="12" max="14" width="6" style="18" customWidth="1"/>
    <col min="15" max="15" width="5.77734375" style="54" customWidth="1"/>
    <col min="16" max="16" width="6.44140625" style="54" customWidth="1"/>
    <col min="17" max="18" width="5.77734375" style="54" customWidth="1"/>
    <col min="19" max="19" width="6.44140625" style="54" customWidth="1"/>
    <col min="20" max="20" width="6.44140625" style="18" customWidth="1"/>
    <col min="21" max="22" width="5.77734375" style="18" customWidth="1"/>
    <col min="23" max="23" width="5.77734375" style="46" customWidth="1"/>
    <col min="24" max="28" width="5.77734375" style="18" customWidth="1"/>
    <col min="29" max="29" width="3.77734375" style="18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6"/>
      <c r="Q2" s="56"/>
      <c r="R2" s="56"/>
      <c r="S2" s="56"/>
      <c r="T2" s="56"/>
      <c r="U2" s="118"/>
      <c r="V2" s="118"/>
      <c r="W2" s="302" t="s">
        <v>37</v>
      </c>
      <c r="X2" s="302"/>
      <c r="Y2" s="302"/>
      <c r="Z2" s="303"/>
      <c r="AA2" s="301">
        <v>2013</v>
      </c>
      <c r="AB2" s="302"/>
      <c r="AC2" s="302"/>
    </row>
    <row r="3" spans="1:37" ht="3" customHeight="1" x14ac:dyDescent="0.2">
      <c r="T3" s="54"/>
      <c r="U3" s="54"/>
      <c r="V3" s="54"/>
      <c r="W3" s="54"/>
      <c r="AC3" s="46"/>
    </row>
    <row r="4" spans="1:37" ht="27" customHeight="1" x14ac:dyDescent="0.2">
      <c r="A4" s="273" t="s">
        <v>59</v>
      </c>
      <c r="B4" s="256"/>
      <c r="C4" s="256"/>
      <c r="D4" s="256"/>
      <c r="E4" s="256"/>
      <c r="F4" s="256"/>
      <c r="G4" s="274"/>
      <c r="H4" s="310">
        <v>1558</v>
      </c>
      <c r="I4" s="311"/>
      <c r="J4" s="311"/>
      <c r="K4" s="312"/>
      <c r="L4" s="306" t="s">
        <v>60</v>
      </c>
      <c r="M4" s="307"/>
      <c r="N4" s="307"/>
      <c r="O4" s="307"/>
      <c r="P4" s="307"/>
      <c r="Q4" s="307"/>
      <c r="R4" s="308"/>
      <c r="S4" s="304" t="s">
        <v>61</v>
      </c>
      <c r="T4" s="304"/>
      <c r="U4" s="304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64"/>
      <c r="R6" s="365"/>
      <c r="S6" s="326" t="s">
        <v>15</v>
      </c>
      <c r="T6" s="327"/>
      <c r="U6" s="327"/>
      <c r="V6" s="327"/>
      <c r="W6" s="327"/>
      <c r="X6" s="327"/>
      <c r="Y6" s="327"/>
      <c r="Z6" s="327"/>
      <c r="AA6" s="327"/>
      <c r="AB6" s="328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66"/>
      <c r="Q7" s="367"/>
      <c r="R7" s="36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69"/>
      <c r="Q8" s="370"/>
      <c r="R8" s="37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63">
        <v>1</v>
      </c>
      <c r="B10" s="1">
        <v>2</v>
      </c>
      <c r="C10" s="169">
        <f>112+271+8+33+17</f>
        <v>441</v>
      </c>
      <c r="D10" s="119">
        <v>9</v>
      </c>
      <c r="E10" s="140">
        <v>29</v>
      </c>
      <c r="F10" s="119"/>
      <c r="G10" s="140"/>
      <c r="H10" s="140"/>
      <c r="I10" s="140">
        <v>1</v>
      </c>
      <c r="J10" s="3"/>
      <c r="K10" s="3">
        <v>2</v>
      </c>
      <c r="L10" s="119"/>
      <c r="M10" s="140"/>
      <c r="N10" s="140"/>
      <c r="O10" s="2">
        <v>2</v>
      </c>
      <c r="P10" s="140">
        <v>3</v>
      </c>
      <c r="Q10" s="3">
        <v>5</v>
      </c>
      <c r="R10" s="2">
        <v>2</v>
      </c>
      <c r="S10" s="4">
        <v>64</v>
      </c>
      <c r="T10" s="5"/>
      <c r="U10" s="3">
        <v>32</v>
      </c>
      <c r="V10" s="3">
        <v>11</v>
      </c>
      <c r="W10" s="5">
        <v>6</v>
      </c>
      <c r="X10" s="3">
        <v>4</v>
      </c>
      <c r="Y10" s="115">
        <v>1</v>
      </c>
      <c r="Z10" s="116"/>
      <c r="AA10" s="160">
        <f>15+7+5</f>
        <v>27</v>
      </c>
      <c r="AB10" s="120"/>
      <c r="AC10" s="64">
        <v>1</v>
      </c>
    </row>
    <row r="11" spans="1:37" ht="13.7" customHeight="1" x14ac:dyDescent="0.2">
      <c r="A11" s="65">
        <v>2</v>
      </c>
      <c r="B11" s="6">
        <v>2</v>
      </c>
      <c r="C11" s="163"/>
      <c r="D11" s="121">
        <v>23</v>
      </c>
      <c r="E11" s="141">
        <v>88</v>
      </c>
      <c r="F11" s="121">
        <v>3</v>
      </c>
      <c r="G11" s="141"/>
      <c r="H11" s="141"/>
      <c r="I11" s="141"/>
      <c r="J11" s="8"/>
      <c r="K11" s="8"/>
      <c r="L11" s="121"/>
      <c r="M11" s="141"/>
      <c r="N11" s="141"/>
      <c r="O11" s="2">
        <v>2</v>
      </c>
      <c r="P11" s="141">
        <v>12</v>
      </c>
      <c r="Q11" s="8">
        <v>31</v>
      </c>
      <c r="R11" s="2">
        <v>2</v>
      </c>
      <c r="S11" s="9">
        <v>238</v>
      </c>
      <c r="T11" s="10"/>
      <c r="U11" s="8">
        <v>135</v>
      </c>
      <c r="V11" s="8">
        <v>37</v>
      </c>
      <c r="W11" s="8">
        <v>10</v>
      </c>
      <c r="X11" s="8">
        <v>2</v>
      </c>
      <c r="Y11" s="10"/>
      <c r="Z11" s="8">
        <v>1</v>
      </c>
      <c r="AA11" s="161"/>
      <c r="AB11" s="166"/>
      <c r="AC11" s="66">
        <v>2</v>
      </c>
    </row>
    <row r="12" spans="1:37" ht="13.7" customHeight="1" x14ac:dyDescent="0.2">
      <c r="A12" s="65">
        <v>3</v>
      </c>
      <c r="B12" s="6">
        <v>1</v>
      </c>
      <c r="C12" s="122"/>
      <c r="D12" s="121">
        <v>42</v>
      </c>
      <c r="E12" s="141">
        <v>124</v>
      </c>
      <c r="F12" s="121">
        <v>1</v>
      </c>
      <c r="G12" s="141"/>
      <c r="H12" s="141"/>
      <c r="I12" s="141"/>
      <c r="J12" s="8"/>
      <c r="K12" s="8">
        <v>8</v>
      </c>
      <c r="L12" s="121"/>
      <c r="M12" s="141"/>
      <c r="N12" s="141"/>
      <c r="O12" s="2">
        <v>2</v>
      </c>
      <c r="P12" s="141">
        <v>13</v>
      </c>
      <c r="Q12" s="8">
        <v>26</v>
      </c>
      <c r="R12" s="2">
        <v>2</v>
      </c>
      <c r="S12" s="9">
        <v>417</v>
      </c>
      <c r="T12" s="10"/>
      <c r="U12" s="8">
        <v>266</v>
      </c>
      <c r="V12" s="8">
        <v>40</v>
      </c>
      <c r="W12" s="8">
        <v>23</v>
      </c>
      <c r="X12" s="8">
        <v>11</v>
      </c>
      <c r="Y12" s="10"/>
      <c r="Z12" s="8"/>
      <c r="AA12" s="161">
        <f>18+15+24</f>
        <v>57</v>
      </c>
      <c r="AB12" s="166"/>
      <c r="AC12" s="66">
        <v>3</v>
      </c>
    </row>
    <row r="13" spans="1:37" ht="13.7" customHeight="1" x14ac:dyDescent="0.2">
      <c r="A13" s="65">
        <v>4</v>
      </c>
      <c r="B13" s="6">
        <v>1</v>
      </c>
      <c r="C13" s="122"/>
      <c r="D13" s="121">
        <v>5</v>
      </c>
      <c r="E13" s="141">
        <v>3</v>
      </c>
      <c r="F13" s="121">
        <v>1</v>
      </c>
      <c r="G13" s="141"/>
      <c r="H13" s="141"/>
      <c r="I13" s="141"/>
      <c r="J13" s="8"/>
      <c r="K13" s="8"/>
      <c r="L13" s="121"/>
      <c r="M13" s="141"/>
      <c r="N13" s="141"/>
      <c r="O13" s="2">
        <v>2</v>
      </c>
      <c r="P13" s="141">
        <v>8</v>
      </c>
      <c r="Q13" s="8">
        <v>9</v>
      </c>
      <c r="R13" s="2">
        <v>2</v>
      </c>
      <c r="S13" s="9">
        <v>13</v>
      </c>
      <c r="T13" s="10"/>
      <c r="U13" s="8">
        <v>7</v>
      </c>
      <c r="V13" s="8">
        <v>2</v>
      </c>
      <c r="W13" s="8">
        <v>3</v>
      </c>
      <c r="X13" s="8"/>
      <c r="Y13" s="10"/>
      <c r="Z13" s="8"/>
      <c r="AA13" s="161"/>
      <c r="AB13" s="122"/>
      <c r="AC13" s="66">
        <v>4</v>
      </c>
    </row>
    <row r="14" spans="1:37" ht="13.7" customHeight="1" x14ac:dyDescent="0.2">
      <c r="A14" s="65">
        <v>5</v>
      </c>
      <c r="B14" s="6">
        <v>1</v>
      </c>
      <c r="C14" s="122"/>
      <c r="D14" s="121">
        <v>10</v>
      </c>
      <c r="E14" s="141">
        <v>6</v>
      </c>
      <c r="F14" s="121">
        <v>1</v>
      </c>
      <c r="G14" s="141"/>
      <c r="H14" s="141"/>
      <c r="I14" s="141"/>
      <c r="J14" s="8"/>
      <c r="K14" s="8"/>
      <c r="L14" s="121"/>
      <c r="M14" s="141"/>
      <c r="N14" s="141"/>
      <c r="O14" s="2">
        <v>2</v>
      </c>
      <c r="P14" s="141">
        <v>12</v>
      </c>
      <c r="Q14" s="8">
        <v>14</v>
      </c>
      <c r="R14" s="2">
        <v>2</v>
      </c>
      <c r="S14" s="9">
        <v>29</v>
      </c>
      <c r="T14" s="10"/>
      <c r="U14" s="8">
        <v>17</v>
      </c>
      <c r="V14" s="8">
        <v>3</v>
      </c>
      <c r="W14" s="8">
        <v>8</v>
      </c>
      <c r="X14" s="8"/>
      <c r="Y14" s="10">
        <v>3</v>
      </c>
      <c r="Z14" s="8"/>
      <c r="AA14" s="161"/>
      <c r="AB14" s="122"/>
      <c r="AC14" s="66">
        <v>5</v>
      </c>
    </row>
    <row r="15" spans="1:37" ht="13.7" customHeight="1" x14ac:dyDescent="0.2">
      <c r="A15" s="143">
        <v>6</v>
      </c>
      <c r="B15" s="144"/>
      <c r="C15" s="145"/>
      <c r="D15" s="146"/>
      <c r="E15" s="147"/>
      <c r="F15" s="146"/>
      <c r="G15" s="147"/>
      <c r="H15" s="147"/>
      <c r="I15" s="147"/>
      <c r="J15" s="147"/>
      <c r="K15" s="147"/>
      <c r="L15" s="146"/>
      <c r="M15" s="147"/>
      <c r="N15" s="147"/>
      <c r="O15" s="2">
        <v>2</v>
      </c>
      <c r="P15" s="147"/>
      <c r="Q15" s="147"/>
      <c r="R15" s="2">
        <v>2</v>
      </c>
      <c r="S15" s="148"/>
      <c r="T15" s="146"/>
      <c r="U15" s="147"/>
      <c r="V15" s="147"/>
      <c r="W15" s="147"/>
      <c r="X15" s="147"/>
      <c r="Y15" s="146"/>
      <c r="Z15" s="147"/>
      <c r="AA15" s="161"/>
      <c r="AB15" s="145"/>
      <c r="AC15" s="149">
        <v>6</v>
      </c>
    </row>
    <row r="16" spans="1:37" ht="13.7" customHeight="1" x14ac:dyDescent="0.2">
      <c r="A16" s="65">
        <v>7</v>
      </c>
      <c r="B16" s="6">
        <v>2</v>
      </c>
      <c r="C16" s="122"/>
      <c r="D16" s="121">
        <v>19</v>
      </c>
      <c r="E16" s="141">
        <v>34</v>
      </c>
      <c r="F16" s="121">
        <v>2</v>
      </c>
      <c r="G16" s="141"/>
      <c r="H16" s="141"/>
      <c r="I16" s="141">
        <v>2</v>
      </c>
      <c r="J16" s="8"/>
      <c r="K16" s="8">
        <v>3</v>
      </c>
      <c r="L16" s="121"/>
      <c r="M16" s="141"/>
      <c r="N16" s="141"/>
      <c r="O16" s="2">
        <v>2</v>
      </c>
      <c r="P16" s="141">
        <v>1</v>
      </c>
      <c r="Q16" s="8">
        <v>1</v>
      </c>
      <c r="R16" s="2">
        <v>2</v>
      </c>
      <c r="S16" s="9">
        <v>80</v>
      </c>
      <c r="T16" s="10"/>
      <c r="U16" s="8">
        <v>44</v>
      </c>
      <c r="V16" s="8">
        <v>8</v>
      </c>
      <c r="W16" s="8">
        <v>15</v>
      </c>
      <c r="X16" s="8">
        <v>2</v>
      </c>
      <c r="Y16" s="10">
        <v>0</v>
      </c>
      <c r="Z16" s="8"/>
      <c r="AA16" s="161"/>
      <c r="AB16" s="159">
        <v>41</v>
      </c>
      <c r="AC16" s="66">
        <v>7</v>
      </c>
    </row>
    <row r="17" spans="1:29" ht="13.7" customHeight="1" x14ac:dyDescent="0.2">
      <c r="A17" s="65">
        <v>8</v>
      </c>
      <c r="B17" s="6">
        <v>1</v>
      </c>
      <c r="C17" s="122"/>
      <c r="D17" s="121">
        <v>12</v>
      </c>
      <c r="E17" s="141">
        <v>15</v>
      </c>
      <c r="F17" s="121">
        <v>1</v>
      </c>
      <c r="G17" s="141"/>
      <c r="H17" s="141"/>
      <c r="I17" s="141"/>
      <c r="J17" s="8"/>
      <c r="K17" s="8"/>
      <c r="L17" s="121"/>
      <c r="M17" s="141"/>
      <c r="N17" s="141"/>
      <c r="O17" s="2">
        <v>2</v>
      </c>
      <c r="P17" s="141"/>
      <c r="Q17" s="8"/>
      <c r="R17" s="2">
        <v>2</v>
      </c>
      <c r="S17" s="9">
        <v>47</v>
      </c>
      <c r="T17" s="10"/>
      <c r="U17" s="8">
        <v>36</v>
      </c>
      <c r="V17" s="8">
        <v>4</v>
      </c>
      <c r="W17" s="8"/>
      <c r="X17" s="8"/>
      <c r="Y17" s="10">
        <v>1</v>
      </c>
      <c r="Z17" s="8"/>
      <c r="AA17" s="161"/>
      <c r="AB17" s="122"/>
      <c r="AC17" s="66">
        <v>8</v>
      </c>
    </row>
    <row r="18" spans="1:29" ht="13.7" customHeight="1" x14ac:dyDescent="0.2">
      <c r="A18" s="65">
        <v>9</v>
      </c>
      <c r="B18" s="6">
        <v>3</v>
      </c>
      <c r="C18" s="163">
        <f>45+12+10</f>
        <v>67</v>
      </c>
      <c r="D18" s="121">
        <v>37</v>
      </c>
      <c r="E18" s="141">
        <v>108</v>
      </c>
      <c r="F18" s="121">
        <v>1</v>
      </c>
      <c r="G18" s="141">
        <v>1</v>
      </c>
      <c r="H18" s="141"/>
      <c r="I18" s="141"/>
      <c r="J18" s="8"/>
      <c r="K18" s="8">
        <v>3</v>
      </c>
      <c r="L18" s="121"/>
      <c r="M18" s="141"/>
      <c r="N18" s="141"/>
      <c r="O18" s="2">
        <v>2</v>
      </c>
      <c r="P18" s="141"/>
      <c r="Q18" s="8"/>
      <c r="R18" s="2">
        <v>2</v>
      </c>
      <c r="S18" s="9">
        <v>304</v>
      </c>
      <c r="T18" s="10"/>
      <c r="U18" s="8">
        <v>197</v>
      </c>
      <c r="V18" s="8">
        <v>22</v>
      </c>
      <c r="W18" s="8">
        <v>13</v>
      </c>
      <c r="X18" s="8">
        <v>6</v>
      </c>
      <c r="Y18" s="10"/>
      <c r="Z18" s="8"/>
      <c r="AA18" s="161"/>
      <c r="AB18" s="159">
        <v>101</v>
      </c>
      <c r="AC18" s="66">
        <v>9</v>
      </c>
    </row>
    <row r="19" spans="1:29" ht="13.7" customHeight="1" x14ac:dyDescent="0.2">
      <c r="A19" s="65">
        <v>10</v>
      </c>
      <c r="B19" s="6">
        <v>3</v>
      </c>
      <c r="C19" s="163">
        <f>42+12+12</f>
        <v>66</v>
      </c>
      <c r="D19" s="121">
        <v>35</v>
      </c>
      <c r="E19" s="141">
        <v>126</v>
      </c>
      <c r="F19" s="121">
        <v>6</v>
      </c>
      <c r="G19" s="141"/>
      <c r="H19" s="141"/>
      <c r="I19" s="141"/>
      <c r="J19" s="8"/>
      <c r="K19" s="8">
        <v>3</v>
      </c>
      <c r="L19" s="121"/>
      <c r="M19" s="141"/>
      <c r="N19" s="141"/>
      <c r="O19" s="2">
        <v>2</v>
      </c>
      <c r="P19" s="141">
        <v>10</v>
      </c>
      <c r="Q19" s="8">
        <v>13</v>
      </c>
      <c r="R19" s="2">
        <v>2</v>
      </c>
      <c r="S19" s="9">
        <v>382</v>
      </c>
      <c r="T19" s="10"/>
      <c r="U19" s="8">
        <v>196</v>
      </c>
      <c r="V19" s="8">
        <v>50</v>
      </c>
      <c r="W19" s="8">
        <v>29</v>
      </c>
      <c r="X19" s="8">
        <v>7</v>
      </c>
      <c r="Y19" s="10">
        <v>2</v>
      </c>
      <c r="Z19" s="8"/>
      <c r="AA19" s="161">
        <f>21+9+12</f>
        <v>42</v>
      </c>
      <c r="AB19" s="159">
        <v>104</v>
      </c>
      <c r="AC19" s="66">
        <v>10</v>
      </c>
    </row>
    <row r="20" spans="1:29" ht="13.7" customHeight="1" x14ac:dyDescent="0.2">
      <c r="A20" s="65">
        <v>11</v>
      </c>
      <c r="B20" s="6">
        <v>2</v>
      </c>
      <c r="C20" s="122"/>
      <c r="D20" s="121">
        <v>9</v>
      </c>
      <c r="E20" s="141">
        <v>20</v>
      </c>
      <c r="F20" s="121"/>
      <c r="G20" s="141"/>
      <c r="H20" s="141"/>
      <c r="I20" s="141"/>
      <c r="J20" s="8"/>
      <c r="K20" s="8"/>
      <c r="L20" s="121"/>
      <c r="M20" s="141"/>
      <c r="N20" s="141"/>
      <c r="O20" s="2">
        <v>2</v>
      </c>
      <c r="P20" s="141">
        <v>194</v>
      </c>
      <c r="Q20" s="8">
        <v>263</v>
      </c>
      <c r="R20" s="2">
        <v>2</v>
      </c>
      <c r="S20" s="9">
        <v>320</v>
      </c>
      <c r="T20" s="10"/>
      <c r="U20" s="8">
        <v>41</v>
      </c>
      <c r="V20" s="8">
        <v>17</v>
      </c>
      <c r="W20" s="8">
        <v>4</v>
      </c>
      <c r="X20" s="8">
        <v>2</v>
      </c>
      <c r="Y20" s="10"/>
      <c r="Z20" s="8"/>
      <c r="AA20" s="161"/>
      <c r="AB20" s="159">
        <v>52</v>
      </c>
      <c r="AC20" s="66">
        <v>11</v>
      </c>
    </row>
    <row r="21" spans="1:29" ht="13.7" customHeight="1" x14ac:dyDescent="0.2">
      <c r="A21" s="65">
        <v>12</v>
      </c>
      <c r="B21" s="6">
        <v>1</v>
      </c>
      <c r="C21" s="122"/>
      <c r="D21" s="121">
        <v>11</v>
      </c>
      <c r="E21" s="141">
        <v>8</v>
      </c>
      <c r="F21" s="121"/>
      <c r="G21" s="141"/>
      <c r="H21" s="141"/>
      <c r="I21" s="141"/>
      <c r="J21" s="8"/>
      <c r="K21" s="8"/>
      <c r="L21" s="121"/>
      <c r="M21" s="141"/>
      <c r="N21" s="141"/>
      <c r="O21" s="2">
        <v>2</v>
      </c>
      <c r="P21" s="141">
        <v>15</v>
      </c>
      <c r="Q21" s="8">
        <v>18</v>
      </c>
      <c r="R21" s="2">
        <v>2</v>
      </c>
      <c r="S21" s="9">
        <v>34</v>
      </c>
      <c r="T21" s="10"/>
      <c r="U21" s="8">
        <v>16</v>
      </c>
      <c r="V21" s="8">
        <v>3</v>
      </c>
      <c r="W21" s="8">
        <v>1</v>
      </c>
      <c r="X21" s="8">
        <v>2</v>
      </c>
      <c r="Y21" s="10"/>
      <c r="Z21" s="8">
        <v>150</v>
      </c>
      <c r="AA21" s="161"/>
      <c r="AB21" s="122"/>
      <c r="AC21" s="66">
        <v>12</v>
      </c>
    </row>
    <row r="22" spans="1:29" ht="13.7" customHeight="1" x14ac:dyDescent="0.2">
      <c r="A22" s="143">
        <v>13</v>
      </c>
      <c r="B22" s="144"/>
      <c r="C22" s="145"/>
      <c r="D22" s="146"/>
      <c r="E22" s="147"/>
      <c r="F22" s="146"/>
      <c r="G22" s="147"/>
      <c r="H22" s="147"/>
      <c r="I22" s="147"/>
      <c r="J22" s="147"/>
      <c r="K22" s="147"/>
      <c r="L22" s="146"/>
      <c r="M22" s="147"/>
      <c r="N22" s="147"/>
      <c r="O22" s="2">
        <v>2</v>
      </c>
      <c r="P22" s="147"/>
      <c r="Q22" s="147"/>
      <c r="R22" s="2">
        <v>2</v>
      </c>
      <c r="S22" s="148"/>
      <c r="T22" s="146"/>
      <c r="U22" s="147"/>
      <c r="V22" s="147"/>
      <c r="W22" s="147"/>
      <c r="X22" s="147"/>
      <c r="Y22" s="146"/>
      <c r="Z22" s="147"/>
      <c r="AA22" s="161"/>
      <c r="AB22" s="145"/>
      <c r="AC22" s="149">
        <v>13</v>
      </c>
    </row>
    <row r="23" spans="1:29" ht="13.7" customHeight="1" x14ac:dyDescent="0.2">
      <c r="A23" s="65">
        <v>14</v>
      </c>
      <c r="B23" s="6">
        <v>2</v>
      </c>
      <c r="C23" s="122"/>
      <c r="D23" s="121">
        <v>12</v>
      </c>
      <c r="E23" s="141">
        <v>25</v>
      </c>
      <c r="F23" s="121">
        <v>2</v>
      </c>
      <c r="G23" s="141"/>
      <c r="H23" s="141"/>
      <c r="I23" s="141">
        <v>1</v>
      </c>
      <c r="J23" s="8"/>
      <c r="K23" s="8">
        <v>1</v>
      </c>
      <c r="L23" s="121"/>
      <c r="M23" s="141"/>
      <c r="N23" s="141"/>
      <c r="O23" s="2">
        <v>2</v>
      </c>
      <c r="P23" s="141">
        <v>1</v>
      </c>
      <c r="Q23" s="8">
        <v>1</v>
      </c>
      <c r="R23" s="2">
        <v>2</v>
      </c>
      <c r="S23" s="9">
        <v>57</v>
      </c>
      <c r="T23" s="10"/>
      <c r="U23" s="8">
        <v>38</v>
      </c>
      <c r="V23" s="8">
        <v>6</v>
      </c>
      <c r="W23" s="8">
        <v>2</v>
      </c>
      <c r="X23" s="8">
        <v>2</v>
      </c>
      <c r="Y23" s="10"/>
      <c r="Z23" s="8"/>
      <c r="AA23" s="161"/>
      <c r="AB23" s="159">
        <v>37</v>
      </c>
      <c r="AC23" s="66">
        <v>14</v>
      </c>
    </row>
    <row r="24" spans="1:29" ht="13.7" customHeight="1" x14ac:dyDescent="0.2">
      <c r="A24" s="65">
        <v>15</v>
      </c>
      <c r="B24" s="6">
        <v>3</v>
      </c>
      <c r="C24" s="163">
        <f>22+7+4</f>
        <v>33</v>
      </c>
      <c r="D24" s="121">
        <v>19</v>
      </c>
      <c r="E24" s="141">
        <v>18</v>
      </c>
      <c r="F24" s="121">
        <v>2</v>
      </c>
      <c r="G24" s="141"/>
      <c r="H24" s="141"/>
      <c r="I24" s="141"/>
      <c r="J24" s="8"/>
      <c r="K24" s="8">
        <v>2</v>
      </c>
      <c r="L24" s="121"/>
      <c r="M24" s="141"/>
      <c r="N24" s="141"/>
      <c r="O24" s="2">
        <v>2</v>
      </c>
      <c r="P24" s="141"/>
      <c r="Q24" s="8"/>
      <c r="R24" s="2">
        <v>2</v>
      </c>
      <c r="S24" s="9">
        <v>64</v>
      </c>
      <c r="T24" s="10"/>
      <c r="U24" s="8">
        <v>38</v>
      </c>
      <c r="V24" s="8">
        <v>6</v>
      </c>
      <c r="W24" s="8">
        <v>5</v>
      </c>
      <c r="X24" s="8">
        <v>2</v>
      </c>
      <c r="Y24" s="10">
        <v>3</v>
      </c>
      <c r="Z24" s="8"/>
      <c r="AA24" s="161"/>
      <c r="AB24" s="159">
        <v>36</v>
      </c>
      <c r="AC24" s="66">
        <v>15</v>
      </c>
    </row>
    <row r="25" spans="1:29" ht="13.7" customHeight="1" x14ac:dyDescent="0.2">
      <c r="A25" s="65">
        <v>16</v>
      </c>
      <c r="B25" s="6">
        <v>3</v>
      </c>
      <c r="C25" s="163">
        <f>17+5+4</f>
        <v>26</v>
      </c>
      <c r="D25" s="121">
        <v>51</v>
      </c>
      <c r="E25" s="141">
        <v>115</v>
      </c>
      <c r="F25" s="121">
        <v>4</v>
      </c>
      <c r="G25" s="141"/>
      <c r="H25" s="141"/>
      <c r="I25" s="141"/>
      <c r="J25" s="8"/>
      <c r="K25" s="8">
        <v>3</v>
      </c>
      <c r="L25" s="121"/>
      <c r="M25" s="141"/>
      <c r="N25" s="141"/>
      <c r="O25" s="2">
        <v>2</v>
      </c>
      <c r="P25" s="141">
        <v>8</v>
      </c>
      <c r="Q25" s="8">
        <v>11</v>
      </c>
      <c r="R25" s="2">
        <v>2</v>
      </c>
      <c r="S25" s="9">
        <v>360</v>
      </c>
      <c r="T25" s="10"/>
      <c r="U25" s="8">
        <v>198</v>
      </c>
      <c r="V25" s="8">
        <v>47</v>
      </c>
      <c r="W25" s="8">
        <v>27</v>
      </c>
      <c r="X25" s="8">
        <v>6</v>
      </c>
      <c r="Y25" s="10">
        <v>3</v>
      </c>
      <c r="Z25" s="8"/>
      <c r="AA25" s="161"/>
      <c r="AB25" s="159">
        <v>108</v>
      </c>
      <c r="AC25" s="66">
        <v>16</v>
      </c>
    </row>
    <row r="26" spans="1:29" ht="13.7" customHeight="1" x14ac:dyDescent="0.2">
      <c r="A26" s="65">
        <v>17</v>
      </c>
      <c r="B26" s="6">
        <v>2</v>
      </c>
      <c r="C26" s="113"/>
      <c r="D26" s="121">
        <v>49</v>
      </c>
      <c r="E26" s="141">
        <v>122</v>
      </c>
      <c r="F26" s="121">
        <v>1</v>
      </c>
      <c r="G26" s="141">
        <v>1</v>
      </c>
      <c r="H26" s="141"/>
      <c r="I26" s="141"/>
      <c r="J26" s="8"/>
      <c r="K26" s="8">
        <v>8</v>
      </c>
      <c r="L26" s="121"/>
      <c r="M26" s="141"/>
      <c r="N26" s="141"/>
      <c r="O26" s="2">
        <v>2</v>
      </c>
      <c r="P26" s="141"/>
      <c r="Q26" s="8"/>
      <c r="R26" s="2">
        <v>2</v>
      </c>
      <c r="S26" s="9">
        <v>422</v>
      </c>
      <c r="T26" s="10"/>
      <c r="U26" s="8">
        <v>240</v>
      </c>
      <c r="V26" s="8">
        <v>46</v>
      </c>
      <c r="W26" s="8">
        <v>14</v>
      </c>
      <c r="X26" s="8">
        <v>16</v>
      </c>
      <c r="Y26" s="10">
        <v>1</v>
      </c>
      <c r="Z26" s="8"/>
      <c r="AA26" s="161">
        <f>12+11+18</f>
        <v>41</v>
      </c>
      <c r="AB26" s="159">
        <v>157</v>
      </c>
      <c r="AC26" s="66">
        <v>17</v>
      </c>
    </row>
    <row r="27" spans="1:29" ht="13.7" customHeight="1" x14ac:dyDescent="0.2">
      <c r="A27" s="65">
        <v>18</v>
      </c>
      <c r="B27" s="6">
        <v>1</v>
      </c>
      <c r="C27" s="122"/>
      <c r="D27" s="121">
        <v>10</v>
      </c>
      <c r="E27" s="141">
        <v>9</v>
      </c>
      <c r="F27" s="121"/>
      <c r="G27" s="141"/>
      <c r="H27" s="141"/>
      <c r="I27" s="141">
        <v>1</v>
      </c>
      <c r="J27" s="8"/>
      <c r="K27" s="8"/>
      <c r="L27" s="121"/>
      <c r="M27" s="141"/>
      <c r="N27" s="141"/>
      <c r="O27" s="2">
        <v>2</v>
      </c>
      <c r="P27" s="141">
        <v>3</v>
      </c>
      <c r="Q27" s="8">
        <v>3</v>
      </c>
      <c r="R27" s="2">
        <v>2</v>
      </c>
      <c r="S27" s="9">
        <v>34</v>
      </c>
      <c r="T27" s="10"/>
      <c r="U27" s="8">
        <v>17</v>
      </c>
      <c r="V27" s="8">
        <v>6</v>
      </c>
      <c r="W27" s="8">
        <v>6</v>
      </c>
      <c r="X27" s="8"/>
      <c r="Y27" s="10"/>
      <c r="Z27" s="8"/>
      <c r="AA27" s="161"/>
      <c r="AB27" s="122"/>
      <c r="AC27" s="66">
        <v>18</v>
      </c>
    </row>
    <row r="28" spans="1:29" ht="13.7" customHeight="1" x14ac:dyDescent="0.2">
      <c r="A28" s="65">
        <v>19</v>
      </c>
      <c r="B28" s="6">
        <v>1</v>
      </c>
      <c r="C28" s="122"/>
      <c r="D28" s="121">
        <v>5</v>
      </c>
      <c r="E28" s="141">
        <v>12</v>
      </c>
      <c r="F28" s="121"/>
      <c r="G28" s="141"/>
      <c r="H28" s="141"/>
      <c r="I28" s="141"/>
      <c r="J28" s="8"/>
      <c r="K28" s="8"/>
      <c r="L28" s="121"/>
      <c r="M28" s="141"/>
      <c r="N28" s="141"/>
      <c r="O28" s="2">
        <v>2</v>
      </c>
      <c r="P28" s="141">
        <v>9</v>
      </c>
      <c r="Q28" s="8">
        <v>10</v>
      </c>
      <c r="R28" s="2">
        <v>2</v>
      </c>
      <c r="S28" s="9">
        <v>28</v>
      </c>
      <c r="T28" s="10"/>
      <c r="U28" s="8">
        <v>10</v>
      </c>
      <c r="V28" s="8">
        <v>3</v>
      </c>
      <c r="W28" s="8">
        <v>8</v>
      </c>
      <c r="X28" s="8"/>
      <c r="Y28" s="10"/>
      <c r="Z28" s="8"/>
      <c r="AA28" s="161"/>
      <c r="AB28" s="122"/>
      <c r="AC28" s="66">
        <v>19</v>
      </c>
    </row>
    <row r="29" spans="1:29" ht="13.7" customHeight="1" x14ac:dyDescent="0.2">
      <c r="A29" s="143">
        <v>20</v>
      </c>
      <c r="B29" s="144"/>
      <c r="C29" s="145"/>
      <c r="D29" s="146"/>
      <c r="E29" s="147"/>
      <c r="F29" s="146"/>
      <c r="G29" s="147"/>
      <c r="H29" s="147"/>
      <c r="I29" s="147"/>
      <c r="J29" s="147"/>
      <c r="K29" s="147"/>
      <c r="L29" s="146"/>
      <c r="M29" s="147"/>
      <c r="N29" s="147"/>
      <c r="O29" s="2">
        <v>2</v>
      </c>
      <c r="P29" s="147"/>
      <c r="Q29" s="147"/>
      <c r="R29" s="2">
        <v>2</v>
      </c>
      <c r="S29" s="148"/>
      <c r="T29" s="146"/>
      <c r="U29" s="147"/>
      <c r="V29" s="147"/>
      <c r="W29" s="147"/>
      <c r="X29" s="147"/>
      <c r="Y29" s="146"/>
      <c r="Z29" s="147"/>
      <c r="AA29" s="161"/>
      <c r="AB29" s="145"/>
      <c r="AC29" s="149">
        <v>20</v>
      </c>
    </row>
    <row r="30" spans="1:29" ht="13.7" customHeight="1" x14ac:dyDescent="0.2">
      <c r="A30" s="65">
        <v>21</v>
      </c>
      <c r="B30" s="6">
        <v>2</v>
      </c>
      <c r="C30" s="122"/>
      <c r="D30" s="121">
        <v>7</v>
      </c>
      <c r="E30" s="141">
        <v>23</v>
      </c>
      <c r="F30" s="121"/>
      <c r="G30" s="141"/>
      <c r="H30" s="141"/>
      <c r="I30" s="141"/>
      <c r="J30" s="8"/>
      <c r="K30" s="8">
        <v>1</v>
      </c>
      <c r="L30" s="121"/>
      <c r="M30" s="141"/>
      <c r="N30" s="141"/>
      <c r="O30" s="2">
        <v>2</v>
      </c>
      <c r="P30" s="141">
        <v>1</v>
      </c>
      <c r="Q30" s="8">
        <v>3</v>
      </c>
      <c r="R30" s="2">
        <v>2</v>
      </c>
      <c r="S30" s="9">
        <v>55</v>
      </c>
      <c r="T30" s="10"/>
      <c r="U30" s="8">
        <v>22</v>
      </c>
      <c r="V30" s="8">
        <v>1</v>
      </c>
      <c r="W30" s="8">
        <v>17</v>
      </c>
      <c r="X30" s="8"/>
      <c r="Y30" s="10"/>
      <c r="Z30" s="8"/>
      <c r="AA30" s="161"/>
      <c r="AB30" s="159">
        <v>5</v>
      </c>
      <c r="AC30" s="66">
        <v>21</v>
      </c>
    </row>
    <row r="31" spans="1:29" ht="13.7" customHeight="1" x14ac:dyDescent="0.2">
      <c r="A31" s="65">
        <v>22</v>
      </c>
      <c r="B31" s="6">
        <v>1</v>
      </c>
      <c r="C31" s="122"/>
      <c r="D31" s="121">
        <v>6</v>
      </c>
      <c r="E31" s="141">
        <v>16</v>
      </c>
      <c r="F31" s="121"/>
      <c r="G31" s="141"/>
      <c r="H31" s="141"/>
      <c r="I31" s="141"/>
      <c r="J31" s="8"/>
      <c r="K31" s="8"/>
      <c r="L31" s="121"/>
      <c r="M31" s="141"/>
      <c r="N31" s="141"/>
      <c r="O31" s="2">
        <v>2</v>
      </c>
      <c r="P31" s="141">
        <v>5</v>
      </c>
      <c r="Q31" s="8">
        <v>9</v>
      </c>
      <c r="R31" s="2">
        <v>2</v>
      </c>
      <c r="S31" s="9">
        <v>42</v>
      </c>
      <c r="T31" s="10"/>
      <c r="U31" s="8">
        <v>21</v>
      </c>
      <c r="V31" s="8">
        <v>4</v>
      </c>
      <c r="W31" s="8">
        <v>6</v>
      </c>
      <c r="X31" s="8"/>
      <c r="Y31" s="10"/>
      <c r="Z31" s="8"/>
      <c r="AA31" s="161"/>
      <c r="AB31" s="122"/>
      <c r="AC31" s="66">
        <v>22</v>
      </c>
    </row>
    <row r="32" spans="1:29" ht="13.7" customHeight="1" x14ac:dyDescent="0.2">
      <c r="A32" s="65">
        <v>23</v>
      </c>
      <c r="B32" s="6">
        <v>2</v>
      </c>
      <c r="C32" s="122"/>
      <c r="D32" s="121">
        <v>45</v>
      </c>
      <c r="E32" s="141">
        <v>108</v>
      </c>
      <c r="F32" s="121">
        <v>1</v>
      </c>
      <c r="G32" s="141">
        <v>1</v>
      </c>
      <c r="H32" s="141"/>
      <c r="I32" s="141"/>
      <c r="J32" s="8"/>
      <c r="K32" s="8">
        <v>4</v>
      </c>
      <c r="L32" s="121"/>
      <c r="M32" s="141"/>
      <c r="N32" s="141"/>
      <c r="O32" s="2">
        <v>2</v>
      </c>
      <c r="P32" s="141">
        <v>7</v>
      </c>
      <c r="Q32" s="8">
        <v>15</v>
      </c>
      <c r="R32" s="2">
        <v>2</v>
      </c>
      <c r="S32" s="9">
        <v>305</v>
      </c>
      <c r="T32" s="10"/>
      <c r="U32" s="8">
        <v>156</v>
      </c>
      <c r="V32" s="8">
        <v>31</v>
      </c>
      <c r="W32" s="8">
        <v>35</v>
      </c>
      <c r="X32" s="8">
        <v>3</v>
      </c>
      <c r="Y32" s="10">
        <v>4</v>
      </c>
      <c r="Z32" s="8"/>
      <c r="AA32" s="161"/>
      <c r="AB32" s="159">
        <v>128</v>
      </c>
      <c r="AC32" s="66">
        <v>23</v>
      </c>
    </row>
    <row r="33" spans="1:30" ht="13.7" customHeight="1" x14ac:dyDescent="0.2">
      <c r="A33" s="65">
        <v>24</v>
      </c>
      <c r="B33" s="6">
        <v>2</v>
      </c>
      <c r="C33" s="122"/>
      <c r="D33" s="121">
        <v>37</v>
      </c>
      <c r="E33" s="141">
        <v>133</v>
      </c>
      <c r="F33" s="121">
        <v>4</v>
      </c>
      <c r="G33" s="141">
        <v>2</v>
      </c>
      <c r="H33" s="141"/>
      <c r="I33" s="141"/>
      <c r="J33" s="8"/>
      <c r="K33" s="8">
        <v>1</v>
      </c>
      <c r="L33" s="121"/>
      <c r="M33" s="141"/>
      <c r="N33" s="141"/>
      <c r="O33" s="2">
        <v>2</v>
      </c>
      <c r="P33" s="141"/>
      <c r="Q33" s="8"/>
      <c r="R33" s="2">
        <v>2</v>
      </c>
      <c r="S33" s="9">
        <v>404</v>
      </c>
      <c r="T33" s="10"/>
      <c r="U33" s="8">
        <v>193</v>
      </c>
      <c r="V33" s="8">
        <v>34</v>
      </c>
      <c r="W33" s="8">
        <v>45</v>
      </c>
      <c r="X33" s="8">
        <v>2</v>
      </c>
      <c r="Y33" s="10">
        <v>5</v>
      </c>
      <c r="Z33" s="8">
        <v>1</v>
      </c>
      <c r="AA33" s="161">
        <f>54+20+40</f>
        <v>114</v>
      </c>
      <c r="AB33" s="159">
        <v>133</v>
      </c>
      <c r="AC33" s="66">
        <v>24</v>
      </c>
    </row>
    <row r="34" spans="1:30" ht="13.7" customHeight="1" x14ac:dyDescent="0.2">
      <c r="A34" s="65">
        <v>25</v>
      </c>
      <c r="B34" s="6">
        <v>1</v>
      </c>
      <c r="C34" s="122"/>
      <c r="D34" s="121">
        <v>17</v>
      </c>
      <c r="E34" s="141">
        <v>26</v>
      </c>
      <c r="F34" s="121">
        <v>2</v>
      </c>
      <c r="G34" s="141"/>
      <c r="H34" s="141"/>
      <c r="I34" s="141"/>
      <c r="J34" s="8"/>
      <c r="K34" s="8">
        <v>1</v>
      </c>
      <c r="L34" s="121"/>
      <c r="M34" s="141"/>
      <c r="N34" s="141"/>
      <c r="O34" s="2">
        <v>2</v>
      </c>
      <c r="P34" s="141">
        <v>9</v>
      </c>
      <c r="Q34" s="8">
        <v>14</v>
      </c>
      <c r="R34" s="2">
        <v>2</v>
      </c>
      <c r="S34" s="9">
        <v>93</v>
      </c>
      <c r="T34" s="10"/>
      <c r="U34" s="8">
        <v>56</v>
      </c>
      <c r="V34" s="8">
        <v>9</v>
      </c>
      <c r="W34" s="8">
        <v>6</v>
      </c>
      <c r="X34" s="8">
        <v>3</v>
      </c>
      <c r="Y34" s="10">
        <v>1</v>
      </c>
      <c r="Z34" s="8"/>
      <c r="AA34" s="161"/>
      <c r="AB34" s="122"/>
      <c r="AC34" s="66">
        <v>25</v>
      </c>
    </row>
    <row r="35" spans="1:30" ht="13.7" customHeight="1" x14ac:dyDescent="0.2">
      <c r="A35" s="65">
        <v>26</v>
      </c>
      <c r="B35" s="6">
        <v>1</v>
      </c>
      <c r="C35" s="122"/>
      <c r="D35" s="121">
        <v>23</v>
      </c>
      <c r="E35" s="141">
        <v>39</v>
      </c>
      <c r="F35" s="121">
        <v>4</v>
      </c>
      <c r="G35" s="141"/>
      <c r="H35" s="141"/>
      <c r="I35" s="141"/>
      <c r="J35" s="8"/>
      <c r="K35" s="8">
        <v>1</v>
      </c>
      <c r="L35" s="121"/>
      <c r="M35" s="141"/>
      <c r="N35" s="141"/>
      <c r="O35" s="2">
        <v>2</v>
      </c>
      <c r="P35" s="141">
        <v>10</v>
      </c>
      <c r="Q35" s="8">
        <v>16</v>
      </c>
      <c r="R35" s="2">
        <v>2</v>
      </c>
      <c r="S35" s="9">
        <v>178</v>
      </c>
      <c r="T35" s="10"/>
      <c r="U35" s="8">
        <v>92</v>
      </c>
      <c r="V35" s="8">
        <v>20</v>
      </c>
      <c r="W35" s="8">
        <v>4</v>
      </c>
      <c r="X35" s="8">
        <v>2</v>
      </c>
      <c r="Y35" s="10">
        <v>1</v>
      </c>
      <c r="Z35" s="8"/>
      <c r="AA35" s="161"/>
      <c r="AB35" s="122"/>
      <c r="AC35" s="66">
        <v>26</v>
      </c>
    </row>
    <row r="36" spans="1:30" ht="13.7" customHeight="1" x14ac:dyDescent="0.2">
      <c r="A36" s="143">
        <v>27</v>
      </c>
      <c r="B36" s="144"/>
      <c r="C36" s="145"/>
      <c r="D36" s="146"/>
      <c r="E36" s="147"/>
      <c r="F36" s="146"/>
      <c r="G36" s="147"/>
      <c r="H36" s="147"/>
      <c r="I36" s="147"/>
      <c r="J36" s="147"/>
      <c r="K36" s="147"/>
      <c r="L36" s="146"/>
      <c r="M36" s="147"/>
      <c r="N36" s="147"/>
      <c r="O36" s="2">
        <v>2</v>
      </c>
      <c r="P36" s="147"/>
      <c r="Q36" s="147"/>
      <c r="R36" s="2">
        <v>2</v>
      </c>
      <c r="S36" s="148"/>
      <c r="T36" s="146"/>
      <c r="U36" s="147"/>
      <c r="V36" s="147"/>
      <c r="W36" s="147"/>
      <c r="X36" s="147"/>
      <c r="Y36" s="146"/>
      <c r="Z36" s="147"/>
      <c r="AA36" s="161"/>
      <c r="AB36" s="145"/>
      <c r="AC36" s="149">
        <v>27</v>
      </c>
    </row>
    <row r="37" spans="1:30" ht="13.7" customHeight="1" x14ac:dyDescent="0.2">
      <c r="A37" s="65">
        <v>28</v>
      </c>
      <c r="B37" s="6">
        <v>1</v>
      </c>
      <c r="C37" s="122"/>
      <c r="D37" s="121">
        <v>16</v>
      </c>
      <c r="E37" s="141">
        <v>32</v>
      </c>
      <c r="F37" s="121">
        <v>1</v>
      </c>
      <c r="G37" s="141">
        <v>1</v>
      </c>
      <c r="H37" s="141"/>
      <c r="I37" s="141">
        <v>1</v>
      </c>
      <c r="J37" s="8"/>
      <c r="K37" s="8"/>
      <c r="L37" s="121"/>
      <c r="M37" s="141"/>
      <c r="N37" s="141"/>
      <c r="O37" s="2">
        <v>2</v>
      </c>
      <c r="P37" s="141">
        <v>3</v>
      </c>
      <c r="Q37" s="8">
        <v>5</v>
      </c>
      <c r="R37" s="2">
        <v>2</v>
      </c>
      <c r="S37" s="9">
        <v>105</v>
      </c>
      <c r="T37" s="10"/>
      <c r="U37" s="8">
        <v>68</v>
      </c>
      <c r="V37" s="8">
        <v>21</v>
      </c>
      <c r="W37" s="8">
        <v>1</v>
      </c>
      <c r="X37" s="8"/>
      <c r="Y37" s="10">
        <v>1</v>
      </c>
      <c r="Z37" s="8"/>
      <c r="AA37" s="161"/>
      <c r="AB37" s="166"/>
      <c r="AC37" s="66">
        <v>28</v>
      </c>
    </row>
    <row r="38" spans="1:30" ht="13.7" customHeight="1" x14ac:dyDescent="0.2">
      <c r="A38" s="65">
        <v>29</v>
      </c>
      <c r="B38" s="6">
        <v>2</v>
      </c>
      <c r="C38" s="122"/>
      <c r="D38" s="121">
        <v>34</v>
      </c>
      <c r="E38" s="141">
        <v>140</v>
      </c>
      <c r="F38" s="121">
        <v>4</v>
      </c>
      <c r="G38" s="141"/>
      <c r="H38" s="141">
        <v>1</v>
      </c>
      <c r="I38" s="141"/>
      <c r="J38" s="8"/>
      <c r="K38" s="8">
        <v>1</v>
      </c>
      <c r="L38" s="121"/>
      <c r="M38" s="141"/>
      <c r="N38" s="141"/>
      <c r="O38" s="2">
        <v>2</v>
      </c>
      <c r="P38" s="141">
        <v>10</v>
      </c>
      <c r="Q38" s="8">
        <v>23</v>
      </c>
      <c r="R38" s="2">
        <v>2</v>
      </c>
      <c r="S38" s="9">
        <v>410</v>
      </c>
      <c r="T38" s="10"/>
      <c r="U38" s="8">
        <v>197</v>
      </c>
      <c r="V38" s="8">
        <v>62</v>
      </c>
      <c r="W38" s="8">
        <v>36</v>
      </c>
      <c r="X38" s="8">
        <v>6</v>
      </c>
      <c r="Y38" s="10"/>
      <c r="Z38" s="8">
        <v>3</v>
      </c>
      <c r="AA38" s="161"/>
      <c r="AB38" s="159">
        <v>67</v>
      </c>
      <c r="AC38" s="66">
        <v>29</v>
      </c>
    </row>
    <row r="39" spans="1:30" ht="13.7" customHeight="1" x14ac:dyDescent="0.2">
      <c r="A39" s="65">
        <v>30</v>
      </c>
      <c r="B39" s="6">
        <v>2</v>
      </c>
      <c r="C39" s="165">
        <f>34+10+17+8+21</f>
        <v>90</v>
      </c>
      <c r="D39" s="121">
        <v>39</v>
      </c>
      <c r="E39" s="141">
        <v>153</v>
      </c>
      <c r="F39" s="121">
        <v>6</v>
      </c>
      <c r="G39" s="141">
        <v>1</v>
      </c>
      <c r="H39" s="141"/>
      <c r="I39" s="141">
        <v>1</v>
      </c>
      <c r="J39" s="8"/>
      <c r="K39" s="8">
        <v>5</v>
      </c>
      <c r="L39" s="121"/>
      <c r="M39" s="141"/>
      <c r="N39" s="141"/>
      <c r="O39" s="2">
        <v>2</v>
      </c>
      <c r="P39" s="141">
        <v>4</v>
      </c>
      <c r="Q39" s="8">
        <v>12</v>
      </c>
      <c r="R39" s="2">
        <v>2</v>
      </c>
      <c r="S39" s="9">
        <v>485</v>
      </c>
      <c r="T39" s="10"/>
      <c r="U39" s="8">
        <v>235</v>
      </c>
      <c r="V39" s="8">
        <v>52</v>
      </c>
      <c r="W39" s="8">
        <v>23</v>
      </c>
      <c r="X39" s="8">
        <v>11</v>
      </c>
      <c r="Y39" s="10"/>
      <c r="Z39" s="8"/>
      <c r="AA39" s="161"/>
      <c r="AB39" s="159">
        <v>109</v>
      </c>
      <c r="AC39" s="66">
        <v>30</v>
      </c>
    </row>
    <row r="40" spans="1:30" ht="13.7" customHeight="1" x14ac:dyDescent="0.2">
      <c r="A40" s="67">
        <v>31</v>
      </c>
      <c r="B40" s="11">
        <v>1</v>
      </c>
      <c r="C40" s="122"/>
      <c r="D40" s="121"/>
      <c r="E40" s="141"/>
      <c r="F40" s="121"/>
      <c r="G40" s="141"/>
      <c r="H40" s="141"/>
      <c r="I40" s="141"/>
      <c r="J40" s="8"/>
      <c r="K40" s="8"/>
      <c r="L40" s="123"/>
      <c r="M40" s="142"/>
      <c r="N40" s="142"/>
      <c r="O40" s="2">
        <v>2</v>
      </c>
      <c r="P40" s="141"/>
      <c r="Q40" s="8"/>
      <c r="R40" s="2">
        <v>2</v>
      </c>
      <c r="S40" s="12"/>
      <c r="T40" s="13"/>
      <c r="U40" s="8"/>
      <c r="V40" s="8"/>
      <c r="W40" s="8"/>
      <c r="X40" s="8"/>
      <c r="Y40" s="13"/>
      <c r="Z40" s="117"/>
      <c r="AA40" s="162"/>
      <c r="AB40" s="170"/>
      <c r="AC40" s="68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46</v>
      </c>
      <c r="C41" s="108">
        <f t="shared" si="0"/>
        <v>723</v>
      </c>
      <c r="D41" s="107">
        <f t="shared" si="0"/>
        <v>582</v>
      </c>
      <c r="E41" s="107">
        <f t="shared" si="0"/>
        <v>1532</v>
      </c>
      <c r="F41" s="107">
        <f t="shared" si="0"/>
        <v>47</v>
      </c>
      <c r="G41" s="107">
        <f t="shared" si="0"/>
        <v>7</v>
      </c>
      <c r="H41" s="107">
        <f t="shared" si="0"/>
        <v>1</v>
      </c>
      <c r="I41" s="107">
        <f t="shared" si="0"/>
        <v>7</v>
      </c>
      <c r="J41" s="107">
        <f t="shared" si="0"/>
        <v>0</v>
      </c>
      <c r="K41" s="107">
        <f t="shared" si="0"/>
        <v>47</v>
      </c>
      <c r="L41" s="107">
        <f t="shared" si="0"/>
        <v>0</v>
      </c>
      <c r="M41" s="107">
        <f t="shared" si="0"/>
        <v>0</v>
      </c>
      <c r="N41" s="107">
        <f t="shared" si="0"/>
        <v>0</v>
      </c>
      <c r="O41" s="2">
        <f>AVERAGE(O10:O40)</f>
        <v>2</v>
      </c>
      <c r="P41" s="107">
        <f t="shared" si="0"/>
        <v>338</v>
      </c>
      <c r="Q41" s="109">
        <f t="shared" si="0"/>
        <v>502</v>
      </c>
      <c r="R41" s="110">
        <f>AVERAGE(R10:R40)</f>
        <v>2</v>
      </c>
      <c r="S41" s="14">
        <f t="shared" ref="S41:AB41" si="1">SUM(S10:S40)</f>
        <v>4970</v>
      </c>
      <c r="T41" s="14">
        <f t="shared" si="1"/>
        <v>0</v>
      </c>
      <c r="U41" s="14">
        <f t="shared" si="1"/>
        <v>2568</v>
      </c>
      <c r="V41" s="14">
        <f t="shared" si="1"/>
        <v>545</v>
      </c>
      <c r="W41" s="14">
        <f t="shared" si="1"/>
        <v>347</v>
      </c>
      <c r="X41" s="14">
        <f t="shared" si="1"/>
        <v>89</v>
      </c>
      <c r="Y41" s="14">
        <f t="shared" si="1"/>
        <v>26</v>
      </c>
      <c r="Z41" s="14">
        <f t="shared" si="1"/>
        <v>155</v>
      </c>
      <c r="AA41" s="14">
        <f t="shared" si="1"/>
        <v>281</v>
      </c>
      <c r="AB41" s="14">
        <f t="shared" si="1"/>
        <v>1078</v>
      </c>
      <c r="AC41" s="125" t="s">
        <v>6</v>
      </c>
      <c r="AD41" s="18"/>
    </row>
    <row r="42" spans="1:30" s="17" customFormat="1" ht="3" customHeight="1" x14ac:dyDescent="0.2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128"/>
      <c r="P42" s="71"/>
      <c r="Q42" s="71"/>
      <c r="R42" s="71"/>
      <c r="S42" s="71"/>
      <c r="T42" s="71"/>
      <c r="U42" s="72"/>
      <c r="V42" s="72"/>
      <c r="W42" s="72"/>
      <c r="X42" s="72"/>
      <c r="Y42" s="72"/>
      <c r="Z42" s="72"/>
      <c r="AA42" s="72"/>
      <c r="AB42" s="72"/>
      <c r="AC42" s="73"/>
    </row>
    <row r="43" spans="1:30" ht="27" customHeight="1" x14ac:dyDescent="0.2">
      <c r="A43" s="363" t="s">
        <v>32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3"/>
      <c r="O43" s="360"/>
      <c r="P43" s="360"/>
      <c r="Q43" s="360"/>
      <c r="R43" s="360"/>
      <c r="S43" s="360"/>
      <c r="T43" s="360"/>
      <c r="U43" s="361"/>
      <c r="V43" s="363"/>
      <c r="W43" s="360"/>
      <c r="X43" s="360"/>
      <c r="Y43" s="360"/>
      <c r="Z43" s="360"/>
      <c r="AA43" s="360"/>
      <c r="AB43" s="360"/>
      <c r="AC43" s="361"/>
    </row>
    <row r="44" spans="1:30" ht="3" customHeight="1" x14ac:dyDescent="0.2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75"/>
      <c r="X44" s="22"/>
      <c r="Y44" s="22"/>
      <c r="Z44" s="22"/>
      <c r="AA44" s="22"/>
      <c r="AB44" s="22"/>
      <c r="AC44" s="21"/>
    </row>
    <row r="45" spans="1:30" ht="11.25" customHeight="1" x14ac:dyDescent="0.2">
      <c r="A45" s="76" t="s">
        <v>5</v>
      </c>
      <c r="N45" s="164"/>
      <c r="O45" s="362">
        <v>2</v>
      </c>
      <c r="P45" s="362"/>
      <c r="S45" s="46"/>
      <c r="W45" s="18"/>
    </row>
    <row r="46" spans="1:30" x14ac:dyDescent="0.2">
      <c r="S46" s="46"/>
      <c r="W46" s="18"/>
    </row>
    <row r="47" spans="1:30" x14ac:dyDescent="0.2">
      <c r="S47" s="46"/>
      <c r="W47" s="18"/>
    </row>
    <row r="48" spans="1:30" x14ac:dyDescent="0.2">
      <c r="S48" s="46"/>
      <c r="W48" s="18"/>
    </row>
    <row r="49" spans="19:23" x14ac:dyDescent="0.2">
      <c r="S49" s="46"/>
      <c r="W49" s="18"/>
    </row>
    <row r="50" spans="19:23" x14ac:dyDescent="0.2">
      <c r="S50" s="46"/>
      <c r="W50" s="18"/>
    </row>
    <row r="51" spans="19:23" x14ac:dyDescent="0.2">
      <c r="S51" s="46"/>
      <c r="W51" s="18"/>
    </row>
    <row r="52" spans="19:23" x14ac:dyDescent="0.2">
      <c r="S52" s="46"/>
      <c r="W52" s="18"/>
    </row>
  </sheetData>
  <mergeCells count="40">
    <mergeCell ref="AA2:AC2"/>
    <mergeCell ref="W2:Z2"/>
    <mergeCell ref="N43:U43"/>
    <mergeCell ref="V43:AC43"/>
    <mergeCell ref="X7:X9"/>
    <mergeCell ref="W7:W9"/>
    <mergeCell ref="AC6:AC9"/>
    <mergeCell ref="Y7:Y9"/>
    <mergeCell ref="Z7:Z9"/>
    <mergeCell ref="AA7:AA9"/>
    <mergeCell ref="AB7:AB9"/>
    <mergeCell ref="AA4:AC4"/>
    <mergeCell ref="V4:Z4"/>
    <mergeCell ref="S4:U4"/>
    <mergeCell ref="L4:R4"/>
    <mergeCell ref="U7:U9"/>
    <mergeCell ref="V7:V9"/>
    <mergeCell ref="M7:M8"/>
    <mergeCell ref="A6:A9"/>
    <mergeCell ref="B6:C8"/>
    <mergeCell ref="D6:O6"/>
    <mergeCell ref="P6:R8"/>
    <mergeCell ref="S6:AB6"/>
    <mergeCell ref="N7:N8"/>
    <mergeCell ref="T7:T8"/>
    <mergeCell ref="D7:D8"/>
    <mergeCell ref="J7:J8"/>
    <mergeCell ref="S7:S8"/>
    <mergeCell ref="E7:E8"/>
    <mergeCell ref="K7:K8"/>
    <mergeCell ref="F7:G8"/>
    <mergeCell ref="H7:I8"/>
    <mergeCell ref="O7:O8"/>
    <mergeCell ref="F9:G9"/>
    <mergeCell ref="H9:I9"/>
    <mergeCell ref="A4:G4"/>
    <mergeCell ref="O45:P45"/>
    <mergeCell ref="H4:K4"/>
    <mergeCell ref="L7:L8"/>
    <mergeCell ref="A43:M43"/>
  </mergeCells>
  <printOptions horizontalCentered="1" verticalCentered="1"/>
  <pageMargins left="0" right="0" top="0" bottom="0" header="0" footer="0"/>
  <pageSetup scale="71" orientation="landscape" verticalDpi="300" r:id="rId1"/>
  <headerFooter alignWithMargins="0"/>
  <ignoredErrors>
    <ignoredError sqref="S4" numberStoredAsText="1"/>
  </ignoredError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S52"/>
  <sheetViews>
    <sheetView showGridLines="0" showZeros="0" topLeftCell="A17" zoomScale="120" zoomScaleNormal="120" workbookViewId="0">
      <selection activeCell="B41" sqref="B41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38</v>
      </c>
      <c r="M1" s="250"/>
      <c r="N1" s="246">
        <v>2013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375" t="s">
        <v>58</v>
      </c>
      <c r="M2" s="244"/>
      <c r="N2" s="244"/>
      <c r="O2" s="244"/>
      <c r="P2" s="244"/>
      <c r="Q2" s="245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376" t="s">
        <v>61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310"/>
      <c r="M6" s="311"/>
      <c r="N6" s="311"/>
      <c r="O6" s="311"/>
      <c r="P6" s="311"/>
      <c r="Q6" s="3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270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235" t="s">
        <v>11</v>
      </c>
      <c r="Q8" s="236"/>
      <c r="R8" s="27"/>
    </row>
    <row r="9" spans="1:19" s="30" customFormat="1" ht="10.5" customHeight="1" x14ac:dyDescent="0.15">
      <c r="A9" s="271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237"/>
      <c r="Q9" s="238"/>
      <c r="R9" s="29"/>
    </row>
    <row r="10" spans="1:19" s="32" customFormat="1" ht="21" customHeight="1" x14ac:dyDescent="0.15">
      <c r="A10" s="272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239"/>
      <c r="Q10" s="240"/>
      <c r="R10" s="31"/>
    </row>
    <row r="11" spans="1:19" ht="15.95" customHeight="1" x14ac:dyDescent="0.2">
      <c r="A11" s="85">
        <v>1</v>
      </c>
      <c r="B11" s="86">
        <f>SUM(Decback!D10,Decback!E10,Decback!F10, Decback!G10)</f>
        <v>127</v>
      </c>
      <c r="C11" s="87">
        <f>SUM(Decback!C10, Decback!AA10, Decback!AB10)</f>
        <v>124</v>
      </c>
      <c r="D11" s="88"/>
      <c r="E11" s="86">
        <f>SUM(Decback!H10, Decback!I10, Decback!P10)</f>
        <v>15</v>
      </c>
      <c r="F11" s="87"/>
      <c r="G11" s="88"/>
      <c r="H11" s="86">
        <f>SUM(Decback!L10, Decback!M10, Decback!N10)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SUM(Decback!D11,Decback!E11,Decback!F11, Decback!G11)</f>
        <v>18</v>
      </c>
      <c r="C12" s="93">
        <f>SUM(Decback!C11, Decback!AA11, Decback!AB11)</f>
        <v>0</v>
      </c>
      <c r="D12" s="94"/>
      <c r="E12" s="92">
        <f>SUM(Decback!H11, Decback!I11, Decback!P11)</f>
        <v>2</v>
      </c>
      <c r="F12" s="93"/>
      <c r="G12" s="94"/>
      <c r="H12" s="92">
        <f>SUM(Decback!L11, Decback!M11, Decback!N11)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SUM(Decback!D12,Decback!E12,Decback!F12, Decback!G12)</f>
        <v>18</v>
      </c>
      <c r="C13" s="93">
        <f>SUM(Decback!C12, Decback!AA12, Decback!AB12)</f>
        <v>0</v>
      </c>
      <c r="D13" s="94"/>
      <c r="E13" s="92">
        <f>SUM(Decback!H12, Decback!I12, Decback!P12)</f>
        <v>5</v>
      </c>
      <c r="F13" s="93"/>
      <c r="G13" s="94"/>
      <c r="H13" s="92">
        <f>SUM(Decback!L12, Decback!M12, Decback!N12)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SUM(Decback!D13,Decback!E13,Decback!F13, Decback!G13)</f>
        <v>0</v>
      </c>
      <c r="C14" s="93">
        <f>SUM(Decback!C13, Decback!AA13, Decback!AB13)</f>
        <v>0</v>
      </c>
      <c r="D14" s="94"/>
      <c r="E14" s="92">
        <f>SUM(Decback!H13, Decback!I13, Decback!P13)</f>
        <v>0</v>
      </c>
      <c r="F14" s="93"/>
      <c r="G14" s="94"/>
      <c r="H14" s="92">
        <f>SUM(Decback!L13, Decback!M13, Decback!N13)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SUM(Decback!D14,Decback!E14,Decback!F14, Decback!G14)</f>
        <v>21</v>
      </c>
      <c r="C15" s="93">
        <f>SUM(Decback!C14, Decback!AA14, Decback!AB14)</f>
        <v>33</v>
      </c>
      <c r="D15" s="94"/>
      <c r="E15" s="92">
        <f>SUM(Decback!H14, Decback!I14, Decback!P14)</f>
        <v>0</v>
      </c>
      <c r="F15" s="93"/>
      <c r="G15" s="94"/>
      <c r="H15" s="92">
        <f>SUM(Decback!L14, Decback!M14, Decback!N14)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SUM(Decback!D15,Decback!E15,Decback!F15, Decback!G15)</f>
        <v>17</v>
      </c>
      <c r="C16" s="93">
        <f>SUM(Decback!C15, Decback!AA15, Decback!AB15)</f>
        <v>0</v>
      </c>
      <c r="D16" s="94"/>
      <c r="E16" s="92">
        <f>SUM(Decback!H15, Decback!I15, Decback!P15)</f>
        <v>0</v>
      </c>
      <c r="F16" s="93"/>
      <c r="G16" s="94"/>
      <c r="H16" s="92">
        <f>SUM(Decback!L15, Decback!M15, Decback!N15)</f>
        <v>0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SUM(Decback!D16,Decback!E16,Decback!F16, Decback!G16)</f>
        <v>84</v>
      </c>
      <c r="C17" s="93">
        <f>SUM(Decback!C16, Decback!AA16, Decback!AB16)</f>
        <v>4</v>
      </c>
      <c r="D17" s="94"/>
      <c r="E17" s="92">
        <f>SUM(Decback!H16, Decback!I16, Decback!P16)</f>
        <v>6</v>
      </c>
      <c r="F17" s="93"/>
      <c r="G17" s="94"/>
      <c r="H17" s="92">
        <f>SUM(Decback!L16, Decback!M16, Decback!N16)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SUM(Decback!D17,Decback!E17,Decback!F17, Decback!G17)</f>
        <v>91</v>
      </c>
      <c r="C18" s="93">
        <f>SUM(Decback!C17, Decback!AA17, Decback!AB17)</f>
        <v>84</v>
      </c>
      <c r="D18" s="94"/>
      <c r="E18" s="92">
        <f>SUM(Decback!H17, Decback!I17, Decback!P17)</f>
        <v>9</v>
      </c>
      <c r="F18" s="93"/>
      <c r="G18" s="94"/>
      <c r="H18" s="92">
        <f>SUM(Decback!L17, Decback!M17, Decback!N17)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SUM(Decback!D18,Decback!E18,Decback!F18, Decback!G18)</f>
        <v>17</v>
      </c>
      <c r="C19" s="93">
        <f>SUM(Decback!C18, Decback!AA18, Decback!AB18)</f>
        <v>0</v>
      </c>
      <c r="D19" s="94"/>
      <c r="E19" s="92">
        <f>SUM(Decback!H18, Decback!I18, Decback!P18)</f>
        <v>12</v>
      </c>
      <c r="F19" s="93"/>
      <c r="G19" s="94"/>
      <c r="H19" s="92">
        <f>SUM(Decback!L18, Decback!M18, Decback!N18)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SUM(Decback!D19,Decback!E19,Decback!F19, Decback!G19)</f>
        <v>16</v>
      </c>
      <c r="C20" s="93">
        <f>SUM(Decback!C19, Decback!AA19, Decback!AB19)</f>
        <v>0</v>
      </c>
      <c r="D20" s="94"/>
      <c r="E20" s="92">
        <f>SUM(Decback!H19, Decback!I19, Decback!P19)</f>
        <v>11</v>
      </c>
      <c r="F20" s="93"/>
      <c r="G20" s="94"/>
      <c r="H20" s="92">
        <f>SUM(Decback!L19, Decback!M19, Decback!N19)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SUM(Decback!D20,Decback!E20,Decback!F20, Decback!G20)</f>
        <v>0</v>
      </c>
      <c r="C21" s="93">
        <f>SUM(Decback!C20, Decback!AA20, Decback!AB20)</f>
        <v>0</v>
      </c>
      <c r="D21" s="94"/>
      <c r="E21" s="92">
        <f>SUM(Decback!H20, Decback!I20, Decback!P20)</f>
        <v>0</v>
      </c>
      <c r="F21" s="93"/>
      <c r="G21" s="94"/>
      <c r="H21" s="92">
        <f>SUM(Decback!L20, Decback!M20, Decback!N20)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SUM(Decback!D21,Decback!E21,Decback!F21, Decback!G21)</f>
        <v>26</v>
      </c>
      <c r="C22" s="93">
        <f>SUM(Decback!C21, Decback!AA21, Decback!AB21)</f>
        <v>48</v>
      </c>
      <c r="D22" s="94"/>
      <c r="E22" s="92">
        <f>SUM(Decback!H21, Decback!I21, Decback!P21)</f>
        <v>1</v>
      </c>
      <c r="F22" s="93"/>
      <c r="G22" s="94"/>
      <c r="H22" s="92">
        <f>SUM(Decback!L21, Decback!M21, Decback!N21)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SUM(Decback!D22,Decback!E22,Decback!F22, Decback!G22)</f>
        <v>26</v>
      </c>
      <c r="C23" s="93">
        <f>SUM(Decback!C22, Decback!AA22, Decback!AB22)</f>
        <v>0</v>
      </c>
      <c r="D23" s="94"/>
      <c r="E23" s="92">
        <f>SUM(Decback!H22, Decback!I22, Decback!P22)</f>
        <v>5</v>
      </c>
      <c r="F23" s="93"/>
      <c r="G23" s="94"/>
      <c r="H23" s="92">
        <f>SUM(Decback!L22, Decback!M22, Decback!N22)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SUM(Decback!D23,Decback!E23,Decback!F23, Decback!G23)</f>
        <v>105</v>
      </c>
      <c r="C24" s="93">
        <f>SUM(Decback!C23, Decback!AA23, Decback!AB23)</f>
        <v>104</v>
      </c>
      <c r="D24" s="94"/>
      <c r="E24" s="92">
        <f>SUM(Decback!H23, Decback!I23, Decback!P23)</f>
        <v>9</v>
      </c>
      <c r="F24" s="93"/>
      <c r="G24" s="94"/>
      <c r="H24" s="92">
        <f>SUM(Decback!L23, Decback!M23, Decback!N23)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SUM(Decback!D24,Decback!E24,Decback!F24, Decback!G24)</f>
        <v>121</v>
      </c>
      <c r="C25" s="93">
        <f>SUM(Decback!C24, Decback!AA24, Decback!AB24)</f>
        <v>211</v>
      </c>
      <c r="D25" s="94"/>
      <c r="E25" s="92">
        <f>SUM(Decback!H24, Decback!I24, Decback!P24)</f>
        <v>7</v>
      </c>
      <c r="F25" s="93"/>
      <c r="G25" s="94"/>
      <c r="H25" s="92">
        <f>SUM(Decback!L24, Decback!M24, Decback!N24)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SUM(Decback!D25,Decback!E25,Decback!F25, Decback!G25)</f>
        <v>17</v>
      </c>
      <c r="C26" s="93">
        <f>SUM(Decback!C25, Decback!AA25, Decback!AB25)</f>
        <v>0</v>
      </c>
      <c r="D26" s="94"/>
      <c r="E26" s="92">
        <f>SUM(Decback!H25, Decback!I25, Decback!P25)</f>
        <v>13</v>
      </c>
      <c r="F26" s="93"/>
      <c r="G26" s="94"/>
      <c r="H26" s="92">
        <f>SUM(Decback!L25, Decback!M25, Decback!N25)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SUM(Decback!D26,Decback!E26,Decback!F26, Decback!G26)</f>
        <v>18</v>
      </c>
      <c r="C27" s="93">
        <f>SUM(Decback!C26, Decback!AA26, Decback!AB26)</f>
        <v>0</v>
      </c>
      <c r="D27" s="94"/>
      <c r="E27" s="92">
        <f>SUM(Decback!H26, Decback!I26, Decback!P26)</f>
        <v>14</v>
      </c>
      <c r="F27" s="93"/>
      <c r="G27" s="94"/>
      <c r="H27" s="92">
        <f>SUM(Decback!L26, Decback!M26, Decback!N26)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SUM(Decback!D27,Decback!E27,Decback!F27, Decback!G27)</f>
        <v>0</v>
      </c>
      <c r="C28" s="93">
        <f>SUM(Decback!C27, Decback!AA27, Decback!AB27)</f>
        <v>0</v>
      </c>
      <c r="D28" s="94"/>
      <c r="E28" s="92">
        <f>SUM(Decback!H27, Decback!I27, Decback!P27)</f>
        <v>0</v>
      </c>
      <c r="F28" s="93"/>
      <c r="G28" s="94"/>
      <c r="H28" s="92">
        <f>SUM(Decback!L27, Decback!M27, Decback!N27)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SUM(Decback!D28,Decback!E28,Decback!F28, Decback!G28)</f>
        <v>21</v>
      </c>
      <c r="C29" s="93">
        <f>SUM(Decback!C28, Decback!AA28, Decback!AB28)</f>
        <v>60</v>
      </c>
      <c r="D29" s="94"/>
      <c r="E29" s="92">
        <f>SUM(Decback!H28, Decback!I28, Decback!P28)</f>
        <v>4</v>
      </c>
      <c r="F29" s="93"/>
      <c r="G29" s="94"/>
      <c r="H29" s="92">
        <f>SUM(Decback!L28, Decback!M28, Decback!N28)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SUM(Decback!D29,Decback!E29,Decback!F29, Decback!G29)</f>
        <v>37</v>
      </c>
      <c r="C30" s="93">
        <f>SUM(Decback!C29, Decback!AA29, Decback!AB29)</f>
        <v>0</v>
      </c>
      <c r="D30" s="94"/>
      <c r="E30" s="92">
        <f>SUM(Decback!H29, Decback!I29, Decback!P29)</f>
        <v>4</v>
      </c>
      <c r="F30" s="93"/>
      <c r="G30" s="94"/>
      <c r="H30" s="92">
        <f>SUM(Decback!L29, Decback!M29, Decback!N29)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SUM(Decback!D30,Decback!E30,Decback!F30, Decback!G30)</f>
        <v>141</v>
      </c>
      <c r="C31" s="93">
        <f>SUM(Decback!C30, Decback!AA30, Decback!AB30)</f>
        <v>109</v>
      </c>
      <c r="D31" s="94"/>
      <c r="E31" s="92">
        <f>SUM(Decback!H30, Decback!I30, Decback!P30)</f>
        <v>10</v>
      </c>
      <c r="F31" s="93"/>
      <c r="G31" s="94"/>
      <c r="H31" s="92">
        <f>SUM(Decback!L30, Decback!M30, Decback!N30)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SUM(Decback!D31,Decback!E31,Decback!F31, Decback!G31)</f>
        <v>131</v>
      </c>
      <c r="C32" s="93">
        <f>SUM(Decback!C31, Decback!AA31, Decback!AB31)</f>
        <v>326</v>
      </c>
      <c r="D32" s="94"/>
      <c r="E32" s="92">
        <f>SUM(Decback!H31, Decback!I31, Decback!P31)</f>
        <v>3</v>
      </c>
      <c r="F32" s="93"/>
      <c r="G32" s="94"/>
      <c r="H32" s="92">
        <f>SUM(Decback!L31, Decback!M31, Decback!N31)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SUM(Decback!D32,Decback!E32,Decback!F32, Decback!G32)</f>
        <v>129</v>
      </c>
      <c r="C33" s="93">
        <f>SUM(Decback!C32, Decback!AA32, Decback!AB32)</f>
        <v>0</v>
      </c>
      <c r="D33" s="94"/>
      <c r="E33" s="92">
        <f>SUM(Decback!H32, Decback!I32, Decback!P32)</f>
        <v>2</v>
      </c>
      <c r="F33" s="93"/>
      <c r="G33" s="94"/>
      <c r="H33" s="92">
        <f>SUM(Decback!L32, Decback!M32, Decback!N32)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SUM(Decback!D33,Decback!E33,Decback!F33, Decback!G33)</f>
        <v>59</v>
      </c>
      <c r="C34" s="93">
        <f>SUM(Decback!C33, Decback!AA33, Decback!AB33)</f>
        <v>0</v>
      </c>
      <c r="D34" s="94"/>
      <c r="E34" s="92">
        <f>SUM(Decback!H33, Decback!I33, Decback!P33)</f>
        <v>3</v>
      </c>
      <c r="F34" s="93"/>
      <c r="G34" s="94"/>
      <c r="H34" s="92">
        <f>SUM(Decback!L33, Decback!M33, Decback!N33)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SUM(Decback!D34,Decback!E34,Decback!F34, Decback!G34)</f>
        <v>0</v>
      </c>
      <c r="C35" s="93">
        <f>SUM(Decback!C34, Decback!AA34, Decback!AB34)</f>
        <v>0</v>
      </c>
      <c r="D35" s="94"/>
      <c r="E35" s="92">
        <f>SUM(Decback!H34, Decback!I34, Decback!P34)</f>
        <v>0</v>
      </c>
      <c r="F35" s="93"/>
      <c r="G35" s="94"/>
      <c r="H35" s="92">
        <f>SUM(Decback!L34, Decback!M34, Decback!N34)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SUM(Decback!D35,Decback!E35,Decback!F35, Decback!G35)</f>
        <v>85</v>
      </c>
      <c r="C36" s="93">
        <f>SUM(Decback!C35, Decback!AA35, Decback!AB35)</f>
        <v>102</v>
      </c>
      <c r="D36" s="94"/>
      <c r="E36" s="92">
        <f>SUM(Decback!H35, Decback!I35, Decback!P35)</f>
        <v>6</v>
      </c>
      <c r="F36" s="93"/>
      <c r="G36" s="94"/>
      <c r="H36" s="92">
        <f>SUM(Decback!L35, Decback!M35, Decback!N35)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SUM(Decback!D36,Decback!E36,Decback!F36, Decback!G36)</f>
        <v>136</v>
      </c>
      <c r="C37" s="93">
        <f>SUM(Decback!C36, Decback!AA36, Decback!AB36)</f>
        <v>46</v>
      </c>
      <c r="D37" s="94"/>
      <c r="E37" s="92">
        <f>SUM(Decback!H36, Decback!I36, Decback!P36)</f>
        <v>10</v>
      </c>
      <c r="F37" s="93"/>
      <c r="G37" s="94"/>
      <c r="H37" s="92">
        <f>SUM(Decback!L36, Decback!M36, Decback!N36)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SUM(Decback!D37,Decback!E37,Decback!F37, Decback!G37)</f>
        <v>185</v>
      </c>
      <c r="C38" s="93">
        <f>SUM(Decback!C37, Decback!AA37, Decback!AB37)</f>
        <v>139</v>
      </c>
      <c r="D38" s="94"/>
      <c r="E38" s="92">
        <f>SUM(Decback!H37, Decback!I37, Decback!P37)</f>
        <v>12</v>
      </c>
      <c r="F38" s="93"/>
      <c r="G38" s="94"/>
      <c r="H38" s="92">
        <f>SUM(Decback!L37, Decback!M37, Decback!N37)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SUM(Decback!D38,Decback!E38,Decback!F38, Decback!G38)</f>
        <v>214</v>
      </c>
      <c r="C39" s="93">
        <f>SUM(Decback!C38, Decback!AA38, Decback!AB38)</f>
        <v>187</v>
      </c>
      <c r="D39" s="94"/>
      <c r="E39" s="92">
        <f>SUM(Decback!H38, Decback!I38, Decback!P38)</f>
        <v>10</v>
      </c>
      <c r="F39" s="93"/>
      <c r="G39" s="94"/>
      <c r="H39" s="92">
        <f>SUM(Decback!L38, Decback!M38, Decback!N38)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SUM(Decback!D39,Decback!E39,Decback!F39, Decback!G39)</f>
        <v>67</v>
      </c>
      <c r="C40" s="93">
        <f>SUM(Decback!C39, Decback!AA39, Decback!AB39)</f>
        <v>0</v>
      </c>
      <c r="D40" s="94"/>
      <c r="E40" s="92">
        <f>SUM(Decback!H39, Decback!I39, Decback!P39)</f>
        <v>9</v>
      </c>
      <c r="F40" s="93"/>
      <c r="G40" s="94"/>
      <c r="H40" s="92">
        <f>SUM(Decback!L39, Decback!M39, Decback!N39)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SUM(Decback!D40,Decback!E40,Decback!F40, Decback!G40)</f>
        <v>108</v>
      </c>
      <c r="C41" s="100">
        <f>SUM(Decback!C40, Decback!AA40, Decback!AB40)</f>
        <v>238</v>
      </c>
      <c r="D41" s="94"/>
      <c r="E41" s="99">
        <f>SUM(Decback!H40, Decback!I40, Decback!P40)</f>
        <v>11</v>
      </c>
      <c r="F41" s="93"/>
      <c r="G41" s="94"/>
      <c r="H41" s="99">
        <f>SUM(Decback!L40, Decback!M40, Decback!N40)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 t="shared" ref="B42:I42" si="0">SUM(B11:B41)</f>
        <v>2035</v>
      </c>
      <c r="C42" s="103">
        <f t="shared" si="0"/>
        <v>1815</v>
      </c>
      <c r="D42" s="104">
        <f t="shared" si="0"/>
        <v>0</v>
      </c>
      <c r="E42" s="103">
        <f t="shared" si="0"/>
        <v>193</v>
      </c>
      <c r="F42" s="103">
        <f t="shared" si="0"/>
        <v>0</v>
      </c>
      <c r="G42" s="104">
        <f t="shared" si="0"/>
        <v>0</v>
      </c>
      <c r="H42" s="103">
        <f t="shared" si="0"/>
        <v>0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/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/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5087.5</v>
      </c>
      <c r="C49" s="16"/>
      <c r="D49" s="16"/>
      <c r="E49" s="44">
        <f>E42*E45</f>
        <v>386</v>
      </c>
      <c r="F49" s="43"/>
      <c r="G49" s="16"/>
      <c r="H49" s="44">
        <f>H42*H45</f>
        <v>0</v>
      </c>
      <c r="I49" s="45"/>
      <c r="J49" s="198"/>
      <c r="K49" s="189"/>
      <c r="L49" s="185"/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A8:A10"/>
    <mergeCell ref="B8:D9"/>
    <mergeCell ref="E8:G9"/>
    <mergeCell ref="H8:K9"/>
    <mergeCell ref="L8:L9"/>
    <mergeCell ref="L1:M1"/>
    <mergeCell ref="M8:O9"/>
    <mergeCell ref="N1:Q1"/>
    <mergeCell ref="L2:Q2"/>
    <mergeCell ref="L3:M3"/>
    <mergeCell ref="N3:Q3"/>
    <mergeCell ref="A6:F6"/>
    <mergeCell ref="G6:K6"/>
    <mergeCell ref="L6:Q6"/>
    <mergeCell ref="P8:Q10"/>
    <mergeCell ref="I10:J10"/>
    <mergeCell ref="M10:O10"/>
    <mergeCell ref="I11:J11"/>
    <mergeCell ref="M11:O11"/>
    <mergeCell ref="P11:Q11"/>
    <mergeCell ref="I12:J12"/>
    <mergeCell ref="M12:O12"/>
    <mergeCell ref="P12:Q12"/>
    <mergeCell ref="I13:J13"/>
    <mergeCell ref="M13:O13"/>
    <mergeCell ref="P13:Q13"/>
    <mergeCell ref="I14:J14"/>
    <mergeCell ref="M14:O14"/>
    <mergeCell ref="P14:Q14"/>
    <mergeCell ref="I15:J15"/>
    <mergeCell ref="M15:O15"/>
    <mergeCell ref="P15:Q15"/>
    <mergeCell ref="I16:J16"/>
    <mergeCell ref="M16:O16"/>
    <mergeCell ref="P16:Q16"/>
    <mergeCell ref="I17:J17"/>
    <mergeCell ref="M17:O17"/>
    <mergeCell ref="P17:Q17"/>
    <mergeCell ref="I18:J18"/>
    <mergeCell ref="M18:O18"/>
    <mergeCell ref="P18:Q18"/>
    <mergeCell ref="I19:J19"/>
    <mergeCell ref="M19:O19"/>
    <mergeCell ref="P19:Q19"/>
    <mergeCell ref="I20:J20"/>
    <mergeCell ref="M20:O20"/>
    <mergeCell ref="P20:Q20"/>
    <mergeCell ref="I21:J21"/>
    <mergeCell ref="M21:O21"/>
    <mergeCell ref="P21:Q21"/>
    <mergeCell ref="I22:J22"/>
    <mergeCell ref="M22:O22"/>
    <mergeCell ref="P22:Q22"/>
    <mergeCell ref="I23:J23"/>
    <mergeCell ref="M23:O23"/>
    <mergeCell ref="P23:Q23"/>
    <mergeCell ref="I24:J24"/>
    <mergeCell ref="M24:O24"/>
    <mergeCell ref="P24:Q24"/>
    <mergeCell ref="I25:J25"/>
    <mergeCell ref="M25:O25"/>
    <mergeCell ref="P25:Q25"/>
    <mergeCell ref="I26:J26"/>
    <mergeCell ref="M26:O26"/>
    <mergeCell ref="P26:Q26"/>
    <mergeCell ref="I27:J27"/>
    <mergeCell ref="M27:O27"/>
    <mergeCell ref="P27:Q27"/>
    <mergeCell ref="I28:J28"/>
    <mergeCell ref="M28:O28"/>
    <mergeCell ref="P28:Q28"/>
    <mergeCell ref="I29:J29"/>
    <mergeCell ref="M29:O29"/>
    <mergeCell ref="P29:Q29"/>
    <mergeCell ref="I30:J30"/>
    <mergeCell ref="M30:O30"/>
    <mergeCell ref="P30:Q30"/>
    <mergeCell ref="I31:J31"/>
    <mergeCell ref="M31:O31"/>
    <mergeCell ref="P31:Q31"/>
    <mergeCell ref="I32:J32"/>
    <mergeCell ref="M32:O32"/>
    <mergeCell ref="P32:Q32"/>
    <mergeCell ref="I33:J33"/>
    <mergeCell ref="M33:O33"/>
    <mergeCell ref="P33:Q33"/>
    <mergeCell ref="I34:J34"/>
    <mergeCell ref="M34:O34"/>
    <mergeCell ref="P34:Q34"/>
    <mergeCell ref="I35:J35"/>
    <mergeCell ref="M35:O35"/>
    <mergeCell ref="P35:Q35"/>
    <mergeCell ref="I36:J36"/>
    <mergeCell ref="M36:O36"/>
    <mergeCell ref="P36:Q36"/>
    <mergeCell ref="I37:J37"/>
    <mergeCell ref="M37:O37"/>
    <mergeCell ref="P37:Q37"/>
    <mergeCell ref="I38:J38"/>
    <mergeCell ref="M38:O38"/>
    <mergeCell ref="P38:Q38"/>
    <mergeCell ref="I39:J39"/>
    <mergeCell ref="M39:O39"/>
    <mergeCell ref="P39:Q39"/>
    <mergeCell ref="H45:H46"/>
    <mergeCell ref="K46:Q48"/>
    <mergeCell ref="I40:J40"/>
    <mergeCell ref="M40:O40"/>
    <mergeCell ref="P40:Q40"/>
    <mergeCell ref="I41:J41"/>
    <mergeCell ref="M41:O41"/>
    <mergeCell ref="P41:Q41"/>
    <mergeCell ref="A48:I48"/>
    <mergeCell ref="K49:K50"/>
    <mergeCell ref="L49:Q50"/>
    <mergeCell ref="I42:J42"/>
    <mergeCell ref="M42:O42"/>
    <mergeCell ref="P42:Q42"/>
    <mergeCell ref="A44:I44"/>
    <mergeCell ref="J44:J49"/>
    <mergeCell ref="K44:Q45"/>
    <mergeCell ref="B45:B46"/>
    <mergeCell ref="E45:E46"/>
  </mergeCells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  <ignoredError sqref="L2:L3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theme="3" tint="0.39997558519241921"/>
    <pageSetUpPr fitToPage="1"/>
  </sheetPr>
  <dimension ref="A1:AK52"/>
  <sheetViews>
    <sheetView showGridLines="0" showZeros="0" workbookViewId="0">
      <selection activeCell="R10" sqref="R10:R40"/>
    </sheetView>
  </sheetViews>
  <sheetFormatPr defaultColWidth="8.77734375" defaultRowHeight="15" x14ac:dyDescent="0.2"/>
  <cols>
    <col min="1" max="1" width="3.77734375" style="46" customWidth="1"/>
    <col min="2" max="5" width="5.77734375" style="18" customWidth="1"/>
    <col min="6" max="9" width="3.77734375" style="18" customWidth="1"/>
    <col min="10" max="10" width="5.77734375" style="18" customWidth="1"/>
    <col min="11" max="11" width="6.109375" style="18" customWidth="1"/>
    <col min="12" max="14" width="6" style="18" customWidth="1"/>
    <col min="15" max="15" width="5.77734375" style="54" customWidth="1"/>
    <col min="16" max="16" width="6.44140625" style="54" customWidth="1"/>
    <col min="17" max="18" width="5.77734375" style="54" customWidth="1"/>
    <col min="19" max="19" width="6.44140625" style="54" customWidth="1"/>
    <col min="20" max="20" width="6.44140625" style="18" customWidth="1"/>
    <col min="21" max="22" width="5.77734375" style="18" customWidth="1"/>
    <col min="23" max="23" width="5.77734375" style="46" customWidth="1"/>
    <col min="24" max="28" width="5.77734375" style="18" customWidth="1"/>
    <col min="29" max="29" width="3.77734375" style="18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6"/>
      <c r="Q2" s="56"/>
      <c r="R2" s="56"/>
      <c r="S2" s="56"/>
      <c r="T2" s="56"/>
      <c r="U2" s="118"/>
      <c r="V2" s="118"/>
      <c r="W2" s="302" t="s">
        <v>38</v>
      </c>
      <c r="X2" s="302"/>
      <c r="Y2" s="302"/>
      <c r="Z2" s="303"/>
      <c r="AA2" s="301">
        <v>2013</v>
      </c>
      <c r="AB2" s="302"/>
      <c r="AC2" s="302"/>
    </row>
    <row r="3" spans="1:37" ht="3" customHeight="1" x14ac:dyDescent="0.2">
      <c r="T3" s="54"/>
      <c r="U3" s="54"/>
      <c r="V3" s="54"/>
      <c r="W3" s="54"/>
      <c r="AC3" s="46"/>
    </row>
    <row r="4" spans="1:37" ht="27" customHeight="1" x14ac:dyDescent="0.2">
      <c r="A4" s="273" t="s">
        <v>59</v>
      </c>
      <c r="B4" s="256"/>
      <c r="C4" s="256"/>
      <c r="D4" s="256"/>
      <c r="E4" s="256"/>
      <c r="F4" s="256"/>
      <c r="G4" s="274"/>
      <c r="H4" s="310">
        <v>1558</v>
      </c>
      <c r="I4" s="311"/>
      <c r="J4" s="311"/>
      <c r="K4" s="312"/>
      <c r="L4" s="306" t="s">
        <v>60</v>
      </c>
      <c r="M4" s="307"/>
      <c r="N4" s="307"/>
      <c r="O4" s="307"/>
      <c r="P4" s="307"/>
      <c r="Q4" s="307"/>
      <c r="R4" s="308"/>
      <c r="S4" s="377" t="s">
        <v>61</v>
      </c>
      <c r="T4" s="377"/>
      <c r="U4" s="377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64"/>
      <c r="R6" s="365"/>
      <c r="S6" s="326" t="s">
        <v>15</v>
      </c>
      <c r="T6" s="327"/>
      <c r="U6" s="327"/>
      <c r="V6" s="327"/>
      <c r="W6" s="327"/>
      <c r="X6" s="327"/>
      <c r="Y6" s="327"/>
      <c r="Z6" s="327"/>
      <c r="AA6" s="327"/>
      <c r="AB6" s="328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66"/>
      <c r="Q7" s="367"/>
      <c r="R7" s="36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69"/>
      <c r="Q8" s="370"/>
      <c r="R8" s="37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63">
        <v>1</v>
      </c>
      <c r="B10" s="1">
        <v>2</v>
      </c>
      <c r="C10" s="120"/>
      <c r="D10" s="119">
        <v>28</v>
      </c>
      <c r="E10" s="140">
        <v>97</v>
      </c>
      <c r="F10" s="119"/>
      <c r="G10" s="140">
        <v>2</v>
      </c>
      <c r="H10" s="140"/>
      <c r="I10" s="140"/>
      <c r="J10" s="3"/>
      <c r="K10" s="3">
        <v>7</v>
      </c>
      <c r="L10" s="119"/>
      <c r="M10" s="140"/>
      <c r="N10" s="140"/>
      <c r="O10" s="2">
        <v>2</v>
      </c>
      <c r="P10" s="140">
        <v>15</v>
      </c>
      <c r="Q10" s="3">
        <v>15</v>
      </c>
      <c r="R10" s="2">
        <v>2</v>
      </c>
      <c r="S10" s="4">
        <v>292</v>
      </c>
      <c r="T10" s="5"/>
      <c r="U10" s="3">
        <v>173</v>
      </c>
      <c r="V10" s="3">
        <v>33</v>
      </c>
      <c r="W10" s="5">
        <v>12</v>
      </c>
      <c r="X10" s="3">
        <v>6</v>
      </c>
      <c r="Y10" s="115">
        <v>2</v>
      </c>
      <c r="Z10" s="116"/>
      <c r="AA10" s="160">
        <f>18+2+6</f>
        <v>26</v>
      </c>
      <c r="AB10" s="167">
        <v>98</v>
      </c>
      <c r="AC10" s="64">
        <v>1</v>
      </c>
    </row>
    <row r="11" spans="1:37" ht="13.7" customHeight="1" x14ac:dyDescent="0.2">
      <c r="A11" s="65">
        <v>2</v>
      </c>
      <c r="B11" s="6">
        <v>1</v>
      </c>
      <c r="C11" s="122"/>
      <c r="D11" s="121">
        <v>5</v>
      </c>
      <c r="E11" s="141">
        <v>12</v>
      </c>
      <c r="F11" s="121"/>
      <c r="G11" s="141">
        <v>1</v>
      </c>
      <c r="H11" s="141"/>
      <c r="I11" s="141"/>
      <c r="J11" s="8"/>
      <c r="K11" s="8">
        <v>2</v>
      </c>
      <c r="L11" s="121"/>
      <c r="M11" s="141"/>
      <c r="N11" s="141"/>
      <c r="O11" s="2">
        <v>2</v>
      </c>
      <c r="P11" s="141">
        <v>2</v>
      </c>
      <c r="Q11" s="8">
        <v>2</v>
      </c>
      <c r="R11" s="2">
        <v>2</v>
      </c>
      <c r="S11" s="9">
        <v>39</v>
      </c>
      <c r="T11" s="10"/>
      <c r="U11" s="8">
        <v>17</v>
      </c>
      <c r="V11" s="8">
        <v>6</v>
      </c>
      <c r="W11" s="8">
        <v>1</v>
      </c>
      <c r="X11" s="8"/>
      <c r="Y11" s="10">
        <v>1</v>
      </c>
      <c r="Z11" s="8"/>
      <c r="AA11" s="161"/>
      <c r="AB11" s="122"/>
      <c r="AC11" s="66">
        <v>2</v>
      </c>
    </row>
    <row r="12" spans="1:37" ht="13.7" customHeight="1" x14ac:dyDescent="0.2">
      <c r="A12" s="65">
        <v>3</v>
      </c>
      <c r="B12" s="6">
        <v>1</v>
      </c>
      <c r="C12" s="122"/>
      <c r="D12" s="121">
        <v>6</v>
      </c>
      <c r="E12" s="141">
        <v>11</v>
      </c>
      <c r="F12" s="121"/>
      <c r="G12" s="141">
        <v>1</v>
      </c>
      <c r="H12" s="141"/>
      <c r="I12" s="141"/>
      <c r="J12" s="8"/>
      <c r="K12" s="8">
        <v>1</v>
      </c>
      <c r="L12" s="121"/>
      <c r="M12" s="141"/>
      <c r="N12" s="141"/>
      <c r="O12" s="2">
        <v>2</v>
      </c>
      <c r="P12" s="141">
        <v>5</v>
      </c>
      <c r="Q12" s="8">
        <v>5</v>
      </c>
      <c r="R12" s="2">
        <v>2</v>
      </c>
      <c r="S12" s="9">
        <v>28</v>
      </c>
      <c r="T12" s="10"/>
      <c r="U12" s="8">
        <v>15</v>
      </c>
      <c r="V12" s="8">
        <v>3</v>
      </c>
      <c r="W12" s="8">
        <v>4</v>
      </c>
      <c r="X12" s="8"/>
      <c r="Y12" s="10"/>
      <c r="Z12" s="8"/>
      <c r="AA12" s="161"/>
      <c r="AB12" s="122"/>
      <c r="AC12" s="66">
        <v>3</v>
      </c>
    </row>
    <row r="13" spans="1:37" ht="13.7" customHeight="1" x14ac:dyDescent="0.2">
      <c r="A13" s="143">
        <v>4</v>
      </c>
      <c r="B13" s="144"/>
      <c r="C13" s="145"/>
      <c r="D13" s="146"/>
      <c r="E13" s="147"/>
      <c r="F13" s="146"/>
      <c r="G13" s="147"/>
      <c r="H13" s="147"/>
      <c r="I13" s="147"/>
      <c r="J13" s="147"/>
      <c r="K13" s="147"/>
      <c r="L13" s="146"/>
      <c r="M13" s="147"/>
      <c r="N13" s="147"/>
      <c r="O13" s="2">
        <v>2</v>
      </c>
      <c r="P13" s="147"/>
      <c r="Q13" s="147"/>
      <c r="R13" s="2">
        <v>2</v>
      </c>
      <c r="S13" s="148"/>
      <c r="T13" s="146"/>
      <c r="U13" s="147"/>
      <c r="V13" s="147"/>
      <c r="W13" s="147"/>
      <c r="X13" s="147"/>
      <c r="Y13" s="146"/>
      <c r="Z13" s="147"/>
      <c r="AA13" s="161"/>
      <c r="AB13" s="145"/>
      <c r="AC13" s="149">
        <v>4</v>
      </c>
    </row>
    <row r="14" spans="1:37" ht="13.7" customHeight="1" x14ac:dyDescent="0.2">
      <c r="A14" s="65">
        <v>5</v>
      </c>
      <c r="B14" s="6">
        <v>2</v>
      </c>
      <c r="C14" s="122"/>
      <c r="D14" s="121">
        <v>9</v>
      </c>
      <c r="E14" s="141">
        <v>12</v>
      </c>
      <c r="F14" s="121"/>
      <c r="G14" s="141"/>
      <c r="H14" s="141"/>
      <c r="I14" s="141"/>
      <c r="J14" s="8"/>
      <c r="K14" s="8"/>
      <c r="L14" s="121"/>
      <c r="M14" s="141"/>
      <c r="N14" s="141"/>
      <c r="O14" s="2">
        <v>2</v>
      </c>
      <c r="P14" s="141"/>
      <c r="Q14" s="8">
        <v>0</v>
      </c>
      <c r="R14" s="2">
        <v>2</v>
      </c>
      <c r="S14" s="9">
        <v>32</v>
      </c>
      <c r="T14" s="10"/>
      <c r="U14" s="8">
        <v>17</v>
      </c>
      <c r="V14" s="8">
        <v>1</v>
      </c>
      <c r="W14" s="8">
        <v>4</v>
      </c>
      <c r="X14" s="8"/>
      <c r="Y14" s="10"/>
      <c r="Z14" s="8"/>
      <c r="AA14" s="161"/>
      <c r="AB14" s="159">
        <v>33</v>
      </c>
      <c r="AC14" s="66">
        <v>5</v>
      </c>
    </row>
    <row r="15" spans="1:37" ht="13.7" customHeight="1" x14ac:dyDescent="0.2">
      <c r="A15" s="65">
        <v>6</v>
      </c>
      <c r="B15" s="6">
        <v>1</v>
      </c>
      <c r="C15" s="122"/>
      <c r="D15" s="121">
        <v>2</v>
      </c>
      <c r="E15" s="141">
        <v>15</v>
      </c>
      <c r="F15" s="121"/>
      <c r="G15" s="141"/>
      <c r="H15" s="141"/>
      <c r="I15" s="141"/>
      <c r="J15" s="8"/>
      <c r="K15" s="8"/>
      <c r="L15" s="121"/>
      <c r="M15" s="141"/>
      <c r="N15" s="141"/>
      <c r="O15" s="2">
        <v>2</v>
      </c>
      <c r="P15" s="141"/>
      <c r="Q15" s="8"/>
      <c r="R15" s="2">
        <v>2</v>
      </c>
      <c r="S15" s="9">
        <v>24</v>
      </c>
      <c r="T15" s="10"/>
      <c r="U15" s="8">
        <v>21</v>
      </c>
      <c r="V15" s="8"/>
      <c r="W15" s="8">
        <v>1</v>
      </c>
      <c r="X15" s="8"/>
      <c r="Y15" s="10"/>
      <c r="Z15" s="8"/>
      <c r="AA15" s="161"/>
      <c r="AB15" s="122"/>
      <c r="AC15" s="66">
        <v>6</v>
      </c>
    </row>
    <row r="16" spans="1:37" ht="13.7" customHeight="1" x14ac:dyDescent="0.2">
      <c r="A16" s="65">
        <v>7</v>
      </c>
      <c r="B16" s="6">
        <v>2</v>
      </c>
      <c r="C16" s="122"/>
      <c r="D16" s="121">
        <v>20</v>
      </c>
      <c r="E16" s="141">
        <v>63</v>
      </c>
      <c r="F16" s="121"/>
      <c r="G16" s="141">
        <v>1</v>
      </c>
      <c r="H16" s="141"/>
      <c r="I16" s="141"/>
      <c r="J16" s="8"/>
      <c r="K16" s="8">
        <v>6</v>
      </c>
      <c r="L16" s="121"/>
      <c r="M16" s="141"/>
      <c r="N16" s="141"/>
      <c r="O16" s="2">
        <v>2</v>
      </c>
      <c r="P16" s="141">
        <v>6</v>
      </c>
      <c r="Q16" s="8">
        <v>12</v>
      </c>
      <c r="R16" s="2">
        <v>2</v>
      </c>
      <c r="S16" s="9">
        <v>162</v>
      </c>
      <c r="T16" s="10"/>
      <c r="U16" s="8">
        <v>64</v>
      </c>
      <c r="V16" s="8">
        <v>7</v>
      </c>
      <c r="W16" s="8">
        <v>35</v>
      </c>
      <c r="X16" s="8"/>
      <c r="Y16" s="10"/>
      <c r="Z16" s="8"/>
      <c r="AA16" s="161"/>
      <c r="AB16" s="159">
        <v>4</v>
      </c>
      <c r="AC16" s="66">
        <v>7</v>
      </c>
    </row>
    <row r="17" spans="1:29" ht="13.7" customHeight="1" x14ac:dyDescent="0.2">
      <c r="A17" s="65">
        <v>8</v>
      </c>
      <c r="B17" s="6">
        <v>2</v>
      </c>
      <c r="C17" s="122"/>
      <c r="D17" s="121">
        <v>26</v>
      </c>
      <c r="E17" s="141">
        <v>63</v>
      </c>
      <c r="F17" s="121">
        <v>2</v>
      </c>
      <c r="G17" s="141"/>
      <c r="H17" s="141"/>
      <c r="I17" s="141"/>
      <c r="J17" s="8"/>
      <c r="K17" s="8">
        <v>7</v>
      </c>
      <c r="L17" s="121"/>
      <c r="M17" s="141"/>
      <c r="N17" s="141"/>
      <c r="O17" s="2">
        <v>2</v>
      </c>
      <c r="P17" s="141">
        <v>9</v>
      </c>
      <c r="Q17" s="8">
        <v>10</v>
      </c>
      <c r="R17" s="2">
        <v>2</v>
      </c>
      <c r="S17" s="9">
        <v>200</v>
      </c>
      <c r="T17" s="10"/>
      <c r="U17" s="8">
        <v>133</v>
      </c>
      <c r="V17" s="8">
        <v>17</v>
      </c>
      <c r="W17" s="8">
        <v>14</v>
      </c>
      <c r="X17" s="8"/>
      <c r="Y17" s="10"/>
      <c r="Z17" s="8">
        <v>1</v>
      </c>
      <c r="AA17" s="161">
        <f>17+10+17</f>
        <v>44</v>
      </c>
      <c r="AB17" s="159">
        <v>40</v>
      </c>
      <c r="AC17" s="66">
        <v>8</v>
      </c>
    </row>
    <row r="18" spans="1:29" ht="13.7" customHeight="1" x14ac:dyDescent="0.2">
      <c r="A18" s="65">
        <v>9</v>
      </c>
      <c r="B18" s="6">
        <v>2</v>
      </c>
      <c r="C18" s="122"/>
      <c r="D18" s="121">
        <v>5</v>
      </c>
      <c r="E18" s="141">
        <v>12</v>
      </c>
      <c r="F18" s="121"/>
      <c r="G18" s="141"/>
      <c r="H18" s="141"/>
      <c r="I18" s="141"/>
      <c r="J18" s="8"/>
      <c r="K18" s="8"/>
      <c r="L18" s="121"/>
      <c r="M18" s="141"/>
      <c r="N18" s="141"/>
      <c r="O18" s="2">
        <v>2</v>
      </c>
      <c r="P18" s="141">
        <v>12</v>
      </c>
      <c r="Q18" s="8">
        <v>12</v>
      </c>
      <c r="R18" s="2">
        <v>2</v>
      </c>
      <c r="S18" s="9">
        <v>28</v>
      </c>
      <c r="T18" s="10"/>
      <c r="U18" s="8">
        <v>15</v>
      </c>
      <c r="V18" s="8"/>
      <c r="W18" s="8">
        <v>8</v>
      </c>
      <c r="X18" s="8"/>
      <c r="Y18" s="10"/>
      <c r="Z18" s="8"/>
      <c r="AA18" s="161"/>
      <c r="AB18" s="122"/>
      <c r="AC18" s="66">
        <v>9</v>
      </c>
    </row>
    <row r="19" spans="1:29" ht="13.7" customHeight="1" x14ac:dyDescent="0.2">
      <c r="A19" s="65">
        <v>10</v>
      </c>
      <c r="B19" s="6">
        <v>1</v>
      </c>
      <c r="C19" s="122"/>
      <c r="D19" s="121">
        <v>8</v>
      </c>
      <c r="E19" s="141">
        <v>8</v>
      </c>
      <c r="F19" s="121"/>
      <c r="G19" s="141"/>
      <c r="H19" s="141"/>
      <c r="I19" s="141"/>
      <c r="J19" s="8"/>
      <c r="K19" s="8">
        <v>1</v>
      </c>
      <c r="L19" s="121"/>
      <c r="M19" s="141"/>
      <c r="N19" s="141"/>
      <c r="O19" s="2">
        <v>2</v>
      </c>
      <c r="P19" s="141">
        <v>11</v>
      </c>
      <c r="Q19" s="8">
        <v>13</v>
      </c>
      <c r="R19" s="2">
        <v>2</v>
      </c>
      <c r="S19" s="9">
        <v>30</v>
      </c>
      <c r="T19" s="10"/>
      <c r="U19" s="8">
        <v>17</v>
      </c>
      <c r="V19" s="8">
        <v>3</v>
      </c>
      <c r="W19" s="8">
        <v>4</v>
      </c>
      <c r="X19" s="8"/>
      <c r="Y19" s="10"/>
      <c r="Z19" s="8"/>
      <c r="AA19" s="161"/>
      <c r="AB19" s="122"/>
      <c r="AC19" s="66">
        <v>10</v>
      </c>
    </row>
    <row r="20" spans="1:29" ht="13.7" customHeight="1" x14ac:dyDescent="0.2">
      <c r="A20" s="143">
        <v>11</v>
      </c>
      <c r="B20" s="144"/>
      <c r="C20" s="145"/>
      <c r="D20" s="146"/>
      <c r="E20" s="147"/>
      <c r="F20" s="146"/>
      <c r="G20" s="147"/>
      <c r="H20" s="147"/>
      <c r="I20" s="147"/>
      <c r="J20" s="147"/>
      <c r="K20" s="147"/>
      <c r="L20" s="146"/>
      <c r="M20" s="147"/>
      <c r="N20" s="147"/>
      <c r="O20" s="2">
        <v>2</v>
      </c>
      <c r="P20" s="147"/>
      <c r="Q20" s="147"/>
      <c r="R20" s="2">
        <v>2</v>
      </c>
      <c r="S20" s="148"/>
      <c r="T20" s="146"/>
      <c r="U20" s="147"/>
      <c r="V20" s="147"/>
      <c r="W20" s="147"/>
      <c r="X20" s="147"/>
      <c r="Y20" s="146"/>
      <c r="Z20" s="147"/>
      <c r="AA20" s="161"/>
      <c r="AB20" s="145"/>
      <c r="AC20" s="149">
        <v>11</v>
      </c>
    </row>
    <row r="21" spans="1:29" ht="13.7" customHeight="1" x14ac:dyDescent="0.2">
      <c r="A21" s="65">
        <v>12</v>
      </c>
      <c r="B21" s="6">
        <v>2</v>
      </c>
      <c r="C21" s="122"/>
      <c r="D21" s="121">
        <v>9</v>
      </c>
      <c r="E21" s="141">
        <v>16</v>
      </c>
      <c r="F21" s="121">
        <v>1</v>
      </c>
      <c r="G21" s="181"/>
      <c r="H21" s="141">
        <v>1</v>
      </c>
      <c r="I21" s="141"/>
      <c r="J21" s="8"/>
      <c r="K21" s="8">
        <v>0</v>
      </c>
      <c r="L21" s="121"/>
      <c r="M21" s="141"/>
      <c r="N21" s="141"/>
      <c r="O21" s="2">
        <v>2</v>
      </c>
      <c r="P21" s="141"/>
      <c r="Q21" s="8"/>
      <c r="R21" s="2">
        <v>2</v>
      </c>
      <c r="S21" s="9">
        <v>42</v>
      </c>
      <c r="T21" s="10"/>
      <c r="U21" s="8">
        <v>30</v>
      </c>
      <c r="V21" s="8"/>
      <c r="W21" s="8">
        <v>4</v>
      </c>
      <c r="X21" s="8"/>
      <c r="Y21" s="10"/>
      <c r="Z21" s="8"/>
      <c r="AA21" s="161"/>
      <c r="AB21" s="159">
        <v>48</v>
      </c>
      <c r="AC21" s="66">
        <v>12</v>
      </c>
    </row>
    <row r="22" spans="1:29" ht="13.7" customHeight="1" x14ac:dyDescent="0.2">
      <c r="A22" s="65">
        <v>13</v>
      </c>
      <c r="B22" s="6">
        <v>1</v>
      </c>
      <c r="C22" s="122"/>
      <c r="D22" s="121">
        <v>7</v>
      </c>
      <c r="E22" s="141">
        <v>19</v>
      </c>
      <c r="F22" s="121"/>
      <c r="G22" s="141"/>
      <c r="H22" s="141"/>
      <c r="I22" s="141"/>
      <c r="J22" s="8"/>
      <c r="K22" s="8">
        <v>2</v>
      </c>
      <c r="L22" s="121"/>
      <c r="M22" s="141"/>
      <c r="N22" s="141"/>
      <c r="O22" s="2">
        <v>2</v>
      </c>
      <c r="P22" s="141">
        <v>5</v>
      </c>
      <c r="Q22" s="8">
        <v>5</v>
      </c>
      <c r="R22" s="2">
        <v>2</v>
      </c>
      <c r="S22" s="9">
        <v>44</v>
      </c>
      <c r="T22" s="10"/>
      <c r="U22" s="8">
        <v>31</v>
      </c>
      <c r="V22" s="8">
        <v>5</v>
      </c>
      <c r="W22" s="8">
        <v>5</v>
      </c>
      <c r="X22" s="8">
        <v>1</v>
      </c>
      <c r="Y22" s="10"/>
      <c r="Z22" s="8"/>
      <c r="AA22" s="161"/>
      <c r="AB22" s="122"/>
      <c r="AC22" s="66">
        <v>13</v>
      </c>
    </row>
    <row r="23" spans="1:29" ht="13.7" customHeight="1" x14ac:dyDescent="0.2">
      <c r="A23" s="65">
        <v>14</v>
      </c>
      <c r="B23" s="6">
        <v>2</v>
      </c>
      <c r="C23" s="122"/>
      <c r="D23" s="121">
        <v>20</v>
      </c>
      <c r="E23" s="141">
        <v>85</v>
      </c>
      <c r="F23" s="121"/>
      <c r="G23" s="141"/>
      <c r="H23" s="141"/>
      <c r="I23" s="141"/>
      <c r="J23" s="8"/>
      <c r="K23" s="8">
        <v>3</v>
      </c>
      <c r="L23" s="121"/>
      <c r="M23" s="141"/>
      <c r="N23" s="141"/>
      <c r="O23" s="2">
        <v>2</v>
      </c>
      <c r="P23" s="141">
        <v>9</v>
      </c>
      <c r="Q23" s="8">
        <v>18</v>
      </c>
      <c r="R23" s="2">
        <v>2</v>
      </c>
      <c r="S23" s="9">
        <v>226</v>
      </c>
      <c r="T23" s="10"/>
      <c r="U23" s="8">
        <v>152</v>
      </c>
      <c r="V23" s="8">
        <v>16</v>
      </c>
      <c r="W23" s="8">
        <v>19</v>
      </c>
      <c r="X23" s="8">
        <v>1</v>
      </c>
      <c r="Y23" s="10"/>
      <c r="Z23" s="8">
        <v>100</v>
      </c>
      <c r="AA23" s="161"/>
      <c r="AB23" s="159">
        <v>104</v>
      </c>
      <c r="AC23" s="66">
        <v>14</v>
      </c>
    </row>
    <row r="24" spans="1:29" ht="13.7" customHeight="1" x14ac:dyDescent="0.2">
      <c r="A24" s="65">
        <v>15</v>
      </c>
      <c r="B24" s="6">
        <v>2</v>
      </c>
      <c r="C24" s="122"/>
      <c r="D24" s="121">
        <v>38</v>
      </c>
      <c r="E24" s="141">
        <v>81</v>
      </c>
      <c r="F24" s="121">
        <v>2</v>
      </c>
      <c r="G24" s="141"/>
      <c r="H24" s="141"/>
      <c r="I24" s="141"/>
      <c r="J24" s="8"/>
      <c r="K24" s="8">
        <v>3</v>
      </c>
      <c r="L24" s="121"/>
      <c r="M24" s="141"/>
      <c r="N24" s="141"/>
      <c r="O24" s="2">
        <v>2</v>
      </c>
      <c r="P24" s="141">
        <v>7</v>
      </c>
      <c r="Q24" s="8">
        <v>11</v>
      </c>
      <c r="R24" s="2">
        <v>2</v>
      </c>
      <c r="S24" s="9">
        <v>268</v>
      </c>
      <c r="T24" s="10"/>
      <c r="U24" s="8">
        <v>126</v>
      </c>
      <c r="V24" s="8">
        <v>29</v>
      </c>
      <c r="W24" s="8">
        <v>36</v>
      </c>
      <c r="X24" s="8">
        <v>7</v>
      </c>
      <c r="Y24" s="10"/>
      <c r="Z24" s="8"/>
      <c r="AA24" s="161">
        <f>29+16+22</f>
        <v>67</v>
      </c>
      <c r="AB24" s="159">
        <v>144</v>
      </c>
      <c r="AC24" s="66">
        <v>15</v>
      </c>
    </row>
    <row r="25" spans="1:29" ht="13.7" customHeight="1" x14ac:dyDescent="0.2">
      <c r="A25" s="65">
        <v>16</v>
      </c>
      <c r="B25" s="6">
        <v>2</v>
      </c>
      <c r="C25" s="122"/>
      <c r="D25" s="121">
        <v>5</v>
      </c>
      <c r="E25" s="141">
        <v>12</v>
      </c>
      <c r="F25" s="121"/>
      <c r="G25" s="141"/>
      <c r="H25" s="141"/>
      <c r="I25" s="141"/>
      <c r="J25" s="8"/>
      <c r="K25" s="8">
        <v>1</v>
      </c>
      <c r="L25" s="121"/>
      <c r="M25" s="141"/>
      <c r="N25" s="141"/>
      <c r="O25" s="2">
        <v>2</v>
      </c>
      <c r="P25" s="141">
        <v>13</v>
      </c>
      <c r="Q25" s="8">
        <v>16</v>
      </c>
      <c r="R25" s="2">
        <v>2</v>
      </c>
      <c r="S25" s="9">
        <v>26</v>
      </c>
      <c r="T25" s="10"/>
      <c r="U25" s="8">
        <v>23</v>
      </c>
      <c r="V25" s="8"/>
      <c r="W25" s="8">
        <v>1</v>
      </c>
      <c r="X25" s="8">
        <v>2</v>
      </c>
      <c r="Y25" s="10"/>
      <c r="Z25" s="8"/>
      <c r="AA25" s="161"/>
      <c r="AB25" s="122"/>
      <c r="AC25" s="66">
        <v>16</v>
      </c>
    </row>
    <row r="26" spans="1:29" ht="13.7" customHeight="1" x14ac:dyDescent="0.2">
      <c r="A26" s="65">
        <v>17</v>
      </c>
      <c r="B26" s="6">
        <v>1</v>
      </c>
      <c r="C26" s="122"/>
      <c r="D26" s="121">
        <v>8</v>
      </c>
      <c r="E26" s="141">
        <v>10</v>
      </c>
      <c r="F26" s="121"/>
      <c r="G26" s="141"/>
      <c r="H26" s="141"/>
      <c r="I26" s="141"/>
      <c r="J26" s="8"/>
      <c r="K26" s="8">
        <v>2</v>
      </c>
      <c r="L26" s="121"/>
      <c r="M26" s="141"/>
      <c r="N26" s="141"/>
      <c r="O26" s="2">
        <v>2</v>
      </c>
      <c r="P26" s="141">
        <v>14</v>
      </c>
      <c r="Q26" s="8">
        <v>17</v>
      </c>
      <c r="R26" s="2">
        <v>2</v>
      </c>
      <c r="S26" s="9">
        <v>31</v>
      </c>
      <c r="T26" s="10"/>
      <c r="U26" s="8">
        <v>22</v>
      </c>
      <c r="V26" s="8">
        <v>5</v>
      </c>
      <c r="W26" s="8"/>
      <c r="X26" s="8">
        <v>4</v>
      </c>
      <c r="Y26" s="10"/>
      <c r="Z26" s="8"/>
      <c r="AA26" s="161"/>
      <c r="AB26" s="122"/>
      <c r="AC26" s="66">
        <v>17</v>
      </c>
    </row>
    <row r="27" spans="1:29" ht="13.7" customHeight="1" x14ac:dyDescent="0.2">
      <c r="A27" s="143">
        <v>18</v>
      </c>
      <c r="B27" s="144"/>
      <c r="C27" s="145"/>
      <c r="D27" s="146"/>
      <c r="E27" s="147"/>
      <c r="F27" s="146"/>
      <c r="G27" s="147"/>
      <c r="H27" s="147"/>
      <c r="I27" s="147"/>
      <c r="J27" s="147"/>
      <c r="K27" s="147"/>
      <c r="L27" s="146"/>
      <c r="M27" s="147"/>
      <c r="N27" s="147"/>
      <c r="O27" s="2">
        <v>2</v>
      </c>
      <c r="P27" s="147"/>
      <c r="Q27" s="147"/>
      <c r="R27" s="2">
        <v>2</v>
      </c>
      <c r="S27" s="148"/>
      <c r="T27" s="146"/>
      <c r="U27" s="147"/>
      <c r="V27" s="147"/>
      <c r="W27" s="147"/>
      <c r="X27" s="147"/>
      <c r="Y27" s="146"/>
      <c r="Z27" s="147"/>
      <c r="AA27" s="161"/>
      <c r="AB27" s="145"/>
      <c r="AC27" s="149">
        <v>18</v>
      </c>
    </row>
    <row r="28" spans="1:29" ht="13.7" customHeight="1" x14ac:dyDescent="0.2">
      <c r="A28" s="65">
        <v>19</v>
      </c>
      <c r="B28" s="6">
        <v>2</v>
      </c>
      <c r="C28" s="122"/>
      <c r="D28" s="121">
        <v>5</v>
      </c>
      <c r="E28" s="141">
        <v>15</v>
      </c>
      <c r="F28" s="121">
        <v>1</v>
      </c>
      <c r="G28" s="141"/>
      <c r="H28" s="141"/>
      <c r="I28" s="141"/>
      <c r="J28" s="8"/>
      <c r="K28" s="8">
        <v>1</v>
      </c>
      <c r="L28" s="121"/>
      <c r="M28" s="141"/>
      <c r="N28" s="141"/>
      <c r="O28" s="2">
        <v>2</v>
      </c>
      <c r="P28" s="141">
        <v>4</v>
      </c>
      <c r="Q28" s="8">
        <v>6</v>
      </c>
      <c r="R28" s="2">
        <v>2</v>
      </c>
      <c r="S28" s="9">
        <v>32</v>
      </c>
      <c r="T28" s="10"/>
      <c r="U28" s="8">
        <v>22</v>
      </c>
      <c r="V28" s="8">
        <v>3</v>
      </c>
      <c r="W28" s="8">
        <v>3</v>
      </c>
      <c r="X28" s="8">
        <v>1</v>
      </c>
      <c r="Y28" s="10"/>
      <c r="Z28" s="8"/>
      <c r="AA28" s="161"/>
      <c r="AB28" s="159">
        <v>60</v>
      </c>
      <c r="AC28" s="66">
        <v>19</v>
      </c>
    </row>
    <row r="29" spans="1:29" ht="13.7" customHeight="1" x14ac:dyDescent="0.2">
      <c r="A29" s="65">
        <v>20</v>
      </c>
      <c r="B29" s="6">
        <v>1</v>
      </c>
      <c r="C29" s="122"/>
      <c r="D29" s="121">
        <v>13</v>
      </c>
      <c r="E29" s="141">
        <v>22</v>
      </c>
      <c r="F29" s="121">
        <v>2</v>
      </c>
      <c r="G29" s="141"/>
      <c r="H29" s="141"/>
      <c r="I29" s="141"/>
      <c r="J29" s="8"/>
      <c r="K29" s="8">
        <v>0</v>
      </c>
      <c r="L29" s="121"/>
      <c r="M29" s="141"/>
      <c r="N29" s="141"/>
      <c r="O29" s="2">
        <v>2</v>
      </c>
      <c r="P29" s="141">
        <v>4</v>
      </c>
      <c r="Q29" s="8">
        <v>4</v>
      </c>
      <c r="R29" s="2">
        <v>2</v>
      </c>
      <c r="S29" s="9">
        <v>75</v>
      </c>
      <c r="T29" s="10"/>
      <c r="U29" s="8">
        <v>50</v>
      </c>
      <c r="V29" s="8">
        <v>3</v>
      </c>
      <c r="W29" s="8">
        <v>3</v>
      </c>
      <c r="X29" s="8">
        <v>1</v>
      </c>
      <c r="Y29" s="10">
        <v>2</v>
      </c>
      <c r="Z29" s="8"/>
      <c r="AA29" s="161"/>
      <c r="AB29" s="122"/>
      <c r="AC29" s="66">
        <v>20</v>
      </c>
    </row>
    <row r="30" spans="1:29" ht="13.7" customHeight="1" x14ac:dyDescent="0.2">
      <c r="A30" s="65">
        <v>21</v>
      </c>
      <c r="B30" s="6">
        <v>2</v>
      </c>
      <c r="C30" s="122"/>
      <c r="D30" s="121">
        <v>41</v>
      </c>
      <c r="E30" s="141">
        <v>97</v>
      </c>
      <c r="F30" s="121">
        <v>3</v>
      </c>
      <c r="G30" s="141"/>
      <c r="H30" s="141"/>
      <c r="I30" s="141">
        <v>2</v>
      </c>
      <c r="J30" s="8"/>
      <c r="K30" s="8">
        <v>3</v>
      </c>
      <c r="L30" s="121"/>
      <c r="M30" s="141"/>
      <c r="N30" s="141"/>
      <c r="O30" s="2">
        <v>2</v>
      </c>
      <c r="P30" s="141">
        <v>8</v>
      </c>
      <c r="Q30" s="8">
        <v>15</v>
      </c>
      <c r="R30" s="2">
        <v>2</v>
      </c>
      <c r="S30" s="9">
        <v>291</v>
      </c>
      <c r="T30" s="10"/>
      <c r="U30" s="8">
        <v>182</v>
      </c>
      <c r="V30" s="8">
        <v>25</v>
      </c>
      <c r="W30" s="8">
        <v>14</v>
      </c>
      <c r="X30" s="8">
        <v>2</v>
      </c>
      <c r="Y30" s="10">
        <v>2</v>
      </c>
      <c r="Z30" s="8"/>
      <c r="AA30" s="161"/>
      <c r="AB30" s="159">
        <v>109</v>
      </c>
      <c r="AC30" s="66">
        <v>21</v>
      </c>
    </row>
    <row r="31" spans="1:29" ht="13.7" customHeight="1" x14ac:dyDescent="0.2">
      <c r="A31" s="65">
        <v>22</v>
      </c>
      <c r="B31" s="6">
        <v>2</v>
      </c>
      <c r="C31" s="122"/>
      <c r="D31" s="121">
        <v>40</v>
      </c>
      <c r="E31" s="141">
        <v>90</v>
      </c>
      <c r="F31" s="121">
        <v>1</v>
      </c>
      <c r="G31" s="141"/>
      <c r="H31" s="141"/>
      <c r="I31" s="141">
        <v>1</v>
      </c>
      <c r="J31" s="8"/>
      <c r="K31" s="8">
        <v>1</v>
      </c>
      <c r="L31" s="121"/>
      <c r="M31" s="141"/>
      <c r="N31" s="141"/>
      <c r="O31" s="2">
        <v>2</v>
      </c>
      <c r="P31" s="141">
        <v>2</v>
      </c>
      <c r="Q31" s="8">
        <v>4</v>
      </c>
      <c r="R31" s="2">
        <v>2</v>
      </c>
      <c r="S31" s="9">
        <v>302</v>
      </c>
      <c r="T31" s="10"/>
      <c r="U31" s="8">
        <v>158</v>
      </c>
      <c r="V31" s="8">
        <v>25</v>
      </c>
      <c r="W31" s="8">
        <v>30</v>
      </c>
      <c r="X31" s="8">
        <v>4</v>
      </c>
      <c r="Y31" s="10">
        <v>1</v>
      </c>
      <c r="Z31" s="8">
        <v>1</v>
      </c>
      <c r="AA31" s="161">
        <f>78+38+74</f>
        <v>190</v>
      </c>
      <c r="AB31" s="159">
        <v>136</v>
      </c>
      <c r="AC31" s="66">
        <v>22</v>
      </c>
    </row>
    <row r="32" spans="1:29" ht="13.7" customHeight="1" x14ac:dyDescent="0.2">
      <c r="A32" s="65">
        <v>23</v>
      </c>
      <c r="B32" s="6">
        <v>1</v>
      </c>
      <c r="C32" s="122"/>
      <c r="D32" s="121">
        <v>40</v>
      </c>
      <c r="E32" s="141">
        <v>89</v>
      </c>
      <c r="F32" s="121"/>
      <c r="G32" s="141"/>
      <c r="H32" s="141"/>
      <c r="I32" s="141"/>
      <c r="J32" s="8"/>
      <c r="K32" s="8"/>
      <c r="L32" s="121"/>
      <c r="M32" s="141"/>
      <c r="N32" s="141"/>
      <c r="O32" s="2">
        <v>2</v>
      </c>
      <c r="P32" s="141">
        <v>2</v>
      </c>
      <c r="Q32" s="8">
        <v>2</v>
      </c>
      <c r="R32" s="2">
        <v>2</v>
      </c>
      <c r="S32" s="9">
        <v>150</v>
      </c>
      <c r="T32" s="10"/>
      <c r="U32" s="8">
        <v>147</v>
      </c>
      <c r="V32" s="8">
        <v>20</v>
      </c>
      <c r="W32" s="8">
        <v>15</v>
      </c>
      <c r="X32" s="8">
        <v>1</v>
      </c>
      <c r="Y32" s="10"/>
      <c r="Z32" s="8"/>
      <c r="AA32" s="161"/>
      <c r="AB32" s="122"/>
      <c r="AC32" s="66">
        <v>23</v>
      </c>
    </row>
    <row r="33" spans="1:30" ht="13.7" customHeight="1" x14ac:dyDescent="0.2">
      <c r="A33" s="65">
        <v>24</v>
      </c>
      <c r="B33" s="6">
        <v>1</v>
      </c>
      <c r="C33" s="122"/>
      <c r="D33" s="121">
        <v>18</v>
      </c>
      <c r="E33" s="141">
        <v>41</v>
      </c>
      <c r="F33" s="121"/>
      <c r="G33" s="141"/>
      <c r="H33" s="141"/>
      <c r="I33" s="141"/>
      <c r="J33" s="8"/>
      <c r="K33" s="8">
        <v>2</v>
      </c>
      <c r="L33" s="121"/>
      <c r="M33" s="141"/>
      <c r="N33" s="141"/>
      <c r="O33" s="2">
        <v>2</v>
      </c>
      <c r="P33" s="141">
        <v>3</v>
      </c>
      <c r="Q33" s="8">
        <v>3</v>
      </c>
      <c r="R33" s="2">
        <v>2</v>
      </c>
      <c r="S33" s="9">
        <v>136</v>
      </c>
      <c r="T33" s="10"/>
      <c r="U33" s="8">
        <v>69</v>
      </c>
      <c r="V33" s="8">
        <v>23</v>
      </c>
      <c r="W33" s="8">
        <v>6</v>
      </c>
      <c r="X33" s="8">
        <v>1</v>
      </c>
      <c r="Y33" s="10"/>
      <c r="Z33" s="8"/>
      <c r="AA33" s="161"/>
      <c r="AB33" s="122"/>
      <c r="AC33" s="66">
        <v>24</v>
      </c>
    </row>
    <row r="34" spans="1:30" ht="13.7" customHeight="1" x14ac:dyDescent="0.2">
      <c r="A34" s="143">
        <v>25</v>
      </c>
      <c r="B34" s="144"/>
      <c r="C34" s="145"/>
      <c r="D34" s="146"/>
      <c r="E34" s="147"/>
      <c r="F34" s="146"/>
      <c r="G34" s="147"/>
      <c r="H34" s="147"/>
      <c r="I34" s="147"/>
      <c r="J34" s="147"/>
      <c r="K34" s="147"/>
      <c r="L34" s="146"/>
      <c r="M34" s="147"/>
      <c r="N34" s="147"/>
      <c r="O34" s="2">
        <v>2</v>
      </c>
      <c r="P34" s="147"/>
      <c r="Q34" s="147"/>
      <c r="R34" s="2">
        <v>2</v>
      </c>
      <c r="S34" s="148"/>
      <c r="T34" s="146"/>
      <c r="U34" s="147"/>
      <c r="V34" s="147"/>
      <c r="W34" s="147"/>
      <c r="X34" s="147"/>
      <c r="Y34" s="146"/>
      <c r="Z34" s="147"/>
      <c r="AA34" s="161"/>
      <c r="AB34" s="145"/>
      <c r="AC34" s="149">
        <v>25</v>
      </c>
    </row>
    <row r="35" spans="1:30" ht="13.7" customHeight="1" x14ac:dyDescent="0.2">
      <c r="A35" s="65">
        <v>26</v>
      </c>
      <c r="B35" s="6">
        <v>2</v>
      </c>
      <c r="C35" s="122"/>
      <c r="D35" s="121">
        <v>23</v>
      </c>
      <c r="E35" s="141">
        <v>58</v>
      </c>
      <c r="F35" s="121">
        <v>4</v>
      </c>
      <c r="G35" s="141"/>
      <c r="H35" s="141">
        <v>1</v>
      </c>
      <c r="I35" s="141"/>
      <c r="J35" s="8"/>
      <c r="K35" s="8">
        <v>1</v>
      </c>
      <c r="L35" s="121"/>
      <c r="M35" s="141"/>
      <c r="N35" s="141"/>
      <c r="O35" s="2">
        <v>2</v>
      </c>
      <c r="P35" s="141">
        <v>5</v>
      </c>
      <c r="Q35" s="8">
        <v>5</v>
      </c>
      <c r="R35" s="2">
        <v>2</v>
      </c>
      <c r="S35" s="9">
        <v>203</v>
      </c>
      <c r="T35" s="10"/>
      <c r="U35" s="8">
        <v>114</v>
      </c>
      <c r="V35" s="8">
        <v>21</v>
      </c>
      <c r="W35" s="8">
        <v>1</v>
      </c>
      <c r="X35" s="8">
        <v>3</v>
      </c>
      <c r="Y35" s="10">
        <v>1</v>
      </c>
      <c r="Z35" s="8"/>
      <c r="AA35" s="161"/>
      <c r="AB35" s="159">
        <v>102</v>
      </c>
      <c r="AC35" s="66">
        <v>26</v>
      </c>
    </row>
    <row r="36" spans="1:30" ht="13.7" customHeight="1" x14ac:dyDescent="0.2">
      <c r="A36" s="65">
        <v>27</v>
      </c>
      <c r="B36" s="6">
        <v>2</v>
      </c>
      <c r="C36" s="122"/>
      <c r="D36" s="121">
        <v>32</v>
      </c>
      <c r="E36" s="141">
        <v>100</v>
      </c>
      <c r="F36" s="121">
        <v>4</v>
      </c>
      <c r="G36" s="141"/>
      <c r="H36" s="141"/>
      <c r="I36" s="141"/>
      <c r="J36" s="8"/>
      <c r="K36" s="8">
        <v>1</v>
      </c>
      <c r="L36" s="121"/>
      <c r="M36" s="141"/>
      <c r="N36" s="141"/>
      <c r="O36" s="2">
        <v>2</v>
      </c>
      <c r="P36" s="141">
        <v>10</v>
      </c>
      <c r="Q36" s="8">
        <v>17</v>
      </c>
      <c r="R36" s="2">
        <v>2</v>
      </c>
      <c r="S36" s="9">
        <v>340</v>
      </c>
      <c r="T36" s="10"/>
      <c r="U36" s="8">
        <v>177</v>
      </c>
      <c r="V36" s="8">
        <v>46</v>
      </c>
      <c r="W36" s="8">
        <v>6</v>
      </c>
      <c r="X36" s="8">
        <v>7</v>
      </c>
      <c r="Y36" s="10">
        <v>3</v>
      </c>
      <c r="Z36" s="8">
        <v>2</v>
      </c>
      <c r="AA36" s="161"/>
      <c r="AB36" s="159">
        <v>46</v>
      </c>
      <c r="AC36" s="66">
        <v>27</v>
      </c>
    </row>
    <row r="37" spans="1:30" ht="13.7" customHeight="1" x14ac:dyDescent="0.2">
      <c r="A37" s="65">
        <v>28</v>
      </c>
      <c r="B37" s="6">
        <v>2</v>
      </c>
      <c r="C37" s="122"/>
      <c r="D37" s="121">
        <v>45</v>
      </c>
      <c r="E37" s="141">
        <v>137</v>
      </c>
      <c r="F37" s="121">
        <v>3</v>
      </c>
      <c r="G37" s="141"/>
      <c r="H37" s="141"/>
      <c r="I37" s="141"/>
      <c r="J37" s="8"/>
      <c r="K37" s="8"/>
      <c r="L37" s="121"/>
      <c r="M37" s="141"/>
      <c r="N37" s="141"/>
      <c r="O37" s="2">
        <v>2</v>
      </c>
      <c r="P37" s="141">
        <v>12</v>
      </c>
      <c r="Q37" s="8">
        <v>17</v>
      </c>
      <c r="R37" s="2">
        <v>2</v>
      </c>
      <c r="S37" s="9">
        <v>227</v>
      </c>
      <c r="T37" s="10"/>
      <c r="U37" s="8">
        <v>235</v>
      </c>
      <c r="V37" s="8">
        <v>36</v>
      </c>
      <c r="W37" s="8">
        <v>20</v>
      </c>
      <c r="X37" s="8">
        <v>1</v>
      </c>
      <c r="Y37" s="10"/>
      <c r="Z37" s="8">
        <v>4</v>
      </c>
      <c r="AA37" s="161"/>
      <c r="AB37" s="159">
        <v>139</v>
      </c>
      <c r="AC37" s="66">
        <v>28</v>
      </c>
    </row>
    <row r="38" spans="1:30" ht="13.7" customHeight="1" x14ac:dyDescent="0.2">
      <c r="A38" s="65">
        <v>29</v>
      </c>
      <c r="B38" s="6">
        <v>2</v>
      </c>
      <c r="C38" s="122"/>
      <c r="D38" s="121">
        <v>38</v>
      </c>
      <c r="E38" s="141">
        <v>172</v>
      </c>
      <c r="F38" s="121">
        <v>3</v>
      </c>
      <c r="G38" s="141">
        <v>1</v>
      </c>
      <c r="H38" s="141"/>
      <c r="I38" s="141"/>
      <c r="J38" s="8"/>
      <c r="K38" s="8"/>
      <c r="L38" s="121"/>
      <c r="M38" s="141"/>
      <c r="N38" s="141"/>
      <c r="O38" s="2">
        <v>2</v>
      </c>
      <c r="P38" s="141">
        <v>10</v>
      </c>
      <c r="Q38" s="8">
        <v>18</v>
      </c>
      <c r="R38" s="2">
        <v>2</v>
      </c>
      <c r="S38" s="9">
        <v>529</v>
      </c>
      <c r="T38" s="10"/>
      <c r="U38" s="8">
        <v>217</v>
      </c>
      <c r="V38" s="8">
        <v>75</v>
      </c>
      <c r="W38" s="8">
        <v>46</v>
      </c>
      <c r="X38" s="8">
        <v>6</v>
      </c>
      <c r="Y38" s="10">
        <v>4</v>
      </c>
      <c r="Z38" s="8">
        <v>1</v>
      </c>
      <c r="AA38" s="161">
        <f>14+9+13</f>
        <v>36</v>
      </c>
      <c r="AB38" s="159">
        <v>151</v>
      </c>
      <c r="AC38" s="66">
        <v>29</v>
      </c>
    </row>
    <row r="39" spans="1:30" ht="13.7" customHeight="1" x14ac:dyDescent="0.2">
      <c r="A39" s="65">
        <v>30</v>
      </c>
      <c r="B39" s="6">
        <v>1</v>
      </c>
      <c r="C39" s="122"/>
      <c r="D39" s="121">
        <v>28</v>
      </c>
      <c r="E39" s="141">
        <v>37</v>
      </c>
      <c r="F39" s="121"/>
      <c r="G39" s="141">
        <v>2</v>
      </c>
      <c r="H39" s="141"/>
      <c r="I39" s="141"/>
      <c r="J39" s="8"/>
      <c r="K39" s="8"/>
      <c r="L39" s="121"/>
      <c r="M39" s="141"/>
      <c r="N39" s="141"/>
      <c r="O39" s="2">
        <v>2</v>
      </c>
      <c r="P39" s="141">
        <v>9</v>
      </c>
      <c r="Q39" s="8">
        <v>18</v>
      </c>
      <c r="R39" s="2">
        <v>2</v>
      </c>
      <c r="S39" s="9">
        <v>150</v>
      </c>
      <c r="T39" s="10"/>
      <c r="U39" s="8">
        <v>89</v>
      </c>
      <c r="V39" s="8">
        <v>25</v>
      </c>
      <c r="W39" s="8">
        <v>32</v>
      </c>
      <c r="X39" s="8">
        <v>2</v>
      </c>
      <c r="Y39" s="10"/>
      <c r="Z39" s="8"/>
      <c r="AA39" s="161"/>
      <c r="AB39" s="122"/>
      <c r="AC39" s="66">
        <v>30</v>
      </c>
    </row>
    <row r="40" spans="1:30" ht="13.7" customHeight="1" x14ac:dyDescent="0.2">
      <c r="A40" s="67">
        <v>31</v>
      </c>
      <c r="B40" s="11">
        <v>1</v>
      </c>
      <c r="C40" s="165">
        <v>238</v>
      </c>
      <c r="D40" s="121">
        <v>27</v>
      </c>
      <c r="E40" s="141">
        <v>77</v>
      </c>
      <c r="F40" s="121"/>
      <c r="G40" s="141">
        <v>4</v>
      </c>
      <c r="H40" s="141"/>
      <c r="I40" s="141">
        <v>1</v>
      </c>
      <c r="J40" s="8"/>
      <c r="K40" s="8"/>
      <c r="L40" s="123"/>
      <c r="M40" s="142"/>
      <c r="N40" s="142"/>
      <c r="O40" s="2">
        <v>2</v>
      </c>
      <c r="P40" s="141">
        <v>10</v>
      </c>
      <c r="Q40" s="8">
        <v>10</v>
      </c>
      <c r="R40" s="2">
        <v>2</v>
      </c>
      <c r="S40" s="12">
        <v>154</v>
      </c>
      <c r="T40" s="13"/>
      <c r="U40" s="8">
        <v>66</v>
      </c>
      <c r="V40" s="8">
        <v>32</v>
      </c>
      <c r="W40" s="8">
        <v>9</v>
      </c>
      <c r="X40" s="8">
        <v>1</v>
      </c>
      <c r="Y40" s="13"/>
      <c r="Z40" s="117"/>
      <c r="AA40" s="162"/>
      <c r="AB40" s="124"/>
      <c r="AC40" s="68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43</v>
      </c>
      <c r="C41" s="108">
        <f t="shared" si="0"/>
        <v>238</v>
      </c>
      <c r="D41" s="107">
        <f t="shared" si="0"/>
        <v>546</v>
      </c>
      <c r="E41" s="107">
        <f t="shared" si="0"/>
        <v>1451</v>
      </c>
      <c r="F41" s="107">
        <f t="shared" si="0"/>
        <v>26</v>
      </c>
      <c r="G41" s="107">
        <f t="shared" si="0"/>
        <v>12</v>
      </c>
      <c r="H41" s="107">
        <f t="shared" si="0"/>
        <v>2</v>
      </c>
      <c r="I41" s="107">
        <f t="shared" si="0"/>
        <v>4</v>
      </c>
      <c r="J41" s="107">
        <f t="shared" si="0"/>
        <v>0</v>
      </c>
      <c r="K41" s="107">
        <f t="shared" si="0"/>
        <v>44</v>
      </c>
      <c r="L41" s="107">
        <f t="shared" si="0"/>
        <v>0</v>
      </c>
      <c r="M41" s="107">
        <f t="shared" si="0"/>
        <v>0</v>
      </c>
      <c r="N41" s="107">
        <f t="shared" si="0"/>
        <v>0</v>
      </c>
      <c r="O41" s="2">
        <f>AVERAGE(O10:O40)</f>
        <v>2</v>
      </c>
      <c r="P41" s="107">
        <f t="shared" si="0"/>
        <v>187</v>
      </c>
      <c r="Q41" s="109">
        <f t="shared" si="0"/>
        <v>255</v>
      </c>
      <c r="R41" s="110">
        <f>AVERAGE(R10:R40)</f>
        <v>2</v>
      </c>
      <c r="S41" s="14">
        <f t="shared" ref="S41:AB41" si="1">SUM(S10:S40)</f>
        <v>4061</v>
      </c>
      <c r="T41" s="14">
        <f t="shared" si="1"/>
        <v>0</v>
      </c>
      <c r="U41" s="14">
        <f t="shared" si="1"/>
        <v>2382</v>
      </c>
      <c r="V41" s="14">
        <f t="shared" si="1"/>
        <v>459</v>
      </c>
      <c r="W41" s="14">
        <f t="shared" si="1"/>
        <v>333</v>
      </c>
      <c r="X41" s="14">
        <f t="shared" si="1"/>
        <v>51</v>
      </c>
      <c r="Y41" s="14">
        <f t="shared" si="1"/>
        <v>16</v>
      </c>
      <c r="Z41" s="14">
        <f t="shared" si="1"/>
        <v>109</v>
      </c>
      <c r="AA41" s="14">
        <f t="shared" si="1"/>
        <v>363</v>
      </c>
      <c r="AB41" s="14">
        <f t="shared" si="1"/>
        <v>1214</v>
      </c>
      <c r="AC41" s="125" t="s">
        <v>6</v>
      </c>
      <c r="AD41" s="18"/>
    </row>
    <row r="42" spans="1:30" s="17" customFormat="1" ht="3" customHeight="1" x14ac:dyDescent="0.2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128"/>
      <c r="P42" s="71"/>
      <c r="Q42" s="71"/>
      <c r="R42" s="71"/>
      <c r="S42" s="71"/>
      <c r="T42" s="71"/>
      <c r="U42" s="72"/>
      <c r="V42" s="72"/>
      <c r="W42" s="72"/>
      <c r="X42" s="72"/>
      <c r="Y42" s="72"/>
      <c r="Z42" s="72"/>
      <c r="AA42" s="72"/>
      <c r="AB42" s="72"/>
      <c r="AC42" s="73"/>
    </row>
    <row r="43" spans="1:30" ht="27" customHeight="1" x14ac:dyDescent="0.2">
      <c r="A43" s="363" t="s">
        <v>32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3"/>
      <c r="O43" s="360"/>
      <c r="P43" s="360"/>
      <c r="Q43" s="360"/>
      <c r="R43" s="360"/>
      <c r="S43" s="360"/>
      <c r="T43" s="360"/>
      <c r="U43" s="361"/>
      <c r="V43" s="363"/>
      <c r="W43" s="360"/>
      <c r="X43" s="360"/>
      <c r="Y43" s="360"/>
      <c r="Z43" s="360"/>
      <c r="AA43" s="360"/>
      <c r="AB43" s="360"/>
      <c r="AC43" s="361"/>
    </row>
    <row r="44" spans="1:30" ht="3" customHeight="1" x14ac:dyDescent="0.2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75"/>
      <c r="X44" s="22"/>
      <c r="Y44" s="22"/>
      <c r="Z44" s="22"/>
      <c r="AA44" s="22"/>
      <c r="AB44" s="22"/>
      <c r="AC44" s="21"/>
    </row>
    <row r="45" spans="1:30" ht="11.25" customHeight="1" x14ac:dyDescent="0.2">
      <c r="A45" s="76" t="s">
        <v>5</v>
      </c>
      <c r="N45" s="164"/>
      <c r="O45" s="362">
        <v>2</v>
      </c>
      <c r="P45" s="362"/>
      <c r="S45" s="46"/>
      <c r="W45" s="18"/>
    </row>
    <row r="46" spans="1:30" x14ac:dyDescent="0.2">
      <c r="S46" s="46"/>
      <c r="W46" s="18"/>
    </row>
    <row r="47" spans="1:30" x14ac:dyDescent="0.2">
      <c r="S47" s="46"/>
      <c r="W47" s="18"/>
    </row>
    <row r="48" spans="1:30" x14ac:dyDescent="0.2">
      <c r="S48" s="46"/>
      <c r="W48" s="18"/>
    </row>
    <row r="49" spans="19:23" x14ac:dyDescent="0.2">
      <c r="S49" s="46"/>
      <c r="W49" s="18"/>
    </row>
    <row r="50" spans="19:23" x14ac:dyDescent="0.2">
      <c r="S50" s="46"/>
      <c r="W50" s="18"/>
    </row>
    <row r="51" spans="19:23" x14ac:dyDescent="0.2">
      <c r="S51" s="46"/>
      <c r="W51" s="18"/>
    </row>
    <row r="52" spans="19:23" x14ac:dyDescent="0.2">
      <c r="S52" s="46"/>
      <c r="W52" s="18"/>
    </row>
  </sheetData>
  <mergeCells count="40">
    <mergeCell ref="V43:AC43"/>
    <mergeCell ref="A6:A9"/>
    <mergeCell ref="B6:C8"/>
    <mergeCell ref="D6:O6"/>
    <mergeCell ref="P6:R8"/>
    <mergeCell ref="AC6:AC9"/>
    <mergeCell ref="T7:T8"/>
    <mergeCell ref="W7:W9"/>
    <mergeCell ref="D7:D8"/>
    <mergeCell ref="J7:J8"/>
    <mergeCell ref="K7:K8"/>
    <mergeCell ref="L7:L8"/>
    <mergeCell ref="O7:O8"/>
    <mergeCell ref="U7:U9"/>
    <mergeCell ref="V7:V9"/>
    <mergeCell ref="M7:M8"/>
    <mergeCell ref="AA2:AC2"/>
    <mergeCell ref="W2:Z2"/>
    <mergeCell ref="V4:Z4"/>
    <mergeCell ref="S4:U4"/>
    <mergeCell ref="AB7:AB9"/>
    <mergeCell ref="S6:AB6"/>
    <mergeCell ref="AA4:AC4"/>
    <mergeCell ref="X7:X9"/>
    <mergeCell ref="Y7:Y9"/>
    <mergeCell ref="Z7:Z9"/>
    <mergeCell ref="AA7:AA9"/>
    <mergeCell ref="O45:P45"/>
    <mergeCell ref="L4:R4"/>
    <mergeCell ref="F7:G8"/>
    <mergeCell ref="H7:I8"/>
    <mergeCell ref="F9:G9"/>
    <mergeCell ref="H9:I9"/>
    <mergeCell ref="A4:G4"/>
    <mergeCell ref="A43:M43"/>
    <mergeCell ref="N43:U43"/>
    <mergeCell ref="E7:E8"/>
    <mergeCell ref="N7:N8"/>
    <mergeCell ref="H4:K4"/>
    <mergeCell ref="S7:S8"/>
  </mergeCells>
  <printOptions horizontalCentered="1" verticalCentered="1"/>
  <pageMargins left="0" right="0" top="0" bottom="0" header="0" footer="0"/>
  <pageSetup scale="71" orientation="landscape" verticalDpi="3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6" tint="-0.249977111117893"/>
    <pageSetUpPr fitToPage="1"/>
  </sheetPr>
  <dimension ref="A1:S52"/>
  <sheetViews>
    <sheetView showGridLines="0" showZeros="0" zoomScale="120" zoomScaleNormal="120" workbookViewId="0">
      <selection activeCell="F19" sqref="F19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39</v>
      </c>
      <c r="M1" s="250"/>
      <c r="N1" s="246">
        <v>2014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378" t="s">
        <v>58</v>
      </c>
      <c r="M2" s="379"/>
      <c r="N2" s="379"/>
      <c r="O2" s="379"/>
      <c r="P2" s="379"/>
      <c r="Q2" s="380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251">
        <v>367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310"/>
      <c r="M6" s="311"/>
      <c r="N6" s="311"/>
      <c r="O6" s="311"/>
      <c r="P6" s="311"/>
      <c r="Q6" s="3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270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235" t="s">
        <v>11</v>
      </c>
      <c r="Q8" s="236"/>
      <c r="R8" s="27"/>
    </row>
    <row r="9" spans="1:19" s="30" customFormat="1" ht="10.5" customHeight="1" x14ac:dyDescent="0.15">
      <c r="A9" s="271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237"/>
      <c r="Q9" s="238"/>
      <c r="R9" s="29"/>
    </row>
    <row r="10" spans="1:19" s="32" customFormat="1" ht="21" customHeight="1" x14ac:dyDescent="0.15">
      <c r="A10" s="272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239"/>
      <c r="Q10" s="240"/>
      <c r="R10" s="31"/>
    </row>
    <row r="11" spans="1:19" ht="15.95" customHeight="1" x14ac:dyDescent="0.2">
      <c r="A11" s="85">
        <v>1</v>
      </c>
      <c r="B11" s="86">
        <f>SUM(Janback!D10,Janback!E10,Janback!F10, Janback!G10)</f>
        <v>0</v>
      </c>
      <c r="C11" s="87">
        <f>SUM(Janback!C10, Janback!AA10, Janback!AB10)</f>
        <v>64</v>
      </c>
      <c r="D11" s="88"/>
      <c r="E11" s="86">
        <f>SUM(Janback!H10, Janback!I10, Janback!P10)</f>
        <v>0</v>
      </c>
      <c r="F11" s="87"/>
      <c r="G11" s="88"/>
      <c r="H11" s="86">
        <f>SUM(Janback!L10, Janback!M10, Janback!N10)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SUM(Janback!D11,Janback!E11,Janback!F11, Janback!G11)</f>
        <v>93</v>
      </c>
      <c r="C12" s="93">
        <f>SUM(Janback!C11, Janback!AA11, Janback!AB11)</f>
        <v>68</v>
      </c>
      <c r="D12" s="94"/>
      <c r="E12" s="92">
        <f>SUM(Janback!H11, Janback!I11, Janback!P11)</f>
        <v>13</v>
      </c>
      <c r="F12" s="93"/>
      <c r="G12" s="94"/>
      <c r="H12" s="92">
        <f>SUM(Janback!L11, Janback!M11, Janback!N11)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SUM(Janback!D12,Janback!E12,Janback!F12, Janback!G12)</f>
        <v>92</v>
      </c>
      <c r="C13" s="93">
        <f>SUM(Janback!C12, Janback!AA12, Janback!AB12)</f>
        <v>0</v>
      </c>
      <c r="D13" s="94"/>
      <c r="E13" s="92">
        <f>SUM(Janback!H12, Janback!I12, Janback!P12)</f>
        <v>13</v>
      </c>
      <c r="F13" s="93"/>
      <c r="G13" s="94"/>
      <c r="H13" s="92">
        <f>SUM(Janback!L12, Janback!M12, Janback!N12)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SUM(Janback!D13,Janback!E13,Janback!F13, Janback!G13)</f>
        <v>266</v>
      </c>
      <c r="C14" s="93">
        <f>SUM(Janback!C13, Janback!AA13, Janback!AB13)</f>
        <v>123</v>
      </c>
      <c r="D14" s="94"/>
      <c r="E14" s="92">
        <f>SUM(Janback!H13, Janback!I13, Janback!P13)</f>
        <v>10</v>
      </c>
      <c r="F14" s="93"/>
      <c r="G14" s="94"/>
      <c r="H14" s="92">
        <f>SUM(Janback!L13, Janback!M13, Janback!N13)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SUM(Janback!D14,Janback!E14,Janback!F14, Janback!G14)</f>
        <v>220</v>
      </c>
      <c r="C15" s="93">
        <f>SUM(Janback!C14, Janback!AA14, Janback!AB14)</f>
        <v>151</v>
      </c>
      <c r="D15" s="94"/>
      <c r="E15" s="92">
        <f>SUM(Janback!H14, Janback!I14, Janback!P14)</f>
        <v>8</v>
      </c>
      <c r="F15" s="93"/>
      <c r="G15" s="94"/>
      <c r="H15" s="92">
        <f>SUM(Janback!L14, Janback!M14, Janback!N14)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SUM(Janback!D15,Janback!E15,Janback!F15, Janback!G15)</f>
        <v>39</v>
      </c>
      <c r="C16" s="93">
        <f>SUM(Janback!C15, Janback!AA15, Janback!AB15)</f>
        <v>0</v>
      </c>
      <c r="D16" s="94"/>
      <c r="E16" s="92">
        <f>SUM(Janback!H15, Janback!I15, Janback!P15)</f>
        <v>5</v>
      </c>
      <c r="F16" s="93"/>
      <c r="G16" s="94"/>
      <c r="H16" s="92">
        <f>SUM(Janback!L15, Janback!M15, Janback!N15)</f>
        <v>0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SUM(Janback!D16,Janback!E16,Janback!F16, Janback!G16)</f>
        <v>31</v>
      </c>
      <c r="C17" s="93">
        <f>SUM(Janback!C16, Janback!AA16, Janback!AB16)</f>
        <v>0</v>
      </c>
      <c r="D17" s="94"/>
      <c r="E17" s="92">
        <f>SUM(Janback!H16, Janback!I16, Janback!P16)</f>
        <v>9</v>
      </c>
      <c r="F17" s="93"/>
      <c r="G17" s="94"/>
      <c r="H17" s="92">
        <f>SUM(Janback!L16, Janback!M16, Janback!N16)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SUM(Janback!D17,Janback!E17,Janback!F17, Janback!G17)</f>
        <v>0</v>
      </c>
      <c r="C18" s="93">
        <f>SUM(Janback!C17, Janback!AA17, Janback!AB17)</f>
        <v>0</v>
      </c>
      <c r="D18" s="94"/>
      <c r="E18" s="92">
        <f>SUM(Janback!H17, Janback!I17, Janback!P17)</f>
        <v>0</v>
      </c>
      <c r="F18" s="93"/>
      <c r="G18" s="94"/>
      <c r="H18" s="92">
        <f>SUM(Janback!L17, Janback!M17, Janback!N17)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SUM(Janback!D18,Janback!E18,Janback!F18, Janback!G18)</f>
        <v>42</v>
      </c>
      <c r="C19" s="93">
        <f>SUM(Janback!C18, Janback!AA18, Janback!AB18)</f>
        <v>57</v>
      </c>
      <c r="D19" s="94"/>
      <c r="E19" s="92">
        <f>SUM(Janback!H18, Janback!I18, Janback!P18)</f>
        <v>5</v>
      </c>
      <c r="F19" s="93"/>
      <c r="G19" s="94"/>
      <c r="H19" s="92">
        <f>SUM(Janback!L18, Janback!M18, Janback!N18)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SUM(Janback!D19,Janback!E19,Janback!F19, Janback!G19)</f>
        <v>39</v>
      </c>
      <c r="C20" s="93">
        <f>SUM(Janback!C19, Janback!AA19, Janback!AB19)</f>
        <v>0</v>
      </c>
      <c r="D20" s="94"/>
      <c r="E20" s="92">
        <f>SUM(Janback!H19, Janback!I19, Janback!P19)</f>
        <v>4</v>
      </c>
      <c r="F20" s="93"/>
      <c r="G20" s="94"/>
      <c r="H20" s="92">
        <f>SUM(Janback!L19, Janback!M19, Janback!N19)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SUM(Janback!D20,Janback!E20,Janback!F20, Janback!G20)</f>
        <v>161</v>
      </c>
      <c r="C21" s="93">
        <f>SUM(Janback!C20, Janback!AA20, Janback!AB20)</f>
        <v>107</v>
      </c>
      <c r="D21" s="94"/>
      <c r="E21" s="92">
        <f>SUM(Janback!H20, Janback!I20, Janback!P20)</f>
        <v>16</v>
      </c>
      <c r="F21" s="93"/>
      <c r="G21" s="94"/>
      <c r="H21" s="92">
        <f>SUM(Janback!L20, Janback!M20, Janback!N20)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SUM(Janback!D21,Janback!E21,Janback!F21, Janback!G21)</f>
        <v>190</v>
      </c>
      <c r="C22" s="93">
        <f>SUM(Janback!C21, Janback!AA21, Janback!AB21)</f>
        <v>194</v>
      </c>
      <c r="D22" s="94"/>
      <c r="E22" s="92">
        <f>SUM(Janback!H21, Janback!I21, Janback!P21)</f>
        <v>14</v>
      </c>
      <c r="F22" s="93"/>
      <c r="G22" s="94"/>
      <c r="H22" s="92">
        <f>SUM(Janback!L21, Janback!M21, Janback!N21)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SUM(Janback!D22,Janback!E22,Janback!F22, Janback!G22)</f>
        <v>25</v>
      </c>
      <c r="C23" s="93">
        <f>SUM(Janback!C22, Janback!AA22, Janback!AB22)</f>
        <v>0</v>
      </c>
      <c r="D23" s="94"/>
      <c r="E23" s="92">
        <f>SUM(Janback!H22, Janback!I22, Janback!P22)</f>
        <v>1</v>
      </c>
      <c r="F23" s="93"/>
      <c r="G23" s="94"/>
      <c r="H23" s="92">
        <f>SUM(Janback!L22, Janback!M22, Janback!N22)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SUM(Janback!D23,Janback!E23,Janback!F23, Janback!G23)</f>
        <v>17</v>
      </c>
      <c r="C24" s="93">
        <f>SUM(Janback!C23, Janback!AA23, Janback!AB23)</f>
        <v>0</v>
      </c>
      <c r="D24" s="94"/>
      <c r="E24" s="92">
        <f>SUM(Janback!H23, Janback!I23, Janback!P23)</f>
        <v>8</v>
      </c>
      <c r="F24" s="93"/>
      <c r="G24" s="94"/>
      <c r="H24" s="92">
        <f>SUM(Janback!L23, Janback!M23, Janback!N23)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SUM(Janback!D24,Janback!E24,Janback!F24, Janback!G24)</f>
        <v>0</v>
      </c>
      <c r="C25" s="93">
        <f>SUM(Janback!C24, Janback!AA24, Janback!AB24)</f>
        <v>0</v>
      </c>
      <c r="D25" s="94"/>
      <c r="E25" s="92">
        <f>SUM(Janback!H24, Janback!I24, Janback!P24)</f>
        <v>0</v>
      </c>
      <c r="F25" s="93"/>
      <c r="G25" s="94"/>
      <c r="H25" s="92">
        <f>SUM(Janback!L24, Janback!M24, Janback!N24)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SUM(Janback!D25,Janback!E25,Janback!F25, Janback!G25)</f>
        <v>42</v>
      </c>
      <c r="C26" s="93">
        <f>SUM(Janback!C25, Janback!AA25, Janback!AB25)</f>
        <v>110</v>
      </c>
      <c r="D26" s="94"/>
      <c r="E26" s="92">
        <f>SUM(Janback!H25, Janback!I25, Janback!P25)</f>
        <v>4</v>
      </c>
      <c r="F26" s="93"/>
      <c r="G26" s="94"/>
      <c r="H26" s="92">
        <f>SUM(Janback!L25, Janback!M25, Janback!N25)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SUM(Janback!D26,Janback!E26,Janback!F26, Janback!G26)</f>
        <v>38</v>
      </c>
      <c r="C27" s="93">
        <f>SUM(Janback!C26, Janback!AA26, Janback!AB26)</f>
        <v>232</v>
      </c>
      <c r="D27" s="94"/>
      <c r="E27" s="92">
        <f>SUM(Janback!H26, Janback!I26, Janback!P26)</f>
        <v>2</v>
      </c>
      <c r="F27" s="93"/>
      <c r="G27" s="94"/>
      <c r="H27" s="92">
        <f>SUM(Janback!L26, Janback!M26, Janback!N26)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SUM(Janback!D27,Janback!E27,Janback!F27, Janback!G27)</f>
        <v>4</v>
      </c>
      <c r="C28" s="93">
        <f>SUM(Janback!C27, Janback!AA27, Janback!AB27)</f>
        <v>994</v>
      </c>
      <c r="D28" s="94"/>
      <c r="E28" s="92">
        <f>SUM(Janback!H27, Janback!I27, Janback!P27)</f>
        <v>0</v>
      </c>
      <c r="F28" s="93"/>
      <c r="G28" s="94"/>
      <c r="H28" s="92">
        <f>SUM(Janback!L27, Janback!M27, Janback!N27)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SUM(Janback!D28,Janback!E28,Janback!F28, Janback!G28)</f>
        <v>0</v>
      </c>
      <c r="C29" s="93">
        <f>SUM(Janback!C28, Janback!AA28, Janback!AB28)</f>
        <v>1110</v>
      </c>
      <c r="D29" s="94"/>
      <c r="E29" s="92">
        <f>SUM(Janback!H28, Janback!I28, Janback!P28)</f>
        <v>0</v>
      </c>
      <c r="F29" s="93"/>
      <c r="G29" s="94"/>
      <c r="H29" s="92">
        <f>SUM(Janback!L28, Janback!M28, Janback!N28)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SUM(Janback!D29,Janback!E29,Janback!F29, Janback!G29)</f>
        <v>132</v>
      </c>
      <c r="C30" s="93">
        <f>SUM(Janback!C29, Janback!AA29, Janback!AB29)</f>
        <v>163</v>
      </c>
      <c r="D30" s="94"/>
      <c r="E30" s="92">
        <f>SUM(Janback!H29, Janback!I29, Janback!P29)</f>
        <v>7</v>
      </c>
      <c r="F30" s="93"/>
      <c r="G30" s="94"/>
      <c r="H30" s="92">
        <f>SUM(Janback!L29, Janback!M29, Janback!N29)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SUM(Janback!D30,Janback!E30,Janback!F30, Janback!G30)</f>
        <v>16</v>
      </c>
      <c r="C31" s="93">
        <f>SUM(Janback!C30, Janback!AA30, Janback!AB30)</f>
        <v>0</v>
      </c>
      <c r="D31" s="94"/>
      <c r="E31" s="92">
        <f>SUM(Janback!H30, Janback!I30, Janback!P30)</f>
        <v>12</v>
      </c>
      <c r="F31" s="93"/>
      <c r="G31" s="94"/>
      <c r="H31" s="92">
        <f>SUM(Janback!L30, Janback!M30, Janback!N30)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SUM(Janback!D31,Janback!E31,Janback!F31, Janback!G31)</f>
        <v>0</v>
      </c>
      <c r="C32" s="93">
        <f>SUM(Janback!C31, Janback!AA31, Janback!AB31)</f>
        <v>0</v>
      </c>
      <c r="D32" s="94"/>
      <c r="E32" s="92">
        <f>SUM(Janback!H31, Janback!I31, Janback!P31)</f>
        <v>0</v>
      </c>
      <c r="F32" s="93"/>
      <c r="G32" s="94"/>
      <c r="H32" s="92">
        <f>SUM(Janback!L31, Janback!M31, Janback!N31)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SUM(Janback!D32,Janback!E32,Janback!F32, Janback!G32)</f>
        <v>27</v>
      </c>
      <c r="C33" s="93">
        <f>SUM(Janback!C32, Janback!AA32, Janback!AB32)</f>
        <v>66</v>
      </c>
      <c r="D33" s="94"/>
      <c r="E33" s="92">
        <f>SUM(Janback!H32, Janback!I32, Janback!P32)</f>
        <v>2</v>
      </c>
      <c r="F33" s="93"/>
      <c r="G33" s="94"/>
      <c r="H33" s="92">
        <f>SUM(Janback!L32, Janback!M32, Janback!N32)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SUM(Janback!D33,Janback!E33,Janback!F33, Janback!G33)</f>
        <v>37</v>
      </c>
      <c r="C34" s="93">
        <f>SUM(Janback!C33, Janback!AA33, Janback!AB33)</f>
        <v>0</v>
      </c>
      <c r="D34" s="94"/>
      <c r="E34" s="92">
        <f>SUM(Janback!H33, Janback!I33, Janback!P33)</f>
        <v>2</v>
      </c>
      <c r="F34" s="93"/>
      <c r="G34" s="94"/>
      <c r="H34" s="92">
        <f>SUM(Janback!L33, Janback!M33, Janback!N33)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SUM(Janback!D34,Janback!E34,Janback!F34, Janback!G34)</f>
        <v>187</v>
      </c>
      <c r="C35" s="93">
        <f>SUM(Janback!C34, Janback!AA34, Janback!AB34)</f>
        <v>89</v>
      </c>
      <c r="D35" s="94"/>
      <c r="E35" s="92">
        <f>SUM(Janback!H34, Janback!I34, Janback!P34)</f>
        <v>21</v>
      </c>
      <c r="F35" s="93"/>
      <c r="G35" s="94"/>
      <c r="H35" s="92">
        <f>SUM(Janback!L34, Janback!M34, Janback!N34)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SUM(Janback!D35,Janback!E35,Janback!F35, Janback!G35)</f>
        <v>256</v>
      </c>
      <c r="C36" s="93">
        <f>SUM(Janback!C35, Janback!AA35, Janback!AB35)</f>
        <v>167</v>
      </c>
      <c r="D36" s="94"/>
      <c r="E36" s="92">
        <f>SUM(Janback!H35, Janback!I35, Janback!P35)</f>
        <v>13</v>
      </c>
      <c r="F36" s="93"/>
      <c r="G36" s="94"/>
      <c r="H36" s="92">
        <f>SUM(Janback!L35, Janback!M35, Janback!N35)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SUM(Janback!D36,Janback!E36,Janback!F36, Janback!G36)</f>
        <v>22</v>
      </c>
      <c r="C37" s="93">
        <f>SUM(Janback!C36, Janback!AA36, Janback!AB36)</f>
        <v>0</v>
      </c>
      <c r="D37" s="94"/>
      <c r="E37" s="92">
        <f>SUM(Janback!H36, Janback!I36, Janback!P36)</f>
        <v>4</v>
      </c>
      <c r="F37" s="93"/>
      <c r="G37" s="94"/>
      <c r="H37" s="92">
        <f>SUM(Janback!L36, Janback!M36, Janback!N36)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SUM(Janback!D37,Janback!E37,Janback!F37, Janback!G37)</f>
        <v>33</v>
      </c>
      <c r="C38" s="93">
        <f>SUM(Janback!C37, Janback!AA37, Janback!AB37)</f>
        <v>0</v>
      </c>
      <c r="D38" s="94"/>
      <c r="E38" s="92">
        <f>SUM(Janback!H37, Janback!I37, Janback!P37)</f>
        <v>10</v>
      </c>
      <c r="F38" s="93"/>
      <c r="G38" s="94"/>
      <c r="H38" s="92">
        <f>SUM(Janback!L37, Janback!M37, Janback!N37)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SUM(Janback!D38,Janback!E38,Janback!F38, Janback!G38)</f>
        <v>0</v>
      </c>
      <c r="C39" s="93">
        <f>SUM(Janback!C38, Janback!AA38, Janback!AB38)</f>
        <v>0</v>
      </c>
      <c r="D39" s="94"/>
      <c r="E39" s="92">
        <f>SUM(Janback!H38, Janback!I38, Janback!P38)</f>
        <v>0</v>
      </c>
      <c r="F39" s="93"/>
      <c r="G39" s="94"/>
      <c r="H39" s="92">
        <f>SUM(Janback!L38, Janback!M38, Janback!N38)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SUM(Janback!D39,Janback!E39,Janback!F39, Janback!G39)</f>
        <v>18</v>
      </c>
      <c r="C40" s="93">
        <f>SUM(Janback!C39, Janback!AA39, Janback!AB39)</f>
        <v>48</v>
      </c>
      <c r="D40" s="94"/>
      <c r="E40" s="92">
        <f>SUM(Janback!H39, Janback!I39, Janback!P39)</f>
        <v>1</v>
      </c>
      <c r="F40" s="93"/>
      <c r="G40" s="94"/>
      <c r="H40" s="92">
        <f>SUM(Janback!L39, Janback!M39, Janback!N39)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SUM(Janback!D40,Janback!E40,Janback!F40, Janback!G40)</f>
        <v>35</v>
      </c>
      <c r="C41" s="100">
        <f>SUM(Janback!C40, Janback!AA40, Janback!AB40)</f>
        <v>194</v>
      </c>
      <c r="D41" s="94"/>
      <c r="E41" s="99">
        <f>SUM(Janback!H40, Janback!I40, Janback!P40)</f>
        <v>4</v>
      </c>
      <c r="F41" s="93"/>
      <c r="G41" s="94"/>
      <c r="H41" s="99">
        <f>SUM(Janback!L40, Janback!M40, Janback!N40)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 t="shared" ref="B42:I42" si="0">SUM(B11:B41)</f>
        <v>2062</v>
      </c>
      <c r="C42" s="103">
        <f t="shared" si="0"/>
        <v>3937</v>
      </c>
      <c r="D42" s="104">
        <f t="shared" si="0"/>
        <v>0</v>
      </c>
      <c r="E42" s="103">
        <f t="shared" si="0"/>
        <v>188</v>
      </c>
      <c r="F42" s="103">
        <f t="shared" si="0"/>
        <v>0</v>
      </c>
      <c r="G42" s="104">
        <f t="shared" si="0"/>
        <v>0</v>
      </c>
      <c r="H42" s="103">
        <f t="shared" si="0"/>
        <v>0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/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/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5155</v>
      </c>
      <c r="C49" s="16"/>
      <c r="D49" s="16"/>
      <c r="E49" s="44">
        <f>E42*E45</f>
        <v>376</v>
      </c>
      <c r="F49" s="43"/>
      <c r="G49" s="16"/>
      <c r="H49" s="44">
        <f>H42*H45</f>
        <v>0</v>
      </c>
      <c r="I49" s="45"/>
      <c r="J49" s="198"/>
      <c r="K49" s="189"/>
      <c r="L49" s="185"/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A8:A10"/>
    <mergeCell ref="B8:D9"/>
    <mergeCell ref="E8:G9"/>
    <mergeCell ref="H8:K9"/>
    <mergeCell ref="L8:L9"/>
    <mergeCell ref="L1:M1"/>
    <mergeCell ref="M8:O9"/>
    <mergeCell ref="N1:Q1"/>
    <mergeCell ref="L2:Q2"/>
    <mergeCell ref="L3:M3"/>
    <mergeCell ref="N3:Q3"/>
    <mergeCell ref="A6:F6"/>
    <mergeCell ref="G6:K6"/>
    <mergeCell ref="L6:Q6"/>
    <mergeCell ref="P8:Q10"/>
    <mergeCell ref="I10:J10"/>
    <mergeCell ref="M10:O10"/>
    <mergeCell ref="I11:J11"/>
    <mergeCell ref="M11:O11"/>
    <mergeCell ref="P11:Q11"/>
    <mergeCell ref="I12:J12"/>
    <mergeCell ref="M12:O12"/>
    <mergeCell ref="P12:Q12"/>
    <mergeCell ref="I13:J13"/>
    <mergeCell ref="M13:O13"/>
    <mergeCell ref="P13:Q13"/>
    <mergeCell ref="I14:J14"/>
    <mergeCell ref="M14:O14"/>
    <mergeCell ref="P14:Q14"/>
    <mergeCell ref="I15:J15"/>
    <mergeCell ref="M15:O15"/>
    <mergeCell ref="P15:Q15"/>
    <mergeCell ref="I16:J16"/>
    <mergeCell ref="M16:O16"/>
    <mergeCell ref="P16:Q16"/>
    <mergeCell ref="I17:J17"/>
    <mergeCell ref="M17:O17"/>
    <mergeCell ref="P17:Q17"/>
    <mergeCell ref="I18:J18"/>
    <mergeCell ref="M18:O18"/>
    <mergeCell ref="P18:Q18"/>
    <mergeCell ref="I19:J19"/>
    <mergeCell ref="M19:O19"/>
    <mergeCell ref="P19:Q19"/>
    <mergeCell ref="I20:J20"/>
    <mergeCell ref="M20:O20"/>
    <mergeCell ref="P20:Q20"/>
    <mergeCell ref="I21:J21"/>
    <mergeCell ref="M21:O21"/>
    <mergeCell ref="P21:Q21"/>
    <mergeCell ref="I22:J22"/>
    <mergeCell ref="M22:O22"/>
    <mergeCell ref="P22:Q22"/>
    <mergeCell ref="I23:J23"/>
    <mergeCell ref="M23:O23"/>
    <mergeCell ref="P23:Q23"/>
    <mergeCell ref="I24:J24"/>
    <mergeCell ref="M24:O24"/>
    <mergeCell ref="P24:Q24"/>
    <mergeCell ref="I25:J25"/>
    <mergeCell ref="M25:O25"/>
    <mergeCell ref="P25:Q25"/>
    <mergeCell ref="I26:J26"/>
    <mergeCell ref="M26:O26"/>
    <mergeCell ref="P26:Q26"/>
    <mergeCell ref="I27:J27"/>
    <mergeCell ref="M27:O27"/>
    <mergeCell ref="P27:Q27"/>
    <mergeCell ref="I28:J28"/>
    <mergeCell ref="M28:O28"/>
    <mergeCell ref="P28:Q28"/>
    <mergeCell ref="I29:J29"/>
    <mergeCell ref="M29:O29"/>
    <mergeCell ref="P29:Q29"/>
    <mergeCell ref="I30:J30"/>
    <mergeCell ref="M30:O30"/>
    <mergeCell ref="P30:Q30"/>
    <mergeCell ref="I31:J31"/>
    <mergeCell ref="M31:O31"/>
    <mergeCell ref="P31:Q31"/>
    <mergeCell ref="I32:J32"/>
    <mergeCell ref="M32:O32"/>
    <mergeCell ref="P32:Q32"/>
    <mergeCell ref="I33:J33"/>
    <mergeCell ref="M33:O33"/>
    <mergeCell ref="P33:Q33"/>
    <mergeCell ref="I34:J34"/>
    <mergeCell ref="M34:O34"/>
    <mergeCell ref="P34:Q34"/>
    <mergeCell ref="I35:J35"/>
    <mergeCell ref="M35:O35"/>
    <mergeCell ref="P35:Q35"/>
    <mergeCell ref="I36:J36"/>
    <mergeCell ref="M36:O36"/>
    <mergeCell ref="P36:Q36"/>
    <mergeCell ref="I37:J37"/>
    <mergeCell ref="M37:O37"/>
    <mergeCell ref="P37:Q37"/>
    <mergeCell ref="I38:J38"/>
    <mergeCell ref="M38:O38"/>
    <mergeCell ref="P38:Q38"/>
    <mergeCell ref="I39:J39"/>
    <mergeCell ref="M39:O39"/>
    <mergeCell ref="P39:Q39"/>
    <mergeCell ref="H45:H46"/>
    <mergeCell ref="K46:Q48"/>
    <mergeCell ref="I40:J40"/>
    <mergeCell ref="M40:O40"/>
    <mergeCell ref="P40:Q40"/>
    <mergeCell ref="I41:J41"/>
    <mergeCell ref="M41:O41"/>
    <mergeCell ref="P41:Q41"/>
    <mergeCell ref="A48:I48"/>
    <mergeCell ref="K49:K50"/>
    <mergeCell ref="L49:Q50"/>
    <mergeCell ref="I42:J42"/>
    <mergeCell ref="M42:O42"/>
    <mergeCell ref="P42:Q42"/>
    <mergeCell ref="A44:I44"/>
    <mergeCell ref="J44:J49"/>
    <mergeCell ref="K44:Q45"/>
    <mergeCell ref="B45:B46"/>
    <mergeCell ref="E45:E46"/>
  </mergeCells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  <ignoredError sqref="L2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3" tint="0.39997558519241921"/>
    <pageSetUpPr fitToPage="1"/>
  </sheetPr>
  <dimension ref="A1:AK52"/>
  <sheetViews>
    <sheetView showGridLines="0" showZeros="0" topLeftCell="A3" workbookViewId="0">
      <selection activeCell="L18" sqref="L18"/>
    </sheetView>
  </sheetViews>
  <sheetFormatPr defaultColWidth="8.77734375" defaultRowHeight="15" x14ac:dyDescent="0.2"/>
  <cols>
    <col min="1" max="1" width="3.77734375" style="46" customWidth="1"/>
    <col min="2" max="5" width="5.77734375" style="18" customWidth="1"/>
    <col min="6" max="9" width="3.77734375" style="18" customWidth="1"/>
    <col min="10" max="10" width="5.77734375" style="18" customWidth="1"/>
    <col min="11" max="11" width="6.109375" style="18" customWidth="1"/>
    <col min="12" max="14" width="6" style="18" customWidth="1"/>
    <col min="15" max="15" width="5.77734375" style="54" customWidth="1"/>
    <col min="16" max="16" width="6.44140625" style="54" customWidth="1"/>
    <col min="17" max="18" width="5.77734375" style="54" customWidth="1"/>
    <col min="19" max="19" width="6.44140625" style="54" customWidth="1"/>
    <col min="20" max="20" width="6.44140625" style="18" customWidth="1"/>
    <col min="21" max="22" width="5.77734375" style="18" customWidth="1"/>
    <col min="23" max="23" width="5.77734375" style="46" customWidth="1"/>
    <col min="24" max="28" width="5.77734375" style="18" customWidth="1"/>
    <col min="29" max="29" width="3.77734375" style="18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6"/>
      <c r="Q2" s="56"/>
      <c r="R2" s="56"/>
      <c r="S2" s="56"/>
      <c r="T2" s="56"/>
      <c r="U2" s="118"/>
      <c r="V2" s="118"/>
      <c r="W2" s="302" t="s">
        <v>39</v>
      </c>
      <c r="X2" s="302"/>
      <c r="Y2" s="302"/>
      <c r="Z2" s="303"/>
      <c r="AA2" s="301">
        <v>2014</v>
      </c>
      <c r="AB2" s="302"/>
      <c r="AC2" s="302"/>
    </row>
    <row r="3" spans="1:37" ht="3" customHeight="1" x14ac:dyDescent="0.2">
      <c r="T3" s="54"/>
      <c r="U3" s="54"/>
      <c r="V3" s="54"/>
      <c r="W3" s="54"/>
      <c r="AC3" s="46"/>
    </row>
    <row r="4" spans="1:37" ht="27" customHeight="1" x14ac:dyDescent="0.2">
      <c r="A4" s="273" t="s">
        <v>59</v>
      </c>
      <c r="B4" s="256"/>
      <c r="C4" s="256"/>
      <c r="D4" s="256"/>
      <c r="E4" s="256"/>
      <c r="F4" s="256"/>
      <c r="G4" s="274"/>
      <c r="H4" s="310">
        <v>1558</v>
      </c>
      <c r="I4" s="311"/>
      <c r="J4" s="311"/>
      <c r="K4" s="312"/>
      <c r="L4" s="306" t="s">
        <v>60</v>
      </c>
      <c r="M4" s="307"/>
      <c r="N4" s="307"/>
      <c r="O4" s="307"/>
      <c r="P4" s="307"/>
      <c r="Q4" s="307"/>
      <c r="R4" s="308"/>
      <c r="S4" s="305">
        <v>367</v>
      </c>
      <c r="T4" s="305"/>
      <c r="U4" s="305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64"/>
      <c r="R6" s="365"/>
      <c r="S6" s="326" t="s">
        <v>15</v>
      </c>
      <c r="T6" s="327"/>
      <c r="U6" s="327"/>
      <c r="V6" s="327"/>
      <c r="W6" s="327"/>
      <c r="X6" s="327"/>
      <c r="Y6" s="327"/>
      <c r="Z6" s="327"/>
      <c r="AA6" s="327"/>
      <c r="AB6" s="328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66"/>
      <c r="Q7" s="367"/>
      <c r="R7" s="36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69"/>
      <c r="Q8" s="370"/>
      <c r="R8" s="37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171">
        <v>1</v>
      </c>
      <c r="B10" s="172"/>
      <c r="C10" s="173"/>
      <c r="D10" s="174"/>
      <c r="E10" s="175"/>
      <c r="F10" s="174"/>
      <c r="G10" s="175"/>
      <c r="H10" s="175"/>
      <c r="I10" s="175"/>
      <c r="J10" s="175"/>
      <c r="K10" s="175"/>
      <c r="L10" s="174">
        <v>0</v>
      </c>
      <c r="M10" s="175"/>
      <c r="N10" s="175"/>
      <c r="O10" s="176">
        <v>2</v>
      </c>
      <c r="P10" s="175"/>
      <c r="Q10" s="175"/>
      <c r="R10" s="176">
        <v>2</v>
      </c>
      <c r="S10" s="177"/>
      <c r="T10" s="174"/>
      <c r="U10" s="175"/>
      <c r="V10" s="175"/>
      <c r="W10" s="174"/>
      <c r="X10" s="175"/>
      <c r="Y10" s="178"/>
      <c r="Z10" s="179"/>
      <c r="AA10" s="160">
        <f>22+17+25</f>
        <v>64</v>
      </c>
      <c r="AB10" s="173"/>
      <c r="AC10" s="180">
        <v>1</v>
      </c>
    </row>
    <row r="11" spans="1:37" ht="13.7" customHeight="1" x14ac:dyDescent="0.2">
      <c r="A11" s="65">
        <v>2</v>
      </c>
      <c r="B11" s="6">
        <v>2</v>
      </c>
      <c r="C11" s="122"/>
      <c r="D11" s="121">
        <v>28</v>
      </c>
      <c r="E11" s="141">
        <v>61</v>
      </c>
      <c r="F11" s="121">
        <v>3</v>
      </c>
      <c r="G11" s="141">
        <v>1</v>
      </c>
      <c r="H11" s="141"/>
      <c r="I11" s="141"/>
      <c r="J11" s="8"/>
      <c r="K11" s="8"/>
      <c r="L11" s="174">
        <v>0</v>
      </c>
      <c r="M11" s="141"/>
      <c r="N11" s="141"/>
      <c r="O11" s="7">
        <v>2</v>
      </c>
      <c r="P11" s="141">
        <v>13</v>
      </c>
      <c r="Q11" s="8">
        <v>24</v>
      </c>
      <c r="R11" s="7">
        <v>2</v>
      </c>
      <c r="S11" s="9">
        <v>200</v>
      </c>
      <c r="T11" s="10"/>
      <c r="U11" s="8">
        <v>133</v>
      </c>
      <c r="V11" s="8">
        <v>14</v>
      </c>
      <c r="W11" s="8">
        <v>8</v>
      </c>
      <c r="X11" s="8">
        <v>5</v>
      </c>
      <c r="Y11" s="10">
        <v>3</v>
      </c>
      <c r="Z11" s="8">
        <v>1</v>
      </c>
      <c r="AA11" s="161"/>
      <c r="AB11" s="159">
        <v>68</v>
      </c>
      <c r="AC11" s="66">
        <v>2</v>
      </c>
    </row>
    <row r="12" spans="1:37" ht="13.7" customHeight="1" x14ac:dyDescent="0.2">
      <c r="A12" s="65">
        <v>3</v>
      </c>
      <c r="B12" s="6">
        <v>1</v>
      </c>
      <c r="C12" s="122"/>
      <c r="D12" s="121">
        <v>23</v>
      </c>
      <c r="E12" s="141">
        <v>65</v>
      </c>
      <c r="F12" s="121">
        <v>4</v>
      </c>
      <c r="G12" s="141"/>
      <c r="H12" s="141"/>
      <c r="I12" s="141"/>
      <c r="J12" s="8">
        <v>2</v>
      </c>
      <c r="K12" s="8">
        <v>2</v>
      </c>
      <c r="L12" s="174">
        <v>0</v>
      </c>
      <c r="M12" s="141"/>
      <c r="N12" s="141"/>
      <c r="O12" s="7">
        <v>2</v>
      </c>
      <c r="P12" s="141">
        <v>13</v>
      </c>
      <c r="Q12" s="8">
        <v>13</v>
      </c>
      <c r="R12" s="7">
        <v>2</v>
      </c>
      <c r="S12" s="9">
        <v>245</v>
      </c>
      <c r="T12" s="10"/>
      <c r="U12" s="8">
        <v>137</v>
      </c>
      <c r="V12" s="8">
        <v>41</v>
      </c>
      <c r="W12" s="8">
        <v>6</v>
      </c>
      <c r="X12" s="8">
        <v>4</v>
      </c>
      <c r="Y12" s="10">
        <v>1</v>
      </c>
      <c r="Z12" s="8"/>
      <c r="AA12" s="161"/>
      <c r="AB12" s="113"/>
      <c r="AC12" s="66">
        <v>3</v>
      </c>
    </row>
    <row r="13" spans="1:37" ht="13.7" customHeight="1" x14ac:dyDescent="0.2">
      <c r="A13" s="65">
        <v>4</v>
      </c>
      <c r="B13" s="6">
        <v>2</v>
      </c>
      <c r="C13" s="122"/>
      <c r="D13" s="121">
        <v>60</v>
      </c>
      <c r="E13" s="141">
        <v>202</v>
      </c>
      <c r="F13" s="121">
        <v>4</v>
      </c>
      <c r="G13" s="141"/>
      <c r="H13" s="141"/>
      <c r="I13" s="141"/>
      <c r="J13" s="8"/>
      <c r="K13" s="8">
        <v>16</v>
      </c>
      <c r="L13" s="174">
        <v>0</v>
      </c>
      <c r="M13" s="141"/>
      <c r="N13" s="141"/>
      <c r="O13" s="7">
        <v>2</v>
      </c>
      <c r="P13" s="141">
        <v>10</v>
      </c>
      <c r="Q13" s="8">
        <v>27</v>
      </c>
      <c r="R13" s="7">
        <v>2</v>
      </c>
      <c r="S13" s="9">
        <v>670</v>
      </c>
      <c r="T13" s="10"/>
      <c r="U13" s="8">
        <v>346</v>
      </c>
      <c r="V13" s="8">
        <v>61</v>
      </c>
      <c r="W13" s="8">
        <v>47</v>
      </c>
      <c r="X13" s="8">
        <v>2</v>
      </c>
      <c r="Y13" s="10">
        <v>1</v>
      </c>
      <c r="Z13" s="8"/>
      <c r="AA13" s="161"/>
      <c r="AB13" s="159">
        <v>123</v>
      </c>
      <c r="AC13" s="66">
        <v>4</v>
      </c>
    </row>
    <row r="14" spans="1:37" ht="13.7" customHeight="1" x14ac:dyDescent="0.2">
      <c r="A14" s="65">
        <v>5</v>
      </c>
      <c r="B14" s="6">
        <v>2</v>
      </c>
      <c r="C14" s="122"/>
      <c r="D14" s="121">
        <v>40</v>
      </c>
      <c r="E14" s="141">
        <v>173</v>
      </c>
      <c r="F14" s="121">
        <v>7</v>
      </c>
      <c r="G14" s="141"/>
      <c r="H14" s="141"/>
      <c r="I14" s="141"/>
      <c r="J14" s="8"/>
      <c r="K14" s="8">
        <v>6</v>
      </c>
      <c r="L14" s="174">
        <v>0</v>
      </c>
      <c r="M14" s="141"/>
      <c r="N14" s="141"/>
      <c r="O14" s="7">
        <v>2</v>
      </c>
      <c r="P14" s="141">
        <v>8</v>
      </c>
      <c r="Q14" s="8">
        <v>18</v>
      </c>
      <c r="R14" s="7">
        <v>2</v>
      </c>
      <c r="S14" s="9">
        <v>546</v>
      </c>
      <c r="T14" s="10"/>
      <c r="U14" s="8">
        <v>224</v>
      </c>
      <c r="V14" s="8">
        <v>52</v>
      </c>
      <c r="W14" s="8">
        <v>54</v>
      </c>
      <c r="X14" s="8">
        <v>5</v>
      </c>
      <c r="Y14" s="10">
        <v>12</v>
      </c>
      <c r="Z14" s="8">
        <v>2</v>
      </c>
      <c r="AA14" s="161">
        <f>27+21+20</f>
        <v>68</v>
      </c>
      <c r="AB14" s="159">
        <v>83</v>
      </c>
      <c r="AC14" s="66">
        <v>5</v>
      </c>
    </row>
    <row r="15" spans="1:37" ht="13.7" customHeight="1" x14ac:dyDescent="0.2">
      <c r="A15" s="65">
        <v>6</v>
      </c>
      <c r="B15" s="6">
        <v>1</v>
      </c>
      <c r="C15" s="122"/>
      <c r="D15" s="121">
        <v>16</v>
      </c>
      <c r="E15" s="141">
        <v>22</v>
      </c>
      <c r="F15" s="121">
        <v>1</v>
      </c>
      <c r="G15" s="141"/>
      <c r="H15" s="141"/>
      <c r="I15" s="141"/>
      <c r="J15" s="8"/>
      <c r="K15" s="8">
        <v>3</v>
      </c>
      <c r="L15" s="174">
        <v>0</v>
      </c>
      <c r="M15" s="141"/>
      <c r="N15" s="141"/>
      <c r="O15" s="7">
        <v>2</v>
      </c>
      <c r="P15" s="141">
        <v>5</v>
      </c>
      <c r="Q15" s="8">
        <v>5</v>
      </c>
      <c r="R15" s="7">
        <v>2</v>
      </c>
      <c r="S15" s="9">
        <v>88</v>
      </c>
      <c r="T15" s="10"/>
      <c r="U15" s="8">
        <v>52</v>
      </c>
      <c r="V15" s="8">
        <v>10</v>
      </c>
      <c r="W15" s="8">
        <v>7</v>
      </c>
      <c r="X15" s="8">
        <v>2</v>
      </c>
      <c r="Y15" s="10"/>
      <c r="Z15" s="8"/>
      <c r="AA15" s="161"/>
      <c r="AB15" s="113"/>
      <c r="AC15" s="66">
        <v>6</v>
      </c>
    </row>
    <row r="16" spans="1:37" ht="13.7" customHeight="1" x14ac:dyDescent="0.2">
      <c r="A16" s="65">
        <v>7</v>
      </c>
      <c r="B16" s="6">
        <v>1</v>
      </c>
      <c r="C16" s="122"/>
      <c r="D16" s="121">
        <v>13</v>
      </c>
      <c r="E16" s="141">
        <v>17</v>
      </c>
      <c r="F16" s="121">
        <v>1</v>
      </c>
      <c r="G16" s="141"/>
      <c r="H16" s="141"/>
      <c r="I16" s="141"/>
      <c r="J16" s="8"/>
      <c r="K16" s="8">
        <v>2</v>
      </c>
      <c r="L16" s="174">
        <v>0</v>
      </c>
      <c r="M16" s="141"/>
      <c r="N16" s="141"/>
      <c r="O16" s="7">
        <v>2</v>
      </c>
      <c r="P16" s="141">
        <v>9</v>
      </c>
      <c r="Q16" s="8">
        <v>12</v>
      </c>
      <c r="R16" s="7">
        <v>2</v>
      </c>
      <c r="S16" s="9">
        <v>56</v>
      </c>
      <c r="T16" s="10"/>
      <c r="U16" s="8">
        <v>39</v>
      </c>
      <c r="V16" s="8">
        <v>5</v>
      </c>
      <c r="W16" s="8">
        <v>3</v>
      </c>
      <c r="X16" s="8">
        <v>2</v>
      </c>
      <c r="Y16" s="10"/>
      <c r="Z16" s="8"/>
      <c r="AA16" s="161"/>
      <c r="AB16" s="113"/>
      <c r="AC16" s="66">
        <v>7</v>
      </c>
    </row>
    <row r="17" spans="1:29" ht="13.7" customHeight="1" x14ac:dyDescent="0.2">
      <c r="A17" s="143">
        <v>8</v>
      </c>
      <c r="B17" s="144"/>
      <c r="C17" s="145"/>
      <c r="D17" s="146"/>
      <c r="E17" s="147"/>
      <c r="F17" s="146"/>
      <c r="G17" s="147"/>
      <c r="H17" s="147"/>
      <c r="I17" s="147"/>
      <c r="J17" s="147"/>
      <c r="K17" s="147"/>
      <c r="L17" s="174">
        <v>0</v>
      </c>
      <c r="M17" s="147"/>
      <c r="N17" s="147"/>
      <c r="O17" s="7">
        <v>2</v>
      </c>
      <c r="P17" s="147"/>
      <c r="Q17" s="147"/>
      <c r="R17" s="7">
        <v>2</v>
      </c>
      <c r="S17" s="148"/>
      <c r="T17" s="146"/>
      <c r="U17" s="147"/>
      <c r="V17" s="147"/>
      <c r="W17" s="147"/>
      <c r="X17" s="147"/>
      <c r="Y17" s="146"/>
      <c r="Z17" s="147"/>
      <c r="AA17" s="161"/>
      <c r="AB17" s="145"/>
      <c r="AC17" s="149">
        <v>8</v>
      </c>
    </row>
    <row r="18" spans="1:29" ht="13.7" customHeight="1" x14ac:dyDescent="0.2">
      <c r="A18" s="65">
        <v>9</v>
      </c>
      <c r="B18" s="6">
        <v>2</v>
      </c>
      <c r="C18" s="122"/>
      <c r="D18" s="121">
        <v>15</v>
      </c>
      <c r="E18" s="141">
        <v>26</v>
      </c>
      <c r="F18" s="121">
        <v>1</v>
      </c>
      <c r="G18" s="141"/>
      <c r="H18" s="141"/>
      <c r="I18" s="141">
        <v>1</v>
      </c>
      <c r="J18" s="8"/>
      <c r="K18" s="8">
        <v>4</v>
      </c>
      <c r="L18" s="174">
        <v>0</v>
      </c>
      <c r="M18" s="141"/>
      <c r="N18" s="141"/>
      <c r="O18" s="7">
        <v>2</v>
      </c>
      <c r="P18" s="141">
        <v>4</v>
      </c>
      <c r="Q18" s="8">
        <v>7</v>
      </c>
      <c r="R18" s="7">
        <v>2</v>
      </c>
      <c r="S18" s="9">
        <v>76</v>
      </c>
      <c r="T18" s="10"/>
      <c r="U18" s="8">
        <v>56</v>
      </c>
      <c r="V18" s="8">
        <v>8</v>
      </c>
      <c r="W18" s="8">
        <v>1</v>
      </c>
      <c r="X18" s="8"/>
      <c r="Y18" s="10"/>
      <c r="Z18" s="8"/>
      <c r="AA18" s="161"/>
      <c r="AB18" s="159">
        <v>57</v>
      </c>
      <c r="AC18" s="66">
        <v>9</v>
      </c>
    </row>
    <row r="19" spans="1:29" ht="13.7" customHeight="1" x14ac:dyDescent="0.2">
      <c r="A19" s="65">
        <v>10</v>
      </c>
      <c r="B19" s="6">
        <v>1</v>
      </c>
      <c r="C19" s="122"/>
      <c r="D19" s="121">
        <v>18</v>
      </c>
      <c r="E19" s="141">
        <v>19</v>
      </c>
      <c r="F19" s="121">
        <v>2</v>
      </c>
      <c r="G19" s="141"/>
      <c r="H19" s="141"/>
      <c r="I19" s="141">
        <v>1</v>
      </c>
      <c r="J19" s="8"/>
      <c r="K19" s="8">
        <v>2</v>
      </c>
      <c r="L19" s="174">
        <v>0</v>
      </c>
      <c r="M19" s="141"/>
      <c r="N19" s="141"/>
      <c r="O19" s="7">
        <v>2</v>
      </c>
      <c r="P19" s="141">
        <v>3</v>
      </c>
      <c r="Q19" s="8">
        <v>6</v>
      </c>
      <c r="R19" s="7">
        <v>2</v>
      </c>
      <c r="S19" s="9">
        <v>68</v>
      </c>
      <c r="T19" s="10"/>
      <c r="U19" s="8">
        <v>48</v>
      </c>
      <c r="V19" s="8">
        <v>4</v>
      </c>
      <c r="W19" s="8">
        <v>2</v>
      </c>
      <c r="X19" s="8">
        <v>1</v>
      </c>
      <c r="Y19" s="10">
        <v>2</v>
      </c>
      <c r="Z19" s="8"/>
      <c r="AA19" s="161"/>
      <c r="AB19" s="113"/>
      <c r="AC19" s="66">
        <v>10</v>
      </c>
    </row>
    <row r="20" spans="1:29" ht="13.7" customHeight="1" x14ac:dyDescent="0.2">
      <c r="A20" s="65">
        <v>11</v>
      </c>
      <c r="B20" s="6">
        <v>2</v>
      </c>
      <c r="C20" s="122"/>
      <c r="D20" s="121">
        <v>46</v>
      </c>
      <c r="E20" s="141">
        <v>115</v>
      </c>
      <c r="F20" s="121"/>
      <c r="G20" s="141"/>
      <c r="H20" s="141"/>
      <c r="I20" s="141"/>
      <c r="J20" s="8"/>
      <c r="K20" s="8">
        <v>12</v>
      </c>
      <c r="L20" s="174">
        <v>0</v>
      </c>
      <c r="M20" s="141"/>
      <c r="N20" s="141"/>
      <c r="O20" s="7">
        <v>2</v>
      </c>
      <c r="P20" s="141">
        <v>16</v>
      </c>
      <c r="Q20" s="8">
        <v>31</v>
      </c>
      <c r="R20" s="7">
        <v>2</v>
      </c>
      <c r="S20" s="9">
        <v>343</v>
      </c>
      <c r="T20" s="10"/>
      <c r="U20" s="8">
        <v>204</v>
      </c>
      <c r="V20" s="8">
        <v>24</v>
      </c>
      <c r="W20" s="8">
        <v>36</v>
      </c>
      <c r="X20" s="8">
        <v>1</v>
      </c>
      <c r="Y20" s="10"/>
      <c r="Z20" s="8"/>
      <c r="AA20" s="161"/>
      <c r="AB20" s="159">
        <v>107</v>
      </c>
      <c r="AC20" s="66">
        <v>11</v>
      </c>
    </row>
    <row r="21" spans="1:29" ht="13.7" customHeight="1" x14ac:dyDescent="0.2">
      <c r="A21" s="65">
        <v>12</v>
      </c>
      <c r="B21" s="6">
        <v>2</v>
      </c>
      <c r="C21" s="122"/>
      <c r="D21" s="121">
        <v>55</v>
      </c>
      <c r="E21" s="141">
        <v>132</v>
      </c>
      <c r="F21" s="121">
        <v>1</v>
      </c>
      <c r="G21" s="141">
        <v>2</v>
      </c>
      <c r="H21" s="141"/>
      <c r="I21" s="141">
        <v>1</v>
      </c>
      <c r="J21" s="8"/>
      <c r="K21" s="8">
        <v>10</v>
      </c>
      <c r="L21" s="174">
        <v>0</v>
      </c>
      <c r="M21" s="141"/>
      <c r="N21" s="141"/>
      <c r="O21" s="7">
        <v>2</v>
      </c>
      <c r="P21" s="141">
        <v>13</v>
      </c>
      <c r="Q21" s="8">
        <v>18</v>
      </c>
      <c r="R21" s="7">
        <v>2</v>
      </c>
      <c r="S21" s="9">
        <v>414</v>
      </c>
      <c r="T21" s="10"/>
      <c r="U21" s="8">
        <v>256</v>
      </c>
      <c r="V21" s="8">
        <v>33</v>
      </c>
      <c r="W21" s="8">
        <v>29</v>
      </c>
      <c r="X21" s="8">
        <v>3</v>
      </c>
      <c r="Y21" s="10">
        <v>1</v>
      </c>
      <c r="Z21" s="8"/>
      <c r="AA21" s="161">
        <f>29+25+31</f>
        <v>85</v>
      </c>
      <c r="AB21" s="159">
        <v>109</v>
      </c>
      <c r="AC21" s="66">
        <v>12</v>
      </c>
    </row>
    <row r="22" spans="1:29" ht="13.7" customHeight="1" x14ac:dyDescent="0.2">
      <c r="A22" s="65">
        <v>13</v>
      </c>
      <c r="B22" s="6">
        <v>1</v>
      </c>
      <c r="C22" s="122"/>
      <c r="D22" s="121">
        <v>14</v>
      </c>
      <c r="E22" s="141">
        <v>9</v>
      </c>
      <c r="F22" s="121"/>
      <c r="G22" s="141">
        <v>2</v>
      </c>
      <c r="H22" s="141"/>
      <c r="I22" s="141"/>
      <c r="J22" s="8"/>
      <c r="K22" s="8"/>
      <c r="L22" s="174">
        <v>0</v>
      </c>
      <c r="M22" s="141"/>
      <c r="N22" s="141"/>
      <c r="O22" s="7">
        <v>2</v>
      </c>
      <c r="P22" s="141">
        <v>1</v>
      </c>
      <c r="Q22" s="8">
        <v>1</v>
      </c>
      <c r="R22" s="7">
        <v>2</v>
      </c>
      <c r="S22" s="9">
        <v>44</v>
      </c>
      <c r="T22" s="10"/>
      <c r="U22" s="8">
        <v>30</v>
      </c>
      <c r="V22" s="8">
        <v>5</v>
      </c>
      <c r="W22" s="8">
        <v>3</v>
      </c>
      <c r="X22" s="8">
        <v>1</v>
      </c>
      <c r="Y22" s="10"/>
      <c r="Z22" s="8"/>
      <c r="AA22" s="161"/>
      <c r="AB22" s="113"/>
      <c r="AC22" s="66">
        <v>13</v>
      </c>
    </row>
    <row r="23" spans="1:29" ht="13.7" customHeight="1" x14ac:dyDescent="0.2">
      <c r="A23" s="65">
        <v>14</v>
      </c>
      <c r="B23" s="6">
        <v>1</v>
      </c>
      <c r="C23" s="122"/>
      <c r="D23" s="121">
        <v>11</v>
      </c>
      <c r="E23" s="141">
        <v>4</v>
      </c>
      <c r="F23" s="121"/>
      <c r="G23" s="141">
        <v>2</v>
      </c>
      <c r="H23" s="141"/>
      <c r="I23" s="141"/>
      <c r="J23" s="8">
        <v>2</v>
      </c>
      <c r="K23" s="8"/>
      <c r="L23" s="174">
        <v>0</v>
      </c>
      <c r="M23" s="141"/>
      <c r="N23" s="141"/>
      <c r="O23" s="7">
        <v>2</v>
      </c>
      <c r="P23" s="141">
        <v>8</v>
      </c>
      <c r="Q23" s="8">
        <v>9</v>
      </c>
      <c r="R23" s="7">
        <v>2</v>
      </c>
      <c r="S23" s="9">
        <v>56</v>
      </c>
      <c r="T23" s="10"/>
      <c r="U23" s="8">
        <v>22</v>
      </c>
      <c r="V23" s="8">
        <v>1</v>
      </c>
      <c r="W23" s="8">
        <v>1</v>
      </c>
      <c r="X23" s="8"/>
      <c r="Y23" s="10"/>
      <c r="Z23" s="8"/>
      <c r="AA23" s="161"/>
      <c r="AB23" s="113"/>
      <c r="AC23" s="66">
        <v>14</v>
      </c>
    </row>
    <row r="24" spans="1:29" ht="13.7" customHeight="1" x14ac:dyDescent="0.2">
      <c r="A24" s="143">
        <v>15</v>
      </c>
      <c r="B24" s="144"/>
      <c r="C24" s="145"/>
      <c r="D24" s="146"/>
      <c r="E24" s="147"/>
      <c r="F24" s="146"/>
      <c r="G24" s="147"/>
      <c r="H24" s="147"/>
      <c r="I24" s="147"/>
      <c r="J24" s="147"/>
      <c r="K24" s="147"/>
      <c r="L24" s="174">
        <v>0</v>
      </c>
      <c r="M24" s="147"/>
      <c r="N24" s="147"/>
      <c r="O24" s="7">
        <v>2</v>
      </c>
      <c r="P24" s="147"/>
      <c r="Q24" s="147"/>
      <c r="R24" s="7">
        <v>2</v>
      </c>
      <c r="S24" s="148"/>
      <c r="T24" s="146"/>
      <c r="U24" s="147"/>
      <c r="V24" s="147"/>
      <c r="W24" s="147"/>
      <c r="X24" s="147"/>
      <c r="Y24" s="146"/>
      <c r="Z24" s="147"/>
      <c r="AA24" s="161"/>
      <c r="AB24" s="145"/>
      <c r="AC24" s="149">
        <v>15</v>
      </c>
    </row>
    <row r="25" spans="1:29" ht="13.7" customHeight="1" x14ac:dyDescent="0.2">
      <c r="A25" s="65">
        <v>16</v>
      </c>
      <c r="B25" s="6">
        <v>3</v>
      </c>
      <c r="C25" s="163">
        <v>42</v>
      </c>
      <c r="D25" s="121">
        <v>15</v>
      </c>
      <c r="E25" s="141">
        <v>25</v>
      </c>
      <c r="F25" s="121">
        <v>2</v>
      </c>
      <c r="G25" s="141"/>
      <c r="H25" s="141"/>
      <c r="I25" s="141">
        <v>1</v>
      </c>
      <c r="J25" s="8"/>
      <c r="K25" s="8"/>
      <c r="L25" s="174">
        <v>0</v>
      </c>
      <c r="M25" s="141"/>
      <c r="N25" s="141"/>
      <c r="O25" s="7">
        <v>2</v>
      </c>
      <c r="P25" s="141">
        <v>3</v>
      </c>
      <c r="Q25" s="8">
        <v>4</v>
      </c>
      <c r="R25" s="7">
        <v>2</v>
      </c>
      <c r="S25" s="9">
        <v>67</v>
      </c>
      <c r="T25" s="10"/>
      <c r="U25" s="8">
        <v>52</v>
      </c>
      <c r="V25" s="8">
        <v>6</v>
      </c>
      <c r="W25" s="8">
        <v>1</v>
      </c>
      <c r="X25" s="8">
        <v>1</v>
      </c>
      <c r="Y25" s="10"/>
      <c r="Z25" s="8"/>
      <c r="AA25" s="161"/>
      <c r="AB25" s="159">
        <v>68</v>
      </c>
      <c r="AC25" s="66">
        <v>16</v>
      </c>
    </row>
    <row r="26" spans="1:29" ht="13.7" customHeight="1" x14ac:dyDescent="0.2">
      <c r="A26" s="65">
        <v>17</v>
      </c>
      <c r="B26" s="6">
        <v>2</v>
      </c>
      <c r="C26" s="163">
        <v>232</v>
      </c>
      <c r="D26" s="121">
        <v>13</v>
      </c>
      <c r="E26" s="141">
        <v>22</v>
      </c>
      <c r="F26" s="121">
        <v>3</v>
      </c>
      <c r="G26" s="141"/>
      <c r="H26" s="141"/>
      <c r="I26" s="141"/>
      <c r="J26" s="8"/>
      <c r="K26" s="8"/>
      <c r="L26" s="174">
        <v>0</v>
      </c>
      <c r="M26" s="141"/>
      <c r="N26" s="141"/>
      <c r="O26" s="7">
        <v>2</v>
      </c>
      <c r="P26" s="141">
        <v>2</v>
      </c>
      <c r="Q26" s="8">
        <v>4</v>
      </c>
      <c r="R26" s="7">
        <v>2</v>
      </c>
      <c r="S26" s="9">
        <v>63</v>
      </c>
      <c r="T26" s="10"/>
      <c r="U26" s="8">
        <v>34</v>
      </c>
      <c r="V26" s="8">
        <v>5</v>
      </c>
      <c r="W26" s="8">
        <v>9</v>
      </c>
      <c r="X26" s="8">
        <v>1</v>
      </c>
      <c r="Y26" s="10"/>
      <c r="Z26" s="8"/>
      <c r="AA26" s="161"/>
      <c r="AB26" s="113"/>
      <c r="AC26" s="66">
        <v>17</v>
      </c>
    </row>
    <row r="27" spans="1:29" ht="13.7" customHeight="1" x14ac:dyDescent="0.2">
      <c r="A27" s="65">
        <v>18</v>
      </c>
      <c r="B27" s="6">
        <v>3</v>
      </c>
      <c r="C27" s="163">
        <v>880</v>
      </c>
      <c r="D27" s="121"/>
      <c r="E27" s="141"/>
      <c r="F27" s="121">
        <v>4</v>
      </c>
      <c r="G27" s="141"/>
      <c r="H27" s="141"/>
      <c r="I27" s="141"/>
      <c r="J27" s="8"/>
      <c r="K27" s="8"/>
      <c r="L27" s="174">
        <v>0</v>
      </c>
      <c r="M27" s="141"/>
      <c r="N27" s="141"/>
      <c r="O27" s="7">
        <v>2</v>
      </c>
      <c r="P27" s="141"/>
      <c r="Q27" s="8"/>
      <c r="R27" s="7">
        <v>2</v>
      </c>
      <c r="S27" s="9"/>
      <c r="T27" s="10"/>
      <c r="U27" s="8"/>
      <c r="V27" s="8"/>
      <c r="W27" s="8"/>
      <c r="X27" s="8"/>
      <c r="Y27" s="10"/>
      <c r="Z27" s="8"/>
      <c r="AA27" s="161"/>
      <c r="AB27" s="159">
        <v>114</v>
      </c>
      <c r="AC27" s="66">
        <v>18</v>
      </c>
    </row>
    <row r="28" spans="1:29" ht="13.7" customHeight="1" x14ac:dyDescent="0.2">
      <c r="A28" s="65">
        <v>19</v>
      </c>
      <c r="B28" s="6">
        <v>3</v>
      </c>
      <c r="C28" s="163">
        <v>887</v>
      </c>
      <c r="D28" s="121"/>
      <c r="E28" s="141"/>
      <c r="F28" s="121"/>
      <c r="G28" s="141"/>
      <c r="H28" s="141"/>
      <c r="I28" s="141"/>
      <c r="J28" s="8"/>
      <c r="K28" s="8"/>
      <c r="L28" s="174">
        <v>0</v>
      </c>
      <c r="M28" s="141"/>
      <c r="N28" s="141"/>
      <c r="O28" s="7">
        <v>2</v>
      </c>
      <c r="P28" s="141"/>
      <c r="Q28" s="8"/>
      <c r="R28" s="7">
        <v>2</v>
      </c>
      <c r="S28" s="9"/>
      <c r="T28" s="10"/>
      <c r="U28" s="8"/>
      <c r="V28" s="8"/>
      <c r="W28" s="8"/>
      <c r="X28" s="8"/>
      <c r="Y28" s="10"/>
      <c r="Z28" s="8"/>
      <c r="AA28" s="161">
        <f>48+20+34</f>
        <v>102</v>
      </c>
      <c r="AB28" s="159">
        <v>121</v>
      </c>
      <c r="AC28" s="66">
        <v>19</v>
      </c>
    </row>
    <row r="29" spans="1:29" ht="13.7" customHeight="1" x14ac:dyDescent="0.2">
      <c r="A29" s="65">
        <v>20</v>
      </c>
      <c r="B29" s="6">
        <v>1</v>
      </c>
      <c r="C29" s="163">
        <v>59</v>
      </c>
      <c r="D29" s="121">
        <v>45</v>
      </c>
      <c r="E29" s="141">
        <v>87</v>
      </c>
      <c r="F29" s="121"/>
      <c r="G29" s="141"/>
      <c r="H29" s="141"/>
      <c r="I29" s="141"/>
      <c r="J29" s="8"/>
      <c r="K29" s="8">
        <v>7</v>
      </c>
      <c r="L29" s="174">
        <v>0</v>
      </c>
      <c r="M29" s="141"/>
      <c r="N29" s="141"/>
      <c r="O29" s="7">
        <v>2</v>
      </c>
      <c r="P29" s="141">
        <v>7</v>
      </c>
      <c r="Q29" s="8">
        <v>9</v>
      </c>
      <c r="R29" s="7">
        <v>2</v>
      </c>
      <c r="S29" s="9">
        <v>368</v>
      </c>
      <c r="T29" s="10"/>
      <c r="U29" s="8">
        <v>187</v>
      </c>
      <c r="V29" s="8">
        <v>44</v>
      </c>
      <c r="W29" s="8">
        <v>15</v>
      </c>
      <c r="X29" s="8">
        <v>5</v>
      </c>
      <c r="Y29" s="10">
        <v>3</v>
      </c>
      <c r="Z29" s="8"/>
      <c r="AA29" s="161"/>
      <c r="AB29" s="159">
        <v>104</v>
      </c>
      <c r="AC29" s="66">
        <v>20</v>
      </c>
    </row>
    <row r="30" spans="1:29" ht="13.7" customHeight="1" x14ac:dyDescent="0.2">
      <c r="A30" s="65">
        <v>21</v>
      </c>
      <c r="B30" s="6">
        <v>1</v>
      </c>
      <c r="C30" s="122"/>
      <c r="D30" s="121">
        <v>4</v>
      </c>
      <c r="E30" s="141">
        <v>12</v>
      </c>
      <c r="F30" s="121"/>
      <c r="G30" s="141"/>
      <c r="H30" s="141"/>
      <c r="I30" s="141"/>
      <c r="J30" s="8"/>
      <c r="K30" s="8">
        <v>1</v>
      </c>
      <c r="L30" s="174">
        <v>0</v>
      </c>
      <c r="M30" s="141"/>
      <c r="N30" s="141"/>
      <c r="O30" s="7">
        <v>2</v>
      </c>
      <c r="P30" s="141">
        <v>12</v>
      </c>
      <c r="Q30" s="8">
        <v>12</v>
      </c>
      <c r="R30" s="7">
        <v>2</v>
      </c>
      <c r="S30" s="9">
        <v>28</v>
      </c>
      <c r="T30" s="10"/>
      <c r="U30" s="8">
        <v>15</v>
      </c>
      <c r="V30" s="8">
        <v>5</v>
      </c>
      <c r="W30" s="8">
        <v>3</v>
      </c>
      <c r="X30" s="8"/>
      <c r="Y30" s="10"/>
      <c r="Z30" s="8"/>
      <c r="AA30" s="161"/>
      <c r="AB30" s="113"/>
      <c r="AC30" s="66">
        <v>21</v>
      </c>
    </row>
    <row r="31" spans="1:29" ht="13.7" customHeight="1" x14ac:dyDescent="0.2">
      <c r="A31" s="143">
        <v>22</v>
      </c>
      <c r="B31" s="144"/>
      <c r="C31" s="145"/>
      <c r="D31" s="146"/>
      <c r="E31" s="147"/>
      <c r="F31" s="146"/>
      <c r="G31" s="147"/>
      <c r="H31" s="147"/>
      <c r="I31" s="147"/>
      <c r="J31" s="147"/>
      <c r="K31" s="147"/>
      <c r="L31" s="174">
        <v>0</v>
      </c>
      <c r="M31" s="147"/>
      <c r="N31" s="147"/>
      <c r="O31" s="7">
        <v>2</v>
      </c>
      <c r="P31" s="147"/>
      <c r="Q31" s="147"/>
      <c r="R31" s="7">
        <v>2</v>
      </c>
      <c r="S31" s="148"/>
      <c r="T31" s="146"/>
      <c r="U31" s="147"/>
      <c r="V31" s="147"/>
      <c r="W31" s="147"/>
      <c r="X31" s="147"/>
      <c r="Y31" s="146"/>
      <c r="Z31" s="147"/>
      <c r="AA31" s="161"/>
      <c r="AB31" s="145"/>
      <c r="AC31" s="149">
        <v>22</v>
      </c>
    </row>
    <row r="32" spans="1:29" ht="13.7" customHeight="1" x14ac:dyDescent="0.2">
      <c r="A32" s="65">
        <v>23</v>
      </c>
      <c r="B32" s="6">
        <v>2</v>
      </c>
      <c r="C32" s="122"/>
      <c r="D32" s="121">
        <v>9</v>
      </c>
      <c r="E32" s="141">
        <v>16</v>
      </c>
      <c r="F32" s="121">
        <v>2</v>
      </c>
      <c r="G32" s="141"/>
      <c r="H32" s="141"/>
      <c r="I32" s="141">
        <v>1</v>
      </c>
      <c r="J32" s="8"/>
      <c r="K32" s="8">
        <v>2</v>
      </c>
      <c r="L32" s="174">
        <v>0</v>
      </c>
      <c r="M32" s="141"/>
      <c r="N32" s="141"/>
      <c r="O32" s="7">
        <v>2</v>
      </c>
      <c r="P32" s="141">
        <v>1</v>
      </c>
      <c r="Q32" s="8">
        <v>1</v>
      </c>
      <c r="R32" s="7">
        <v>2</v>
      </c>
      <c r="S32" s="9">
        <v>42</v>
      </c>
      <c r="T32" s="10"/>
      <c r="U32" s="8">
        <v>22</v>
      </c>
      <c r="V32" s="8">
        <v>4</v>
      </c>
      <c r="W32" s="8">
        <v>5</v>
      </c>
      <c r="X32" s="8">
        <v>3</v>
      </c>
      <c r="Y32" s="10"/>
      <c r="Z32" s="8"/>
      <c r="AA32" s="161"/>
      <c r="AB32" s="159">
        <v>66</v>
      </c>
      <c r="AC32" s="66">
        <v>23</v>
      </c>
    </row>
    <row r="33" spans="1:30" ht="13.7" customHeight="1" x14ac:dyDescent="0.2">
      <c r="A33" s="65">
        <v>24</v>
      </c>
      <c r="B33" s="6">
        <v>1</v>
      </c>
      <c r="C33" s="122"/>
      <c r="D33" s="121">
        <v>16</v>
      </c>
      <c r="E33" s="141">
        <v>19</v>
      </c>
      <c r="F33" s="121">
        <v>1</v>
      </c>
      <c r="G33" s="141">
        <v>1</v>
      </c>
      <c r="H33" s="141"/>
      <c r="I33" s="141"/>
      <c r="J33" s="8"/>
      <c r="K33" s="8">
        <v>2</v>
      </c>
      <c r="L33" s="174">
        <v>0</v>
      </c>
      <c r="M33" s="141"/>
      <c r="N33" s="141"/>
      <c r="O33" s="7">
        <v>2</v>
      </c>
      <c r="P33" s="141">
        <v>2</v>
      </c>
      <c r="Q33" s="8">
        <v>4</v>
      </c>
      <c r="R33" s="7">
        <v>2</v>
      </c>
      <c r="S33" s="9">
        <v>70</v>
      </c>
      <c r="T33" s="10"/>
      <c r="U33" s="8">
        <v>48</v>
      </c>
      <c r="V33" s="8">
        <v>7</v>
      </c>
      <c r="W33" s="8">
        <v>3</v>
      </c>
      <c r="X33" s="8"/>
      <c r="Y33" s="10"/>
      <c r="Z33" s="8"/>
      <c r="AA33" s="161"/>
      <c r="AB33" s="113"/>
      <c r="AC33" s="66">
        <v>24</v>
      </c>
    </row>
    <row r="34" spans="1:30" ht="13.7" customHeight="1" x14ac:dyDescent="0.2">
      <c r="A34" s="65">
        <v>25</v>
      </c>
      <c r="B34" s="6">
        <v>2</v>
      </c>
      <c r="C34" s="122"/>
      <c r="D34" s="121">
        <v>53</v>
      </c>
      <c r="E34" s="141">
        <v>134</v>
      </c>
      <c r="F34" s="121"/>
      <c r="G34" s="141"/>
      <c r="H34" s="141"/>
      <c r="I34" s="141"/>
      <c r="J34" s="8">
        <v>1</v>
      </c>
      <c r="K34" s="8">
        <v>6</v>
      </c>
      <c r="L34" s="174">
        <v>0</v>
      </c>
      <c r="M34" s="141"/>
      <c r="N34" s="141"/>
      <c r="O34" s="7">
        <v>2</v>
      </c>
      <c r="P34" s="141">
        <v>21</v>
      </c>
      <c r="Q34" s="8">
        <v>56</v>
      </c>
      <c r="R34" s="7">
        <v>2</v>
      </c>
      <c r="S34" s="9">
        <v>423</v>
      </c>
      <c r="T34" s="10"/>
      <c r="U34" s="8">
        <v>181</v>
      </c>
      <c r="V34" s="8">
        <v>37</v>
      </c>
      <c r="W34" s="8">
        <v>36</v>
      </c>
      <c r="X34" s="8">
        <v>12</v>
      </c>
      <c r="Y34" s="10">
        <v>15</v>
      </c>
      <c r="Z34" s="8">
        <v>1</v>
      </c>
      <c r="AA34" s="161"/>
      <c r="AB34" s="159">
        <v>89</v>
      </c>
      <c r="AC34" s="66">
        <v>25</v>
      </c>
    </row>
    <row r="35" spans="1:30" ht="13.7" customHeight="1" x14ac:dyDescent="0.2">
      <c r="A35" s="65">
        <v>26</v>
      </c>
      <c r="B35" s="6">
        <v>2</v>
      </c>
      <c r="C35" s="122"/>
      <c r="D35" s="121">
        <v>54</v>
      </c>
      <c r="E35" s="141">
        <v>202</v>
      </c>
      <c r="F35" s="121"/>
      <c r="G35" s="141"/>
      <c r="H35" s="141"/>
      <c r="I35" s="141"/>
      <c r="J35" s="8"/>
      <c r="K35" s="8">
        <v>6</v>
      </c>
      <c r="L35" s="174">
        <v>0</v>
      </c>
      <c r="M35" s="141"/>
      <c r="N35" s="141"/>
      <c r="O35" s="7">
        <v>2</v>
      </c>
      <c r="P35" s="141">
        <v>13</v>
      </c>
      <c r="Q35" s="8">
        <v>15</v>
      </c>
      <c r="R35" s="7">
        <v>2</v>
      </c>
      <c r="S35" s="9">
        <v>626</v>
      </c>
      <c r="T35" s="10"/>
      <c r="U35" s="8">
        <v>289</v>
      </c>
      <c r="V35" s="8">
        <v>91</v>
      </c>
      <c r="W35" s="8">
        <v>29</v>
      </c>
      <c r="X35" s="8">
        <v>10</v>
      </c>
      <c r="Y35" s="10">
        <v>5</v>
      </c>
      <c r="Z35" s="8"/>
      <c r="AA35" s="161">
        <f>20+8+14</f>
        <v>42</v>
      </c>
      <c r="AB35" s="159">
        <v>125</v>
      </c>
      <c r="AC35" s="66">
        <v>26</v>
      </c>
    </row>
    <row r="36" spans="1:30" ht="13.7" customHeight="1" x14ac:dyDescent="0.2">
      <c r="A36" s="65">
        <v>27</v>
      </c>
      <c r="B36" s="6">
        <v>1</v>
      </c>
      <c r="C36" s="122"/>
      <c r="D36" s="121">
        <v>9</v>
      </c>
      <c r="E36" s="141">
        <v>13</v>
      </c>
      <c r="F36" s="121"/>
      <c r="G36" s="141"/>
      <c r="H36" s="141"/>
      <c r="I36" s="141"/>
      <c r="J36" s="8"/>
      <c r="K36" s="8"/>
      <c r="L36" s="174">
        <v>0</v>
      </c>
      <c r="M36" s="141"/>
      <c r="N36" s="141"/>
      <c r="O36" s="7">
        <v>2</v>
      </c>
      <c r="P36" s="141">
        <v>4</v>
      </c>
      <c r="Q36" s="8">
        <v>4</v>
      </c>
      <c r="R36" s="7">
        <v>2</v>
      </c>
      <c r="S36" s="9">
        <v>37</v>
      </c>
      <c r="T36" s="10"/>
      <c r="U36" s="8">
        <v>26</v>
      </c>
      <c r="V36" s="8">
        <v>5</v>
      </c>
      <c r="W36" s="8">
        <v>1</v>
      </c>
      <c r="X36" s="8"/>
      <c r="Y36" s="10"/>
      <c r="Z36" s="8"/>
      <c r="AA36" s="161"/>
      <c r="AB36" s="113"/>
      <c r="AC36" s="66">
        <v>27</v>
      </c>
    </row>
    <row r="37" spans="1:30" ht="13.7" customHeight="1" x14ac:dyDescent="0.2">
      <c r="A37" s="65">
        <v>28</v>
      </c>
      <c r="B37" s="6">
        <v>1</v>
      </c>
      <c r="C37" s="122"/>
      <c r="D37" s="121">
        <v>15</v>
      </c>
      <c r="E37" s="141">
        <v>14</v>
      </c>
      <c r="F37" s="121">
        <v>2</v>
      </c>
      <c r="G37" s="141">
        <v>2</v>
      </c>
      <c r="H37" s="141"/>
      <c r="I37" s="141"/>
      <c r="J37" s="8"/>
      <c r="K37" s="8"/>
      <c r="L37" s="174">
        <v>0</v>
      </c>
      <c r="M37" s="141"/>
      <c r="N37" s="141"/>
      <c r="O37" s="7">
        <v>2</v>
      </c>
      <c r="P37" s="141">
        <v>10</v>
      </c>
      <c r="Q37" s="8">
        <v>12</v>
      </c>
      <c r="R37" s="7">
        <v>2</v>
      </c>
      <c r="S37" s="9">
        <v>50</v>
      </c>
      <c r="T37" s="10"/>
      <c r="U37" s="8">
        <v>29</v>
      </c>
      <c r="V37" s="8">
        <v>14</v>
      </c>
      <c r="W37" s="8">
        <v>2</v>
      </c>
      <c r="X37" s="8">
        <v>1</v>
      </c>
      <c r="Y37" s="10"/>
      <c r="Z37" s="8"/>
      <c r="AA37" s="161"/>
      <c r="AB37" s="113"/>
      <c r="AC37" s="66">
        <v>28</v>
      </c>
    </row>
    <row r="38" spans="1:30" ht="13.7" customHeight="1" x14ac:dyDescent="0.2">
      <c r="A38" s="143">
        <v>29</v>
      </c>
      <c r="B38" s="144"/>
      <c r="C38" s="145"/>
      <c r="D38" s="146"/>
      <c r="E38" s="147"/>
      <c r="F38" s="146"/>
      <c r="G38" s="147"/>
      <c r="H38" s="147"/>
      <c r="I38" s="147"/>
      <c r="J38" s="147"/>
      <c r="K38" s="147"/>
      <c r="L38" s="174">
        <v>0</v>
      </c>
      <c r="M38" s="147"/>
      <c r="N38" s="147"/>
      <c r="O38" s="7">
        <v>2</v>
      </c>
      <c r="P38" s="147"/>
      <c r="Q38" s="147"/>
      <c r="R38" s="7">
        <v>2</v>
      </c>
      <c r="S38" s="148"/>
      <c r="T38" s="146"/>
      <c r="U38" s="147"/>
      <c r="V38" s="147"/>
      <c r="W38" s="147"/>
      <c r="X38" s="147"/>
      <c r="Y38" s="146"/>
      <c r="Z38" s="147"/>
      <c r="AA38" s="161"/>
      <c r="AB38" s="145"/>
      <c r="AC38" s="149">
        <v>29</v>
      </c>
    </row>
    <row r="39" spans="1:30" ht="13.7" customHeight="1" x14ac:dyDescent="0.2">
      <c r="A39" s="65">
        <v>30</v>
      </c>
      <c r="B39" s="6">
        <v>2</v>
      </c>
      <c r="C39" s="122"/>
      <c r="D39" s="121">
        <v>7</v>
      </c>
      <c r="E39" s="141">
        <v>11</v>
      </c>
      <c r="F39" s="121"/>
      <c r="G39" s="141"/>
      <c r="H39" s="141"/>
      <c r="I39" s="141"/>
      <c r="J39" s="8"/>
      <c r="K39" s="8"/>
      <c r="L39" s="174">
        <v>0</v>
      </c>
      <c r="M39" s="141"/>
      <c r="N39" s="141"/>
      <c r="O39" s="7">
        <v>2</v>
      </c>
      <c r="P39" s="141">
        <v>1</v>
      </c>
      <c r="Q39" s="8">
        <v>2</v>
      </c>
      <c r="R39" s="7">
        <v>2</v>
      </c>
      <c r="S39" s="9">
        <v>32</v>
      </c>
      <c r="T39" s="10"/>
      <c r="U39" s="8">
        <v>20</v>
      </c>
      <c r="V39" s="8">
        <v>1</v>
      </c>
      <c r="W39" s="8">
        <v>5</v>
      </c>
      <c r="X39" s="8"/>
      <c r="Y39" s="10"/>
      <c r="Z39" s="8"/>
      <c r="AA39" s="161"/>
      <c r="AB39" s="159">
        <v>48</v>
      </c>
      <c r="AC39" s="66">
        <v>30</v>
      </c>
    </row>
    <row r="40" spans="1:30" ht="13.7" customHeight="1" x14ac:dyDescent="0.2">
      <c r="A40" s="67">
        <v>31</v>
      </c>
      <c r="B40" s="11">
        <v>1</v>
      </c>
      <c r="C40" s="165">
        <f>36+30+11+39+37+41</f>
        <v>194</v>
      </c>
      <c r="D40" s="121">
        <v>9</v>
      </c>
      <c r="E40" s="141">
        <v>23</v>
      </c>
      <c r="F40" s="121">
        <v>1</v>
      </c>
      <c r="G40" s="141">
        <v>2</v>
      </c>
      <c r="H40" s="141"/>
      <c r="I40" s="141">
        <v>1</v>
      </c>
      <c r="J40" s="8">
        <v>1</v>
      </c>
      <c r="K40" s="8"/>
      <c r="L40" s="174">
        <v>0</v>
      </c>
      <c r="M40" s="142"/>
      <c r="N40" s="142"/>
      <c r="O40" s="7">
        <v>2</v>
      </c>
      <c r="P40" s="141">
        <v>3</v>
      </c>
      <c r="Q40" s="8">
        <v>7</v>
      </c>
      <c r="R40" s="7">
        <v>2</v>
      </c>
      <c r="S40" s="12">
        <v>56</v>
      </c>
      <c r="T40" s="13"/>
      <c r="U40" s="8">
        <v>21</v>
      </c>
      <c r="V40" s="8">
        <v>6</v>
      </c>
      <c r="W40" s="8">
        <v>9</v>
      </c>
      <c r="X40" s="8">
        <v>4</v>
      </c>
      <c r="Y40" s="13"/>
      <c r="Z40" s="117"/>
      <c r="AA40" s="162"/>
      <c r="AB40" s="114"/>
      <c r="AC40" s="68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43</v>
      </c>
      <c r="C41" s="108">
        <f t="shared" si="0"/>
        <v>2294</v>
      </c>
      <c r="D41" s="107">
        <f t="shared" si="0"/>
        <v>588</v>
      </c>
      <c r="E41" s="107">
        <f t="shared" si="0"/>
        <v>1423</v>
      </c>
      <c r="F41" s="107">
        <f t="shared" si="0"/>
        <v>39</v>
      </c>
      <c r="G41" s="107">
        <f t="shared" si="0"/>
        <v>12</v>
      </c>
      <c r="H41" s="107">
        <f t="shared" si="0"/>
        <v>0</v>
      </c>
      <c r="I41" s="107">
        <f t="shared" si="0"/>
        <v>6</v>
      </c>
      <c r="J41" s="107">
        <f t="shared" si="0"/>
        <v>6</v>
      </c>
      <c r="K41" s="107">
        <f t="shared" si="0"/>
        <v>81</v>
      </c>
      <c r="L41" s="107">
        <f t="shared" si="0"/>
        <v>0</v>
      </c>
      <c r="M41" s="107">
        <f t="shared" si="0"/>
        <v>0</v>
      </c>
      <c r="N41" s="107">
        <f t="shared" si="0"/>
        <v>0</v>
      </c>
      <c r="O41" s="2">
        <f>AVERAGE(O10:O40)</f>
        <v>2</v>
      </c>
      <c r="P41" s="107">
        <f t="shared" si="0"/>
        <v>182</v>
      </c>
      <c r="Q41" s="109">
        <f t="shared" si="0"/>
        <v>301</v>
      </c>
      <c r="R41" s="110">
        <f>AVERAGE(R10:R40)</f>
        <v>2</v>
      </c>
      <c r="S41" s="14">
        <f t="shared" ref="S41:AB41" si="1">SUM(S10:S40)</f>
        <v>4668</v>
      </c>
      <c r="T41" s="14">
        <f t="shared" si="1"/>
        <v>0</v>
      </c>
      <c r="U41" s="14">
        <f t="shared" si="1"/>
        <v>2471</v>
      </c>
      <c r="V41" s="14">
        <f t="shared" si="1"/>
        <v>483</v>
      </c>
      <c r="W41" s="14">
        <f t="shared" si="1"/>
        <v>315</v>
      </c>
      <c r="X41" s="14">
        <f t="shared" si="1"/>
        <v>63</v>
      </c>
      <c r="Y41" s="14">
        <f t="shared" si="1"/>
        <v>43</v>
      </c>
      <c r="Z41" s="14">
        <f t="shared" si="1"/>
        <v>4</v>
      </c>
      <c r="AA41" s="14">
        <f t="shared" si="1"/>
        <v>361</v>
      </c>
      <c r="AB41" s="14">
        <f t="shared" si="1"/>
        <v>1282</v>
      </c>
      <c r="AC41" s="125" t="s">
        <v>6</v>
      </c>
      <c r="AD41" s="18"/>
    </row>
    <row r="42" spans="1:30" s="17" customFormat="1" ht="3" customHeight="1" x14ac:dyDescent="0.2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128"/>
      <c r="P42" s="71"/>
      <c r="Q42" s="71"/>
      <c r="R42" s="71"/>
      <c r="S42" s="71"/>
      <c r="T42" s="71"/>
      <c r="U42" s="72"/>
      <c r="V42" s="72"/>
      <c r="W42" s="72"/>
      <c r="X42" s="72"/>
      <c r="Y42" s="72"/>
      <c r="Z42" s="72"/>
      <c r="AA42" s="72"/>
      <c r="AB42" s="72"/>
      <c r="AC42" s="73"/>
    </row>
    <row r="43" spans="1:30" ht="27" customHeight="1" x14ac:dyDescent="0.2">
      <c r="A43" s="363" t="s">
        <v>32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3"/>
      <c r="O43" s="360"/>
      <c r="P43" s="360"/>
      <c r="Q43" s="360"/>
      <c r="R43" s="360"/>
      <c r="S43" s="360"/>
      <c r="T43" s="360"/>
      <c r="U43" s="361"/>
      <c r="V43" s="360"/>
      <c r="W43" s="360"/>
      <c r="X43" s="360"/>
      <c r="Y43" s="360"/>
      <c r="Z43" s="360"/>
      <c r="AA43" s="360"/>
      <c r="AB43" s="360"/>
      <c r="AC43" s="361"/>
    </row>
    <row r="44" spans="1:30" ht="3" customHeight="1" x14ac:dyDescent="0.2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75"/>
      <c r="X44" s="22"/>
      <c r="Y44" s="22"/>
      <c r="Z44" s="22"/>
      <c r="AA44" s="22"/>
      <c r="AB44" s="22"/>
      <c r="AC44" s="21"/>
    </row>
    <row r="45" spans="1:30" ht="11.25" customHeight="1" x14ac:dyDescent="0.2">
      <c r="A45" s="76" t="s">
        <v>5</v>
      </c>
      <c r="N45" s="164"/>
      <c r="O45" s="362">
        <v>2</v>
      </c>
      <c r="P45" s="362"/>
      <c r="S45" s="46"/>
      <c r="W45" s="18"/>
    </row>
    <row r="46" spans="1:30" x14ac:dyDescent="0.2">
      <c r="S46" s="46"/>
      <c r="W46" s="18"/>
    </row>
    <row r="47" spans="1:30" x14ac:dyDescent="0.2">
      <c r="S47" s="46"/>
      <c r="W47" s="18"/>
    </row>
    <row r="48" spans="1:30" x14ac:dyDescent="0.2">
      <c r="S48" s="46"/>
      <c r="W48" s="18"/>
    </row>
    <row r="49" spans="19:23" x14ac:dyDescent="0.2">
      <c r="S49" s="46"/>
      <c r="W49" s="18"/>
    </row>
    <row r="50" spans="19:23" x14ac:dyDescent="0.2">
      <c r="S50" s="46"/>
      <c r="W50" s="18"/>
    </row>
    <row r="51" spans="19:23" x14ac:dyDescent="0.2">
      <c r="S51" s="46"/>
      <c r="W51" s="18"/>
    </row>
    <row r="52" spans="19:23" x14ac:dyDescent="0.2">
      <c r="S52" s="46"/>
      <c r="W52" s="18"/>
    </row>
  </sheetData>
  <mergeCells count="40">
    <mergeCell ref="V43:AC43"/>
    <mergeCell ref="A6:A9"/>
    <mergeCell ref="B6:C8"/>
    <mergeCell ref="D6:O6"/>
    <mergeCell ref="P6:R8"/>
    <mergeCell ref="AC6:AC9"/>
    <mergeCell ref="T7:T8"/>
    <mergeCell ref="W7:W9"/>
    <mergeCell ref="D7:D8"/>
    <mergeCell ref="J7:J8"/>
    <mergeCell ref="K7:K8"/>
    <mergeCell ref="L7:L8"/>
    <mergeCell ref="O7:O8"/>
    <mergeCell ref="U7:U9"/>
    <mergeCell ref="V7:V9"/>
    <mergeCell ref="M7:M8"/>
    <mergeCell ref="AA2:AC2"/>
    <mergeCell ref="W2:Z2"/>
    <mergeCell ref="V4:Z4"/>
    <mergeCell ref="S4:U4"/>
    <mergeCell ref="AB7:AB9"/>
    <mergeCell ref="S6:AB6"/>
    <mergeCell ref="AA4:AC4"/>
    <mergeCell ref="X7:X9"/>
    <mergeCell ref="Y7:Y9"/>
    <mergeCell ref="Z7:Z9"/>
    <mergeCell ref="AA7:AA9"/>
    <mergeCell ref="O45:P45"/>
    <mergeCell ref="L4:R4"/>
    <mergeCell ref="F7:G8"/>
    <mergeCell ref="H7:I8"/>
    <mergeCell ref="F9:G9"/>
    <mergeCell ref="H9:I9"/>
    <mergeCell ref="A4:G4"/>
    <mergeCell ref="A43:M43"/>
    <mergeCell ref="N43:U43"/>
    <mergeCell ref="E7:E8"/>
    <mergeCell ref="N7:N8"/>
    <mergeCell ref="H4:K4"/>
    <mergeCell ref="S7:S8"/>
  </mergeCells>
  <printOptions horizontalCentered="1" verticalCentered="1"/>
  <pageMargins left="0" right="0" top="0" bottom="0" header="0" footer="0"/>
  <pageSetup scale="71" orientation="landscape" verticalDpi="3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S52"/>
  <sheetViews>
    <sheetView showGridLines="0" showZeros="0" topLeftCell="A19" zoomScale="120" zoomScaleNormal="120" workbookViewId="0">
      <selection activeCell="G19" sqref="G19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40</v>
      </c>
      <c r="M1" s="250"/>
      <c r="N1" s="246">
        <v>2014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243">
        <v>1558</v>
      </c>
      <c r="M2" s="244"/>
      <c r="N2" s="244"/>
      <c r="O2" s="244"/>
      <c r="P2" s="244"/>
      <c r="Q2" s="245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251">
        <v>367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310"/>
      <c r="M6" s="311"/>
      <c r="N6" s="311"/>
      <c r="O6" s="311"/>
      <c r="P6" s="311"/>
      <c r="Q6" s="3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270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235" t="s">
        <v>11</v>
      </c>
      <c r="Q8" s="236"/>
      <c r="R8" s="27"/>
    </row>
    <row r="9" spans="1:19" s="30" customFormat="1" ht="10.5" customHeight="1" x14ac:dyDescent="0.15">
      <c r="A9" s="271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237"/>
      <c r="Q9" s="238"/>
      <c r="R9" s="29"/>
    </row>
    <row r="10" spans="1:19" s="32" customFormat="1" ht="21" customHeight="1" x14ac:dyDescent="0.15">
      <c r="A10" s="272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239"/>
      <c r="Q10" s="240"/>
      <c r="R10" s="31"/>
    </row>
    <row r="11" spans="1:19" ht="15.95" customHeight="1" x14ac:dyDescent="0.2">
      <c r="A11" s="85">
        <v>1</v>
      </c>
      <c r="B11" s="86">
        <f>SUM(Febback!D10,Febback!E10,Febback!F10, Febback!G10)</f>
        <v>240</v>
      </c>
      <c r="C11" s="87">
        <f>SUM(Febback!C10, Febback!AA10, Febback!AB10)</f>
        <v>209</v>
      </c>
      <c r="D11" s="88"/>
      <c r="E11" s="86">
        <f>SUM(Febback!H10, Febback!I10, Febback!P10)</f>
        <v>9</v>
      </c>
      <c r="F11" s="87"/>
      <c r="G11" s="88"/>
      <c r="H11" s="86">
        <f>SUM(Febback!L10, Febback!M10, Febback!N10)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SUM(Febback!D11,Febback!E11,Febback!F11, Febback!G11)</f>
        <v>145</v>
      </c>
      <c r="C12" s="93">
        <f>SUM(Febback!C11, Febback!AA11, Febback!AB11)</f>
        <v>140</v>
      </c>
      <c r="D12" s="94"/>
      <c r="E12" s="92">
        <f>SUM(Febback!H11, Febback!I11, Febback!P11)</f>
        <v>7</v>
      </c>
      <c r="F12" s="93"/>
      <c r="G12" s="94"/>
      <c r="H12" s="92">
        <f>SUM(Febback!L11, Febback!M11, Febback!N11)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SUM(Febback!D12,Febback!E12,Febback!F12, Febback!G12)</f>
        <v>18</v>
      </c>
      <c r="C13" s="93">
        <f>SUM(Febback!C12, Febback!AA12, Febback!AB12)</f>
        <v>0</v>
      </c>
      <c r="D13" s="94"/>
      <c r="E13" s="92">
        <f>SUM(Febback!H12, Febback!I12, Febback!P12)</f>
        <v>9</v>
      </c>
      <c r="F13" s="93"/>
      <c r="G13" s="94"/>
      <c r="H13" s="92">
        <f>SUM(Febback!L12, Febback!M12, Febback!N12)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SUM(Febback!D13,Febback!E13,Febback!F13, Febback!G13)</f>
        <v>20</v>
      </c>
      <c r="C14" s="93">
        <f>SUM(Febback!C13, Febback!AA13, Febback!AB13)</f>
        <v>0</v>
      </c>
      <c r="D14" s="94"/>
      <c r="E14" s="92">
        <f>SUM(Febback!H13, Febback!I13, Febback!P13)</f>
        <v>3</v>
      </c>
      <c r="F14" s="93"/>
      <c r="G14" s="94"/>
      <c r="H14" s="92">
        <f>SUM(Febback!L13, Febback!M13, Febback!N13)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SUM(Febback!D14,Febback!E14,Febback!F14, Febback!G14)</f>
        <v>0</v>
      </c>
      <c r="C15" s="93">
        <f>SUM(Febback!C14, Febback!AA14, Febback!AB14)</f>
        <v>0</v>
      </c>
      <c r="D15" s="94"/>
      <c r="E15" s="92">
        <f>SUM(Febback!H14, Febback!I14, Febback!P14)</f>
        <v>0</v>
      </c>
      <c r="F15" s="93"/>
      <c r="G15" s="94"/>
      <c r="H15" s="92">
        <f>SUM(Febback!L14, Febback!M14, Febback!N14)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SUM(Febback!D15,Febback!E15,Febback!F15, Febback!G15)</f>
        <v>19</v>
      </c>
      <c r="C16" s="93">
        <f>SUM(Febback!C15, Febback!AA15, Febback!AB15)</f>
        <v>1</v>
      </c>
      <c r="D16" s="94"/>
      <c r="E16" s="92">
        <f>SUM(Febback!H15, Febback!I15, Febback!P15)</f>
        <v>3</v>
      </c>
      <c r="F16" s="93"/>
      <c r="G16" s="94"/>
      <c r="H16" s="92">
        <f>SUM(Febback!L15, Febback!M15, Febback!N15)</f>
        <v>0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SUM(Febback!D16,Febback!E16,Febback!F16, Febback!G16)</f>
        <v>9</v>
      </c>
      <c r="C17" s="93">
        <f>SUM(Febback!C16, Febback!AA16, Febback!AB16)</f>
        <v>0</v>
      </c>
      <c r="D17" s="94"/>
      <c r="E17" s="92">
        <f>SUM(Febback!H16, Febback!I16, Febback!P16)</f>
        <v>3</v>
      </c>
      <c r="F17" s="93"/>
      <c r="G17" s="94"/>
      <c r="H17" s="92">
        <f>SUM(Febback!L16, Febback!M16, Febback!N16)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SUM(Febback!D17,Febback!E17,Febback!F17, Febback!G17)</f>
        <v>51</v>
      </c>
      <c r="C18" s="93">
        <f>SUM(Febback!C17, Febback!AA17, Febback!AB17)</f>
        <v>3</v>
      </c>
      <c r="D18" s="94"/>
      <c r="E18" s="92">
        <f>SUM(Febback!H17, Febback!I17, Febback!P17)</f>
        <v>2</v>
      </c>
      <c r="F18" s="93"/>
      <c r="G18" s="94"/>
      <c r="H18" s="92">
        <f>SUM(Febback!L17, Febback!M17, Febback!N17)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SUM(Febback!D18,Febback!E18,Febback!F18, Febback!G18)</f>
        <v>87</v>
      </c>
      <c r="C19" s="93">
        <f>SUM(Febback!C18, Febback!AA18, Febback!AB18)</f>
        <v>50</v>
      </c>
      <c r="D19" s="94"/>
      <c r="E19" s="92">
        <f>SUM(Febback!H18, Febback!I18, Febback!P18)</f>
        <v>6</v>
      </c>
      <c r="F19" s="93"/>
      <c r="G19" s="94"/>
      <c r="H19" s="92">
        <f>SUM(Febback!L18, Febback!M18, Febback!N18)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SUM(Febback!D19,Febback!E19,Febback!F19, Febback!G19)</f>
        <v>28</v>
      </c>
      <c r="C20" s="93">
        <f>SUM(Febback!C19, Febback!AA19, Febback!AB19)</f>
        <v>0</v>
      </c>
      <c r="D20" s="94"/>
      <c r="E20" s="92">
        <f>SUM(Febback!H19, Febback!I19, Febback!P19)</f>
        <v>7</v>
      </c>
      <c r="F20" s="93"/>
      <c r="G20" s="94"/>
      <c r="H20" s="92">
        <f>SUM(Febback!L19, Febback!M19, Febback!N19)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SUM(Febback!D20,Febback!E20,Febback!F20, Febback!G20)</f>
        <v>20</v>
      </c>
      <c r="C21" s="93">
        <f>SUM(Febback!C20, Febback!AA20, Febback!AB20)</f>
        <v>0</v>
      </c>
      <c r="D21" s="94"/>
      <c r="E21" s="92">
        <f>SUM(Febback!H20, Febback!I20, Febback!P20)</f>
        <v>8</v>
      </c>
      <c r="F21" s="93"/>
      <c r="G21" s="94"/>
      <c r="H21" s="92">
        <f>SUM(Febback!L20, Febback!M20, Febback!N20)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SUM(Febback!D21,Febback!E21,Febback!F21, Febback!G21)</f>
        <v>0</v>
      </c>
      <c r="C22" s="93">
        <f>SUM(Febback!C21, Febback!AA21, Febback!AB21)</f>
        <v>0</v>
      </c>
      <c r="D22" s="94"/>
      <c r="E22" s="92">
        <f>SUM(Febback!H21, Febback!I21, Febback!P21)</f>
        <v>0</v>
      </c>
      <c r="F22" s="93"/>
      <c r="G22" s="94"/>
      <c r="H22" s="92">
        <f>SUM(Febback!L21, Febback!M21, Febback!N21)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SUM(Febback!D22,Febback!E22,Febback!F22, Febback!G22)</f>
        <v>38</v>
      </c>
      <c r="C23" s="93">
        <f>SUM(Febback!C22, Febback!AA22, Febback!AB22)</f>
        <v>31</v>
      </c>
      <c r="D23" s="94"/>
      <c r="E23" s="92">
        <f>SUM(Febback!H22, Febback!I22, Febback!P22)</f>
        <v>3</v>
      </c>
      <c r="F23" s="93"/>
      <c r="G23" s="94"/>
      <c r="H23" s="92">
        <f>SUM(Febback!L22, Febback!M22, Febback!N22)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SUM(Febback!D23,Febback!E23,Febback!F23, Febback!G23)</f>
        <v>36</v>
      </c>
      <c r="C24" s="93">
        <f>SUM(Febback!C23, Febback!AA23, Febback!AB23)</f>
        <v>0</v>
      </c>
      <c r="D24" s="94"/>
      <c r="E24" s="92">
        <f>SUM(Febback!H23, Febback!I23, Febback!P23)</f>
        <v>4</v>
      </c>
      <c r="F24" s="93"/>
      <c r="G24" s="94"/>
      <c r="H24" s="92">
        <f>SUM(Febback!L23, Febback!M23, Febback!N23)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SUM(Febback!D24,Febback!E24,Febback!F24, Febback!G24)</f>
        <v>216</v>
      </c>
      <c r="C25" s="93">
        <f>SUM(Febback!C24, Febback!AA24, Febback!AB24)</f>
        <v>82</v>
      </c>
      <c r="D25" s="94"/>
      <c r="E25" s="92">
        <f>SUM(Febback!H24, Febback!I24, Febback!P24)</f>
        <v>8</v>
      </c>
      <c r="F25" s="93"/>
      <c r="G25" s="94"/>
      <c r="H25" s="92">
        <f>SUM(Febback!L24, Febback!M24, Febback!N24)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SUM(Febback!D25,Febback!E25,Febback!F25, Febback!G25)</f>
        <v>219</v>
      </c>
      <c r="C26" s="93">
        <f>SUM(Febback!C25, Febback!AA25, Febback!AB25)</f>
        <v>185</v>
      </c>
      <c r="D26" s="94"/>
      <c r="E26" s="92">
        <f>SUM(Febback!H25, Febback!I25, Febback!P25)</f>
        <v>6</v>
      </c>
      <c r="F26" s="93"/>
      <c r="G26" s="94"/>
      <c r="H26" s="92">
        <f>SUM(Febback!L25, Febback!M25, Febback!N25)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SUM(Febback!D26,Febback!E26,Febback!F26, Febback!G26)</f>
        <v>169</v>
      </c>
      <c r="C27" s="93">
        <f>SUM(Febback!C26, Febback!AA26, Febback!AB26)</f>
        <v>53</v>
      </c>
      <c r="D27" s="94"/>
      <c r="E27" s="92">
        <f>SUM(Febback!H26, Febback!I26, Febback!P26)</f>
        <v>5</v>
      </c>
      <c r="F27" s="93"/>
      <c r="G27" s="94"/>
      <c r="H27" s="92">
        <f>SUM(Febback!L26, Febback!M26, Febback!N26)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SUM(Febback!D27,Febback!E27,Febback!F27, Febback!G27)</f>
        <v>30</v>
      </c>
      <c r="C28" s="93">
        <f>SUM(Febback!C27, Febback!AA27, Febback!AB27)</f>
        <v>0</v>
      </c>
      <c r="D28" s="94"/>
      <c r="E28" s="92">
        <f>SUM(Febback!H27, Febback!I27, Febback!P27)</f>
        <v>8</v>
      </c>
      <c r="F28" s="93"/>
      <c r="G28" s="94"/>
      <c r="H28" s="92">
        <f>SUM(Febback!L27, Febback!M27, Febback!N27)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SUM(Febback!D28,Febback!E28,Febback!F28, Febback!G28)</f>
        <v>0</v>
      </c>
      <c r="C29" s="93">
        <f>SUM(Febback!C28, Febback!AA28, Febback!AB28)</f>
        <v>0</v>
      </c>
      <c r="D29" s="94"/>
      <c r="E29" s="92">
        <f>SUM(Febback!H28, Febback!I28, Febback!P28)</f>
        <v>0</v>
      </c>
      <c r="F29" s="93"/>
      <c r="G29" s="94"/>
      <c r="H29" s="92">
        <f>SUM(Febback!L28, Febback!M28, Febback!N28)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SUM(Febback!D29,Febback!E29,Febback!F29, Febback!G29)</f>
        <v>45</v>
      </c>
      <c r="C30" s="93">
        <f>SUM(Febback!C29, Febback!AA29, Febback!AB29)</f>
        <v>69</v>
      </c>
      <c r="D30" s="94"/>
      <c r="E30" s="92">
        <f>SUM(Febback!H29, Febback!I29, Febback!P29)</f>
        <v>6</v>
      </c>
      <c r="F30" s="93"/>
      <c r="G30" s="94"/>
      <c r="H30" s="92">
        <f>SUM(Febback!L29, Febback!M29, Febback!N29)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SUM(Febback!D30,Febback!E30,Febback!F30, Febback!G30)</f>
        <v>65</v>
      </c>
      <c r="C31" s="93">
        <f>SUM(Febback!C30, Febback!AA30, Febback!AB30)</f>
        <v>0</v>
      </c>
      <c r="D31" s="94"/>
      <c r="E31" s="92">
        <f>SUM(Febback!H30, Febback!I30, Febback!P30)</f>
        <v>5</v>
      </c>
      <c r="F31" s="93"/>
      <c r="G31" s="94"/>
      <c r="H31" s="92">
        <f>SUM(Febback!L30, Febback!M30, Febback!N30)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SUM(Febback!D31,Febback!E31,Febback!F31, Febback!G31)</f>
        <v>260</v>
      </c>
      <c r="C32" s="93">
        <f>SUM(Febback!C31, Febback!AA31, Febback!AB31)</f>
        <v>144</v>
      </c>
      <c r="D32" s="94"/>
      <c r="E32" s="92">
        <f>SUM(Febback!H31, Febback!I31, Febback!P31)</f>
        <v>20</v>
      </c>
      <c r="F32" s="93"/>
      <c r="G32" s="94"/>
      <c r="H32" s="92">
        <f>SUM(Febback!L31, Febback!M31, Febback!N31)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SUM(Febback!D32,Febback!E32,Febback!F32, Febback!G32)</f>
        <v>269</v>
      </c>
      <c r="C33" s="93">
        <f>SUM(Febback!C32, Febback!AA32, Febback!AB32)</f>
        <v>220</v>
      </c>
      <c r="D33" s="94"/>
      <c r="E33" s="92">
        <f>SUM(Febback!H32, Febback!I32, Febback!P32)</f>
        <v>11</v>
      </c>
      <c r="F33" s="93"/>
      <c r="G33" s="94"/>
      <c r="H33" s="92">
        <f>SUM(Febback!L32, Febback!M32, Febback!N32)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SUM(Febback!D33,Febback!E33,Febback!F33, Febback!G33)</f>
        <v>33</v>
      </c>
      <c r="C34" s="93">
        <f>SUM(Febback!C33, Febback!AA33, Febback!AB33)</f>
        <v>0</v>
      </c>
      <c r="D34" s="94"/>
      <c r="E34" s="92">
        <f>SUM(Febback!H33, Febback!I33, Febback!P33)</f>
        <v>5</v>
      </c>
      <c r="F34" s="93"/>
      <c r="G34" s="94"/>
      <c r="H34" s="92">
        <f>SUM(Febback!L33, Febback!M33, Febback!N33)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SUM(Febback!D34,Febback!E34,Febback!F34, Febback!G34)</f>
        <v>44</v>
      </c>
      <c r="C35" s="93">
        <f>SUM(Febback!C34, Febback!AA34, Febback!AB34)</f>
        <v>0</v>
      </c>
      <c r="D35" s="94"/>
      <c r="E35" s="92">
        <f>SUM(Febback!H34, Febback!I34, Febback!P34)</f>
        <v>20</v>
      </c>
      <c r="F35" s="93"/>
      <c r="G35" s="94"/>
      <c r="H35" s="92">
        <f>SUM(Febback!L34, Febback!M34, Febback!N34)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SUM(Febback!D35,Febback!E35,Febback!F35, Febback!G35)</f>
        <v>0</v>
      </c>
      <c r="C36" s="93">
        <f>SUM(Febback!C35, Febback!AA35, Febback!AB35)</f>
        <v>0</v>
      </c>
      <c r="D36" s="94"/>
      <c r="E36" s="92">
        <f>SUM(Febback!H35, Febback!I35, Febback!P35)</f>
        <v>0</v>
      </c>
      <c r="F36" s="93"/>
      <c r="G36" s="94"/>
      <c r="H36" s="92">
        <f>SUM(Febback!L35, Febback!M35, Febback!N35)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SUM(Febback!D36,Febback!E36,Febback!F36, Febback!G36)</f>
        <v>14</v>
      </c>
      <c r="C37" s="93">
        <f>SUM(Febback!C36, Febback!AA36, Febback!AB36)</f>
        <v>1</v>
      </c>
      <c r="D37" s="94"/>
      <c r="E37" s="92">
        <f>SUM(Febback!H36, Febback!I36, Febback!P36)</f>
        <v>1</v>
      </c>
      <c r="F37" s="93"/>
      <c r="G37" s="94"/>
      <c r="H37" s="92">
        <f>SUM(Febback!L36, Febback!M36, Febback!N36)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SUM(Febback!D37,Febback!E37,Febback!F37, Febback!G37)</f>
        <v>5</v>
      </c>
      <c r="C38" s="93">
        <f>SUM(Febback!C37, Febback!AA37, Febback!AB37)</f>
        <v>106</v>
      </c>
      <c r="D38" s="94"/>
      <c r="E38" s="92">
        <f>SUM(Febback!H37, Febback!I37, Febback!P37)</f>
        <v>2</v>
      </c>
      <c r="F38" s="93"/>
      <c r="G38" s="94"/>
      <c r="H38" s="92">
        <f>SUM(Febback!L37, Febback!M37, Febback!N37)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SUM(Febback!D38,Febback!E38,Febback!F38, Febback!G38)</f>
        <v>0</v>
      </c>
      <c r="C39" s="93">
        <f>SUM(Febback!C38, Febback!AA38, Febback!AB38)</f>
        <v>0</v>
      </c>
      <c r="D39" s="94"/>
      <c r="E39" s="92">
        <f>SUM(Febback!H38, Febback!I38, Febback!P38)</f>
        <v>0</v>
      </c>
      <c r="F39" s="93"/>
      <c r="G39" s="94"/>
      <c r="H39" s="92">
        <f>SUM(Febback!L38, Febback!M38, Febback!N38)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SUM(Febback!D39,Febback!E39,Febback!F39, Febback!G39)</f>
        <v>0</v>
      </c>
      <c r="C40" s="93">
        <f>SUM(Febback!C39, Febback!AA39, Febback!AB39)</f>
        <v>0</v>
      </c>
      <c r="D40" s="94"/>
      <c r="E40" s="92">
        <f>SUM(Febback!H39, Febback!I39, Febback!P39)</f>
        <v>0</v>
      </c>
      <c r="F40" s="93"/>
      <c r="G40" s="94"/>
      <c r="H40" s="92">
        <f>SUM(Febback!L39, Febback!M39, Febback!N39)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SUM(Febback!D40,Febback!E40,Febback!F40, Febback!G40)</f>
        <v>0</v>
      </c>
      <c r="C41" s="100">
        <f>SUM(Febback!C40, Febback!AA40, Febback!AB40)</f>
        <v>0</v>
      </c>
      <c r="D41" s="94"/>
      <c r="E41" s="99">
        <f>SUM(Febback!H40, Febback!I40, Febback!P40)</f>
        <v>0</v>
      </c>
      <c r="F41" s="93"/>
      <c r="G41" s="94"/>
      <c r="H41" s="99">
        <f>SUM(Febback!L40, Febback!M40, Febback!N40)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 t="shared" ref="B42:I42" si="0">SUM(B11:B41)</f>
        <v>2080</v>
      </c>
      <c r="C42" s="103">
        <f t="shared" si="0"/>
        <v>1294</v>
      </c>
      <c r="D42" s="104">
        <f t="shared" si="0"/>
        <v>0</v>
      </c>
      <c r="E42" s="103">
        <f t="shared" si="0"/>
        <v>161</v>
      </c>
      <c r="F42" s="103">
        <f t="shared" si="0"/>
        <v>0</v>
      </c>
      <c r="G42" s="104">
        <f t="shared" si="0"/>
        <v>0</v>
      </c>
      <c r="H42" s="103">
        <f t="shared" si="0"/>
        <v>0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/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/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5200</v>
      </c>
      <c r="C49" s="16"/>
      <c r="D49" s="16"/>
      <c r="E49" s="44">
        <f>E42*E45</f>
        <v>322</v>
      </c>
      <c r="F49" s="43"/>
      <c r="G49" s="16"/>
      <c r="H49" s="44">
        <f>H42*H45</f>
        <v>0</v>
      </c>
      <c r="I49" s="45"/>
      <c r="J49" s="198"/>
      <c r="K49" s="189"/>
      <c r="L49" s="185"/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A8:A10"/>
    <mergeCell ref="B8:D9"/>
    <mergeCell ref="E8:G9"/>
    <mergeCell ref="L8:L9"/>
    <mergeCell ref="H8:K9"/>
    <mergeCell ref="L1:M1"/>
    <mergeCell ref="M8:O9"/>
    <mergeCell ref="N1:Q1"/>
    <mergeCell ref="L2:Q2"/>
    <mergeCell ref="L3:M3"/>
    <mergeCell ref="N3:Q3"/>
    <mergeCell ref="A6:F6"/>
    <mergeCell ref="G6:K6"/>
    <mergeCell ref="L6:Q6"/>
    <mergeCell ref="P8:Q10"/>
    <mergeCell ref="I10:J10"/>
    <mergeCell ref="M10:O10"/>
    <mergeCell ref="I11:J11"/>
    <mergeCell ref="M11:O11"/>
    <mergeCell ref="P11:Q11"/>
    <mergeCell ref="I12:J12"/>
    <mergeCell ref="M12:O12"/>
    <mergeCell ref="P12:Q12"/>
    <mergeCell ref="I13:J13"/>
    <mergeCell ref="M13:O13"/>
    <mergeCell ref="P13:Q13"/>
    <mergeCell ref="I14:J14"/>
    <mergeCell ref="M14:O14"/>
    <mergeCell ref="P14:Q14"/>
    <mergeCell ref="I15:J15"/>
    <mergeCell ref="M15:O15"/>
    <mergeCell ref="P15:Q15"/>
    <mergeCell ref="I16:J16"/>
    <mergeCell ref="M16:O16"/>
    <mergeCell ref="P16:Q16"/>
    <mergeCell ref="I17:J17"/>
    <mergeCell ref="M17:O17"/>
    <mergeCell ref="P17:Q17"/>
    <mergeCell ref="I18:J18"/>
    <mergeCell ref="M18:O18"/>
    <mergeCell ref="P18:Q18"/>
    <mergeCell ref="I19:J19"/>
    <mergeCell ref="M19:O19"/>
    <mergeCell ref="P19:Q19"/>
    <mergeCell ref="I20:J20"/>
    <mergeCell ref="M20:O20"/>
    <mergeCell ref="P20:Q20"/>
    <mergeCell ref="I21:J21"/>
    <mergeCell ref="M21:O21"/>
    <mergeCell ref="P21:Q21"/>
    <mergeCell ref="I22:J22"/>
    <mergeCell ref="M22:O22"/>
    <mergeCell ref="P22:Q22"/>
    <mergeCell ref="I23:J23"/>
    <mergeCell ref="M23:O23"/>
    <mergeCell ref="P23:Q23"/>
    <mergeCell ref="I24:J24"/>
    <mergeCell ref="M24:O24"/>
    <mergeCell ref="P24:Q24"/>
    <mergeCell ref="I25:J25"/>
    <mergeCell ref="M25:O25"/>
    <mergeCell ref="P25:Q25"/>
    <mergeCell ref="I26:J26"/>
    <mergeCell ref="M26:O26"/>
    <mergeCell ref="P26:Q26"/>
    <mergeCell ref="I27:J27"/>
    <mergeCell ref="M27:O27"/>
    <mergeCell ref="P27:Q27"/>
    <mergeCell ref="I28:J28"/>
    <mergeCell ref="M28:O28"/>
    <mergeCell ref="P28:Q28"/>
    <mergeCell ref="I29:J29"/>
    <mergeCell ref="M29:O29"/>
    <mergeCell ref="P29:Q29"/>
    <mergeCell ref="I30:J30"/>
    <mergeCell ref="M30:O30"/>
    <mergeCell ref="P30:Q30"/>
    <mergeCell ref="I31:J31"/>
    <mergeCell ref="M31:O31"/>
    <mergeCell ref="P31:Q31"/>
    <mergeCell ref="I32:J32"/>
    <mergeCell ref="M32:O32"/>
    <mergeCell ref="P32:Q32"/>
    <mergeCell ref="I33:J33"/>
    <mergeCell ref="M33:O33"/>
    <mergeCell ref="P33:Q33"/>
    <mergeCell ref="I34:J34"/>
    <mergeCell ref="M34:O34"/>
    <mergeCell ref="P34:Q34"/>
    <mergeCell ref="I35:J35"/>
    <mergeCell ref="M35:O35"/>
    <mergeCell ref="P35:Q35"/>
    <mergeCell ref="I36:J36"/>
    <mergeCell ref="M36:O36"/>
    <mergeCell ref="P36:Q36"/>
    <mergeCell ref="I37:J37"/>
    <mergeCell ref="M37:O37"/>
    <mergeCell ref="P37:Q37"/>
    <mergeCell ref="I38:J38"/>
    <mergeCell ref="M38:O38"/>
    <mergeCell ref="P38:Q38"/>
    <mergeCell ref="I39:J39"/>
    <mergeCell ref="M39:O39"/>
    <mergeCell ref="P39:Q39"/>
    <mergeCell ref="H45:H46"/>
    <mergeCell ref="K46:Q48"/>
    <mergeCell ref="I40:J40"/>
    <mergeCell ref="M40:O40"/>
    <mergeCell ref="P40:Q40"/>
    <mergeCell ref="I41:J41"/>
    <mergeCell ref="M41:O41"/>
    <mergeCell ref="P41:Q41"/>
    <mergeCell ref="A48:I48"/>
    <mergeCell ref="K49:K50"/>
    <mergeCell ref="L49:Q50"/>
    <mergeCell ref="I42:J42"/>
    <mergeCell ref="M42:O42"/>
    <mergeCell ref="P42:Q42"/>
    <mergeCell ref="A44:I44"/>
    <mergeCell ref="J44:J49"/>
    <mergeCell ref="K44:Q45"/>
    <mergeCell ref="B45:B46"/>
    <mergeCell ref="E45:E46"/>
  </mergeCells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3" tint="0.39997558519241921"/>
    <pageSetUpPr fitToPage="1"/>
  </sheetPr>
  <dimension ref="A1:AK52"/>
  <sheetViews>
    <sheetView showGridLines="0" showZeros="0" workbookViewId="0">
      <selection activeCell="N43" sqref="N43:U43"/>
    </sheetView>
  </sheetViews>
  <sheetFormatPr defaultColWidth="8.77734375" defaultRowHeight="15" x14ac:dyDescent="0.2"/>
  <cols>
    <col min="1" max="1" width="3.77734375" style="46" customWidth="1"/>
    <col min="2" max="5" width="5.77734375" style="18" customWidth="1"/>
    <col min="6" max="9" width="3.77734375" style="18" customWidth="1"/>
    <col min="10" max="10" width="5.77734375" style="18" customWidth="1"/>
    <col min="11" max="11" width="6.109375" style="18" customWidth="1"/>
    <col min="12" max="14" width="6" style="18" customWidth="1"/>
    <col min="15" max="15" width="5.77734375" style="54" customWidth="1"/>
    <col min="16" max="16" width="6.44140625" style="54" customWidth="1"/>
    <col min="17" max="18" width="5.77734375" style="54" customWidth="1"/>
    <col min="19" max="19" width="6.44140625" style="54" customWidth="1"/>
    <col min="20" max="20" width="6.44140625" style="18" customWidth="1"/>
    <col min="21" max="22" width="5.77734375" style="18" customWidth="1"/>
    <col min="23" max="23" width="5.77734375" style="46" customWidth="1"/>
    <col min="24" max="28" width="5.77734375" style="18" customWidth="1"/>
    <col min="29" max="29" width="3.77734375" style="18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6"/>
      <c r="Q2" s="56"/>
      <c r="R2" s="56"/>
      <c r="S2" s="56"/>
      <c r="T2" s="56"/>
      <c r="U2" s="118"/>
      <c r="V2" s="118"/>
      <c r="W2" s="302" t="s">
        <v>40</v>
      </c>
      <c r="X2" s="302"/>
      <c r="Y2" s="302"/>
      <c r="Z2" s="303"/>
      <c r="AA2" s="301">
        <v>2014</v>
      </c>
      <c r="AB2" s="302"/>
      <c r="AC2" s="302"/>
    </row>
    <row r="3" spans="1:37" ht="3" customHeight="1" x14ac:dyDescent="0.2">
      <c r="T3" s="54"/>
      <c r="U3" s="54"/>
      <c r="V3" s="54"/>
      <c r="W3" s="54"/>
      <c r="AC3" s="46"/>
    </row>
    <row r="4" spans="1:37" ht="27" customHeight="1" x14ac:dyDescent="0.2">
      <c r="A4" s="273" t="s">
        <v>59</v>
      </c>
      <c r="B4" s="256"/>
      <c r="C4" s="256"/>
      <c r="D4" s="256"/>
      <c r="E4" s="256"/>
      <c r="F4" s="256"/>
      <c r="G4" s="274"/>
      <c r="H4" s="310">
        <v>1558</v>
      </c>
      <c r="I4" s="311"/>
      <c r="J4" s="311"/>
      <c r="K4" s="312"/>
      <c r="L4" s="255" t="s">
        <v>60</v>
      </c>
      <c r="M4" s="256"/>
      <c r="N4" s="256"/>
      <c r="O4" s="256"/>
      <c r="P4" s="256"/>
      <c r="Q4" s="256"/>
      <c r="R4" s="274"/>
      <c r="S4" s="305">
        <v>367</v>
      </c>
      <c r="T4" s="305"/>
      <c r="U4" s="305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64"/>
      <c r="R6" s="365"/>
      <c r="S6" s="326" t="s">
        <v>15</v>
      </c>
      <c r="T6" s="327"/>
      <c r="U6" s="327"/>
      <c r="V6" s="327"/>
      <c r="W6" s="327"/>
      <c r="X6" s="327"/>
      <c r="Y6" s="112"/>
      <c r="Z6" s="112"/>
      <c r="AA6" s="112"/>
      <c r="AB6" s="112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66"/>
      <c r="Q7" s="367"/>
      <c r="R7" s="36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69"/>
      <c r="Q8" s="370"/>
      <c r="R8" s="37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63">
        <v>1</v>
      </c>
      <c r="B10" s="1">
        <v>2</v>
      </c>
      <c r="C10" s="120"/>
      <c r="D10" s="119">
        <v>64</v>
      </c>
      <c r="E10" s="140">
        <v>172</v>
      </c>
      <c r="F10" s="119">
        <v>4</v>
      </c>
      <c r="G10" s="140"/>
      <c r="H10" s="140"/>
      <c r="I10" s="140"/>
      <c r="J10" s="3"/>
      <c r="K10" s="3">
        <v>16</v>
      </c>
      <c r="L10" s="119"/>
      <c r="M10" s="140"/>
      <c r="N10" s="140"/>
      <c r="O10" s="2">
        <v>2</v>
      </c>
      <c r="P10" s="140">
        <v>9</v>
      </c>
      <c r="Q10" s="3">
        <v>16</v>
      </c>
      <c r="R10" s="2">
        <v>2</v>
      </c>
      <c r="S10" s="4">
        <v>577</v>
      </c>
      <c r="T10" s="5"/>
      <c r="U10" s="3">
        <v>301</v>
      </c>
      <c r="V10" s="3">
        <v>50</v>
      </c>
      <c r="W10" s="5">
        <v>46</v>
      </c>
      <c r="X10" s="3">
        <v>10</v>
      </c>
      <c r="Y10" s="115">
        <v>6</v>
      </c>
      <c r="Z10" s="116"/>
      <c r="AA10" s="160">
        <f>3+6+9+3+8+11</f>
        <v>40</v>
      </c>
      <c r="AB10" s="167">
        <v>169</v>
      </c>
      <c r="AC10" s="64">
        <v>1</v>
      </c>
    </row>
    <row r="11" spans="1:37" ht="13.7" customHeight="1" x14ac:dyDescent="0.2">
      <c r="A11" s="65">
        <v>2</v>
      </c>
      <c r="B11" s="6">
        <v>2</v>
      </c>
      <c r="C11" s="122"/>
      <c r="D11" s="121">
        <v>44</v>
      </c>
      <c r="E11" s="141">
        <v>100</v>
      </c>
      <c r="F11" s="121">
        <v>1</v>
      </c>
      <c r="G11" s="141"/>
      <c r="H11" s="141"/>
      <c r="I11" s="141"/>
      <c r="J11" s="8"/>
      <c r="K11" s="8">
        <v>12</v>
      </c>
      <c r="L11" s="121"/>
      <c r="M11" s="141"/>
      <c r="N11" s="141"/>
      <c r="O11" s="2">
        <v>2</v>
      </c>
      <c r="P11" s="141">
        <v>7</v>
      </c>
      <c r="Q11" s="8">
        <v>10</v>
      </c>
      <c r="R11" s="2">
        <v>2</v>
      </c>
      <c r="S11" s="9">
        <v>325</v>
      </c>
      <c r="T11" s="10"/>
      <c r="U11" s="8">
        <v>206</v>
      </c>
      <c r="V11" s="8">
        <v>31</v>
      </c>
      <c r="W11" s="8">
        <v>20</v>
      </c>
      <c r="X11" s="8"/>
      <c r="Y11" s="10"/>
      <c r="Z11" s="8"/>
      <c r="AA11" s="161"/>
      <c r="AB11" s="159">
        <v>140</v>
      </c>
      <c r="AC11" s="66">
        <v>2</v>
      </c>
    </row>
    <row r="12" spans="1:37" ht="13.7" customHeight="1" x14ac:dyDescent="0.2">
      <c r="A12" s="65">
        <v>3</v>
      </c>
      <c r="B12" s="6">
        <v>1</v>
      </c>
      <c r="C12" s="122"/>
      <c r="D12" s="121">
        <v>6</v>
      </c>
      <c r="E12" s="141">
        <v>11</v>
      </c>
      <c r="F12" s="121">
        <v>1</v>
      </c>
      <c r="G12" s="141"/>
      <c r="H12" s="141"/>
      <c r="I12" s="141"/>
      <c r="J12" s="8"/>
      <c r="K12" s="8">
        <v>2</v>
      </c>
      <c r="L12" s="121"/>
      <c r="M12" s="141"/>
      <c r="N12" s="141"/>
      <c r="O12" s="2">
        <v>2</v>
      </c>
      <c r="P12" s="141">
        <v>9</v>
      </c>
      <c r="Q12" s="8">
        <v>9</v>
      </c>
      <c r="R12" s="2">
        <v>2</v>
      </c>
      <c r="S12" s="9">
        <v>39</v>
      </c>
      <c r="T12" s="10"/>
      <c r="U12" s="8">
        <v>17</v>
      </c>
      <c r="V12" s="8">
        <v>5</v>
      </c>
      <c r="W12" s="8">
        <v>4</v>
      </c>
      <c r="X12" s="8">
        <v>3</v>
      </c>
      <c r="Y12" s="10"/>
      <c r="Z12" s="8"/>
      <c r="AA12" s="161"/>
      <c r="AB12" s="122"/>
      <c r="AC12" s="66">
        <v>3</v>
      </c>
    </row>
    <row r="13" spans="1:37" ht="13.7" customHeight="1" x14ac:dyDescent="0.2">
      <c r="A13" s="65">
        <v>4</v>
      </c>
      <c r="B13" s="6">
        <v>1</v>
      </c>
      <c r="C13" s="122"/>
      <c r="D13" s="121">
        <v>6</v>
      </c>
      <c r="E13" s="141">
        <v>14</v>
      </c>
      <c r="F13" s="121"/>
      <c r="G13" s="141"/>
      <c r="H13" s="141"/>
      <c r="I13" s="141"/>
      <c r="J13" s="8"/>
      <c r="K13" s="8">
        <v>2</v>
      </c>
      <c r="L13" s="121"/>
      <c r="M13" s="141"/>
      <c r="N13" s="141"/>
      <c r="O13" s="2">
        <v>2</v>
      </c>
      <c r="P13" s="141">
        <v>3</v>
      </c>
      <c r="Q13" s="8">
        <v>4</v>
      </c>
      <c r="R13" s="2">
        <v>2</v>
      </c>
      <c r="S13" s="9">
        <v>39</v>
      </c>
      <c r="T13" s="10"/>
      <c r="U13" s="8">
        <v>21</v>
      </c>
      <c r="V13" s="8">
        <v>5</v>
      </c>
      <c r="W13" s="8">
        <v>6</v>
      </c>
      <c r="X13" s="8"/>
      <c r="Y13" s="10"/>
      <c r="Z13" s="8"/>
      <c r="AA13" s="161"/>
      <c r="AB13" s="122"/>
      <c r="AC13" s="66">
        <v>4</v>
      </c>
    </row>
    <row r="14" spans="1:37" ht="13.7" customHeight="1" x14ac:dyDescent="0.2">
      <c r="A14" s="143">
        <v>5</v>
      </c>
      <c r="B14" s="144"/>
      <c r="C14" s="145"/>
      <c r="D14" s="146"/>
      <c r="E14" s="147"/>
      <c r="F14" s="146"/>
      <c r="G14" s="147"/>
      <c r="H14" s="147"/>
      <c r="I14" s="147"/>
      <c r="J14" s="147"/>
      <c r="K14" s="147"/>
      <c r="L14" s="146"/>
      <c r="M14" s="147"/>
      <c r="N14" s="147"/>
      <c r="O14" s="2">
        <v>2</v>
      </c>
      <c r="P14" s="147"/>
      <c r="Q14" s="147"/>
      <c r="R14" s="2">
        <v>2</v>
      </c>
      <c r="S14" s="148"/>
      <c r="T14" s="146"/>
      <c r="U14" s="147"/>
      <c r="V14" s="147"/>
      <c r="W14" s="147"/>
      <c r="X14" s="147"/>
      <c r="Y14" s="146"/>
      <c r="Z14" s="147"/>
      <c r="AA14" s="161"/>
      <c r="AB14" s="145"/>
      <c r="AC14" s="149">
        <v>5</v>
      </c>
    </row>
    <row r="15" spans="1:37" ht="13.7" customHeight="1" x14ac:dyDescent="0.2">
      <c r="A15" s="65">
        <v>6</v>
      </c>
      <c r="B15" s="6">
        <v>2</v>
      </c>
      <c r="C15" s="122"/>
      <c r="D15" s="121">
        <v>5</v>
      </c>
      <c r="E15" s="141">
        <v>14</v>
      </c>
      <c r="F15" s="121"/>
      <c r="G15" s="141"/>
      <c r="H15" s="141"/>
      <c r="I15" s="141"/>
      <c r="J15" s="8"/>
      <c r="K15" s="8"/>
      <c r="L15" s="121"/>
      <c r="M15" s="141"/>
      <c r="N15" s="141"/>
      <c r="O15" s="2">
        <v>2</v>
      </c>
      <c r="P15" s="141">
        <v>3</v>
      </c>
      <c r="Q15" s="8">
        <v>5</v>
      </c>
      <c r="R15" s="2">
        <v>2</v>
      </c>
      <c r="S15" s="9">
        <v>29</v>
      </c>
      <c r="T15" s="10"/>
      <c r="U15" s="8">
        <v>15</v>
      </c>
      <c r="V15" s="8">
        <v>1</v>
      </c>
      <c r="W15" s="8">
        <v>8</v>
      </c>
      <c r="X15" s="8"/>
      <c r="Y15" s="10"/>
      <c r="Z15" s="8"/>
      <c r="AA15" s="161"/>
      <c r="AB15" s="159">
        <v>1</v>
      </c>
      <c r="AC15" s="66">
        <v>6</v>
      </c>
    </row>
    <row r="16" spans="1:37" ht="13.7" customHeight="1" x14ac:dyDescent="0.2">
      <c r="A16" s="65">
        <v>7</v>
      </c>
      <c r="B16" s="6">
        <v>1</v>
      </c>
      <c r="C16" s="122"/>
      <c r="D16" s="121">
        <v>2</v>
      </c>
      <c r="E16" s="141">
        <v>7</v>
      </c>
      <c r="F16" s="121"/>
      <c r="G16" s="141"/>
      <c r="H16" s="141"/>
      <c r="I16" s="141"/>
      <c r="J16" s="8"/>
      <c r="K16" s="8"/>
      <c r="L16" s="121"/>
      <c r="M16" s="141"/>
      <c r="N16" s="141"/>
      <c r="O16" s="2">
        <v>2</v>
      </c>
      <c r="P16" s="141">
        <v>3</v>
      </c>
      <c r="Q16" s="8">
        <v>7</v>
      </c>
      <c r="R16" s="2">
        <v>2</v>
      </c>
      <c r="S16" s="9">
        <v>14</v>
      </c>
      <c r="T16" s="10"/>
      <c r="U16" s="8">
        <v>7</v>
      </c>
      <c r="V16" s="8"/>
      <c r="W16" s="8">
        <v>4</v>
      </c>
      <c r="X16" s="8"/>
      <c r="Y16" s="10"/>
      <c r="Z16" s="8"/>
      <c r="AA16" s="161"/>
      <c r="AB16" s="122"/>
      <c r="AC16" s="66">
        <v>7</v>
      </c>
    </row>
    <row r="17" spans="1:29" ht="13.7" customHeight="1" x14ac:dyDescent="0.2">
      <c r="A17" s="65">
        <v>8</v>
      </c>
      <c r="B17" s="6">
        <v>2</v>
      </c>
      <c r="C17" s="122"/>
      <c r="D17" s="121">
        <v>4</v>
      </c>
      <c r="E17" s="141">
        <v>47</v>
      </c>
      <c r="F17" s="121"/>
      <c r="G17" s="141"/>
      <c r="H17" s="141"/>
      <c r="I17" s="141"/>
      <c r="J17" s="8"/>
      <c r="K17" s="8">
        <v>1</v>
      </c>
      <c r="L17" s="121"/>
      <c r="M17" s="141"/>
      <c r="N17" s="141"/>
      <c r="O17" s="2">
        <v>2</v>
      </c>
      <c r="P17" s="141">
        <v>2</v>
      </c>
      <c r="Q17" s="8">
        <v>5</v>
      </c>
      <c r="R17" s="2">
        <v>2</v>
      </c>
      <c r="S17" s="9">
        <v>108</v>
      </c>
      <c r="T17" s="10"/>
      <c r="U17" s="8">
        <v>16</v>
      </c>
      <c r="V17" s="8">
        <v>6</v>
      </c>
      <c r="W17" s="8">
        <v>37</v>
      </c>
      <c r="X17" s="8">
        <v>1</v>
      </c>
      <c r="Y17" s="10"/>
      <c r="Z17" s="8"/>
      <c r="AA17" s="161"/>
      <c r="AB17" s="159">
        <v>3</v>
      </c>
      <c r="AC17" s="66">
        <v>8</v>
      </c>
    </row>
    <row r="18" spans="1:29" ht="13.7" customHeight="1" x14ac:dyDescent="0.2">
      <c r="A18" s="65">
        <v>9</v>
      </c>
      <c r="B18" s="6">
        <v>2</v>
      </c>
      <c r="C18" s="122"/>
      <c r="D18" s="121">
        <v>14</v>
      </c>
      <c r="E18" s="141">
        <v>72</v>
      </c>
      <c r="F18" s="121"/>
      <c r="G18" s="141">
        <v>1</v>
      </c>
      <c r="H18" s="141">
        <v>1</v>
      </c>
      <c r="I18" s="141"/>
      <c r="J18" s="8"/>
      <c r="K18" s="8"/>
      <c r="L18" s="121"/>
      <c r="M18" s="141"/>
      <c r="N18" s="141"/>
      <c r="O18" s="2">
        <v>2</v>
      </c>
      <c r="P18" s="141">
        <v>5</v>
      </c>
      <c r="Q18" s="8">
        <v>6</v>
      </c>
      <c r="R18" s="2">
        <v>2</v>
      </c>
      <c r="S18" s="9">
        <v>168</v>
      </c>
      <c r="T18" s="10"/>
      <c r="U18" s="8">
        <v>10</v>
      </c>
      <c r="V18" s="8">
        <v>10</v>
      </c>
      <c r="W18" s="8">
        <v>75</v>
      </c>
      <c r="X18" s="8"/>
      <c r="Y18" s="10"/>
      <c r="Z18" s="8"/>
      <c r="AA18" s="161">
        <f>18+15+16</f>
        <v>49</v>
      </c>
      <c r="AB18" s="159">
        <v>1</v>
      </c>
      <c r="AC18" s="66">
        <v>9</v>
      </c>
    </row>
    <row r="19" spans="1:29" ht="13.7" customHeight="1" x14ac:dyDescent="0.2">
      <c r="A19" s="65">
        <v>10</v>
      </c>
      <c r="B19" s="6">
        <v>1</v>
      </c>
      <c r="C19" s="122"/>
      <c r="D19" s="121">
        <v>7</v>
      </c>
      <c r="E19" s="141">
        <v>19</v>
      </c>
      <c r="F19" s="121">
        <v>1</v>
      </c>
      <c r="G19" s="141">
        <v>1</v>
      </c>
      <c r="H19" s="141"/>
      <c r="I19" s="141"/>
      <c r="J19" s="8"/>
      <c r="K19" s="8"/>
      <c r="L19" s="121"/>
      <c r="M19" s="141"/>
      <c r="N19" s="141"/>
      <c r="O19" s="2">
        <v>2</v>
      </c>
      <c r="P19" s="141">
        <v>7</v>
      </c>
      <c r="Q19" s="8">
        <v>10</v>
      </c>
      <c r="R19" s="2">
        <v>2</v>
      </c>
      <c r="S19" s="9">
        <v>59</v>
      </c>
      <c r="T19" s="10"/>
      <c r="U19" s="8">
        <v>21</v>
      </c>
      <c r="V19" s="8">
        <v>10</v>
      </c>
      <c r="W19" s="8">
        <v>10</v>
      </c>
      <c r="X19" s="8">
        <v>1</v>
      </c>
      <c r="Y19" s="10"/>
      <c r="Z19" s="8"/>
      <c r="AA19" s="161"/>
      <c r="AB19" s="122"/>
      <c r="AC19" s="66">
        <v>10</v>
      </c>
    </row>
    <row r="20" spans="1:29" ht="13.7" customHeight="1" x14ac:dyDescent="0.2">
      <c r="A20" s="65">
        <v>11</v>
      </c>
      <c r="B20" s="6">
        <v>1</v>
      </c>
      <c r="C20" s="122"/>
      <c r="D20" s="121">
        <v>8</v>
      </c>
      <c r="E20" s="141">
        <v>12</v>
      </c>
      <c r="F20" s="121"/>
      <c r="G20" s="141"/>
      <c r="H20" s="141"/>
      <c r="I20" s="141"/>
      <c r="J20" s="8"/>
      <c r="K20" s="8"/>
      <c r="L20" s="121"/>
      <c r="M20" s="141"/>
      <c r="N20" s="141"/>
      <c r="O20" s="2">
        <v>2</v>
      </c>
      <c r="P20" s="141">
        <v>8</v>
      </c>
      <c r="Q20" s="8">
        <v>9</v>
      </c>
      <c r="R20" s="2">
        <v>2</v>
      </c>
      <c r="S20" s="9">
        <v>28</v>
      </c>
      <c r="T20" s="10"/>
      <c r="U20" s="8">
        <v>21</v>
      </c>
      <c r="V20" s="8">
        <v>3</v>
      </c>
      <c r="W20" s="8">
        <v>1</v>
      </c>
      <c r="X20" s="8"/>
      <c r="Y20" s="10"/>
      <c r="Z20" s="8"/>
      <c r="AA20" s="161"/>
      <c r="AB20" s="122"/>
      <c r="AC20" s="66">
        <v>11</v>
      </c>
    </row>
    <row r="21" spans="1:29" ht="13.7" customHeight="1" x14ac:dyDescent="0.2">
      <c r="A21" s="143">
        <v>12</v>
      </c>
      <c r="B21" s="144"/>
      <c r="C21" s="145"/>
      <c r="D21" s="146"/>
      <c r="E21" s="147"/>
      <c r="F21" s="146"/>
      <c r="G21" s="147"/>
      <c r="H21" s="147"/>
      <c r="I21" s="147"/>
      <c r="J21" s="147"/>
      <c r="K21" s="147"/>
      <c r="L21" s="146"/>
      <c r="M21" s="147"/>
      <c r="N21" s="147"/>
      <c r="O21" s="2">
        <v>2</v>
      </c>
      <c r="P21" s="147"/>
      <c r="Q21" s="147"/>
      <c r="R21" s="2">
        <v>2</v>
      </c>
      <c r="S21" s="148"/>
      <c r="T21" s="146"/>
      <c r="U21" s="147"/>
      <c r="V21" s="147"/>
      <c r="W21" s="147"/>
      <c r="X21" s="147"/>
      <c r="Y21" s="146"/>
      <c r="Z21" s="147"/>
      <c r="AA21" s="161"/>
      <c r="AB21" s="145"/>
      <c r="AC21" s="149">
        <v>12</v>
      </c>
    </row>
    <row r="22" spans="1:29" ht="13.7" customHeight="1" x14ac:dyDescent="0.2">
      <c r="A22" s="65">
        <v>13</v>
      </c>
      <c r="B22" s="6">
        <v>2</v>
      </c>
      <c r="C22" s="122"/>
      <c r="D22" s="121">
        <v>10</v>
      </c>
      <c r="E22" s="141">
        <v>27</v>
      </c>
      <c r="F22" s="121">
        <v>1</v>
      </c>
      <c r="G22" s="141"/>
      <c r="H22" s="141"/>
      <c r="I22" s="141">
        <v>2</v>
      </c>
      <c r="J22" s="8">
        <v>4</v>
      </c>
      <c r="K22" s="8">
        <v>2</v>
      </c>
      <c r="L22" s="121"/>
      <c r="M22" s="141"/>
      <c r="N22" s="141"/>
      <c r="O22" s="2">
        <v>2</v>
      </c>
      <c r="P22" s="141">
        <v>1</v>
      </c>
      <c r="Q22" s="8">
        <v>1</v>
      </c>
      <c r="R22" s="2">
        <v>2</v>
      </c>
      <c r="S22" s="9">
        <v>78</v>
      </c>
      <c r="T22" s="10"/>
      <c r="U22" s="8">
        <v>40</v>
      </c>
      <c r="V22" s="8">
        <v>3</v>
      </c>
      <c r="W22" s="8">
        <v>8</v>
      </c>
      <c r="X22" s="8"/>
      <c r="Y22" s="10">
        <v>1</v>
      </c>
      <c r="Z22" s="8"/>
      <c r="AA22" s="161"/>
      <c r="AB22" s="159">
        <v>31</v>
      </c>
      <c r="AC22" s="66">
        <v>13</v>
      </c>
    </row>
    <row r="23" spans="1:29" ht="13.7" customHeight="1" x14ac:dyDescent="0.2">
      <c r="A23" s="65">
        <v>14</v>
      </c>
      <c r="B23" s="6">
        <v>1</v>
      </c>
      <c r="C23" s="122"/>
      <c r="D23" s="121">
        <v>7</v>
      </c>
      <c r="E23" s="141">
        <v>29</v>
      </c>
      <c r="F23" s="121"/>
      <c r="G23" s="141"/>
      <c r="H23" s="141"/>
      <c r="I23" s="141"/>
      <c r="J23" s="8"/>
      <c r="K23" s="8">
        <v>3</v>
      </c>
      <c r="L23" s="121"/>
      <c r="M23" s="141"/>
      <c r="N23" s="141"/>
      <c r="O23" s="2">
        <v>2</v>
      </c>
      <c r="P23" s="141">
        <v>4</v>
      </c>
      <c r="Q23" s="8">
        <v>11</v>
      </c>
      <c r="R23" s="2">
        <v>2</v>
      </c>
      <c r="S23" s="9">
        <v>66</v>
      </c>
      <c r="T23" s="10"/>
      <c r="U23" s="8">
        <v>38</v>
      </c>
      <c r="V23" s="8">
        <v>13</v>
      </c>
      <c r="W23" s="8">
        <v>7</v>
      </c>
      <c r="X23" s="8"/>
      <c r="Y23" s="10">
        <v>1</v>
      </c>
      <c r="Z23" s="8"/>
      <c r="AA23" s="161"/>
      <c r="AB23" s="122"/>
      <c r="AC23" s="66">
        <v>14</v>
      </c>
    </row>
    <row r="24" spans="1:29" ht="13.7" customHeight="1" x14ac:dyDescent="0.2">
      <c r="A24" s="65">
        <v>15</v>
      </c>
      <c r="B24" s="6">
        <v>2</v>
      </c>
      <c r="C24" s="122"/>
      <c r="D24" s="121">
        <v>66</v>
      </c>
      <c r="E24" s="141">
        <v>147</v>
      </c>
      <c r="F24" s="121">
        <v>2</v>
      </c>
      <c r="G24" s="141">
        <v>1</v>
      </c>
      <c r="H24" s="141"/>
      <c r="I24" s="141">
        <v>1</v>
      </c>
      <c r="J24" s="8"/>
      <c r="K24" s="8">
        <v>8</v>
      </c>
      <c r="L24" s="121"/>
      <c r="M24" s="141"/>
      <c r="N24" s="141"/>
      <c r="O24" s="2">
        <v>2</v>
      </c>
      <c r="P24" s="141">
        <v>7</v>
      </c>
      <c r="Q24" s="8">
        <v>15</v>
      </c>
      <c r="R24" s="2">
        <v>2</v>
      </c>
      <c r="S24" s="9">
        <v>439</v>
      </c>
      <c r="T24" s="10"/>
      <c r="U24" s="8">
        <v>248</v>
      </c>
      <c r="V24" s="8">
        <v>73</v>
      </c>
      <c r="W24" s="8">
        <v>21</v>
      </c>
      <c r="X24" s="8">
        <v>5</v>
      </c>
      <c r="Y24" s="10">
        <v>1</v>
      </c>
      <c r="Z24" s="8">
        <v>2</v>
      </c>
      <c r="AA24" s="161"/>
      <c r="AB24" s="159">
        <v>82</v>
      </c>
      <c r="AC24" s="66">
        <v>15</v>
      </c>
    </row>
    <row r="25" spans="1:29" ht="13.7" customHeight="1" x14ac:dyDescent="0.2">
      <c r="A25" s="65">
        <v>16</v>
      </c>
      <c r="B25" s="6">
        <v>2</v>
      </c>
      <c r="C25" s="122"/>
      <c r="D25" s="121">
        <v>57</v>
      </c>
      <c r="E25" s="141">
        <v>158</v>
      </c>
      <c r="F25" s="121">
        <v>3</v>
      </c>
      <c r="G25" s="141">
        <v>1</v>
      </c>
      <c r="H25" s="141"/>
      <c r="I25" s="141"/>
      <c r="J25" s="8">
        <v>1</v>
      </c>
      <c r="K25" s="8">
        <v>9</v>
      </c>
      <c r="L25" s="121"/>
      <c r="M25" s="141"/>
      <c r="N25" s="141"/>
      <c r="O25" s="2">
        <v>2</v>
      </c>
      <c r="P25" s="141">
        <v>6</v>
      </c>
      <c r="Q25" s="8">
        <v>10</v>
      </c>
      <c r="R25" s="2">
        <v>2</v>
      </c>
      <c r="S25" s="9">
        <v>533</v>
      </c>
      <c r="T25" s="10"/>
      <c r="U25" s="8">
        <v>243</v>
      </c>
      <c r="V25" s="8">
        <v>75</v>
      </c>
      <c r="W25" s="8">
        <v>32</v>
      </c>
      <c r="X25" s="8">
        <v>7</v>
      </c>
      <c r="Y25" s="10"/>
      <c r="Z25" s="8"/>
      <c r="AA25" s="161">
        <f>40+26+51</f>
        <v>117</v>
      </c>
      <c r="AB25" s="159">
        <v>68</v>
      </c>
      <c r="AC25" s="66">
        <v>16</v>
      </c>
    </row>
    <row r="26" spans="1:29" ht="13.7" customHeight="1" x14ac:dyDescent="0.2">
      <c r="A26" s="65">
        <v>17</v>
      </c>
      <c r="B26" s="6">
        <v>1</v>
      </c>
      <c r="C26" s="122"/>
      <c r="D26" s="121">
        <v>44</v>
      </c>
      <c r="E26" s="141">
        <v>120</v>
      </c>
      <c r="F26" s="121">
        <v>4</v>
      </c>
      <c r="G26" s="141">
        <v>1</v>
      </c>
      <c r="H26" s="141">
        <v>1</v>
      </c>
      <c r="I26" s="141"/>
      <c r="J26" s="8"/>
      <c r="K26" s="8">
        <v>4</v>
      </c>
      <c r="L26" s="121"/>
      <c r="M26" s="141"/>
      <c r="N26" s="141"/>
      <c r="O26" s="2">
        <v>2</v>
      </c>
      <c r="P26" s="141">
        <v>4</v>
      </c>
      <c r="Q26" s="8">
        <v>7</v>
      </c>
      <c r="R26" s="2">
        <v>2</v>
      </c>
      <c r="S26" s="9">
        <v>415</v>
      </c>
      <c r="T26" s="10"/>
      <c r="U26" s="8">
        <v>214</v>
      </c>
      <c r="V26" s="8">
        <v>53</v>
      </c>
      <c r="W26" s="8">
        <v>25</v>
      </c>
      <c r="X26" s="8">
        <v>5</v>
      </c>
      <c r="Y26" s="10">
        <v>4</v>
      </c>
      <c r="Z26" s="8"/>
      <c r="AA26" s="161"/>
      <c r="AB26" s="122">
        <v>53</v>
      </c>
      <c r="AC26" s="66">
        <v>17</v>
      </c>
    </row>
    <row r="27" spans="1:29" ht="13.7" customHeight="1" x14ac:dyDescent="0.2">
      <c r="A27" s="65">
        <v>18</v>
      </c>
      <c r="B27" s="6">
        <v>1</v>
      </c>
      <c r="C27" s="122"/>
      <c r="D27" s="121">
        <v>14</v>
      </c>
      <c r="E27" s="141">
        <v>14</v>
      </c>
      <c r="F27" s="121">
        <v>1</v>
      </c>
      <c r="G27" s="141">
        <v>1</v>
      </c>
      <c r="H27" s="141"/>
      <c r="I27" s="141"/>
      <c r="J27" s="8"/>
      <c r="K27" s="8">
        <v>2</v>
      </c>
      <c r="L27" s="121"/>
      <c r="M27" s="141"/>
      <c r="N27" s="141"/>
      <c r="O27" s="2">
        <v>2</v>
      </c>
      <c r="P27" s="141">
        <v>8</v>
      </c>
      <c r="Q27" s="8">
        <v>11</v>
      </c>
      <c r="R27" s="2">
        <v>2</v>
      </c>
      <c r="S27" s="9">
        <v>56</v>
      </c>
      <c r="T27" s="10"/>
      <c r="U27" s="8">
        <v>36</v>
      </c>
      <c r="V27" s="8">
        <v>8</v>
      </c>
      <c r="W27" s="8">
        <v>2</v>
      </c>
      <c r="X27" s="8">
        <v>2</v>
      </c>
      <c r="Y27" s="10">
        <v>1</v>
      </c>
      <c r="Z27" s="8"/>
      <c r="AA27" s="161"/>
      <c r="AB27" s="122"/>
      <c r="AC27" s="66">
        <v>18</v>
      </c>
    </row>
    <row r="28" spans="1:29" ht="13.7" customHeight="1" x14ac:dyDescent="0.2">
      <c r="A28" s="143">
        <v>19</v>
      </c>
      <c r="B28" s="144"/>
      <c r="C28" s="145"/>
      <c r="D28" s="146"/>
      <c r="E28" s="147"/>
      <c r="F28" s="146"/>
      <c r="G28" s="147"/>
      <c r="H28" s="147"/>
      <c r="I28" s="147"/>
      <c r="J28" s="147"/>
      <c r="K28" s="147"/>
      <c r="L28" s="146"/>
      <c r="M28" s="147"/>
      <c r="N28" s="147"/>
      <c r="O28" s="2">
        <v>2</v>
      </c>
      <c r="P28" s="147"/>
      <c r="Q28" s="147"/>
      <c r="R28" s="2">
        <v>2</v>
      </c>
      <c r="S28" s="148"/>
      <c r="T28" s="146"/>
      <c r="U28" s="147"/>
      <c r="V28" s="147"/>
      <c r="W28" s="147"/>
      <c r="X28" s="147"/>
      <c r="Y28" s="146"/>
      <c r="Z28" s="147"/>
      <c r="AA28" s="161"/>
      <c r="AB28" s="145"/>
      <c r="AC28" s="149">
        <v>19</v>
      </c>
    </row>
    <row r="29" spans="1:29" ht="13.7" customHeight="1" x14ac:dyDescent="0.2">
      <c r="A29" s="65">
        <v>20</v>
      </c>
      <c r="B29" s="6">
        <v>2</v>
      </c>
      <c r="C29" s="122"/>
      <c r="D29" s="121">
        <v>18</v>
      </c>
      <c r="E29" s="141">
        <v>25</v>
      </c>
      <c r="F29" s="121">
        <v>2</v>
      </c>
      <c r="G29" s="141"/>
      <c r="H29" s="141"/>
      <c r="I29" s="141">
        <v>1</v>
      </c>
      <c r="J29" s="8"/>
      <c r="K29" s="8">
        <v>1</v>
      </c>
      <c r="L29" s="121"/>
      <c r="M29" s="141"/>
      <c r="N29" s="141"/>
      <c r="O29" s="2">
        <v>2</v>
      </c>
      <c r="P29" s="141">
        <v>5</v>
      </c>
      <c r="Q29" s="8">
        <v>9</v>
      </c>
      <c r="R29" s="2">
        <v>2</v>
      </c>
      <c r="S29" s="9">
        <v>91</v>
      </c>
      <c r="T29" s="10"/>
      <c r="U29" s="8">
        <v>57</v>
      </c>
      <c r="V29" s="8">
        <v>12</v>
      </c>
      <c r="W29" s="8"/>
      <c r="X29" s="8">
        <v>4</v>
      </c>
      <c r="Y29" s="10"/>
      <c r="Z29" s="8"/>
      <c r="AA29" s="161"/>
      <c r="AB29" s="159">
        <v>69</v>
      </c>
      <c r="AC29" s="66">
        <v>20</v>
      </c>
    </row>
    <row r="30" spans="1:29" ht="13.7" customHeight="1" x14ac:dyDescent="0.2">
      <c r="A30" s="65">
        <v>21</v>
      </c>
      <c r="B30" s="6">
        <v>1</v>
      </c>
      <c r="C30" s="122"/>
      <c r="D30" s="121">
        <v>22</v>
      </c>
      <c r="E30" s="141">
        <v>41</v>
      </c>
      <c r="F30" s="121">
        <v>2</v>
      </c>
      <c r="G30" s="141"/>
      <c r="H30" s="141"/>
      <c r="I30" s="141"/>
      <c r="J30" s="8"/>
      <c r="K30" s="8">
        <v>3</v>
      </c>
      <c r="L30" s="121"/>
      <c r="M30" s="141"/>
      <c r="N30" s="141"/>
      <c r="O30" s="2">
        <v>2</v>
      </c>
      <c r="P30" s="141">
        <v>5</v>
      </c>
      <c r="Q30" s="8">
        <v>10</v>
      </c>
      <c r="R30" s="2">
        <v>2</v>
      </c>
      <c r="S30" s="9">
        <v>134</v>
      </c>
      <c r="T30" s="10"/>
      <c r="U30" s="8">
        <v>79</v>
      </c>
      <c r="V30" s="8">
        <v>15</v>
      </c>
      <c r="W30" s="8">
        <v>8</v>
      </c>
      <c r="X30" s="8">
        <v>2</v>
      </c>
      <c r="Y30" s="10">
        <v>1</v>
      </c>
      <c r="Z30" s="8"/>
      <c r="AA30" s="161"/>
      <c r="AB30" s="122"/>
      <c r="AC30" s="66">
        <v>21</v>
      </c>
    </row>
    <row r="31" spans="1:29" ht="13.7" customHeight="1" x14ac:dyDescent="0.2">
      <c r="A31" s="65">
        <v>22</v>
      </c>
      <c r="B31" s="6">
        <v>2</v>
      </c>
      <c r="C31" s="122"/>
      <c r="D31" s="121">
        <v>66</v>
      </c>
      <c r="E31" s="141">
        <v>184</v>
      </c>
      <c r="F31" s="121">
        <v>10</v>
      </c>
      <c r="G31" s="141"/>
      <c r="H31" s="141">
        <v>3</v>
      </c>
      <c r="I31" s="141"/>
      <c r="J31" s="8">
        <v>1</v>
      </c>
      <c r="K31" s="8">
        <v>1</v>
      </c>
      <c r="L31" s="121"/>
      <c r="M31" s="141"/>
      <c r="N31" s="141"/>
      <c r="O31" s="2">
        <v>2</v>
      </c>
      <c r="P31" s="141">
        <v>17</v>
      </c>
      <c r="Q31" s="8">
        <v>38</v>
      </c>
      <c r="R31" s="2">
        <v>2</v>
      </c>
      <c r="S31" s="9">
        <v>538</v>
      </c>
      <c r="T31" s="10"/>
      <c r="U31" s="8">
        <v>238</v>
      </c>
      <c r="V31" s="8">
        <v>46</v>
      </c>
      <c r="W31" s="8">
        <v>43</v>
      </c>
      <c r="X31" s="8">
        <v>12</v>
      </c>
      <c r="Y31" s="10">
        <v>9</v>
      </c>
      <c r="Z31" s="8"/>
      <c r="AA31" s="161"/>
      <c r="AB31" s="159">
        <v>144</v>
      </c>
      <c r="AC31" s="66">
        <v>22</v>
      </c>
    </row>
    <row r="32" spans="1:29" ht="13.7" customHeight="1" x14ac:dyDescent="0.2">
      <c r="A32" s="65">
        <v>23</v>
      </c>
      <c r="B32" s="6">
        <v>2</v>
      </c>
      <c r="C32" s="122"/>
      <c r="D32" s="121">
        <v>31</v>
      </c>
      <c r="E32" s="141">
        <v>230</v>
      </c>
      <c r="F32" s="121">
        <v>7</v>
      </c>
      <c r="G32" s="141">
        <v>1</v>
      </c>
      <c r="H32" s="141">
        <v>1</v>
      </c>
      <c r="I32" s="141">
        <v>1</v>
      </c>
      <c r="J32" s="8"/>
      <c r="K32" s="8">
        <v>7</v>
      </c>
      <c r="L32" s="121"/>
      <c r="M32" s="141"/>
      <c r="N32" s="141"/>
      <c r="O32" s="2">
        <v>2</v>
      </c>
      <c r="P32" s="141">
        <v>9</v>
      </c>
      <c r="Q32" s="8">
        <v>19</v>
      </c>
      <c r="R32" s="2">
        <v>2</v>
      </c>
      <c r="S32" s="9">
        <v>625</v>
      </c>
      <c r="T32" s="10"/>
      <c r="U32" s="8">
        <v>273</v>
      </c>
      <c r="V32" s="8">
        <v>70</v>
      </c>
      <c r="W32" s="8">
        <v>57</v>
      </c>
      <c r="X32" s="8">
        <v>7</v>
      </c>
      <c r="Y32" s="10">
        <v>2</v>
      </c>
      <c r="Z32" s="8">
        <v>1</v>
      </c>
      <c r="AA32" s="161">
        <f>17+12+10</f>
        <v>39</v>
      </c>
      <c r="AB32" s="159">
        <v>181</v>
      </c>
      <c r="AC32" s="66">
        <v>23</v>
      </c>
    </row>
    <row r="33" spans="1:30" ht="13.7" customHeight="1" x14ac:dyDescent="0.2">
      <c r="A33" s="65">
        <v>24</v>
      </c>
      <c r="B33" s="6">
        <v>1</v>
      </c>
      <c r="C33" s="122"/>
      <c r="D33" s="121">
        <v>11</v>
      </c>
      <c r="E33" s="141">
        <v>21</v>
      </c>
      <c r="F33" s="121">
        <v>1</v>
      </c>
      <c r="G33" s="141"/>
      <c r="H33" s="141"/>
      <c r="I33" s="141"/>
      <c r="J33" s="8"/>
      <c r="K33" s="8"/>
      <c r="L33" s="121"/>
      <c r="M33" s="141"/>
      <c r="N33" s="141"/>
      <c r="O33" s="2">
        <v>2</v>
      </c>
      <c r="P33" s="141">
        <v>5</v>
      </c>
      <c r="Q33" s="8">
        <v>10</v>
      </c>
      <c r="R33" s="2">
        <v>2</v>
      </c>
      <c r="S33" s="9">
        <v>65</v>
      </c>
      <c r="T33" s="10"/>
      <c r="U33" s="8">
        <v>27</v>
      </c>
      <c r="V33" s="8">
        <v>13</v>
      </c>
      <c r="W33" s="8">
        <v>5</v>
      </c>
      <c r="X33" s="8">
        <v>1</v>
      </c>
      <c r="Y33" s="10"/>
      <c r="Z33" s="8"/>
      <c r="AA33" s="161"/>
      <c r="AB33" s="122"/>
      <c r="AC33" s="66">
        <v>24</v>
      </c>
    </row>
    <row r="34" spans="1:30" ht="13.7" customHeight="1" x14ac:dyDescent="0.2">
      <c r="A34" s="65">
        <v>25</v>
      </c>
      <c r="B34" s="6">
        <v>1</v>
      </c>
      <c r="C34" s="122"/>
      <c r="D34" s="121">
        <v>15</v>
      </c>
      <c r="E34" s="141">
        <v>28</v>
      </c>
      <c r="F34" s="121">
        <v>1</v>
      </c>
      <c r="G34" s="141"/>
      <c r="H34" s="141"/>
      <c r="I34" s="141"/>
      <c r="J34" s="8"/>
      <c r="K34" s="8"/>
      <c r="L34" s="121"/>
      <c r="M34" s="141"/>
      <c r="N34" s="141"/>
      <c r="O34" s="2">
        <v>2</v>
      </c>
      <c r="P34" s="141">
        <v>20</v>
      </c>
      <c r="Q34" s="8">
        <v>25</v>
      </c>
      <c r="R34" s="2">
        <v>2</v>
      </c>
      <c r="S34" s="9">
        <v>90</v>
      </c>
      <c r="T34" s="10"/>
      <c r="U34" s="8">
        <v>52</v>
      </c>
      <c r="V34" s="8">
        <v>6</v>
      </c>
      <c r="W34" s="8">
        <v>10</v>
      </c>
      <c r="X34" s="8">
        <v>1</v>
      </c>
      <c r="Y34" s="10"/>
      <c r="Z34" s="8"/>
      <c r="AA34" s="161"/>
      <c r="AB34" s="122"/>
      <c r="AC34" s="66">
        <v>25</v>
      </c>
    </row>
    <row r="35" spans="1:30" ht="13.7" customHeight="1" x14ac:dyDescent="0.2">
      <c r="A35" s="143">
        <v>26</v>
      </c>
      <c r="B35" s="144"/>
      <c r="C35" s="145"/>
      <c r="D35" s="146"/>
      <c r="E35" s="147"/>
      <c r="F35" s="146"/>
      <c r="G35" s="147"/>
      <c r="H35" s="147"/>
      <c r="I35" s="147"/>
      <c r="J35" s="147"/>
      <c r="K35" s="147"/>
      <c r="L35" s="146"/>
      <c r="M35" s="147"/>
      <c r="N35" s="147"/>
      <c r="O35" s="2">
        <v>2</v>
      </c>
      <c r="P35" s="147"/>
      <c r="Q35" s="147"/>
      <c r="R35" s="2">
        <v>2</v>
      </c>
      <c r="S35" s="148"/>
      <c r="T35" s="146"/>
      <c r="U35" s="147"/>
      <c r="V35" s="147"/>
      <c r="W35" s="147"/>
      <c r="X35" s="147"/>
      <c r="Y35" s="146"/>
      <c r="Z35" s="147"/>
      <c r="AA35" s="161"/>
      <c r="AB35" s="145"/>
      <c r="AC35" s="149">
        <v>26</v>
      </c>
    </row>
    <row r="36" spans="1:30" ht="13.7" customHeight="1" x14ac:dyDescent="0.2">
      <c r="A36" s="65">
        <v>27</v>
      </c>
      <c r="B36" s="6">
        <v>2</v>
      </c>
      <c r="C36" s="122"/>
      <c r="D36" s="121">
        <v>1</v>
      </c>
      <c r="E36" s="141">
        <v>13</v>
      </c>
      <c r="F36" s="121"/>
      <c r="G36" s="141"/>
      <c r="H36" s="141"/>
      <c r="I36" s="141"/>
      <c r="J36" s="8"/>
      <c r="K36" s="8"/>
      <c r="L36" s="121"/>
      <c r="M36" s="141"/>
      <c r="N36" s="141"/>
      <c r="O36" s="2">
        <v>2</v>
      </c>
      <c r="P36" s="141">
        <v>1</v>
      </c>
      <c r="Q36" s="8">
        <v>1</v>
      </c>
      <c r="R36" s="2">
        <v>2</v>
      </c>
      <c r="S36" s="9">
        <v>22</v>
      </c>
      <c r="T36" s="10"/>
      <c r="U36" s="8">
        <v>7</v>
      </c>
      <c r="V36" s="8">
        <v>5</v>
      </c>
      <c r="W36" s="8">
        <v>5</v>
      </c>
      <c r="X36" s="8"/>
      <c r="Y36" s="10"/>
      <c r="Z36" s="8"/>
      <c r="AA36" s="161"/>
      <c r="AB36" s="159">
        <v>1</v>
      </c>
      <c r="AC36" s="66">
        <v>27</v>
      </c>
    </row>
    <row r="37" spans="1:30" ht="13.7" customHeight="1" x14ac:dyDescent="0.2">
      <c r="A37" s="65">
        <v>28</v>
      </c>
      <c r="B37" s="6">
        <v>1</v>
      </c>
      <c r="C37" s="165">
        <f>36+21+11+9+29</f>
        <v>106</v>
      </c>
      <c r="D37" s="121">
        <v>1</v>
      </c>
      <c r="E37" s="141">
        <v>4</v>
      </c>
      <c r="F37" s="121"/>
      <c r="G37" s="141"/>
      <c r="H37" s="141"/>
      <c r="I37" s="141"/>
      <c r="J37" s="8"/>
      <c r="K37" s="8"/>
      <c r="L37" s="121"/>
      <c r="M37" s="141"/>
      <c r="N37" s="141"/>
      <c r="O37" s="2">
        <v>2</v>
      </c>
      <c r="P37" s="141">
        <v>2</v>
      </c>
      <c r="Q37" s="8">
        <v>2</v>
      </c>
      <c r="R37" s="2">
        <v>2</v>
      </c>
      <c r="S37" s="9">
        <v>8</v>
      </c>
      <c r="T37" s="10"/>
      <c r="U37" s="8">
        <v>1</v>
      </c>
      <c r="V37" s="8">
        <v>1</v>
      </c>
      <c r="W37" s="8">
        <v>3</v>
      </c>
      <c r="X37" s="8"/>
      <c r="Y37" s="10">
        <v>1</v>
      </c>
      <c r="Z37" s="8"/>
      <c r="AA37" s="161"/>
      <c r="AB37" s="122"/>
      <c r="AC37" s="66">
        <v>28</v>
      </c>
    </row>
    <row r="38" spans="1:30" ht="13.7" customHeight="1" x14ac:dyDescent="0.2">
      <c r="A38" s="65">
        <v>29</v>
      </c>
      <c r="B38" s="6"/>
      <c r="C38" s="122"/>
      <c r="D38" s="121"/>
      <c r="E38" s="141"/>
      <c r="F38" s="121"/>
      <c r="G38" s="141"/>
      <c r="H38" s="141"/>
      <c r="I38" s="141"/>
      <c r="J38" s="8"/>
      <c r="K38" s="8"/>
      <c r="L38" s="121"/>
      <c r="M38" s="141"/>
      <c r="N38" s="141"/>
      <c r="O38" s="2">
        <v>2</v>
      </c>
      <c r="P38" s="141"/>
      <c r="Q38" s="8"/>
      <c r="R38" s="2">
        <v>2</v>
      </c>
      <c r="S38" s="9"/>
      <c r="T38" s="10"/>
      <c r="U38" s="8"/>
      <c r="V38" s="8"/>
      <c r="W38" s="8"/>
      <c r="X38" s="8"/>
      <c r="Y38" s="10"/>
      <c r="Z38" s="8"/>
      <c r="AA38" s="161"/>
      <c r="AB38" s="122"/>
      <c r="AC38" s="66">
        <v>29</v>
      </c>
    </row>
    <row r="39" spans="1:30" ht="13.7" customHeight="1" x14ac:dyDescent="0.2">
      <c r="A39" s="65">
        <v>30</v>
      </c>
      <c r="B39" s="6"/>
      <c r="C39" s="122"/>
      <c r="D39" s="121"/>
      <c r="E39" s="141"/>
      <c r="F39" s="121"/>
      <c r="G39" s="141"/>
      <c r="H39" s="141"/>
      <c r="I39" s="141"/>
      <c r="J39" s="8"/>
      <c r="K39" s="8"/>
      <c r="L39" s="121"/>
      <c r="M39" s="141"/>
      <c r="N39" s="141"/>
      <c r="O39" s="2">
        <v>2</v>
      </c>
      <c r="P39" s="141"/>
      <c r="Q39" s="8"/>
      <c r="R39" s="2">
        <v>2</v>
      </c>
      <c r="S39" s="9"/>
      <c r="T39" s="10"/>
      <c r="U39" s="8"/>
      <c r="V39" s="8"/>
      <c r="W39" s="8"/>
      <c r="X39" s="8"/>
      <c r="Y39" s="10"/>
      <c r="Z39" s="8"/>
      <c r="AA39" s="161"/>
      <c r="AB39" s="122"/>
      <c r="AC39" s="66">
        <v>30</v>
      </c>
    </row>
    <row r="40" spans="1:30" ht="13.7" customHeight="1" x14ac:dyDescent="0.2">
      <c r="A40" s="67">
        <v>31</v>
      </c>
      <c r="B40" s="11"/>
      <c r="C40" s="122"/>
      <c r="D40" s="121"/>
      <c r="E40" s="141"/>
      <c r="F40" s="121"/>
      <c r="G40" s="141"/>
      <c r="H40" s="141"/>
      <c r="I40" s="141"/>
      <c r="J40" s="8"/>
      <c r="K40" s="8"/>
      <c r="L40" s="123"/>
      <c r="M40" s="142"/>
      <c r="N40" s="142"/>
      <c r="O40" s="2">
        <v>2</v>
      </c>
      <c r="P40" s="141"/>
      <c r="Q40" s="8"/>
      <c r="R40" s="2">
        <v>2</v>
      </c>
      <c r="S40" s="12"/>
      <c r="T40" s="13"/>
      <c r="U40" s="8"/>
      <c r="V40" s="8"/>
      <c r="W40" s="8"/>
      <c r="X40" s="8"/>
      <c r="Y40" s="13"/>
      <c r="Z40" s="117"/>
      <c r="AA40" s="162"/>
      <c r="AB40" s="124"/>
      <c r="AC40" s="68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36</v>
      </c>
      <c r="C41" s="108">
        <f t="shared" si="0"/>
        <v>106</v>
      </c>
      <c r="D41" s="107">
        <f t="shared" si="0"/>
        <v>523</v>
      </c>
      <c r="E41" s="107">
        <f t="shared" si="0"/>
        <v>1509</v>
      </c>
      <c r="F41" s="107">
        <f t="shared" si="0"/>
        <v>41</v>
      </c>
      <c r="G41" s="107">
        <f t="shared" si="0"/>
        <v>7</v>
      </c>
      <c r="H41" s="107">
        <f t="shared" si="0"/>
        <v>6</v>
      </c>
      <c r="I41" s="107">
        <f t="shared" si="0"/>
        <v>5</v>
      </c>
      <c r="J41" s="107">
        <f t="shared" si="0"/>
        <v>6</v>
      </c>
      <c r="K41" s="107">
        <f t="shared" si="0"/>
        <v>73</v>
      </c>
      <c r="L41" s="107">
        <f t="shared" si="0"/>
        <v>0</v>
      </c>
      <c r="M41" s="107">
        <f t="shared" si="0"/>
        <v>0</v>
      </c>
      <c r="N41" s="107">
        <f t="shared" si="0"/>
        <v>0</v>
      </c>
      <c r="O41" s="2">
        <f>AVERAGE(O10:O40)</f>
        <v>2</v>
      </c>
      <c r="P41" s="107">
        <f t="shared" si="0"/>
        <v>150</v>
      </c>
      <c r="Q41" s="109">
        <f t="shared" si="0"/>
        <v>250</v>
      </c>
      <c r="R41" s="110">
        <f>AVERAGE(R10:R40)</f>
        <v>2</v>
      </c>
      <c r="S41" s="14">
        <f t="shared" ref="S41:AB41" si="1">SUM(S10:S40)</f>
        <v>4546</v>
      </c>
      <c r="T41" s="14">
        <f t="shared" si="1"/>
        <v>0</v>
      </c>
      <c r="U41" s="14">
        <f t="shared" si="1"/>
        <v>2188</v>
      </c>
      <c r="V41" s="14">
        <f t="shared" si="1"/>
        <v>514</v>
      </c>
      <c r="W41" s="14">
        <f t="shared" si="1"/>
        <v>437</v>
      </c>
      <c r="X41" s="14">
        <f t="shared" si="1"/>
        <v>61</v>
      </c>
      <c r="Y41" s="14">
        <f t="shared" si="1"/>
        <v>27</v>
      </c>
      <c r="Z41" s="14">
        <f t="shared" si="1"/>
        <v>3</v>
      </c>
      <c r="AA41" s="14">
        <f t="shared" si="1"/>
        <v>245</v>
      </c>
      <c r="AB41" s="14">
        <f t="shared" si="1"/>
        <v>943</v>
      </c>
      <c r="AC41" s="125" t="s">
        <v>6</v>
      </c>
      <c r="AD41" s="18"/>
    </row>
    <row r="42" spans="1:30" s="17" customFormat="1" ht="3" customHeight="1" x14ac:dyDescent="0.2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128"/>
      <c r="P42" s="71"/>
      <c r="Q42" s="71"/>
      <c r="R42" s="71"/>
      <c r="S42" s="71"/>
      <c r="T42" s="71"/>
      <c r="U42" s="72"/>
      <c r="V42" s="72"/>
      <c r="W42" s="72"/>
      <c r="X42" s="72"/>
      <c r="Y42" s="72"/>
      <c r="Z42" s="72"/>
      <c r="AA42" s="72"/>
      <c r="AB42" s="72"/>
      <c r="AC42" s="73"/>
    </row>
    <row r="43" spans="1:30" ht="27" customHeight="1" x14ac:dyDescent="0.2">
      <c r="A43" s="363" t="s">
        <v>32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3"/>
      <c r="O43" s="360"/>
      <c r="P43" s="360"/>
      <c r="Q43" s="360"/>
      <c r="R43" s="360"/>
      <c r="S43" s="360"/>
      <c r="T43" s="360"/>
      <c r="U43" s="361"/>
      <c r="V43" s="360"/>
      <c r="W43" s="360"/>
      <c r="X43" s="360"/>
      <c r="Y43" s="360"/>
      <c r="Z43" s="360"/>
      <c r="AA43" s="360"/>
      <c r="AB43" s="360"/>
      <c r="AC43" s="361"/>
    </row>
    <row r="44" spans="1:30" ht="3" customHeight="1" x14ac:dyDescent="0.2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75"/>
      <c r="X44" s="22"/>
      <c r="Y44" s="22"/>
      <c r="Z44" s="22"/>
      <c r="AA44" s="22"/>
      <c r="AB44" s="22"/>
      <c r="AC44" s="21"/>
    </row>
    <row r="45" spans="1:30" ht="11.25" customHeight="1" x14ac:dyDescent="0.2">
      <c r="A45" s="76" t="s">
        <v>5</v>
      </c>
      <c r="N45" s="164"/>
      <c r="O45" s="362">
        <v>2</v>
      </c>
      <c r="P45" s="362"/>
      <c r="S45" s="46"/>
      <c r="W45" s="18"/>
    </row>
    <row r="46" spans="1:30" x14ac:dyDescent="0.2">
      <c r="S46" s="46"/>
      <c r="W46" s="18"/>
    </row>
    <row r="47" spans="1:30" x14ac:dyDescent="0.2">
      <c r="S47" s="46"/>
      <c r="W47" s="18"/>
    </row>
    <row r="48" spans="1:30" x14ac:dyDescent="0.2">
      <c r="S48" s="46"/>
      <c r="W48" s="18"/>
    </row>
    <row r="49" spans="19:23" x14ac:dyDescent="0.2">
      <c r="S49" s="46"/>
      <c r="W49" s="18"/>
    </row>
    <row r="50" spans="19:23" x14ac:dyDescent="0.2">
      <c r="S50" s="46"/>
      <c r="W50" s="18"/>
    </row>
    <row r="51" spans="19:23" x14ac:dyDescent="0.2">
      <c r="S51" s="46"/>
      <c r="W51" s="18"/>
    </row>
    <row r="52" spans="19:23" x14ac:dyDescent="0.2">
      <c r="S52" s="46"/>
      <c r="W52" s="18"/>
    </row>
  </sheetData>
  <mergeCells count="40">
    <mergeCell ref="U7:U9"/>
    <mergeCell ref="A43:M43"/>
    <mergeCell ref="N43:U43"/>
    <mergeCell ref="V43:AC43"/>
    <mergeCell ref="A6:A9"/>
    <mergeCell ref="B6:C8"/>
    <mergeCell ref="F9:G9"/>
    <mergeCell ref="H9:I9"/>
    <mergeCell ref="E7:E8"/>
    <mergeCell ref="D6:O6"/>
    <mergeCell ref="P6:R8"/>
    <mergeCell ref="M7:M8"/>
    <mergeCell ref="N7:N8"/>
    <mergeCell ref="J7:J8"/>
    <mergeCell ref="D7:D8"/>
    <mergeCell ref="F7:G8"/>
    <mergeCell ref="A4:G4"/>
    <mergeCell ref="O45:P45"/>
    <mergeCell ref="L4:R4"/>
    <mergeCell ref="H4:K4"/>
    <mergeCell ref="L7:L8"/>
    <mergeCell ref="O7:O8"/>
    <mergeCell ref="H7:I8"/>
    <mergeCell ref="K7:K8"/>
    <mergeCell ref="AA2:AC2"/>
    <mergeCell ref="W2:Z2"/>
    <mergeCell ref="V4:Z4"/>
    <mergeCell ref="S4:U4"/>
    <mergeCell ref="S6:X6"/>
    <mergeCell ref="AA4:AC4"/>
    <mergeCell ref="AC6:AC9"/>
    <mergeCell ref="T7:T8"/>
    <mergeCell ref="V7:V9"/>
    <mergeCell ref="Y7:Y9"/>
    <mergeCell ref="Z7:Z9"/>
    <mergeCell ref="AA7:AA9"/>
    <mergeCell ref="AB7:AB9"/>
    <mergeCell ref="X7:X9"/>
    <mergeCell ref="W7:W9"/>
    <mergeCell ref="S7:S8"/>
  </mergeCells>
  <printOptions horizontalCentered="1" verticalCentered="1"/>
  <pageMargins left="0" right="0" top="0" bottom="0" header="0" footer="0"/>
  <pageSetup scale="71" orientation="landscape" verticalDpi="30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6" tint="-0.249977111117893"/>
    <pageSetUpPr fitToPage="1"/>
  </sheetPr>
  <dimension ref="A1:S52"/>
  <sheetViews>
    <sheetView showGridLines="0" showZeros="0" topLeftCell="A22" zoomScale="120" zoomScaleNormal="120" workbookViewId="0">
      <selection activeCell="F19" sqref="F19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41</v>
      </c>
      <c r="M1" s="250"/>
      <c r="N1" s="246">
        <v>2014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243">
        <v>1558</v>
      </c>
      <c r="M2" s="244"/>
      <c r="N2" s="244"/>
      <c r="O2" s="244"/>
      <c r="P2" s="244"/>
      <c r="Q2" s="245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251">
        <v>367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310"/>
      <c r="M6" s="311"/>
      <c r="N6" s="311"/>
      <c r="O6" s="311"/>
      <c r="P6" s="311"/>
      <c r="Q6" s="3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270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235" t="s">
        <v>11</v>
      </c>
      <c r="Q8" s="236"/>
      <c r="R8" s="27"/>
    </row>
    <row r="9" spans="1:19" s="30" customFormat="1" ht="10.5" customHeight="1" x14ac:dyDescent="0.15">
      <c r="A9" s="271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237"/>
      <c r="Q9" s="238"/>
      <c r="R9" s="29"/>
    </row>
    <row r="10" spans="1:19" s="32" customFormat="1" ht="21" customHeight="1" x14ac:dyDescent="0.15">
      <c r="A10" s="272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239"/>
      <c r="Q10" s="240"/>
      <c r="R10" s="31"/>
    </row>
    <row r="11" spans="1:19" ht="15.95" customHeight="1" x14ac:dyDescent="0.2">
      <c r="A11" s="85">
        <v>1</v>
      </c>
      <c r="B11" s="86">
        <f>SUM(Marback!D10,Marback!E10,Marback!F10, Marback!G10)</f>
        <v>80</v>
      </c>
      <c r="C11" s="87">
        <f>SUM(Marback!C10, Marback!AA10, Marback!AB10)</f>
        <v>5</v>
      </c>
      <c r="D11" s="88"/>
      <c r="E11" s="86">
        <f>SUM(Marback!H10, Marback!I10, Marback!P10)</f>
        <v>3</v>
      </c>
      <c r="F11" s="87"/>
      <c r="G11" s="88"/>
      <c r="H11" s="86">
        <f>SUM(Marback!L10, Marback!M10, Marback!N10)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SUM(Marback!D11,Marback!E11,Marback!F11, Marback!G11)</f>
        <v>214</v>
      </c>
      <c r="C12" s="93">
        <f>SUM(Marback!C11, Marback!AA11, Marback!AB11)</f>
        <v>145</v>
      </c>
      <c r="D12" s="94"/>
      <c r="E12" s="92">
        <f>SUM(Marback!H11, Marback!I11, Marback!P11)</f>
        <v>13</v>
      </c>
      <c r="F12" s="93"/>
      <c r="G12" s="94"/>
      <c r="H12" s="92">
        <f>SUM(Marback!L11, Marback!M11, Marback!N11)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SUM(Marback!D12,Marback!E12,Marback!F12, Marback!G12)</f>
        <v>8</v>
      </c>
      <c r="C13" s="93">
        <f>SUM(Marback!C12, Marback!AA12, Marback!AB12)</f>
        <v>0</v>
      </c>
      <c r="D13" s="94"/>
      <c r="E13" s="92">
        <f>SUM(Marback!H12, Marback!I12, Marback!P12)</f>
        <v>3</v>
      </c>
      <c r="F13" s="93"/>
      <c r="G13" s="94"/>
      <c r="H13" s="92">
        <f>SUM(Marback!L12, Marback!M12, Marback!N12)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SUM(Marback!D13,Marback!E13,Marback!F13, Marback!G13)</f>
        <v>21</v>
      </c>
      <c r="C14" s="93">
        <f>SUM(Marback!C13, Marback!AA13, Marback!AB13)</f>
        <v>0</v>
      </c>
      <c r="D14" s="94"/>
      <c r="E14" s="92">
        <f>SUM(Marback!H13, Marback!I13, Marback!P13)</f>
        <v>7</v>
      </c>
      <c r="F14" s="93"/>
      <c r="G14" s="94"/>
      <c r="H14" s="92">
        <f>SUM(Marback!L13, Marback!M13, Marback!N13)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SUM(Marback!D14,Marback!E14,Marback!F14, Marback!G14)</f>
        <v>0</v>
      </c>
      <c r="C15" s="93">
        <f>SUM(Marback!C14, Marback!AA14, Marback!AB14)</f>
        <v>0</v>
      </c>
      <c r="D15" s="94"/>
      <c r="E15" s="92">
        <f>SUM(Marback!H14, Marback!I14, Marback!P14)</f>
        <v>0</v>
      </c>
      <c r="F15" s="93"/>
      <c r="G15" s="94"/>
      <c r="H15" s="92">
        <f>SUM(Marback!L14, Marback!M14, Marback!N14)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SUM(Marback!D15,Marback!E15,Marback!F15, Marback!G15)</f>
        <v>21</v>
      </c>
      <c r="C16" s="93">
        <f>SUM(Marback!C15, Marback!AA15, Marback!AB15)</f>
        <v>4</v>
      </c>
      <c r="D16" s="94"/>
      <c r="E16" s="92">
        <f>SUM(Marback!H15, Marback!I15, Marback!P15)</f>
        <v>2</v>
      </c>
      <c r="F16" s="93"/>
      <c r="G16" s="94"/>
      <c r="H16" s="92">
        <f>SUM(Marback!L15, Marback!M15, Marback!N15)</f>
        <v>0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SUM(Marback!D16,Marback!E16,Marback!F16, Marback!G16)</f>
        <v>51</v>
      </c>
      <c r="C17" s="93">
        <f>SUM(Marback!C16, Marback!AA16, Marback!AB16)</f>
        <v>0</v>
      </c>
      <c r="D17" s="94"/>
      <c r="E17" s="92">
        <f>SUM(Marback!H16, Marback!I16, Marback!P16)</f>
        <v>6</v>
      </c>
      <c r="F17" s="93"/>
      <c r="G17" s="94"/>
      <c r="H17" s="92">
        <f>SUM(Marback!L16, Marback!M16, Marback!N16)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SUM(Marback!D17,Marback!E17,Marback!F17, Marback!G17)</f>
        <v>302</v>
      </c>
      <c r="C18" s="93">
        <f>SUM(Marback!C17, Marback!AA17, Marback!AB17)</f>
        <v>54</v>
      </c>
      <c r="D18" s="94"/>
      <c r="E18" s="92">
        <f>SUM(Marback!H17, Marback!I17, Marback!P17)</f>
        <v>20</v>
      </c>
      <c r="F18" s="93"/>
      <c r="G18" s="94"/>
      <c r="H18" s="92">
        <f>SUM(Marback!L17, Marback!M17, Marback!N17)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SUM(Marback!D18,Marback!E18,Marback!F18, Marback!G18)</f>
        <v>243</v>
      </c>
      <c r="C19" s="93">
        <f>SUM(Marback!C18, Marback!AA18, Marback!AB18)</f>
        <v>228</v>
      </c>
      <c r="D19" s="94"/>
      <c r="E19" s="92">
        <f>SUM(Marback!H18, Marback!I18, Marback!P18)</f>
        <v>5</v>
      </c>
      <c r="F19" s="93"/>
      <c r="G19" s="94"/>
      <c r="H19" s="92">
        <f>SUM(Marback!L18, Marback!M18, Marback!N18)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SUM(Marback!D19,Marback!E19,Marback!F19, Marback!G19)</f>
        <v>18</v>
      </c>
      <c r="C20" s="93">
        <f>SUM(Marback!C19, Marback!AA19, Marback!AB19)</f>
        <v>0</v>
      </c>
      <c r="D20" s="94"/>
      <c r="E20" s="92">
        <f>SUM(Marback!H19, Marback!I19, Marback!P19)</f>
        <v>4</v>
      </c>
      <c r="F20" s="93"/>
      <c r="G20" s="94"/>
      <c r="H20" s="92">
        <f>SUM(Marback!L19, Marback!M19, Marback!N19)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SUM(Marback!D20,Marback!E20,Marback!F20, Marback!G20)</f>
        <v>43</v>
      </c>
      <c r="C21" s="93">
        <f>SUM(Marback!C20, Marback!AA20, Marback!AB20)</f>
        <v>0</v>
      </c>
      <c r="D21" s="94"/>
      <c r="E21" s="92">
        <f>SUM(Marback!H20, Marback!I20, Marback!P20)</f>
        <v>16</v>
      </c>
      <c r="F21" s="93"/>
      <c r="G21" s="94"/>
      <c r="H21" s="92">
        <f>SUM(Marback!L20, Marback!M20, Marback!N20)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SUM(Marback!D21,Marback!E21,Marback!F21, Marback!G21)</f>
        <v>0</v>
      </c>
      <c r="C22" s="93">
        <f>SUM(Marback!C21, Marback!AA21, Marback!AB21)</f>
        <v>0</v>
      </c>
      <c r="D22" s="94"/>
      <c r="E22" s="92">
        <f>SUM(Marback!H21, Marback!I21, Marback!P21)</f>
        <v>0</v>
      </c>
      <c r="F22" s="93"/>
      <c r="G22" s="94"/>
      <c r="H22" s="92">
        <f>SUM(Marback!L21, Marback!M21, Marback!N21)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SUM(Marback!D22,Marback!E22,Marback!F22, Marback!G22)</f>
        <v>40</v>
      </c>
      <c r="C23" s="93">
        <f>SUM(Marback!C22, Marback!AA22, Marback!AB22)</f>
        <v>66</v>
      </c>
      <c r="D23" s="94"/>
      <c r="E23" s="92">
        <f>SUM(Marback!H22, Marback!I22, Marback!P22)</f>
        <v>2</v>
      </c>
      <c r="F23" s="93"/>
      <c r="G23" s="94"/>
      <c r="H23" s="92">
        <f>SUM(Marback!L22, Marback!M22, Marback!N22)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SUM(Marback!D23,Marback!E23,Marback!F23, Marback!G23)</f>
        <v>58</v>
      </c>
      <c r="C24" s="93">
        <f>SUM(Marback!C23, Marback!AA23, Marback!AB23)</f>
        <v>0</v>
      </c>
      <c r="D24" s="94"/>
      <c r="E24" s="92">
        <f>SUM(Marback!H23, Marback!I23, Marback!P23)</f>
        <v>1</v>
      </c>
      <c r="F24" s="93"/>
      <c r="G24" s="94"/>
      <c r="H24" s="92">
        <f>SUM(Marback!L23, Marback!M23, Marback!N23)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SUM(Marback!D24,Marback!E24,Marback!F24, Marback!G24)</f>
        <v>209</v>
      </c>
      <c r="C25" s="93">
        <f>SUM(Marback!C24, Marback!AA24, Marback!AB24)</f>
        <v>127</v>
      </c>
      <c r="D25" s="94"/>
      <c r="E25" s="92">
        <f>SUM(Marback!H24, Marback!I24, Marback!P24)</f>
        <v>16</v>
      </c>
      <c r="F25" s="93"/>
      <c r="G25" s="94"/>
      <c r="H25" s="92">
        <f>SUM(Marback!L24, Marback!M24, Marback!N24)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SUM(Marback!D25,Marback!E25,Marback!F25, Marback!G25)</f>
        <v>276</v>
      </c>
      <c r="C26" s="93">
        <f>SUM(Marback!C25, Marback!AA25, Marback!AB25)</f>
        <v>997</v>
      </c>
      <c r="D26" s="94"/>
      <c r="E26" s="92">
        <f>SUM(Marback!H25, Marback!I25, Marback!P25)</f>
        <v>8</v>
      </c>
      <c r="F26" s="93"/>
      <c r="G26" s="94"/>
      <c r="H26" s="92">
        <f>SUM(Marback!L25, Marback!M25, Marback!N25)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SUM(Marback!D26,Marback!E26,Marback!F26, Marback!G26)</f>
        <v>33</v>
      </c>
      <c r="C27" s="93">
        <f>SUM(Marback!C26, Marback!AA26, Marback!AB26)</f>
        <v>0</v>
      </c>
      <c r="D27" s="94"/>
      <c r="E27" s="92">
        <f>SUM(Marback!H26, Marback!I26, Marback!P26)</f>
        <v>4</v>
      </c>
      <c r="F27" s="93"/>
      <c r="G27" s="94"/>
      <c r="H27" s="92">
        <f>SUM(Marback!L26, Marback!M26, Marback!N26)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SUM(Marback!D27,Marback!E27,Marback!F27, Marback!G27)</f>
        <v>30</v>
      </c>
      <c r="C28" s="93">
        <f>SUM(Marback!C27, Marback!AA27, Marback!AB27)</f>
        <v>0</v>
      </c>
      <c r="D28" s="94"/>
      <c r="E28" s="92">
        <f>SUM(Marback!H27, Marback!I27, Marback!P27)</f>
        <v>5</v>
      </c>
      <c r="F28" s="93"/>
      <c r="G28" s="94"/>
      <c r="H28" s="92">
        <f>SUM(Marback!L27, Marback!M27, Marback!N27)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SUM(Marback!D28,Marback!E28,Marback!F28, Marback!G28)</f>
        <v>0</v>
      </c>
      <c r="C29" s="93">
        <f>SUM(Marback!C28, Marback!AA28, Marback!AB28)</f>
        <v>0</v>
      </c>
      <c r="D29" s="94"/>
      <c r="E29" s="92">
        <f>SUM(Marback!H28, Marback!I28, Marback!P28)</f>
        <v>0</v>
      </c>
      <c r="F29" s="93"/>
      <c r="G29" s="94"/>
      <c r="H29" s="92">
        <f>SUM(Marback!L28, Marback!M28, Marback!N28)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SUM(Marback!D29,Marback!E29,Marback!F29, Marback!G29)</f>
        <v>49</v>
      </c>
      <c r="C30" s="93">
        <f>SUM(Marback!C29, Marback!AA29, Marback!AB29)</f>
        <v>72</v>
      </c>
      <c r="D30" s="94"/>
      <c r="E30" s="92">
        <f>SUM(Marback!H29, Marback!I29, Marback!P29)</f>
        <v>2</v>
      </c>
      <c r="F30" s="93"/>
      <c r="G30" s="94"/>
      <c r="H30" s="92">
        <f>SUM(Marback!L29, Marback!M29, Marback!N29)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SUM(Marback!D30,Marback!E30,Marback!F30, Marback!G30)</f>
        <v>52</v>
      </c>
      <c r="C31" s="93">
        <f>SUM(Marback!C30, Marback!AA30, Marback!AB30)</f>
        <v>0</v>
      </c>
      <c r="D31" s="94"/>
      <c r="E31" s="92">
        <f>SUM(Marback!H30, Marback!I30, Marback!P30)</f>
        <v>2</v>
      </c>
      <c r="F31" s="93"/>
      <c r="G31" s="94"/>
      <c r="H31" s="92">
        <f>SUM(Marback!L30, Marback!M30, Marback!N30)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SUM(Marback!D31,Marback!E31,Marback!F31, Marback!G31)</f>
        <v>322</v>
      </c>
      <c r="C32" s="93">
        <f>SUM(Marback!C31, Marback!AA31, Marback!AB31)</f>
        <v>141</v>
      </c>
      <c r="D32" s="94"/>
      <c r="E32" s="92">
        <f>SUM(Marback!H31, Marback!I31, Marback!P31)</f>
        <v>4</v>
      </c>
      <c r="F32" s="93"/>
      <c r="G32" s="94"/>
      <c r="H32" s="92">
        <f>SUM(Marback!L31, Marback!M31, Marback!N31)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SUM(Marback!D32,Marback!E32,Marback!F32, Marback!G32)</f>
        <v>303</v>
      </c>
      <c r="C33" s="93">
        <f>SUM(Marback!C32, Marback!AA32, Marback!AB32)</f>
        <v>229</v>
      </c>
      <c r="D33" s="94"/>
      <c r="E33" s="92">
        <f>SUM(Marback!H32, Marback!I32, Marback!P32)</f>
        <v>13</v>
      </c>
      <c r="F33" s="93"/>
      <c r="G33" s="94"/>
      <c r="H33" s="92">
        <f>SUM(Marback!L32, Marback!M32, Marback!N32)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SUM(Marback!D33,Marback!E33,Marback!F33, Marback!G33)</f>
        <v>34</v>
      </c>
      <c r="C34" s="93">
        <f>SUM(Marback!C33, Marback!AA33, Marback!AB33)</f>
        <v>0</v>
      </c>
      <c r="D34" s="94"/>
      <c r="E34" s="92">
        <f>SUM(Marback!H33, Marback!I33, Marback!P33)</f>
        <v>11</v>
      </c>
      <c r="F34" s="93"/>
      <c r="G34" s="94"/>
      <c r="H34" s="92">
        <f>SUM(Marback!L33, Marback!M33, Marback!N33)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SUM(Marback!D34,Marback!E34,Marback!F34, Marback!G34)</f>
        <v>33</v>
      </c>
      <c r="C35" s="93">
        <f>SUM(Marback!C34, Marback!AA34, Marback!AB34)</f>
        <v>0</v>
      </c>
      <c r="D35" s="94"/>
      <c r="E35" s="92">
        <f>SUM(Marback!H34, Marback!I34, Marback!P34)</f>
        <v>7</v>
      </c>
      <c r="F35" s="93"/>
      <c r="G35" s="94"/>
      <c r="H35" s="92">
        <f>SUM(Marback!L34, Marback!M34, Marback!N34)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SUM(Marback!D35,Marback!E35,Marback!F35, Marback!G35)</f>
        <v>0</v>
      </c>
      <c r="C36" s="93">
        <f>SUM(Marback!C35, Marback!AA35, Marback!AB35)</f>
        <v>0</v>
      </c>
      <c r="D36" s="94"/>
      <c r="E36" s="92">
        <f>SUM(Marback!H35, Marback!I35, Marback!P35)</f>
        <v>0</v>
      </c>
      <c r="F36" s="93"/>
      <c r="G36" s="94"/>
      <c r="H36" s="92">
        <f>SUM(Marback!L35, Marback!M35, Marback!N35)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SUM(Marback!D36,Marback!E36,Marback!F36, Marback!G36)</f>
        <v>21</v>
      </c>
      <c r="C37" s="93">
        <f>SUM(Marback!C36, Marback!AA36, Marback!AB36)</f>
        <v>1</v>
      </c>
      <c r="D37" s="94"/>
      <c r="E37" s="92">
        <f>SUM(Marback!H36, Marback!I36, Marback!P36)</f>
        <v>4</v>
      </c>
      <c r="F37" s="93"/>
      <c r="G37" s="94"/>
      <c r="H37" s="92">
        <f>SUM(Marback!L36, Marback!M36, Marback!N36)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SUM(Marback!D37,Marback!E37,Marback!F37, Marback!G37)</f>
        <v>51</v>
      </c>
      <c r="C38" s="93">
        <f>SUM(Marback!C37, Marback!AA37, Marback!AB37)</f>
        <v>0</v>
      </c>
      <c r="D38" s="94"/>
      <c r="E38" s="92">
        <f>SUM(Marback!H37, Marback!I37, Marback!P37)</f>
        <v>8</v>
      </c>
      <c r="F38" s="93"/>
      <c r="G38" s="94"/>
      <c r="H38" s="92">
        <f>SUM(Marback!L37, Marback!M37, Marback!N37)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SUM(Marback!D38,Marback!E38,Marback!F38, Marback!G38)</f>
        <v>68</v>
      </c>
      <c r="C39" s="93">
        <f>SUM(Marback!C38, Marback!AA38, Marback!AB38)</f>
        <v>58</v>
      </c>
      <c r="D39" s="94"/>
      <c r="E39" s="92">
        <f>SUM(Marback!H38, Marback!I38, Marback!P38)</f>
        <v>6</v>
      </c>
      <c r="F39" s="93"/>
      <c r="G39" s="94"/>
      <c r="H39" s="92">
        <f>SUM(Marback!L38, Marback!M38, Marback!N38)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SUM(Marback!D39,Marback!E39,Marback!F39, Marback!G39)</f>
        <v>199</v>
      </c>
      <c r="C40" s="93">
        <f>SUM(Marback!C39, Marback!AA39, Marback!AB39)</f>
        <v>125</v>
      </c>
      <c r="D40" s="94"/>
      <c r="E40" s="92">
        <f>SUM(Marback!H39, Marback!I39, Marback!P39)</f>
        <v>7</v>
      </c>
      <c r="F40" s="93"/>
      <c r="G40" s="94"/>
      <c r="H40" s="92">
        <f>SUM(Marback!L39, Marback!M39, Marback!N39)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SUM(Marback!D40,Marback!E40,Marback!F40, Marback!G40)</f>
        <v>0</v>
      </c>
      <c r="C41" s="100">
        <f>SUM(Marback!C40, Marback!AA40, Marback!AB40)</f>
        <v>100</v>
      </c>
      <c r="D41" s="94"/>
      <c r="E41" s="99">
        <f>SUM(Marback!H40, Marback!I40, Marback!P40)</f>
        <v>0</v>
      </c>
      <c r="F41" s="93"/>
      <c r="G41" s="94"/>
      <c r="H41" s="99">
        <f>SUM(Marback!L40, Marback!M40, Marback!N40)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 t="shared" ref="B42:I42" si="0">SUM(B11:B41)</f>
        <v>2779</v>
      </c>
      <c r="C42" s="103">
        <f t="shared" si="0"/>
        <v>2352</v>
      </c>
      <c r="D42" s="104">
        <f t="shared" si="0"/>
        <v>0</v>
      </c>
      <c r="E42" s="103">
        <f t="shared" si="0"/>
        <v>179</v>
      </c>
      <c r="F42" s="103">
        <f t="shared" si="0"/>
        <v>0</v>
      </c>
      <c r="G42" s="104">
        <f t="shared" si="0"/>
        <v>0</v>
      </c>
      <c r="H42" s="103">
        <f t="shared" si="0"/>
        <v>0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/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/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6947.5</v>
      </c>
      <c r="C49" s="16"/>
      <c r="D49" s="16"/>
      <c r="E49" s="44">
        <f>E42*E45</f>
        <v>358</v>
      </c>
      <c r="F49" s="43"/>
      <c r="G49" s="16"/>
      <c r="H49" s="44">
        <f>H42*H45</f>
        <v>0</v>
      </c>
      <c r="I49" s="45"/>
      <c r="J49" s="198"/>
      <c r="K49" s="189"/>
      <c r="L49" s="185"/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A8:A10"/>
    <mergeCell ref="B8:D9"/>
    <mergeCell ref="E8:G9"/>
    <mergeCell ref="H8:K9"/>
    <mergeCell ref="L8:L9"/>
    <mergeCell ref="L1:M1"/>
    <mergeCell ref="M8:O9"/>
    <mergeCell ref="N1:Q1"/>
    <mergeCell ref="L2:Q2"/>
    <mergeCell ref="L3:M3"/>
    <mergeCell ref="N3:Q3"/>
    <mergeCell ref="A6:F6"/>
    <mergeCell ref="G6:K6"/>
    <mergeCell ref="L6:Q6"/>
    <mergeCell ref="P8:Q10"/>
    <mergeCell ref="I10:J10"/>
    <mergeCell ref="M10:O10"/>
    <mergeCell ref="I11:J11"/>
    <mergeCell ref="M11:O11"/>
    <mergeCell ref="P11:Q11"/>
    <mergeCell ref="I12:J12"/>
    <mergeCell ref="M12:O12"/>
    <mergeCell ref="P12:Q12"/>
    <mergeCell ref="I13:J13"/>
    <mergeCell ref="M13:O13"/>
    <mergeCell ref="P13:Q13"/>
    <mergeCell ref="I14:J14"/>
    <mergeCell ref="M14:O14"/>
    <mergeCell ref="P14:Q14"/>
    <mergeCell ref="I15:J15"/>
    <mergeCell ref="M15:O15"/>
    <mergeCell ref="P15:Q15"/>
    <mergeCell ref="I16:J16"/>
    <mergeCell ref="M16:O16"/>
    <mergeCell ref="P16:Q16"/>
    <mergeCell ref="I17:J17"/>
    <mergeCell ref="M17:O17"/>
    <mergeCell ref="P17:Q17"/>
    <mergeCell ref="I18:J18"/>
    <mergeCell ref="M18:O18"/>
    <mergeCell ref="P18:Q18"/>
    <mergeCell ref="I19:J19"/>
    <mergeCell ref="M19:O19"/>
    <mergeCell ref="P19:Q19"/>
    <mergeCell ref="I20:J20"/>
    <mergeCell ref="M20:O20"/>
    <mergeCell ref="P20:Q20"/>
    <mergeCell ref="I21:J21"/>
    <mergeCell ref="M21:O21"/>
    <mergeCell ref="P21:Q21"/>
    <mergeCell ref="I22:J22"/>
    <mergeCell ref="M22:O22"/>
    <mergeCell ref="P22:Q22"/>
    <mergeCell ref="I23:J23"/>
    <mergeCell ref="M23:O23"/>
    <mergeCell ref="P23:Q23"/>
    <mergeCell ref="I24:J24"/>
    <mergeCell ref="M24:O24"/>
    <mergeCell ref="P24:Q24"/>
    <mergeCell ref="I25:J25"/>
    <mergeCell ref="M25:O25"/>
    <mergeCell ref="P25:Q25"/>
    <mergeCell ref="I26:J26"/>
    <mergeCell ref="M26:O26"/>
    <mergeCell ref="P26:Q26"/>
    <mergeCell ref="I27:J27"/>
    <mergeCell ref="M27:O27"/>
    <mergeCell ref="P27:Q27"/>
    <mergeCell ref="I28:J28"/>
    <mergeCell ref="M28:O28"/>
    <mergeCell ref="P28:Q28"/>
    <mergeCell ref="I29:J29"/>
    <mergeCell ref="M29:O29"/>
    <mergeCell ref="P29:Q29"/>
    <mergeCell ref="I30:J30"/>
    <mergeCell ref="M30:O30"/>
    <mergeCell ref="P30:Q30"/>
    <mergeCell ref="I31:J31"/>
    <mergeCell ref="M31:O31"/>
    <mergeCell ref="P31:Q31"/>
    <mergeCell ref="I32:J32"/>
    <mergeCell ref="M32:O32"/>
    <mergeCell ref="P32:Q32"/>
    <mergeCell ref="I33:J33"/>
    <mergeCell ref="M33:O33"/>
    <mergeCell ref="P33:Q33"/>
    <mergeCell ref="I34:J34"/>
    <mergeCell ref="M34:O34"/>
    <mergeCell ref="P34:Q34"/>
    <mergeCell ref="I35:J35"/>
    <mergeCell ref="M35:O35"/>
    <mergeCell ref="P35:Q35"/>
    <mergeCell ref="I36:J36"/>
    <mergeCell ref="M36:O36"/>
    <mergeCell ref="P36:Q36"/>
    <mergeCell ref="I37:J37"/>
    <mergeCell ref="M37:O37"/>
    <mergeCell ref="P37:Q37"/>
    <mergeCell ref="I38:J38"/>
    <mergeCell ref="M38:O38"/>
    <mergeCell ref="P38:Q38"/>
    <mergeCell ref="I39:J39"/>
    <mergeCell ref="M39:O39"/>
    <mergeCell ref="P39:Q39"/>
    <mergeCell ref="H45:H46"/>
    <mergeCell ref="K46:Q48"/>
    <mergeCell ref="I40:J40"/>
    <mergeCell ref="M40:O40"/>
    <mergeCell ref="P40:Q40"/>
    <mergeCell ref="I41:J41"/>
    <mergeCell ref="M41:O41"/>
    <mergeCell ref="P41:Q41"/>
    <mergeCell ref="A48:I48"/>
    <mergeCell ref="K49:K50"/>
    <mergeCell ref="L49:Q50"/>
    <mergeCell ref="I42:J42"/>
    <mergeCell ref="M42:O42"/>
    <mergeCell ref="P42:Q42"/>
    <mergeCell ref="A44:I44"/>
    <mergeCell ref="J44:J49"/>
    <mergeCell ref="K44:Q45"/>
    <mergeCell ref="B45:B46"/>
    <mergeCell ref="E45:E46"/>
  </mergeCells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3" tint="0.39997558519241921"/>
    <pageSetUpPr fitToPage="1"/>
  </sheetPr>
  <dimension ref="A1:AK52"/>
  <sheetViews>
    <sheetView showGridLines="0" showZeros="0" workbookViewId="0">
      <selection activeCell="R10" sqref="R10:R40"/>
    </sheetView>
  </sheetViews>
  <sheetFormatPr defaultColWidth="8.77734375" defaultRowHeight="15" x14ac:dyDescent="0.2"/>
  <cols>
    <col min="1" max="1" width="3.77734375" style="46" customWidth="1"/>
    <col min="2" max="5" width="5.77734375" style="18" customWidth="1"/>
    <col min="6" max="9" width="3.77734375" style="18" customWidth="1"/>
    <col min="10" max="10" width="5.77734375" style="18" customWidth="1"/>
    <col min="11" max="11" width="6.109375" style="18" customWidth="1"/>
    <col min="12" max="14" width="6" style="18" customWidth="1"/>
    <col min="15" max="15" width="5.77734375" style="54" customWidth="1"/>
    <col min="16" max="16" width="6.44140625" style="54" customWidth="1"/>
    <col min="17" max="18" width="5.77734375" style="54" customWidth="1"/>
    <col min="19" max="19" width="6.44140625" style="54" customWidth="1"/>
    <col min="20" max="20" width="6.44140625" style="18" customWidth="1"/>
    <col min="21" max="22" width="5.77734375" style="18" customWidth="1"/>
    <col min="23" max="23" width="5.77734375" style="46" customWidth="1"/>
    <col min="24" max="28" width="5.77734375" style="18" customWidth="1"/>
    <col min="29" max="29" width="3.77734375" style="18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6"/>
      <c r="Q2" s="56"/>
      <c r="R2" s="56"/>
      <c r="S2" s="56"/>
      <c r="T2" s="56"/>
      <c r="U2" s="118"/>
      <c r="V2" s="118"/>
      <c r="W2" s="302" t="s">
        <v>41</v>
      </c>
      <c r="X2" s="302"/>
      <c r="Y2" s="302"/>
      <c r="Z2" s="303"/>
      <c r="AA2" s="301">
        <v>2014</v>
      </c>
      <c r="AB2" s="302"/>
      <c r="AC2" s="302"/>
    </row>
    <row r="3" spans="1:37" ht="3" customHeight="1" x14ac:dyDescent="0.2">
      <c r="T3" s="54"/>
      <c r="U3" s="54"/>
      <c r="V3" s="54"/>
      <c r="W3" s="54"/>
      <c r="AC3" s="46"/>
    </row>
    <row r="4" spans="1:37" ht="27" customHeight="1" x14ac:dyDescent="0.2">
      <c r="A4" s="303" t="s">
        <v>59</v>
      </c>
      <c r="B4" s="311"/>
      <c r="C4" s="311"/>
      <c r="D4" s="311"/>
      <c r="E4" s="311"/>
      <c r="F4" s="311"/>
      <c r="G4" s="312"/>
      <c r="H4" s="310">
        <v>1558</v>
      </c>
      <c r="I4" s="311"/>
      <c r="J4" s="311"/>
      <c r="K4" s="312"/>
      <c r="L4" s="306" t="s">
        <v>60</v>
      </c>
      <c r="M4" s="307"/>
      <c r="N4" s="307"/>
      <c r="O4" s="307"/>
      <c r="P4" s="307"/>
      <c r="Q4" s="307"/>
      <c r="R4" s="308"/>
      <c r="S4" s="305">
        <v>367</v>
      </c>
      <c r="T4" s="304"/>
      <c r="U4" s="304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64"/>
      <c r="R6" s="365"/>
      <c r="S6" s="326" t="s">
        <v>15</v>
      </c>
      <c r="T6" s="327"/>
      <c r="U6" s="327"/>
      <c r="V6" s="327"/>
      <c r="W6" s="327"/>
      <c r="X6" s="327"/>
      <c r="Y6" s="112"/>
      <c r="Z6" s="112"/>
      <c r="AA6" s="112"/>
      <c r="AB6" s="112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66"/>
      <c r="Q7" s="367"/>
      <c r="R7" s="36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69"/>
      <c r="Q8" s="370"/>
      <c r="R8" s="37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63">
        <v>1</v>
      </c>
      <c r="B10" s="1">
        <v>2</v>
      </c>
      <c r="C10" s="120"/>
      <c r="D10" s="119">
        <v>22</v>
      </c>
      <c r="E10" s="140">
        <v>58</v>
      </c>
      <c r="F10" s="119"/>
      <c r="G10" s="140"/>
      <c r="H10" s="140"/>
      <c r="I10" s="140"/>
      <c r="J10" s="3"/>
      <c r="K10" s="3">
        <v>3</v>
      </c>
      <c r="L10" s="119"/>
      <c r="M10" s="140"/>
      <c r="N10" s="140"/>
      <c r="O10" s="2">
        <v>2</v>
      </c>
      <c r="P10" s="140">
        <v>3</v>
      </c>
      <c r="Q10" s="3">
        <v>8</v>
      </c>
      <c r="R10" s="2">
        <v>2</v>
      </c>
      <c r="S10" s="4">
        <v>171</v>
      </c>
      <c r="T10" s="5"/>
      <c r="U10" s="3">
        <v>54</v>
      </c>
      <c r="V10" s="3">
        <v>15</v>
      </c>
      <c r="W10" s="5">
        <v>37</v>
      </c>
      <c r="X10" s="3">
        <v>1</v>
      </c>
      <c r="Y10" s="115">
        <v>1</v>
      </c>
      <c r="Z10" s="116">
        <v>1</v>
      </c>
      <c r="AA10" s="160">
        <v>4</v>
      </c>
      <c r="AB10" s="167">
        <v>1</v>
      </c>
      <c r="AC10" s="64">
        <v>1</v>
      </c>
    </row>
    <row r="11" spans="1:37" ht="13.7" customHeight="1" x14ac:dyDescent="0.2">
      <c r="A11" s="65">
        <v>2</v>
      </c>
      <c r="B11" s="6">
        <v>2</v>
      </c>
      <c r="C11" s="122"/>
      <c r="D11" s="121">
        <v>51</v>
      </c>
      <c r="E11" s="141">
        <v>161</v>
      </c>
      <c r="F11" s="121">
        <v>2</v>
      </c>
      <c r="G11" s="141"/>
      <c r="H11" s="141">
        <v>1</v>
      </c>
      <c r="I11" s="141"/>
      <c r="J11" s="8"/>
      <c r="K11" s="8">
        <v>6</v>
      </c>
      <c r="L11" s="121"/>
      <c r="M11" s="141"/>
      <c r="N11" s="141"/>
      <c r="O11" s="2">
        <v>2</v>
      </c>
      <c r="P11" s="141">
        <v>12</v>
      </c>
      <c r="Q11" s="8">
        <v>14</v>
      </c>
      <c r="R11" s="2">
        <v>2</v>
      </c>
      <c r="S11" s="9">
        <v>461</v>
      </c>
      <c r="T11" s="10"/>
      <c r="U11" s="8">
        <v>200</v>
      </c>
      <c r="V11" s="8">
        <v>51</v>
      </c>
      <c r="W11" s="8">
        <v>66</v>
      </c>
      <c r="X11" s="8">
        <v>4</v>
      </c>
      <c r="Y11" s="10">
        <v>13</v>
      </c>
      <c r="Z11" s="8"/>
      <c r="AA11" s="161">
        <f>28+44+65</f>
        <v>137</v>
      </c>
      <c r="AB11" s="159">
        <v>8</v>
      </c>
      <c r="AC11" s="66">
        <v>2</v>
      </c>
    </row>
    <row r="12" spans="1:37" ht="13.7" customHeight="1" x14ac:dyDescent="0.2">
      <c r="A12" s="65">
        <v>3</v>
      </c>
      <c r="B12" s="6">
        <v>1</v>
      </c>
      <c r="C12" s="122"/>
      <c r="D12" s="121">
        <v>5</v>
      </c>
      <c r="E12" s="141">
        <v>3</v>
      </c>
      <c r="F12" s="121"/>
      <c r="G12" s="141"/>
      <c r="H12" s="141"/>
      <c r="I12" s="141"/>
      <c r="J12" s="8"/>
      <c r="K12" s="8"/>
      <c r="L12" s="121"/>
      <c r="M12" s="141"/>
      <c r="N12" s="141"/>
      <c r="O12" s="2">
        <v>2</v>
      </c>
      <c r="P12" s="141">
        <v>3</v>
      </c>
      <c r="Q12" s="8">
        <v>3</v>
      </c>
      <c r="R12" s="2">
        <v>2</v>
      </c>
      <c r="S12" s="9">
        <v>16</v>
      </c>
      <c r="T12" s="10"/>
      <c r="U12" s="8">
        <v>7</v>
      </c>
      <c r="V12" s="8">
        <v>5</v>
      </c>
      <c r="W12" s="8">
        <v>2</v>
      </c>
      <c r="X12" s="8"/>
      <c r="Y12" s="10"/>
      <c r="Z12" s="8"/>
      <c r="AA12" s="161"/>
      <c r="AB12" s="122"/>
      <c r="AC12" s="66">
        <v>3</v>
      </c>
    </row>
    <row r="13" spans="1:37" ht="13.7" customHeight="1" x14ac:dyDescent="0.2">
      <c r="A13" s="65">
        <v>4</v>
      </c>
      <c r="B13" s="6">
        <v>1</v>
      </c>
      <c r="C13" s="122"/>
      <c r="D13" s="121">
        <v>11</v>
      </c>
      <c r="E13" s="141">
        <v>10</v>
      </c>
      <c r="F13" s="121"/>
      <c r="G13" s="141"/>
      <c r="H13" s="141"/>
      <c r="I13" s="141"/>
      <c r="J13" s="8"/>
      <c r="K13" s="8"/>
      <c r="L13" s="121"/>
      <c r="M13" s="141"/>
      <c r="N13" s="141"/>
      <c r="O13" s="2">
        <v>2</v>
      </c>
      <c r="P13" s="141">
        <v>7</v>
      </c>
      <c r="Q13" s="8">
        <v>11</v>
      </c>
      <c r="R13" s="2">
        <v>2</v>
      </c>
      <c r="S13" s="9">
        <v>32</v>
      </c>
      <c r="T13" s="10"/>
      <c r="U13" s="8">
        <v>22</v>
      </c>
      <c r="V13" s="8">
        <v>4</v>
      </c>
      <c r="W13" s="8">
        <v>2</v>
      </c>
      <c r="X13" s="8">
        <v>1</v>
      </c>
      <c r="Y13" s="10"/>
      <c r="Z13" s="8"/>
      <c r="AA13" s="161"/>
      <c r="AB13" s="122"/>
      <c r="AC13" s="66">
        <v>4</v>
      </c>
    </row>
    <row r="14" spans="1:37" ht="13.7" customHeight="1" x14ac:dyDescent="0.2">
      <c r="A14" s="143">
        <v>5</v>
      </c>
      <c r="B14" s="144"/>
      <c r="C14" s="145"/>
      <c r="D14" s="146"/>
      <c r="E14" s="147"/>
      <c r="F14" s="146"/>
      <c r="G14" s="147"/>
      <c r="H14" s="147"/>
      <c r="I14" s="147"/>
      <c r="J14" s="147"/>
      <c r="K14" s="147"/>
      <c r="L14" s="146"/>
      <c r="M14" s="147"/>
      <c r="N14" s="147"/>
      <c r="O14" s="2">
        <v>2</v>
      </c>
      <c r="P14" s="147"/>
      <c r="Q14" s="147"/>
      <c r="R14" s="2">
        <v>2</v>
      </c>
      <c r="S14" s="148"/>
      <c r="T14" s="146"/>
      <c r="U14" s="147"/>
      <c r="V14" s="147"/>
      <c r="W14" s="147"/>
      <c r="X14" s="147"/>
      <c r="Y14" s="146"/>
      <c r="Z14" s="147"/>
      <c r="AA14" s="161"/>
      <c r="AB14" s="145"/>
      <c r="AC14" s="149">
        <v>5</v>
      </c>
    </row>
    <row r="15" spans="1:37" ht="13.7" customHeight="1" x14ac:dyDescent="0.2">
      <c r="A15" s="65">
        <v>6</v>
      </c>
      <c r="B15" s="6">
        <v>2</v>
      </c>
      <c r="C15" s="122"/>
      <c r="D15" s="121">
        <v>7</v>
      </c>
      <c r="E15" s="141">
        <v>14</v>
      </c>
      <c r="F15" s="121"/>
      <c r="G15" s="141"/>
      <c r="H15" s="141"/>
      <c r="I15" s="141"/>
      <c r="J15" s="8"/>
      <c r="K15" s="8">
        <v>1</v>
      </c>
      <c r="L15" s="121"/>
      <c r="M15" s="141"/>
      <c r="N15" s="141"/>
      <c r="O15" s="2">
        <v>2</v>
      </c>
      <c r="P15" s="141">
        <v>2</v>
      </c>
      <c r="Q15" s="8">
        <v>3</v>
      </c>
      <c r="R15" s="2">
        <v>2</v>
      </c>
      <c r="S15" s="9">
        <v>34</v>
      </c>
      <c r="T15" s="10"/>
      <c r="U15" s="8">
        <v>19</v>
      </c>
      <c r="V15" s="8">
        <v>6</v>
      </c>
      <c r="W15" s="8">
        <v>3</v>
      </c>
      <c r="X15" s="8">
        <v>3</v>
      </c>
      <c r="Y15" s="10"/>
      <c r="Z15" s="8"/>
      <c r="AA15" s="161"/>
      <c r="AB15" s="159">
        <v>4</v>
      </c>
      <c r="AC15" s="66">
        <v>6</v>
      </c>
    </row>
    <row r="16" spans="1:37" ht="13.7" customHeight="1" x14ac:dyDescent="0.2">
      <c r="A16" s="65">
        <v>7</v>
      </c>
      <c r="B16" s="6">
        <v>1</v>
      </c>
      <c r="C16" s="122"/>
      <c r="D16" s="121">
        <v>17</v>
      </c>
      <c r="E16" s="141">
        <v>34</v>
      </c>
      <c r="F16" s="121"/>
      <c r="G16" s="141"/>
      <c r="H16" s="141"/>
      <c r="I16" s="141">
        <v>1</v>
      </c>
      <c r="J16" s="8"/>
      <c r="K16" s="8">
        <v>2</v>
      </c>
      <c r="L16" s="121"/>
      <c r="M16" s="141"/>
      <c r="N16" s="141"/>
      <c r="O16" s="2">
        <v>2</v>
      </c>
      <c r="P16" s="141">
        <v>5</v>
      </c>
      <c r="Q16" s="8">
        <v>7</v>
      </c>
      <c r="R16" s="2">
        <v>2</v>
      </c>
      <c r="S16" s="9">
        <v>90</v>
      </c>
      <c r="T16" s="10"/>
      <c r="U16" s="8">
        <v>51</v>
      </c>
      <c r="V16" s="8">
        <v>8</v>
      </c>
      <c r="W16" s="8">
        <v>6</v>
      </c>
      <c r="X16" s="8"/>
      <c r="Y16" s="10">
        <v>3</v>
      </c>
      <c r="Z16" s="8"/>
      <c r="AA16" s="161"/>
      <c r="AB16" s="122"/>
      <c r="AC16" s="66">
        <v>7</v>
      </c>
    </row>
    <row r="17" spans="1:29" ht="13.7" customHeight="1" x14ac:dyDescent="0.2">
      <c r="A17" s="65">
        <v>8</v>
      </c>
      <c r="B17" s="6">
        <v>2</v>
      </c>
      <c r="C17" s="122"/>
      <c r="D17" s="121">
        <v>70</v>
      </c>
      <c r="E17" s="141">
        <v>225</v>
      </c>
      <c r="F17" s="121">
        <v>7</v>
      </c>
      <c r="G17" s="141"/>
      <c r="H17" s="141"/>
      <c r="I17" s="141">
        <v>1</v>
      </c>
      <c r="J17" s="8">
        <v>2</v>
      </c>
      <c r="K17" s="8">
        <v>11</v>
      </c>
      <c r="L17" s="121"/>
      <c r="M17" s="141"/>
      <c r="N17" s="141"/>
      <c r="O17" s="2">
        <v>2</v>
      </c>
      <c r="P17" s="141">
        <v>19</v>
      </c>
      <c r="Q17" s="8">
        <v>41</v>
      </c>
      <c r="R17" s="2">
        <v>2</v>
      </c>
      <c r="S17" s="9">
        <v>703</v>
      </c>
      <c r="T17" s="10"/>
      <c r="U17" s="8">
        <v>270</v>
      </c>
      <c r="V17" s="8">
        <v>77</v>
      </c>
      <c r="W17" s="8">
        <v>27</v>
      </c>
      <c r="X17" s="8">
        <v>11</v>
      </c>
      <c r="Y17" s="10">
        <v>66</v>
      </c>
      <c r="Z17" s="8">
        <v>3</v>
      </c>
      <c r="AA17" s="161"/>
      <c r="AB17" s="159">
        <v>54</v>
      </c>
      <c r="AC17" s="66">
        <v>8</v>
      </c>
    </row>
    <row r="18" spans="1:29" ht="13.7" customHeight="1" x14ac:dyDescent="0.2">
      <c r="A18" s="65">
        <v>9</v>
      </c>
      <c r="B18" s="6">
        <v>2</v>
      </c>
      <c r="C18" s="122"/>
      <c r="D18" s="121">
        <v>56</v>
      </c>
      <c r="E18" s="141">
        <v>184</v>
      </c>
      <c r="F18" s="121">
        <v>3</v>
      </c>
      <c r="G18" s="141"/>
      <c r="H18" s="141">
        <v>1</v>
      </c>
      <c r="I18" s="141">
        <v>1</v>
      </c>
      <c r="J18" s="8"/>
      <c r="K18" s="8">
        <v>6</v>
      </c>
      <c r="L18" s="121"/>
      <c r="M18" s="141"/>
      <c r="N18" s="141"/>
      <c r="O18" s="2">
        <v>2</v>
      </c>
      <c r="P18" s="141">
        <v>3</v>
      </c>
      <c r="Q18" s="8">
        <v>11</v>
      </c>
      <c r="R18" s="2">
        <v>2</v>
      </c>
      <c r="S18" s="9">
        <v>539</v>
      </c>
      <c r="T18" s="10"/>
      <c r="U18" s="8">
        <v>259</v>
      </c>
      <c r="V18" s="8">
        <v>50</v>
      </c>
      <c r="W18" s="8">
        <v>71</v>
      </c>
      <c r="X18" s="8">
        <v>4</v>
      </c>
      <c r="Y18" s="10">
        <v>3</v>
      </c>
      <c r="Z18" s="8"/>
      <c r="AA18" s="161">
        <f>28+40+37</f>
        <v>105</v>
      </c>
      <c r="AB18" s="159">
        <v>123</v>
      </c>
      <c r="AC18" s="66">
        <v>9</v>
      </c>
    </row>
    <row r="19" spans="1:29" ht="13.7" customHeight="1" x14ac:dyDescent="0.2">
      <c r="A19" s="65">
        <v>10</v>
      </c>
      <c r="B19" s="6">
        <v>1</v>
      </c>
      <c r="C19" s="122"/>
      <c r="D19" s="121">
        <v>4</v>
      </c>
      <c r="E19" s="141">
        <v>14</v>
      </c>
      <c r="F19" s="121"/>
      <c r="G19" s="141"/>
      <c r="H19" s="141"/>
      <c r="I19" s="141">
        <v>1</v>
      </c>
      <c r="J19" s="8"/>
      <c r="K19" s="8"/>
      <c r="L19" s="121"/>
      <c r="M19" s="141"/>
      <c r="N19" s="141"/>
      <c r="O19" s="2">
        <v>2</v>
      </c>
      <c r="P19" s="141">
        <v>3</v>
      </c>
      <c r="Q19" s="8">
        <v>3</v>
      </c>
      <c r="R19" s="2">
        <v>2</v>
      </c>
      <c r="S19" s="9">
        <v>29</v>
      </c>
      <c r="T19" s="10"/>
      <c r="U19" s="8">
        <v>15</v>
      </c>
      <c r="V19" s="8">
        <v>5</v>
      </c>
      <c r="W19" s="8">
        <v>5</v>
      </c>
      <c r="X19" s="8"/>
      <c r="Y19" s="10"/>
      <c r="Z19" s="8"/>
      <c r="AA19" s="161"/>
      <c r="AB19" s="122"/>
      <c r="AC19" s="66">
        <v>10</v>
      </c>
    </row>
    <row r="20" spans="1:29" ht="13.7" customHeight="1" x14ac:dyDescent="0.2">
      <c r="A20" s="65">
        <v>11</v>
      </c>
      <c r="B20" s="6">
        <v>1</v>
      </c>
      <c r="C20" s="122"/>
      <c r="D20" s="121">
        <v>17</v>
      </c>
      <c r="E20" s="141">
        <v>26</v>
      </c>
      <c r="F20" s="121"/>
      <c r="G20" s="141"/>
      <c r="H20" s="141"/>
      <c r="I20" s="141"/>
      <c r="J20" s="8"/>
      <c r="K20" s="8"/>
      <c r="L20" s="121"/>
      <c r="M20" s="141"/>
      <c r="N20" s="141"/>
      <c r="O20" s="2">
        <v>2</v>
      </c>
      <c r="P20" s="141">
        <v>16</v>
      </c>
      <c r="Q20" s="8">
        <v>19</v>
      </c>
      <c r="R20" s="2">
        <v>2</v>
      </c>
      <c r="S20" s="9">
        <v>74</v>
      </c>
      <c r="T20" s="10"/>
      <c r="U20" s="8">
        <v>18</v>
      </c>
      <c r="V20" s="8">
        <v>17</v>
      </c>
      <c r="W20" s="8">
        <v>21</v>
      </c>
      <c r="X20" s="8"/>
      <c r="Y20" s="10">
        <v>2</v>
      </c>
      <c r="Z20" s="8"/>
      <c r="AA20" s="161"/>
      <c r="AB20" s="122"/>
      <c r="AC20" s="66">
        <v>11</v>
      </c>
    </row>
    <row r="21" spans="1:29" ht="13.7" customHeight="1" x14ac:dyDescent="0.2">
      <c r="A21" s="143">
        <v>12</v>
      </c>
      <c r="B21" s="144"/>
      <c r="C21" s="145"/>
      <c r="D21" s="146"/>
      <c r="E21" s="147"/>
      <c r="F21" s="146"/>
      <c r="G21" s="147"/>
      <c r="H21" s="147"/>
      <c r="I21" s="147"/>
      <c r="J21" s="147"/>
      <c r="K21" s="147"/>
      <c r="L21" s="146"/>
      <c r="M21" s="147"/>
      <c r="N21" s="147"/>
      <c r="O21" s="2">
        <v>2</v>
      </c>
      <c r="P21" s="147"/>
      <c r="Q21" s="147"/>
      <c r="R21" s="2">
        <v>2</v>
      </c>
      <c r="S21" s="148"/>
      <c r="T21" s="146"/>
      <c r="U21" s="147"/>
      <c r="V21" s="147"/>
      <c r="W21" s="147"/>
      <c r="X21" s="147"/>
      <c r="Y21" s="146"/>
      <c r="Z21" s="147"/>
      <c r="AA21" s="161"/>
      <c r="AB21" s="145"/>
      <c r="AC21" s="149">
        <v>12</v>
      </c>
    </row>
    <row r="22" spans="1:29" ht="13.7" customHeight="1" x14ac:dyDescent="0.2">
      <c r="A22" s="65">
        <v>13</v>
      </c>
      <c r="B22" s="6">
        <v>2</v>
      </c>
      <c r="C22" s="122"/>
      <c r="D22" s="121">
        <v>18</v>
      </c>
      <c r="E22" s="141">
        <v>22</v>
      </c>
      <c r="F22" s="121"/>
      <c r="G22" s="141"/>
      <c r="H22" s="141"/>
      <c r="I22" s="141"/>
      <c r="J22" s="8"/>
      <c r="K22" s="8">
        <v>1</v>
      </c>
      <c r="L22" s="121"/>
      <c r="M22" s="141"/>
      <c r="N22" s="141"/>
      <c r="O22" s="2">
        <v>2</v>
      </c>
      <c r="P22" s="141">
        <v>2</v>
      </c>
      <c r="Q22" s="8">
        <v>6</v>
      </c>
      <c r="R22" s="2">
        <v>2</v>
      </c>
      <c r="S22" s="9">
        <v>76</v>
      </c>
      <c r="T22" s="10"/>
      <c r="U22" s="8">
        <v>42</v>
      </c>
      <c r="V22" s="8">
        <v>6</v>
      </c>
      <c r="W22" s="8">
        <v>4</v>
      </c>
      <c r="X22" s="8">
        <v>1</v>
      </c>
      <c r="Y22" s="10">
        <v>2</v>
      </c>
      <c r="Z22" s="8"/>
      <c r="AA22" s="161"/>
      <c r="AB22" s="159">
        <v>66</v>
      </c>
      <c r="AC22" s="66">
        <v>13</v>
      </c>
    </row>
    <row r="23" spans="1:29" ht="13.7" customHeight="1" x14ac:dyDescent="0.2">
      <c r="A23" s="65">
        <v>14</v>
      </c>
      <c r="B23" s="6">
        <v>1</v>
      </c>
      <c r="C23" s="122"/>
      <c r="D23" s="121">
        <v>20</v>
      </c>
      <c r="E23" s="141">
        <v>36</v>
      </c>
      <c r="F23" s="121">
        <v>2</v>
      </c>
      <c r="G23" s="141"/>
      <c r="H23" s="141"/>
      <c r="I23" s="141"/>
      <c r="J23" s="8"/>
      <c r="K23" s="8">
        <v>2</v>
      </c>
      <c r="L23" s="121"/>
      <c r="M23" s="141"/>
      <c r="N23" s="141"/>
      <c r="O23" s="2">
        <v>2</v>
      </c>
      <c r="P23" s="141">
        <v>1</v>
      </c>
      <c r="Q23" s="8">
        <v>3</v>
      </c>
      <c r="R23" s="2">
        <v>2</v>
      </c>
      <c r="S23" s="9">
        <v>100</v>
      </c>
      <c r="T23" s="10"/>
      <c r="U23" s="8">
        <v>50</v>
      </c>
      <c r="V23" s="8">
        <v>8</v>
      </c>
      <c r="W23" s="8">
        <v>18</v>
      </c>
      <c r="X23" s="8">
        <v>1</v>
      </c>
      <c r="Y23" s="10"/>
      <c r="Z23" s="8"/>
      <c r="AA23" s="161"/>
      <c r="AB23" s="122"/>
      <c r="AC23" s="66">
        <v>14</v>
      </c>
    </row>
    <row r="24" spans="1:29" ht="13.7" customHeight="1" x14ac:dyDescent="0.2">
      <c r="A24" s="65">
        <v>15</v>
      </c>
      <c r="B24" s="6">
        <v>2</v>
      </c>
      <c r="C24" s="122"/>
      <c r="D24" s="121">
        <v>54</v>
      </c>
      <c r="E24" s="141">
        <v>149</v>
      </c>
      <c r="F24" s="121">
        <v>4</v>
      </c>
      <c r="G24" s="141">
        <v>2</v>
      </c>
      <c r="H24" s="141"/>
      <c r="I24" s="141">
        <v>1</v>
      </c>
      <c r="J24" s="8"/>
      <c r="K24" s="8">
        <v>9</v>
      </c>
      <c r="L24" s="121"/>
      <c r="M24" s="141"/>
      <c r="N24" s="141"/>
      <c r="O24" s="2">
        <v>2</v>
      </c>
      <c r="P24" s="141">
        <v>15</v>
      </c>
      <c r="Q24" s="8">
        <v>38</v>
      </c>
      <c r="R24" s="2">
        <v>2</v>
      </c>
      <c r="S24" s="9">
        <v>474</v>
      </c>
      <c r="T24" s="10"/>
      <c r="U24" s="8">
        <v>246</v>
      </c>
      <c r="V24" s="8">
        <v>66</v>
      </c>
      <c r="W24" s="8">
        <v>18</v>
      </c>
      <c r="X24" s="8">
        <v>8</v>
      </c>
      <c r="Y24" s="10">
        <v>6</v>
      </c>
      <c r="Z24" s="8">
        <v>4</v>
      </c>
      <c r="AA24" s="161"/>
      <c r="AB24" s="159">
        <v>127</v>
      </c>
      <c r="AC24" s="66">
        <v>15</v>
      </c>
    </row>
    <row r="25" spans="1:29" ht="13.7" customHeight="1" x14ac:dyDescent="0.2">
      <c r="A25" s="65">
        <v>16</v>
      </c>
      <c r="B25" s="6">
        <v>2</v>
      </c>
      <c r="C25" s="122"/>
      <c r="D25" s="121">
        <v>44</v>
      </c>
      <c r="E25" s="141">
        <v>223</v>
      </c>
      <c r="F25" s="121">
        <v>9</v>
      </c>
      <c r="G25" s="141"/>
      <c r="H25" s="141"/>
      <c r="I25" s="141"/>
      <c r="J25" s="8"/>
      <c r="K25" s="8">
        <v>5</v>
      </c>
      <c r="L25" s="121"/>
      <c r="M25" s="141"/>
      <c r="N25" s="141"/>
      <c r="O25" s="2">
        <v>2</v>
      </c>
      <c r="P25" s="141">
        <v>8</v>
      </c>
      <c r="Q25" s="8">
        <v>9</v>
      </c>
      <c r="R25" s="2">
        <v>2</v>
      </c>
      <c r="S25" s="9">
        <v>623</v>
      </c>
      <c r="T25" s="10"/>
      <c r="U25" s="8">
        <v>283</v>
      </c>
      <c r="V25" s="8">
        <v>83</v>
      </c>
      <c r="W25" s="8">
        <v>42</v>
      </c>
      <c r="X25" s="8">
        <v>10</v>
      </c>
      <c r="Y25" s="10">
        <v>7</v>
      </c>
      <c r="Z25" s="8"/>
      <c r="AA25" s="161">
        <f>43+47+179+12</f>
        <v>281</v>
      </c>
      <c r="AB25" s="159">
        <v>716</v>
      </c>
      <c r="AC25" s="66">
        <v>16</v>
      </c>
    </row>
    <row r="26" spans="1:29" ht="13.7" customHeight="1" x14ac:dyDescent="0.2">
      <c r="A26" s="65">
        <v>17</v>
      </c>
      <c r="B26" s="6">
        <v>1</v>
      </c>
      <c r="C26" s="122"/>
      <c r="D26" s="121">
        <v>13</v>
      </c>
      <c r="E26" s="141">
        <v>18</v>
      </c>
      <c r="F26" s="121">
        <v>2</v>
      </c>
      <c r="G26" s="141"/>
      <c r="H26" s="141"/>
      <c r="I26" s="141"/>
      <c r="J26" s="8"/>
      <c r="K26" s="8"/>
      <c r="L26" s="121"/>
      <c r="M26" s="141"/>
      <c r="N26" s="141"/>
      <c r="O26" s="2">
        <v>2</v>
      </c>
      <c r="P26" s="141">
        <v>4</v>
      </c>
      <c r="Q26" s="8">
        <v>4</v>
      </c>
      <c r="R26" s="2">
        <v>2</v>
      </c>
      <c r="S26" s="9">
        <v>65</v>
      </c>
      <c r="T26" s="10"/>
      <c r="U26" s="8">
        <v>80</v>
      </c>
      <c r="V26" s="8">
        <v>11</v>
      </c>
      <c r="W26" s="8">
        <v>8</v>
      </c>
      <c r="X26" s="8">
        <v>2</v>
      </c>
      <c r="Y26" s="10">
        <v>2</v>
      </c>
      <c r="Z26" s="8"/>
      <c r="AA26" s="161"/>
      <c r="AB26" s="122"/>
      <c r="AC26" s="66">
        <v>17</v>
      </c>
    </row>
    <row r="27" spans="1:29" ht="13.7" customHeight="1" x14ac:dyDescent="0.2">
      <c r="A27" s="65">
        <v>18</v>
      </c>
      <c r="B27" s="6">
        <v>1</v>
      </c>
      <c r="C27" s="122"/>
      <c r="D27" s="121">
        <v>13</v>
      </c>
      <c r="E27" s="141">
        <v>17</v>
      </c>
      <c r="F27" s="121"/>
      <c r="G27" s="141"/>
      <c r="H27" s="141"/>
      <c r="I27" s="141"/>
      <c r="J27" s="8"/>
      <c r="K27" s="8"/>
      <c r="L27" s="121"/>
      <c r="M27" s="141"/>
      <c r="N27" s="141"/>
      <c r="O27" s="2">
        <v>2</v>
      </c>
      <c r="P27" s="141">
        <v>5</v>
      </c>
      <c r="Q27" s="8">
        <v>5</v>
      </c>
      <c r="R27" s="2">
        <v>2</v>
      </c>
      <c r="S27" s="9">
        <v>61</v>
      </c>
      <c r="T27" s="10"/>
      <c r="U27" s="8">
        <v>34</v>
      </c>
      <c r="V27" s="8">
        <v>10</v>
      </c>
      <c r="W27" s="8">
        <v>3</v>
      </c>
      <c r="X27" s="8">
        <v>1</v>
      </c>
      <c r="Y27" s="10">
        <v>2</v>
      </c>
      <c r="Z27" s="8"/>
      <c r="AA27" s="161"/>
      <c r="AB27" s="122"/>
      <c r="AC27" s="66">
        <v>18</v>
      </c>
    </row>
    <row r="28" spans="1:29" ht="13.7" customHeight="1" x14ac:dyDescent="0.2">
      <c r="A28" s="143">
        <v>19</v>
      </c>
      <c r="B28" s="144"/>
      <c r="C28" s="145"/>
      <c r="D28" s="146"/>
      <c r="E28" s="147"/>
      <c r="F28" s="146"/>
      <c r="G28" s="147"/>
      <c r="H28" s="147"/>
      <c r="I28" s="147"/>
      <c r="J28" s="147"/>
      <c r="K28" s="147"/>
      <c r="L28" s="146"/>
      <c r="M28" s="147"/>
      <c r="N28" s="147"/>
      <c r="O28" s="2">
        <v>2</v>
      </c>
      <c r="P28" s="147"/>
      <c r="Q28" s="147"/>
      <c r="R28" s="2">
        <v>2</v>
      </c>
      <c r="S28" s="148"/>
      <c r="T28" s="146"/>
      <c r="U28" s="147"/>
      <c r="V28" s="147"/>
      <c r="W28" s="147"/>
      <c r="X28" s="147"/>
      <c r="Y28" s="146"/>
      <c r="Z28" s="147"/>
      <c r="AA28" s="161"/>
      <c r="AB28" s="145"/>
      <c r="AC28" s="149">
        <v>19</v>
      </c>
    </row>
    <row r="29" spans="1:29" ht="13.7" customHeight="1" x14ac:dyDescent="0.2">
      <c r="A29" s="65">
        <v>20</v>
      </c>
      <c r="B29" s="6">
        <v>2</v>
      </c>
      <c r="C29" s="122"/>
      <c r="D29" s="121">
        <v>28</v>
      </c>
      <c r="E29" s="141">
        <v>21</v>
      </c>
      <c r="F29" s="121"/>
      <c r="G29" s="141"/>
      <c r="H29" s="141"/>
      <c r="I29" s="141"/>
      <c r="J29" s="8"/>
      <c r="K29" s="8">
        <v>2</v>
      </c>
      <c r="L29" s="121"/>
      <c r="M29" s="141"/>
      <c r="N29" s="141"/>
      <c r="O29" s="2">
        <v>2</v>
      </c>
      <c r="P29" s="141">
        <v>2</v>
      </c>
      <c r="Q29" s="8">
        <v>5</v>
      </c>
      <c r="R29" s="2">
        <v>2</v>
      </c>
      <c r="S29" s="9">
        <v>80</v>
      </c>
      <c r="T29" s="10"/>
      <c r="U29" s="8">
        <v>46</v>
      </c>
      <c r="V29" s="8">
        <v>4</v>
      </c>
      <c r="W29" s="8">
        <v>7</v>
      </c>
      <c r="X29" s="8">
        <v>1</v>
      </c>
      <c r="Y29" s="10">
        <v>6</v>
      </c>
      <c r="Z29" s="8"/>
      <c r="AA29" s="161"/>
      <c r="AB29" s="159">
        <v>72</v>
      </c>
      <c r="AC29" s="66">
        <v>20</v>
      </c>
    </row>
    <row r="30" spans="1:29" ht="13.7" customHeight="1" x14ac:dyDescent="0.2">
      <c r="A30" s="65">
        <v>21</v>
      </c>
      <c r="B30" s="6">
        <v>1</v>
      </c>
      <c r="C30" s="122"/>
      <c r="D30" s="121">
        <v>18</v>
      </c>
      <c r="E30" s="141">
        <v>32</v>
      </c>
      <c r="F30" s="121">
        <v>2</v>
      </c>
      <c r="G30" s="141"/>
      <c r="H30" s="141"/>
      <c r="I30" s="141"/>
      <c r="J30" s="8"/>
      <c r="K30" s="8">
        <v>5</v>
      </c>
      <c r="L30" s="121"/>
      <c r="M30" s="141"/>
      <c r="N30" s="141"/>
      <c r="O30" s="2">
        <v>2</v>
      </c>
      <c r="P30" s="141">
        <v>2</v>
      </c>
      <c r="Q30" s="8">
        <v>6</v>
      </c>
      <c r="R30" s="2">
        <v>2</v>
      </c>
      <c r="S30" s="9">
        <v>102</v>
      </c>
      <c r="T30" s="10"/>
      <c r="U30" s="8">
        <v>45</v>
      </c>
      <c r="V30" s="8">
        <v>16</v>
      </c>
      <c r="W30" s="8">
        <v>4</v>
      </c>
      <c r="X30" s="8">
        <v>1</v>
      </c>
      <c r="Y30" s="10">
        <v>9</v>
      </c>
      <c r="Z30" s="8"/>
      <c r="AA30" s="161"/>
      <c r="AB30" s="122"/>
      <c r="AC30" s="66">
        <v>21</v>
      </c>
    </row>
    <row r="31" spans="1:29" ht="13.7" customHeight="1" x14ac:dyDescent="0.2">
      <c r="A31" s="65">
        <v>22</v>
      </c>
      <c r="B31" s="6">
        <v>2</v>
      </c>
      <c r="C31" s="122"/>
      <c r="D31" s="121">
        <v>58</v>
      </c>
      <c r="E31" s="141">
        <v>242</v>
      </c>
      <c r="F31" s="121">
        <v>21</v>
      </c>
      <c r="G31" s="141">
        <v>1</v>
      </c>
      <c r="H31" s="141"/>
      <c r="I31" s="141"/>
      <c r="J31" s="8"/>
      <c r="K31" s="8">
        <v>3</v>
      </c>
      <c r="L31" s="121"/>
      <c r="M31" s="141"/>
      <c r="N31" s="141"/>
      <c r="O31" s="2">
        <v>2</v>
      </c>
      <c r="P31" s="141">
        <v>4</v>
      </c>
      <c r="Q31" s="8">
        <v>13</v>
      </c>
      <c r="R31" s="2">
        <v>2</v>
      </c>
      <c r="S31" s="9">
        <v>686</v>
      </c>
      <c r="T31" s="10"/>
      <c r="U31" s="8">
        <v>218</v>
      </c>
      <c r="V31" s="8">
        <v>53</v>
      </c>
      <c r="W31" s="8">
        <v>80</v>
      </c>
      <c r="X31" s="8">
        <v>6</v>
      </c>
      <c r="Y31" s="10">
        <v>76</v>
      </c>
      <c r="Z31" s="8"/>
      <c r="AA31" s="161"/>
      <c r="AB31" s="159">
        <v>141</v>
      </c>
      <c r="AC31" s="66">
        <v>22</v>
      </c>
    </row>
    <row r="32" spans="1:29" ht="13.7" customHeight="1" x14ac:dyDescent="0.2">
      <c r="A32" s="65">
        <v>23</v>
      </c>
      <c r="B32" s="6">
        <v>2</v>
      </c>
      <c r="C32" s="122"/>
      <c r="D32" s="121">
        <v>48</v>
      </c>
      <c r="E32" s="141">
        <v>253</v>
      </c>
      <c r="F32" s="121">
        <v>2</v>
      </c>
      <c r="G32" s="141"/>
      <c r="H32" s="141"/>
      <c r="I32" s="141">
        <v>1</v>
      </c>
      <c r="J32" s="8"/>
      <c r="K32" s="8">
        <v>5</v>
      </c>
      <c r="L32" s="121"/>
      <c r="M32" s="141"/>
      <c r="N32" s="141"/>
      <c r="O32" s="2">
        <v>2</v>
      </c>
      <c r="P32" s="141">
        <v>12</v>
      </c>
      <c r="Q32" s="8">
        <v>16</v>
      </c>
      <c r="R32" s="2">
        <v>2</v>
      </c>
      <c r="S32" s="9">
        <v>684</v>
      </c>
      <c r="T32" s="10"/>
      <c r="U32" s="8">
        <v>323</v>
      </c>
      <c r="V32" s="8">
        <v>71</v>
      </c>
      <c r="W32" s="8">
        <v>92</v>
      </c>
      <c r="X32" s="8">
        <v>8</v>
      </c>
      <c r="Y32" s="10">
        <v>1</v>
      </c>
      <c r="Z32" s="8"/>
      <c r="AA32" s="161">
        <f>10+8+14</f>
        <v>32</v>
      </c>
      <c r="AB32" s="159">
        <v>197</v>
      </c>
      <c r="AC32" s="66">
        <v>23</v>
      </c>
    </row>
    <row r="33" spans="1:30" ht="13.7" customHeight="1" x14ac:dyDescent="0.2">
      <c r="A33" s="65">
        <v>24</v>
      </c>
      <c r="B33" s="6">
        <v>1</v>
      </c>
      <c r="C33" s="122"/>
      <c r="D33" s="121">
        <v>17</v>
      </c>
      <c r="E33" s="141">
        <v>15</v>
      </c>
      <c r="F33" s="121">
        <v>2</v>
      </c>
      <c r="G33" s="141"/>
      <c r="H33" s="141">
        <v>2</v>
      </c>
      <c r="I33" s="141">
        <v>2</v>
      </c>
      <c r="J33" s="8"/>
      <c r="K33" s="8"/>
      <c r="L33" s="121"/>
      <c r="M33" s="141"/>
      <c r="N33" s="141"/>
      <c r="O33" s="2">
        <v>2</v>
      </c>
      <c r="P33" s="141">
        <v>7</v>
      </c>
      <c r="Q33" s="8">
        <v>8</v>
      </c>
      <c r="R33" s="2">
        <v>2</v>
      </c>
      <c r="S33" s="9">
        <v>58</v>
      </c>
      <c r="T33" s="10"/>
      <c r="U33" s="8">
        <v>39</v>
      </c>
      <c r="V33" s="8">
        <v>9</v>
      </c>
      <c r="W33" s="8">
        <v>8</v>
      </c>
      <c r="X33" s="8">
        <v>1</v>
      </c>
      <c r="Y33" s="10"/>
      <c r="Z33" s="8"/>
      <c r="AA33" s="161"/>
      <c r="AB33" s="122"/>
      <c r="AC33" s="66">
        <v>24</v>
      </c>
    </row>
    <row r="34" spans="1:30" ht="13.7" customHeight="1" x14ac:dyDescent="0.2">
      <c r="A34" s="65">
        <v>25</v>
      </c>
      <c r="B34" s="6">
        <v>1</v>
      </c>
      <c r="C34" s="122"/>
      <c r="D34" s="121">
        <v>18</v>
      </c>
      <c r="E34" s="141">
        <v>14</v>
      </c>
      <c r="F34" s="121">
        <v>1</v>
      </c>
      <c r="G34" s="141"/>
      <c r="H34" s="141"/>
      <c r="I34" s="141"/>
      <c r="J34" s="8"/>
      <c r="K34" s="8"/>
      <c r="L34" s="121"/>
      <c r="M34" s="141"/>
      <c r="N34" s="141"/>
      <c r="O34" s="2">
        <v>2</v>
      </c>
      <c r="P34" s="141">
        <v>7</v>
      </c>
      <c r="Q34" s="8">
        <v>8</v>
      </c>
      <c r="R34" s="2">
        <v>2</v>
      </c>
      <c r="S34" s="9">
        <v>51</v>
      </c>
      <c r="T34" s="10"/>
      <c r="U34" s="8">
        <v>29</v>
      </c>
      <c r="V34" s="8">
        <v>8</v>
      </c>
      <c r="W34" s="8">
        <v>10</v>
      </c>
      <c r="X34" s="8">
        <v>1</v>
      </c>
      <c r="Y34" s="10"/>
      <c r="Z34" s="8"/>
      <c r="AA34" s="161"/>
      <c r="AB34" s="122"/>
      <c r="AC34" s="66">
        <v>25</v>
      </c>
    </row>
    <row r="35" spans="1:30" ht="13.7" customHeight="1" x14ac:dyDescent="0.2">
      <c r="A35" s="143">
        <v>26</v>
      </c>
      <c r="B35" s="144"/>
      <c r="C35" s="145"/>
      <c r="D35" s="146"/>
      <c r="E35" s="147"/>
      <c r="F35" s="146"/>
      <c r="G35" s="147"/>
      <c r="H35" s="147"/>
      <c r="I35" s="147"/>
      <c r="J35" s="147"/>
      <c r="K35" s="147"/>
      <c r="L35" s="146"/>
      <c r="M35" s="147"/>
      <c r="N35" s="147"/>
      <c r="O35" s="2">
        <v>2</v>
      </c>
      <c r="P35" s="147"/>
      <c r="Q35" s="147"/>
      <c r="R35" s="2">
        <v>2</v>
      </c>
      <c r="S35" s="148"/>
      <c r="T35" s="146"/>
      <c r="U35" s="147"/>
      <c r="V35" s="147"/>
      <c r="W35" s="147"/>
      <c r="X35" s="147"/>
      <c r="Y35" s="146"/>
      <c r="Z35" s="147"/>
      <c r="AA35" s="161"/>
      <c r="AB35" s="145"/>
      <c r="AC35" s="149">
        <v>26</v>
      </c>
    </row>
    <row r="36" spans="1:30" ht="13.7" customHeight="1" x14ac:dyDescent="0.2">
      <c r="A36" s="65">
        <v>27</v>
      </c>
      <c r="B36" s="6">
        <v>2</v>
      </c>
      <c r="C36" s="122"/>
      <c r="D36" s="121">
        <v>5</v>
      </c>
      <c r="E36" s="141">
        <v>16</v>
      </c>
      <c r="F36" s="121"/>
      <c r="G36" s="141"/>
      <c r="H36" s="141"/>
      <c r="I36" s="141"/>
      <c r="J36" s="8"/>
      <c r="K36" s="8"/>
      <c r="L36" s="121"/>
      <c r="M36" s="141"/>
      <c r="N36" s="141"/>
      <c r="O36" s="2">
        <v>2</v>
      </c>
      <c r="P36" s="141">
        <v>4</v>
      </c>
      <c r="Q36" s="8">
        <v>8</v>
      </c>
      <c r="R36" s="2">
        <v>2</v>
      </c>
      <c r="S36" s="9">
        <v>40</v>
      </c>
      <c r="T36" s="10"/>
      <c r="U36" s="8">
        <v>23</v>
      </c>
      <c r="V36" s="8"/>
      <c r="W36" s="8">
        <v>7</v>
      </c>
      <c r="X36" s="8"/>
      <c r="Y36" s="10"/>
      <c r="Z36" s="8"/>
      <c r="AA36" s="161"/>
      <c r="AB36" s="159">
        <v>1</v>
      </c>
      <c r="AC36" s="66">
        <v>27</v>
      </c>
    </row>
    <row r="37" spans="1:30" ht="13.7" customHeight="1" x14ac:dyDescent="0.2">
      <c r="A37" s="65">
        <v>28</v>
      </c>
      <c r="B37" s="6">
        <v>1</v>
      </c>
      <c r="C37" s="122"/>
      <c r="D37" s="121">
        <v>22</v>
      </c>
      <c r="E37" s="141">
        <v>29</v>
      </c>
      <c r="F37" s="121"/>
      <c r="G37" s="141"/>
      <c r="H37" s="141"/>
      <c r="I37" s="141"/>
      <c r="J37" s="8"/>
      <c r="K37" s="8">
        <v>1</v>
      </c>
      <c r="L37" s="121"/>
      <c r="M37" s="141"/>
      <c r="N37" s="141"/>
      <c r="O37" s="2">
        <v>2</v>
      </c>
      <c r="P37" s="141">
        <v>8</v>
      </c>
      <c r="Q37" s="8">
        <v>13</v>
      </c>
      <c r="R37" s="2">
        <v>2</v>
      </c>
      <c r="S37" s="9">
        <v>94</v>
      </c>
      <c r="T37" s="10"/>
      <c r="U37" s="8">
        <v>67</v>
      </c>
      <c r="V37" s="8">
        <v>7</v>
      </c>
      <c r="W37" s="8">
        <v>4</v>
      </c>
      <c r="X37" s="8">
        <v>1</v>
      </c>
      <c r="Y37" s="10">
        <v>1</v>
      </c>
      <c r="Z37" s="8"/>
      <c r="AA37" s="161"/>
      <c r="AB37" s="122"/>
      <c r="AC37" s="66">
        <v>28</v>
      </c>
    </row>
    <row r="38" spans="1:30" ht="13.7" customHeight="1" x14ac:dyDescent="0.2">
      <c r="A38" s="65">
        <v>29</v>
      </c>
      <c r="B38" s="6">
        <v>3</v>
      </c>
      <c r="C38" s="163">
        <f>30+13</f>
        <v>43</v>
      </c>
      <c r="D38" s="121">
        <v>20</v>
      </c>
      <c r="E38" s="141">
        <v>47</v>
      </c>
      <c r="F38" s="121">
        <v>1</v>
      </c>
      <c r="G38" s="141"/>
      <c r="H38" s="141"/>
      <c r="I38" s="141"/>
      <c r="J38" s="8"/>
      <c r="K38" s="8"/>
      <c r="L38" s="121"/>
      <c r="M38" s="141"/>
      <c r="N38" s="141"/>
      <c r="O38" s="2">
        <v>2</v>
      </c>
      <c r="P38" s="141">
        <v>6</v>
      </c>
      <c r="Q38" s="8">
        <v>12</v>
      </c>
      <c r="R38" s="2">
        <v>2</v>
      </c>
      <c r="S38" s="9">
        <v>129</v>
      </c>
      <c r="T38" s="10"/>
      <c r="U38" s="8">
        <v>43</v>
      </c>
      <c r="V38" s="8">
        <v>11</v>
      </c>
      <c r="W38" s="8">
        <v>32</v>
      </c>
      <c r="X38" s="8">
        <v>2</v>
      </c>
      <c r="Y38" s="10"/>
      <c r="Z38" s="8"/>
      <c r="AA38" s="161"/>
      <c r="AB38" s="159">
        <v>15</v>
      </c>
      <c r="AC38" s="66">
        <v>29</v>
      </c>
    </row>
    <row r="39" spans="1:30" ht="13.7" customHeight="1" x14ac:dyDescent="0.2">
      <c r="A39" s="65">
        <v>30</v>
      </c>
      <c r="B39" s="6">
        <v>3</v>
      </c>
      <c r="C39" s="163">
        <v>54</v>
      </c>
      <c r="D39" s="121">
        <v>47</v>
      </c>
      <c r="E39" s="141">
        <v>146</v>
      </c>
      <c r="F39" s="121">
        <v>6</v>
      </c>
      <c r="G39" s="141"/>
      <c r="H39" s="141"/>
      <c r="I39" s="141">
        <v>1</v>
      </c>
      <c r="J39" s="8"/>
      <c r="K39" s="8"/>
      <c r="L39" s="121"/>
      <c r="M39" s="141"/>
      <c r="N39" s="141"/>
      <c r="O39" s="2">
        <v>2</v>
      </c>
      <c r="P39" s="141">
        <v>6</v>
      </c>
      <c r="Q39" s="8">
        <v>10</v>
      </c>
      <c r="R39" s="2">
        <v>2</v>
      </c>
      <c r="S39" s="9">
        <v>439</v>
      </c>
      <c r="T39" s="10"/>
      <c r="U39" s="8">
        <v>202</v>
      </c>
      <c r="V39" s="8">
        <v>42</v>
      </c>
      <c r="W39" s="8">
        <v>44</v>
      </c>
      <c r="X39" s="8">
        <v>2</v>
      </c>
      <c r="Y39" s="10">
        <v>1</v>
      </c>
      <c r="Z39" s="8">
        <v>1</v>
      </c>
      <c r="AA39" s="161">
        <f>10+9+25</f>
        <v>44</v>
      </c>
      <c r="AB39" s="159">
        <v>27</v>
      </c>
      <c r="AC39" s="66">
        <v>30</v>
      </c>
    </row>
    <row r="40" spans="1:30" ht="13.7" customHeight="1" x14ac:dyDescent="0.2">
      <c r="A40" s="67">
        <v>31</v>
      </c>
      <c r="B40" s="11">
        <v>1</v>
      </c>
      <c r="C40" s="165">
        <f>19+47+16+18</f>
        <v>100</v>
      </c>
      <c r="D40" s="121"/>
      <c r="E40" s="141"/>
      <c r="F40" s="121"/>
      <c r="G40" s="141"/>
      <c r="H40" s="141"/>
      <c r="I40" s="141"/>
      <c r="J40" s="8"/>
      <c r="K40" s="8"/>
      <c r="L40" s="123"/>
      <c r="M40" s="142"/>
      <c r="N40" s="142"/>
      <c r="O40" s="2">
        <v>2</v>
      </c>
      <c r="P40" s="141"/>
      <c r="Q40" s="8"/>
      <c r="R40" s="2">
        <v>2</v>
      </c>
      <c r="S40" s="12"/>
      <c r="T40" s="13"/>
      <c r="U40" s="8"/>
      <c r="V40" s="8"/>
      <c r="W40" s="8"/>
      <c r="X40" s="8"/>
      <c r="Y40" s="13"/>
      <c r="Z40" s="117"/>
      <c r="AA40" s="162"/>
      <c r="AB40" s="124"/>
      <c r="AC40" s="68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43</v>
      </c>
      <c r="C41" s="108">
        <f t="shared" si="0"/>
        <v>197</v>
      </c>
      <c r="D41" s="107">
        <f t="shared" si="0"/>
        <v>703</v>
      </c>
      <c r="E41" s="107">
        <f t="shared" si="0"/>
        <v>2009</v>
      </c>
      <c r="F41" s="107">
        <f t="shared" si="0"/>
        <v>64</v>
      </c>
      <c r="G41" s="107">
        <f t="shared" si="0"/>
        <v>3</v>
      </c>
      <c r="H41" s="107">
        <f t="shared" si="0"/>
        <v>4</v>
      </c>
      <c r="I41" s="107">
        <f t="shared" si="0"/>
        <v>9</v>
      </c>
      <c r="J41" s="107">
        <f t="shared" si="0"/>
        <v>2</v>
      </c>
      <c r="K41" s="107">
        <f t="shared" si="0"/>
        <v>62</v>
      </c>
      <c r="L41" s="107">
        <f t="shared" si="0"/>
        <v>0</v>
      </c>
      <c r="M41" s="107">
        <f t="shared" si="0"/>
        <v>0</v>
      </c>
      <c r="N41" s="107">
        <f t="shared" si="0"/>
        <v>0</v>
      </c>
      <c r="O41" s="2">
        <f>AVERAGE(O10:O40)</f>
        <v>2</v>
      </c>
      <c r="P41" s="111">
        <f t="shared" si="0"/>
        <v>166</v>
      </c>
      <c r="Q41" s="109">
        <f t="shared" si="0"/>
        <v>284</v>
      </c>
      <c r="R41" s="110">
        <f>AVERAGE(R10:R40)</f>
        <v>2</v>
      </c>
      <c r="S41" s="14">
        <f t="shared" ref="S41:AB41" si="1">SUM(S10:S40)</f>
        <v>5911</v>
      </c>
      <c r="T41" s="14">
        <f t="shared" si="1"/>
        <v>0</v>
      </c>
      <c r="U41" s="14">
        <f t="shared" si="1"/>
        <v>2685</v>
      </c>
      <c r="V41" s="14">
        <f t="shared" si="1"/>
        <v>643</v>
      </c>
      <c r="W41" s="14">
        <f t="shared" si="1"/>
        <v>621</v>
      </c>
      <c r="X41" s="14">
        <f t="shared" si="1"/>
        <v>70</v>
      </c>
      <c r="Y41" s="14">
        <f t="shared" si="1"/>
        <v>201</v>
      </c>
      <c r="Z41" s="14">
        <f t="shared" si="1"/>
        <v>9</v>
      </c>
      <c r="AA41" s="14">
        <f t="shared" si="1"/>
        <v>603</v>
      </c>
      <c r="AB41" s="14">
        <f t="shared" si="1"/>
        <v>1552</v>
      </c>
      <c r="AC41" s="125" t="s">
        <v>6</v>
      </c>
      <c r="AD41" s="18"/>
    </row>
    <row r="42" spans="1:30" s="17" customFormat="1" ht="3" customHeight="1" x14ac:dyDescent="0.2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128"/>
      <c r="P42" s="71"/>
      <c r="Q42" s="71"/>
      <c r="R42" s="71"/>
      <c r="S42" s="71"/>
      <c r="T42" s="71"/>
      <c r="U42" s="72"/>
      <c r="V42" s="72"/>
      <c r="W42" s="72"/>
      <c r="X42" s="72"/>
      <c r="Y42" s="72"/>
      <c r="Z42" s="72"/>
      <c r="AA42" s="72"/>
      <c r="AB42" s="72"/>
      <c r="AC42" s="73"/>
    </row>
    <row r="43" spans="1:30" ht="27" customHeight="1" x14ac:dyDescent="0.2">
      <c r="A43" s="363" t="s">
        <v>32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3"/>
      <c r="O43" s="360"/>
      <c r="P43" s="360"/>
      <c r="Q43" s="360"/>
      <c r="R43" s="360"/>
      <c r="S43" s="360"/>
      <c r="T43" s="360"/>
      <c r="U43" s="361"/>
      <c r="V43" s="360"/>
      <c r="W43" s="360"/>
      <c r="X43" s="360"/>
      <c r="Y43" s="360"/>
      <c r="Z43" s="360"/>
      <c r="AA43" s="360"/>
      <c r="AB43" s="360"/>
      <c r="AC43" s="361"/>
    </row>
    <row r="44" spans="1:30" ht="3" customHeight="1" x14ac:dyDescent="0.2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75"/>
      <c r="X44" s="22"/>
      <c r="Y44" s="22"/>
      <c r="Z44" s="22"/>
      <c r="AA44" s="22"/>
      <c r="AB44" s="22"/>
      <c r="AC44" s="21"/>
    </row>
    <row r="45" spans="1:30" ht="11.25" customHeight="1" x14ac:dyDescent="0.2">
      <c r="A45" s="76" t="s">
        <v>5</v>
      </c>
      <c r="N45" s="164"/>
      <c r="O45" s="362">
        <v>2</v>
      </c>
      <c r="P45" s="362"/>
      <c r="S45" s="46"/>
      <c r="W45" s="18"/>
    </row>
    <row r="46" spans="1:30" x14ac:dyDescent="0.2">
      <c r="S46" s="46"/>
      <c r="W46" s="18"/>
    </row>
    <row r="47" spans="1:30" x14ac:dyDescent="0.2">
      <c r="S47" s="46"/>
      <c r="W47" s="18"/>
    </row>
    <row r="48" spans="1:30" x14ac:dyDescent="0.2">
      <c r="S48" s="46"/>
      <c r="W48" s="18"/>
    </row>
    <row r="49" spans="19:23" x14ac:dyDescent="0.2">
      <c r="S49" s="46"/>
      <c r="W49" s="18"/>
    </row>
    <row r="50" spans="19:23" x14ac:dyDescent="0.2">
      <c r="S50" s="46"/>
      <c r="W50" s="18"/>
    </row>
    <row r="51" spans="19:23" x14ac:dyDescent="0.2">
      <c r="S51" s="46"/>
      <c r="W51" s="18"/>
    </row>
    <row r="52" spans="19:23" x14ac:dyDescent="0.2">
      <c r="S52" s="46"/>
      <c r="W52" s="18"/>
    </row>
  </sheetData>
  <mergeCells count="40">
    <mergeCell ref="F9:G9"/>
    <mergeCell ref="H9:I9"/>
    <mergeCell ref="A4:G4"/>
    <mergeCell ref="Y7:Y9"/>
    <mergeCell ref="Z7:Z9"/>
    <mergeCell ref="W7:W9"/>
    <mergeCell ref="X7:X9"/>
    <mergeCell ref="M7:M8"/>
    <mergeCell ref="E7:E8"/>
    <mergeCell ref="N7:N8"/>
    <mergeCell ref="H4:K4"/>
    <mergeCell ref="L4:R4"/>
    <mergeCell ref="F7:G8"/>
    <mergeCell ref="H7:I8"/>
    <mergeCell ref="A43:M43"/>
    <mergeCell ref="N43:U43"/>
    <mergeCell ref="V43:AC43"/>
    <mergeCell ref="A6:A9"/>
    <mergeCell ref="B6:C8"/>
    <mergeCell ref="D6:O6"/>
    <mergeCell ref="P6:R8"/>
    <mergeCell ref="S6:X6"/>
    <mergeCell ref="AC6:AC9"/>
    <mergeCell ref="T7:T8"/>
    <mergeCell ref="D7:D8"/>
    <mergeCell ref="J7:J8"/>
    <mergeCell ref="K7:K8"/>
    <mergeCell ref="L7:L8"/>
    <mergeCell ref="S7:S8"/>
    <mergeCell ref="O7:O8"/>
    <mergeCell ref="O45:P45"/>
    <mergeCell ref="AA4:AC4"/>
    <mergeCell ref="AA2:AC2"/>
    <mergeCell ref="W2:Z2"/>
    <mergeCell ref="V4:Z4"/>
    <mergeCell ref="S4:U4"/>
    <mergeCell ref="U7:U9"/>
    <mergeCell ref="V7:V9"/>
    <mergeCell ref="AA7:AA9"/>
    <mergeCell ref="AB7:AB9"/>
  </mergeCells>
  <printOptions horizontalCentered="1" verticalCentered="1"/>
  <pageMargins left="0" right="0" top="0" bottom="0" header="0" footer="0"/>
  <pageSetup scale="71" orientation="landscape" verticalDpi="300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S52"/>
  <sheetViews>
    <sheetView showGridLines="0" showZeros="0" topLeftCell="A22" zoomScale="120" zoomScaleNormal="120" workbookViewId="0">
      <selection activeCell="F19" sqref="F19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42</v>
      </c>
      <c r="M1" s="250"/>
      <c r="N1" s="246">
        <v>2014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243">
        <v>1558</v>
      </c>
      <c r="M2" s="244"/>
      <c r="N2" s="244"/>
      <c r="O2" s="244"/>
      <c r="P2" s="244"/>
      <c r="Q2" s="245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251">
        <v>367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310"/>
      <c r="M6" s="311"/>
      <c r="N6" s="311"/>
      <c r="O6" s="311"/>
      <c r="P6" s="311"/>
      <c r="Q6" s="3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381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384" t="s">
        <v>11</v>
      </c>
      <c r="Q8" s="385"/>
      <c r="R8" s="27"/>
    </row>
    <row r="9" spans="1:19" s="30" customFormat="1" ht="10.5" customHeight="1" x14ac:dyDescent="0.15">
      <c r="A9" s="382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386"/>
      <c r="Q9" s="387"/>
      <c r="R9" s="29"/>
    </row>
    <row r="10" spans="1:19" s="32" customFormat="1" ht="21" customHeight="1" x14ac:dyDescent="0.15">
      <c r="A10" s="383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388"/>
      <c r="Q10" s="389"/>
      <c r="R10" s="31"/>
    </row>
    <row r="11" spans="1:19" ht="15.95" customHeight="1" x14ac:dyDescent="0.2">
      <c r="A11" s="85">
        <v>1</v>
      </c>
      <c r="B11" s="86">
        <f>SUM(Aprback!D10,Aprback!E10,Aprback!F10, Aprback!G10)</f>
        <v>69</v>
      </c>
      <c r="C11" s="87">
        <f>SUM(Aprback!C10, Aprback!AA10, Aprback!AB10)</f>
        <v>70</v>
      </c>
      <c r="D11" s="88"/>
      <c r="E11" s="86">
        <f>SUM(Aprback!H10, Aprback!I10, Aprback!P10)</f>
        <v>6</v>
      </c>
      <c r="F11" s="87"/>
      <c r="G11" s="88"/>
      <c r="H11" s="86">
        <f>SUM(Aprback!L10, Aprback!M10, Aprback!N10)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SUM(Aprback!D11,Aprback!E11,Aprback!F11, Aprback!G11)</f>
        <v>0</v>
      </c>
      <c r="C12" s="93">
        <f>SUM(Aprback!C11, Aprback!AA11, Aprback!AB11)</f>
        <v>395</v>
      </c>
      <c r="D12" s="94"/>
      <c r="E12" s="92">
        <f>SUM(Aprback!H11, Aprback!I11, Aprback!P11)</f>
        <v>0</v>
      </c>
      <c r="F12" s="93"/>
      <c r="G12" s="94"/>
      <c r="H12" s="92">
        <f>SUM(Aprback!L11, Aprback!M11, Aprback!N11)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SUM(Aprback!D12,Aprback!E12,Aprback!F12, Aprback!G12)</f>
        <v>14</v>
      </c>
      <c r="C13" s="93">
        <f>SUM(Aprback!C12, Aprback!AA12, Aprback!AB12)</f>
        <v>51</v>
      </c>
      <c r="D13" s="94"/>
      <c r="E13" s="92">
        <f>SUM(Aprback!H12, Aprback!I12, Aprback!P12)</f>
        <v>2</v>
      </c>
      <c r="F13" s="93"/>
      <c r="G13" s="94"/>
      <c r="H13" s="92">
        <f>SUM(Aprback!L12, Aprback!M12, Aprback!N12)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SUM(Aprback!D13,Aprback!E13,Aprback!F13, Aprback!G13)</f>
        <v>20</v>
      </c>
      <c r="C14" s="93">
        <f>SUM(Aprback!C13, Aprback!AA13, Aprback!AB13)</f>
        <v>187</v>
      </c>
      <c r="D14" s="94"/>
      <c r="E14" s="92">
        <f>SUM(Aprback!H13, Aprback!I13, Aprback!P13)</f>
        <v>2</v>
      </c>
      <c r="F14" s="93"/>
      <c r="G14" s="94"/>
      <c r="H14" s="92">
        <f>SUM(Aprback!L13, Aprback!M13, Aprback!N13)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SUM(Aprback!D14,Aprback!E14,Aprback!F14, Aprback!G14)</f>
        <v>171</v>
      </c>
      <c r="C15" s="93">
        <f>SUM(Aprback!C14, Aprback!AA14, Aprback!AB14)</f>
        <v>1971</v>
      </c>
      <c r="D15" s="94"/>
      <c r="E15" s="92">
        <f>SUM(Aprback!H14, Aprback!I14, Aprback!P14)</f>
        <v>10</v>
      </c>
      <c r="F15" s="93"/>
      <c r="G15" s="94"/>
      <c r="H15" s="92">
        <f>SUM(Aprback!L14, Aprback!M14, Aprback!N14)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SUM(Aprback!D15,Aprback!E15,Aprback!F15, Aprback!G15)</f>
        <v>275</v>
      </c>
      <c r="C16" s="93">
        <f>SUM(Aprback!C15, Aprback!AA15, Aprback!AB15)</f>
        <v>664</v>
      </c>
      <c r="D16" s="94"/>
      <c r="E16" s="92">
        <f>SUM(Aprback!H15, Aprback!I15, Aprback!P15)</f>
        <v>6</v>
      </c>
      <c r="F16" s="93"/>
      <c r="G16" s="94"/>
      <c r="H16" s="92">
        <f>SUM(Aprback!L15, Aprback!M15, Aprback!N15)</f>
        <v>0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SUM(Aprback!D16,Aprback!E16,Aprback!F16, Aprback!G16)</f>
        <v>17</v>
      </c>
      <c r="C17" s="93">
        <f>SUM(Aprback!C16, Aprback!AA16, Aprback!AB16)</f>
        <v>0</v>
      </c>
      <c r="D17" s="94"/>
      <c r="E17" s="92">
        <f>SUM(Aprback!H16, Aprback!I16, Aprback!P16)</f>
        <v>1</v>
      </c>
      <c r="F17" s="93"/>
      <c r="G17" s="94"/>
      <c r="H17" s="92">
        <f>SUM(Aprback!L16, Aprback!M16, Aprback!N16)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SUM(Aprback!D17,Aprback!E17,Aprback!F17, Aprback!G17)</f>
        <v>53</v>
      </c>
      <c r="C18" s="93">
        <f>SUM(Aprback!C17, Aprback!AA17, Aprback!AB17)</f>
        <v>0</v>
      </c>
      <c r="D18" s="94"/>
      <c r="E18" s="92">
        <f>SUM(Aprback!H17, Aprback!I17, Aprback!P17)</f>
        <v>3</v>
      </c>
      <c r="F18" s="93"/>
      <c r="G18" s="94"/>
      <c r="H18" s="92">
        <f>SUM(Aprback!L17, Aprback!M17, Aprback!N17)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SUM(Aprback!D18,Aprback!E18,Aprback!F18, Aprback!G18)</f>
        <v>0</v>
      </c>
      <c r="C19" s="93">
        <f>SUM(Aprback!C18, Aprback!AA18, Aprback!AB18)</f>
        <v>431</v>
      </c>
      <c r="D19" s="94"/>
      <c r="E19" s="92">
        <f>SUM(Aprback!H18, Aprback!I18, Aprback!P18)</f>
        <v>0</v>
      </c>
      <c r="F19" s="93"/>
      <c r="G19" s="94"/>
      <c r="H19" s="92">
        <f>SUM(Aprback!L18, Aprback!M18, Aprback!N18)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SUM(Aprback!D19,Aprback!E19,Aprback!F19, Aprback!G19)</f>
        <v>44</v>
      </c>
      <c r="C20" s="93">
        <f>SUM(Aprback!C19, Aprback!AA19, Aprback!AB19)</f>
        <v>87</v>
      </c>
      <c r="D20" s="94"/>
      <c r="E20" s="92">
        <f>SUM(Aprback!H19, Aprback!I19, Aprback!P19)</f>
        <v>2</v>
      </c>
      <c r="F20" s="93"/>
      <c r="G20" s="94"/>
      <c r="H20" s="92">
        <f>SUM(Aprback!L19, Aprback!M19, Aprback!N19)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SUM(Aprback!D20,Aprback!E20,Aprback!F20, Aprback!G20)</f>
        <v>51</v>
      </c>
      <c r="C21" s="93">
        <f>SUM(Aprback!C20, Aprback!AA20, Aprback!AB20)</f>
        <v>0</v>
      </c>
      <c r="D21" s="94"/>
      <c r="E21" s="92">
        <f>SUM(Aprback!H20, Aprback!I20, Aprback!P20)</f>
        <v>5</v>
      </c>
      <c r="F21" s="93"/>
      <c r="G21" s="94"/>
      <c r="H21" s="92">
        <f>SUM(Aprback!L20, Aprback!M20, Aprback!N20)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SUM(Aprback!D21,Aprback!E21,Aprback!F21, Aprback!G21)</f>
        <v>231</v>
      </c>
      <c r="C22" s="93">
        <f>SUM(Aprback!C21, Aprback!AA21, Aprback!AB21)</f>
        <v>132</v>
      </c>
      <c r="D22" s="94"/>
      <c r="E22" s="92">
        <f>SUM(Aprback!H21, Aprback!I21, Aprback!P21)</f>
        <v>7</v>
      </c>
      <c r="F22" s="93"/>
      <c r="G22" s="94"/>
      <c r="H22" s="92">
        <f>SUM(Aprback!L21, Aprback!M21, Aprback!N21)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SUM(Aprback!D22,Aprback!E22,Aprback!F22, Aprback!G22)</f>
        <v>264</v>
      </c>
      <c r="C23" s="93">
        <f>SUM(Aprback!C22, Aprback!AA22, Aprback!AB22)</f>
        <v>247</v>
      </c>
      <c r="D23" s="94"/>
      <c r="E23" s="92">
        <f>SUM(Aprback!H22, Aprback!I22, Aprback!P22)</f>
        <v>5</v>
      </c>
      <c r="F23" s="93"/>
      <c r="G23" s="94"/>
      <c r="H23" s="92">
        <f>SUM(Aprback!L22, Aprback!M22, Aprback!N22)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SUM(Aprback!D23,Aprback!E23,Aprback!F23, Aprback!G23)</f>
        <v>44</v>
      </c>
      <c r="C24" s="93">
        <f>SUM(Aprback!C23, Aprback!AA23, Aprback!AB23)</f>
        <v>25</v>
      </c>
      <c r="D24" s="94"/>
      <c r="E24" s="92">
        <f>SUM(Aprback!H23, Aprback!I23, Aprback!P23)</f>
        <v>1</v>
      </c>
      <c r="F24" s="93"/>
      <c r="G24" s="94"/>
      <c r="H24" s="92">
        <f>SUM(Aprback!L23, Aprback!M23, Aprback!N23)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SUM(Aprback!D24,Aprback!E24,Aprback!F24, Aprback!G24)</f>
        <v>69</v>
      </c>
      <c r="C25" s="93">
        <f>SUM(Aprback!C24, Aprback!AA24, Aprback!AB24)</f>
        <v>25</v>
      </c>
      <c r="D25" s="94"/>
      <c r="E25" s="92">
        <f>SUM(Aprback!H24, Aprback!I24, Aprback!P24)</f>
        <v>2</v>
      </c>
      <c r="F25" s="93"/>
      <c r="G25" s="94"/>
      <c r="H25" s="92">
        <f>SUM(Aprback!L24, Aprback!M24, Aprback!N24)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SUM(Aprback!D25,Aprback!E25,Aprback!F25, Aprback!G25)</f>
        <v>0</v>
      </c>
      <c r="C26" s="93">
        <f>SUM(Aprback!C25, Aprback!AA25, Aprback!AB25)</f>
        <v>421</v>
      </c>
      <c r="D26" s="94"/>
      <c r="E26" s="92">
        <f>SUM(Aprback!H25, Aprback!I25, Aprback!P25)</f>
        <v>0</v>
      </c>
      <c r="F26" s="93"/>
      <c r="G26" s="94"/>
      <c r="H26" s="92">
        <f>SUM(Aprback!L25, Aprback!M25, Aprback!N25)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SUM(Aprback!D26,Aprback!E26,Aprback!F26, Aprback!G26)</f>
        <v>84</v>
      </c>
      <c r="C27" s="93">
        <f>SUM(Aprback!C26, Aprback!AA26, Aprback!AB26)</f>
        <v>146</v>
      </c>
      <c r="D27" s="94"/>
      <c r="E27" s="92">
        <f>SUM(Aprback!H26, Aprback!I26, Aprback!P26)</f>
        <v>6</v>
      </c>
      <c r="F27" s="93"/>
      <c r="G27" s="94"/>
      <c r="H27" s="92">
        <f>SUM(Aprback!L26, Aprback!M26, Aprback!N26)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SUM(Aprback!D27,Aprback!E27,Aprback!F27, Aprback!G27)</f>
        <v>128</v>
      </c>
      <c r="C28" s="93">
        <f>SUM(Aprback!C27, Aprback!AA27, Aprback!AB27)</f>
        <v>38</v>
      </c>
      <c r="D28" s="94"/>
      <c r="E28" s="92">
        <f>SUM(Aprback!H27, Aprback!I27, Aprback!P27)</f>
        <v>4</v>
      </c>
      <c r="F28" s="93"/>
      <c r="G28" s="94"/>
      <c r="H28" s="92">
        <f>SUM(Aprback!L27, Aprback!M27, Aprback!N27)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SUM(Aprback!D28,Aprback!E28,Aprback!F28, Aprback!G28)</f>
        <v>229</v>
      </c>
      <c r="C29" s="93">
        <f>SUM(Aprback!C28, Aprback!AA28, Aprback!AB28)</f>
        <v>306</v>
      </c>
      <c r="D29" s="94"/>
      <c r="E29" s="92">
        <f>SUM(Aprback!H28, Aprback!I28, Aprback!P28)</f>
        <v>27</v>
      </c>
      <c r="F29" s="93"/>
      <c r="G29" s="94"/>
      <c r="H29" s="92">
        <f>SUM(Aprback!L28, Aprback!M28, Aprback!N28)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SUM(Aprback!D29,Aprback!E29,Aprback!F29, Aprback!G29)</f>
        <v>112</v>
      </c>
      <c r="C30" s="93">
        <f>SUM(Aprback!C29, Aprback!AA29, Aprback!AB29)</f>
        <v>271</v>
      </c>
      <c r="D30" s="94"/>
      <c r="E30" s="92">
        <f>SUM(Aprback!H29, Aprback!I29, Aprback!P29)</f>
        <v>2</v>
      </c>
      <c r="F30" s="93"/>
      <c r="G30" s="94"/>
      <c r="H30" s="92">
        <f>SUM(Aprback!L29, Aprback!M29, Aprback!N29)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SUM(Aprback!D30,Aprback!E30,Aprback!F30, Aprback!G30)</f>
        <v>65</v>
      </c>
      <c r="C31" s="93">
        <f>SUM(Aprback!C30, Aprback!AA30, Aprback!AB30)</f>
        <v>0</v>
      </c>
      <c r="D31" s="94"/>
      <c r="E31" s="92">
        <f>SUM(Aprback!H30, Aprback!I30, Aprback!P30)</f>
        <v>1</v>
      </c>
      <c r="F31" s="93"/>
      <c r="G31" s="94"/>
      <c r="H31" s="92">
        <f>SUM(Aprback!L30, Aprback!M30, Aprback!N30)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SUM(Aprback!D31,Aprback!E31,Aprback!F31, Aprback!G31)</f>
        <v>35</v>
      </c>
      <c r="C32" s="93">
        <f>SUM(Aprback!C31, Aprback!AA31, Aprback!AB31)</f>
        <v>0</v>
      </c>
      <c r="D32" s="94"/>
      <c r="E32" s="92">
        <f>SUM(Aprback!H31, Aprback!I31, Aprback!P31)</f>
        <v>5</v>
      </c>
      <c r="F32" s="93"/>
      <c r="G32" s="94"/>
      <c r="H32" s="92">
        <f>SUM(Aprback!L31, Aprback!M31, Aprback!N31)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SUM(Aprback!D32,Aprback!E32,Aprback!F32, Aprback!G32)</f>
        <v>0</v>
      </c>
      <c r="C33" s="93">
        <f>SUM(Aprback!C32, Aprback!AA32, Aprback!AB32)</f>
        <v>383</v>
      </c>
      <c r="D33" s="94"/>
      <c r="E33" s="92">
        <f>SUM(Aprback!H32, Aprback!I32, Aprback!P32)</f>
        <v>0</v>
      </c>
      <c r="F33" s="93"/>
      <c r="G33" s="94"/>
      <c r="H33" s="92">
        <f>SUM(Aprback!L32, Aprback!M32, Aprback!N32)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SUM(Aprback!D33,Aprback!E33,Aprback!F33, Aprback!G33)</f>
        <v>58</v>
      </c>
      <c r="C34" s="93">
        <f>SUM(Aprback!C33, Aprback!AA33, Aprback!AB33)</f>
        <v>111</v>
      </c>
      <c r="D34" s="94"/>
      <c r="E34" s="92">
        <f>SUM(Aprback!H33, Aprback!I33, Aprback!P33)</f>
        <v>4</v>
      </c>
      <c r="F34" s="93"/>
      <c r="G34" s="94"/>
      <c r="H34" s="92">
        <f>SUM(Aprback!L33, Aprback!M33, Aprback!N33)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SUM(Aprback!D34,Aprback!E34,Aprback!F34, Aprback!G34)</f>
        <v>23</v>
      </c>
      <c r="C35" s="93">
        <f>SUM(Aprback!C34, Aprback!AA34, Aprback!AB34)</f>
        <v>0</v>
      </c>
      <c r="D35" s="94"/>
      <c r="E35" s="92">
        <f>SUM(Aprback!H34, Aprback!I34, Aprback!P34)</f>
        <v>2</v>
      </c>
      <c r="F35" s="93"/>
      <c r="G35" s="94"/>
      <c r="H35" s="92">
        <f>SUM(Aprback!L34, Aprback!M34, Aprback!N34)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SUM(Aprback!D35,Aprback!E35,Aprback!F35, Aprback!G35)</f>
        <v>139</v>
      </c>
      <c r="C36" s="93">
        <f>SUM(Aprback!C35, Aprback!AA35, Aprback!AB35)</f>
        <v>45</v>
      </c>
      <c r="D36" s="94"/>
      <c r="E36" s="92">
        <f>SUM(Aprback!H35, Aprback!I35, Aprback!P35)</f>
        <v>3</v>
      </c>
      <c r="F36" s="93"/>
      <c r="G36" s="94"/>
      <c r="H36" s="92">
        <f>SUM(Aprback!L35, Aprback!M35, Aprback!N35)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SUM(Aprback!D36,Aprback!E36,Aprback!F36, Aprback!G36)</f>
        <v>200</v>
      </c>
      <c r="C37" s="93">
        <f>SUM(Aprback!C36, Aprback!AA36, Aprback!AB36)</f>
        <v>127</v>
      </c>
      <c r="D37" s="94"/>
      <c r="E37" s="92">
        <f>SUM(Aprback!H36, Aprback!I36, Aprback!P36)</f>
        <v>3</v>
      </c>
      <c r="F37" s="93"/>
      <c r="G37" s="94"/>
      <c r="H37" s="92">
        <f>SUM(Aprback!L36, Aprback!M36, Aprback!N36)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SUM(Aprback!D37,Aprback!E37,Aprback!F37, Aprback!G37)</f>
        <v>39</v>
      </c>
      <c r="C38" s="93">
        <f>SUM(Aprback!C37, Aprback!AA37, Aprback!AB37)</f>
        <v>0</v>
      </c>
      <c r="D38" s="94"/>
      <c r="E38" s="92">
        <f>SUM(Aprback!H37, Aprback!I37, Aprback!P37)</f>
        <v>2</v>
      </c>
      <c r="F38" s="93"/>
      <c r="G38" s="94"/>
      <c r="H38" s="92">
        <f>SUM(Aprback!L37, Aprback!M37, Aprback!N37)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SUM(Aprback!D38,Aprback!E38,Aprback!F38, Aprback!G38)</f>
        <v>53</v>
      </c>
      <c r="C39" s="93">
        <f>SUM(Aprback!C38, Aprback!AA38, Aprback!AB38)</f>
        <v>77</v>
      </c>
      <c r="D39" s="94"/>
      <c r="E39" s="92">
        <f>SUM(Aprback!H38, Aprback!I38, Aprback!P38)</f>
        <v>5</v>
      </c>
      <c r="F39" s="93"/>
      <c r="G39" s="94"/>
      <c r="H39" s="92">
        <f>SUM(Aprback!L38, Aprback!M38, Aprback!N38)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SUM(Aprback!D39,Aprback!E39,Aprback!F39, Aprback!G39)</f>
        <v>0</v>
      </c>
      <c r="C40" s="93">
        <f>SUM(Aprback!C39, Aprback!AA39, Aprback!AB39)</f>
        <v>365</v>
      </c>
      <c r="D40" s="94"/>
      <c r="E40" s="92">
        <f>SUM(Aprback!H39, Aprback!I39, Aprback!P39)</f>
        <v>0</v>
      </c>
      <c r="F40" s="93"/>
      <c r="G40" s="94"/>
      <c r="H40" s="92">
        <f>SUM(Aprback!L39, Aprback!M39, Aprback!N39)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SUM(Aprback!D40,Aprback!E40,Aprback!F40, Aprback!G40)</f>
        <v>0</v>
      </c>
      <c r="C41" s="100">
        <f>SUM(Aprback!C40, Aprback!AA40, Aprback!AB40)</f>
        <v>0</v>
      </c>
      <c r="D41" s="94"/>
      <c r="E41" s="99">
        <f>SUM(Aprback!H40, Aprback!I40, Aprback!P40)</f>
        <v>0</v>
      </c>
      <c r="F41" s="93"/>
      <c r="G41" s="94"/>
      <c r="H41" s="99">
        <f>SUM(Aprback!L40, Aprback!M40, Aprback!N40)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 t="shared" ref="B42:I42" si="0">SUM(B11:B41)</f>
        <v>2487</v>
      </c>
      <c r="C42" s="103">
        <f t="shared" si="0"/>
        <v>6575</v>
      </c>
      <c r="D42" s="104">
        <f t="shared" si="0"/>
        <v>0</v>
      </c>
      <c r="E42" s="103">
        <f t="shared" si="0"/>
        <v>116</v>
      </c>
      <c r="F42" s="103">
        <f t="shared" si="0"/>
        <v>0</v>
      </c>
      <c r="G42" s="104">
        <f t="shared" si="0"/>
        <v>0</v>
      </c>
      <c r="H42" s="103">
        <f t="shared" si="0"/>
        <v>0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/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/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6217.5</v>
      </c>
      <c r="C49" s="16"/>
      <c r="D49" s="16"/>
      <c r="E49" s="44">
        <f>E42*E45</f>
        <v>232</v>
      </c>
      <c r="F49" s="43"/>
      <c r="G49" s="16"/>
      <c r="H49" s="44">
        <f>H42*H45</f>
        <v>0</v>
      </c>
      <c r="I49" s="45"/>
      <c r="J49" s="198"/>
      <c r="K49" s="189"/>
      <c r="L49" s="185"/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A8:A10"/>
    <mergeCell ref="B8:D9"/>
    <mergeCell ref="E8:G9"/>
    <mergeCell ref="H8:K9"/>
    <mergeCell ref="L8:L9"/>
    <mergeCell ref="L1:M1"/>
    <mergeCell ref="M8:O9"/>
    <mergeCell ref="N1:Q1"/>
    <mergeCell ref="L2:Q2"/>
    <mergeCell ref="L3:M3"/>
    <mergeCell ref="N3:Q3"/>
    <mergeCell ref="A6:F6"/>
    <mergeCell ref="G6:K6"/>
    <mergeCell ref="L6:Q6"/>
    <mergeCell ref="P8:Q10"/>
    <mergeCell ref="I10:J10"/>
    <mergeCell ref="M10:O10"/>
    <mergeCell ref="I11:J11"/>
    <mergeCell ref="M11:O11"/>
    <mergeCell ref="P11:Q11"/>
    <mergeCell ref="I12:J12"/>
    <mergeCell ref="M12:O12"/>
    <mergeCell ref="P12:Q12"/>
    <mergeCell ref="I13:J13"/>
    <mergeCell ref="M13:O13"/>
    <mergeCell ref="P13:Q13"/>
    <mergeCell ref="I14:J14"/>
    <mergeCell ref="M14:O14"/>
    <mergeCell ref="P14:Q14"/>
    <mergeCell ref="I15:J15"/>
    <mergeCell ref="M15:O15"/>
    <mergeCell ref="P15:Q15"/>
    <mergeCell ref="I16:J16"/>
    <mergeCell ref="M16:O16"/>
    <mergeCell ref="P16:Q16"/>
    <mergeCell ref="I17:J17"/>
    <mergeCell ref="M17:O17"/>
    <mergeCell ref="P17:Q17"/>
    <mergeCell ref="I18:J18"/>
    <mergeCell ref="M18:O18"/>
    <mergeCell ref="P18:Q18"/>
    <mergeCell ref="I19:J19"/>
    <mergeCell ref="M19:O19"/>
    <mergeCell ref="P19:Q19"/>
    <mergeCell ref="I20:J20"/>
    <mergeCell ref="M20:O20"/>
    <mergeCell ref="P20:Q20"/>
    <mergeCell ref="I21:J21"/>
    <mergeCell ref="M21:O21"/>
    <mergeCell ref="P21:Q21"/>
    <mergeCell ref="I22:J22"/>
    <mergeCell ref="M22:O22"/>
    <mergeCell ref="P22:Q22"/>
    <mergeCell ref="I23:J23"/>
    <mergeCell ref="M23:O23"/>
    <mergeCell ref="P23:Q23"/>
    <mergeCell ref="I24:J24"/>
    <mergeCell ref="M24:O24"/>
    <mergeCell ref="P24:Q24"/>
    <mergeCell ref="I25:J25"/>
    <mergeCell ref="M25:O25"/>
    <mergeCell ref="P25:Q25"/>
    <mergeCell ref="I26:J26"/>
    <mergeCell ref="M26:O26"/>
    <mergeCell ref="P26:Q26"/>
    <mergeCell ref="I27:J27"/>
    <mergeCell ref="M27:O27"/>
    <mergeCell ref="P27:Q27"/>
    <mergeCell ref="I28:J28"/>
    <mergeCell ref="M28:O28"/>
    <mergeCell ref="P28:Q28"/>
    <mergeCell ref="I29:J29"/>
    <mergeCell ref="M29:O29"/>
    <mergeCell ref="P29:Q29"/>
    <mergeCell ref="I30:J30"/>
    <mergeCell ref="M30:O30"/>
    <mergeCell ref="P30:Q30"/>
    <mergeCell ref="I31:J31"/>
    <mergeCell ref="M31:O31"/>
    <mergeCell ref="P31:Q31"/>
    <mergeCell ref="I32:J32"/>
    <mergeCell ref="M32:O32"/>
    <mergeCell ref="P32:Q32"/>
    <mergeCell ref="I33:J33"/>
    <mergeCell ref="M33:O33"/>
    <mergeCell ref="P33:Q33"/>
    <mergeCell ref="I34:J34"/>
    <mergeCell ref="M34:O34"/>
    <mergeCell ref="P34:Q34"/>
    <mergeCell ref="I35:J35"/>
    <mergeCell ref="M35:O35"/>
    <mergeCell ref="P35:Q35"/>
    <mergeCell ref="I36:J36"/>
    <mergeCell ref="M36:O36"/>
    <mergeCell ref="P36:Q36"/>
    <mergeCell ref="I37:J37"/>
    <mergeCell ref="M37:O37"/>
    <mergeCell ref="P37:Q37"/>
    <mergeCell ref="I38:J38"/>
    <mergeCell ref="M38:O38"/>
    <mergeCell ref="P38:Q38"/>
    <mergeCell ref="I39:J39"/>
    <mergeCell ref="M39:O39"/>
    <mergeCell ref="P39:Q39"/>
    <mergeCell ref="H45:H46"/>
    <mergeCell ref="K46:Q48"/>
    <mergeCell ref="I40:J40"/>
    <mergeCell ref="M40:O40"/>
    <mergeCell ref="P40:Q40"/>
    <mergeCell ref="I41:J41"/>
    <mergeCell ref="M41:O41"/>
    <mergeCell ref="P41:Q41"/>
    <mergeCell ref="A48:I48"/>
    <mergeCell ref="K49:K50"/>
    <mergeCell ref="L49:Q50"/>
    <mergeCell ref="I42:J42"/>
    <mergeCell ref="M42:O42"/>
    <mergeCell ref="P42:Q42"/>
    <mergeCell ref="A44:I44"/>
    <mergeCell ref="J44:J49"/>
    <mergeCell ref="K44:Q45"/>
    <mergeCell ref="B45:B46"/>
    <mergeCell ref="E45:E46"/>
  </mergeCells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3" tint="0.39997558519241921"/>
    <pageSetUpPr fitToPage="1"/>
  </sheetPr>
  <dimension ref="A1:AK52"/>
  <sheetViews>
    <sheetView showGridLines="0" showZeros="0" topLeftCell="A4" workbookViewId="0">
      <selection activeCell="R10" sqref="R10:R39"/>
    </sheetView>
  </sheetViews>
  <sheetFormatPr defaultColWidth="8.77734375" defaultRowHeight="15" x14ac:dyDescent="0.2"/>
  <cols>
    <col min="1" max="1" width="3.77734375" style="46" customWidth="1"/>
    <col min="2" max="5" width="5.77734375" style="129" customWidth="1"/>
    <col min="6" max="9" width="3.77734375" style="129" customWidth="1"/>
    <col min="10" max="10" width="5.77734375" style="129" customWidth="1"/>
    <col min="11" max="11" width="6.109375" style="129" customWidth="1"/>
    <col min="12" max="14" width="6" style="129" customWidth="1"/>
    <col min="15" max="15" width="5.77734375" style="130" customWidth="1"/>
    <col min="16" max="16" width="6.44140625" style="130" customWidth="1"/>
    <col min="17" max="18" width="5.77734375" style="130" customWidth="1"/>
    <col min="19" max="19" width="6.44140625" style="130" customWidth="1"/>
    <col min="20" max="20" width="6.44140625" style="129" customWidth="1"/>
    <col min="21" max="22" width="5.77734375" style="129" customWidth="1"/>
    <col min="23" max="23" width="5.77734375" style="46" customWidth="1"/>
    <col min="24" max="28" width="5.77734375" style="129" customWidth="1"/>
    <col min="29" max="29" width="3.77734375" style="129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2"/>
      <c r="P2" s="132"/>
      <c r="Q2" s="132"/>
      <c r="R2" s="132"/>
      <c r="S2" s="132"/>
      <c r="T2" s="132"/>
      <c r="U2" s="118"/>
      <c r="V2" s="118"/>
      <c r="W2" s="302" t="s">
        <v>33</v>
      </c>
      <c r="X2" s="302"/>
      <c r="Y2" s="302"/>
      <c r="Z2" s="303"/>
      <c r="AA2" s="301">
        <v>2013</v>
      </c>
      <c r="AB2" s="302"/>
      <c r="AC2" s="302"/>
    </row>
    <row r="3" spans="1:37" ht="3" customHeight="1" x14ac:dyDescent="0.25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9"/>
      <c r="P3" s="79"/>
      <c r="Q3" s="79"/>
      <c r="R3" s="79"/>
      <c r="S3" s="79"/>
      <c r="T3" s="79"/>
      <c r="U3" s="79"/>
      <c r="V3" s="79"/>
      <c r="W3" s="79"/>
      <c r="X3" s="78"/>
      <c r="Y3" s="78"/>
      <c r="Z3" s="78"/>
      <c r="AA3" s="78"/>
      <c r="AB3" s="78"/>
      <c r="AC3" s="77"/>
    </row>
    <row r="4" spans="1:37" ht="27" customHeight="1" x14ac:dyDescent="0.2">
      <c r="A4" s="273" t="s">
        <v>59</v>
      </c>
      <c r="B4" s="256"/>
      <c r="C4" s="256"/>
      <c r="D4" s="256"/>
      <c r="E4" s="256"/>
      <c r="F4" s="256"/>
      <c r="G4" s="274"/>
      <c r="H4" s="310">
        <v>1558</v>
      </c>
      <c r="I4" s="311"/>
      <c r="J4" s="311"/>
      <c r="K4" s="312"/>
      <c r="L4" s="306" t="s">
        <v>60</v>
      </c>
      <c r="M4" s="307"/>
      <c r="N4" s="307"/>
      <c r="O4" s="307"/>
      <c r="P4" s="307"/>
      <c r="Q4" s="307"/>
      <c r="R4" s="308"/>
      <c r="S4" s="305">
        <v>367</v>
      </c>
      <c r="T4" s="304"/>
      <c r="U4" s="304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33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44"/>
      <c r="R6" s="345"/>
      <c r="S6" s="326" t="s">
        <v>15</v>
      </c>
      <c r="T6" s="327"/>
      <c r="U6" s="327"/>
      <c r="V6" s="327"/>
      <c r="W6" s="327"/>
      <c r="X6" s="327"/>
      <c r="Y6" s="327"/>
      <c r="Z6" s="327"/>
      <c r="AA6" s="327"/>
      <c r="AB6" s="328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46"/>
      <c r="Q7" s="347"/>
      <c r="R7" s="34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49"/>
      <c r="Q8" s="350"/>
      <c r="R8" s="35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63">
        <v>1</v>
      </c>
      <c r="B10" s="1">
        <v>1</v>
      </c>
      <c r="C10" s="120"/>
      <c r="D10" s="119">
        <v>8</v>
      </c>
      <c r="E10" s="140">
        <v>5</v>
      </c>
      <c r="F10" s="119"/>
      <c r="G10" s="140"/>
      <c r="H10" s="140"/>
      <c r="I10" s="140"/>
      <c r="J10" s="3"/>
      <c r="K10" s="3"/>
      <c r="L10" s="119"/>
      <c r="M10" s="140"/>
      <c r="N10" s="140"/>
      <c r="O10" s="2">
        <v>2</v>
      </c>
      <c r="P10" s="140">
        <v>5</v>
      </c>
      <c r="Q10" s="3">
        <v>10</v>
      </c>
      <c r="R10" s="2">
        <v>2</v>
      </c>
      <c r="S10" s="4">
        <v>26</v>
      </c>
      <c r="T10" s="5"/>
      <c r="U10" s="3">
        <v>11</v>
      </c>
      <c r="V10" s="3">
        <v>6</v>
      </c>
      <c r="W10" s="5">
        <v>4</v>
      </c>
      <c r="X10" s="3"/>
      <c r="Y10" s="115"/>
      <c r="Z10" s="116"/>
      <c r="AA10" s="160">
        <f>12+6+8</f>
        <v>26</v>
      </c>
      <c r="AB10" s="120"/>
      <c r="AC10" s="64">
        <v>1</v>
      </c>
    </row>
    <row r="11" spans="1:37" ht="13.7" customHeight="1" x14ac:dyDescent="0.2">
      <c r="A11" s="65">
        <v>2</v>
      </c>
      <c r="B11" s="6">
        <v>1</v>
      </c>
      <c r="C11" s="122"/>
      <c r="D11" s="121">
        <v>4</v>
      </c>
      <c r="E11" s="141">
        <v>9</v>
      </c>
      <c r="F11" s="121"/>
      <c r="G11" s="141">
        <v>1</v>
      </c>
      <c r="H11" s="141"/>
      <c r="I11" s="141"/>
      <c r="J11" s="8"/>
      <c r="K11" s="8"/>
      <c r="L11" s="121"/>
      <c r="M11" s="141"/>
      <c r="N11" s="141"/>
      <c r="O11" s="2">
        <v>2</v>
      </c>
      <c r="P11" s="141">
        <v>13</v>
      </c>
      <c r="Q11" s="8">
        <v>26</v>
      </c>
      <c r="R11" s="2">
        <v>2</v>
      </c>
      <c r="S11" s="9">
        <v>23</v>
      </c>
      <c r="T11" s="10"/>
      <c r="U11" s="8">
        <v>7</v>
      </c>
      <c r="V11" s="8">
        <v>4</v>
      </c>
      <c r="W11" s="8">
        <v>2</v>
      </c>
      <c r="X11" s="8"/>
      <c r="Y11" s="10"/>
      <c r="Z11" s="8"/>
      <c r="AA11" s="161"/>
      <c r="AB11" s="122"/>
      <c r="AC11" s="66">
        <v>2</v>
      </c>
    </row>
    <row r="12" spans="1:37" ht="13.7" customHeight="1" x14ac:dyDescent="0.2">
      <c r="A12" s="143">
        <v>3</v>
      </c>
      <c r="B12" s="144"/>
      <c r="C12" s="145"/>
      <c r="D12" s="146"/>
      <c r="E12" s="147"/>
      <c r="F12" s="146"/>
      <c r="G12" s="147"/>
      <c r="H12" s="147"/>
      <c r="I12" s="147"/>
      <c r="J12" s="147"/>
      <c r="K12" s="147"/>
      <c r="L12" s="146"/>
      <c r="M12" s="147"/>
      <c r="N12" s="147"/>
      <c r="O12" s="2">
        <v>2</v>
      </c>
      <c r="P12" s="147"/>
      <c r="Q12" s="147"/>
      <c r="R12" s="2">
        <v>2</v>
      </c>
      <c r="S12" s="148"/>
      <c r="T12" s="146"/>
      <c r="U12" s="147"/>
      <c r="V12" s="147"/>
      <c r="W12" s="147"/>
      <c r="X12" s="147"/>
      <c r="Y12" s="146"/>
      <c r="Z12" s="147"/>
      <c r="AA12" s="161"/>
      <c r="AB12" s="145"/>
      <c r="AC12" s="149">
        <v>3</v>
      </c>
    </row>
    <row r="13" spans="1:37" ht="13.7" customHeight="1" x14ac:dyDescent="0.2">
      <c r="A13" s="65">
        <v>4</v>
      </c>
      <c r="B13" s="6">
        <v>2</v>
      </c>
      <c r="C13" s="122"/>
      <c r="D13" s="121">
        <v>16</v>
      </c>
      <c r="E13" s="141">
        <v>10</v>
      </c>
      <c r="F13" s="121"/>
      <c r="G13" s="141">
        <v>1</v>
      </c>
      <c r="H13" s="141"/>
      <c r="I13" s="141"/>
      <c r="J13" s="8"/>
      <c r="K13" s="8">
        <v>1</v>
      </c>
      <c r="L13" s="121"/>
      <c r="M13" s="141"/>
      <c r="N13" s="141"/>
      <c r="O13" s="2">
        <v>2</v>
      </c>
      <c r="P13" s="141">
        <v>1</v>
      </c>
      <c r="Q13" s="8">
        <v>1</v>
      </c>
      <c r="R13" s="2">
        <v>2</v>
      </c>
      <c r="S13" s="9">
        <v>87</v>
      </c>
      <c r="T13" s="10"/>
      <c r="U13" s="8">
        <v>27</v>
      </c>
      <c r="V13" s="8">
        <v>5</v>
      </c>
      <c r="W13" s="8">
        <v>23</v>
      </c>
      <c r="X13" s="8">
        <v>2</v>
      </c>
      <c r="Y13" s="10"/>
      <c r="Z13" s="8"/>
      <c r="AA13" s="161"/>
      <c r="AB13" s="159">
        <v>93</v>
      </c>
      <c r="AC13" s="66">
        <v>4</v>
      </c>
    </row>
    <row r="14" spans="1:37" ht="13.7" customHeight="1" x14ac:dyDescent="0.2">
      <c r="A14" s="65">
        <v>5</v>
      </c>
      <c r="B14" s="6">
        <v>2</v>
      </c>
      <c r="C14" s="122"/>
      <c r="D14" s="121">
        <v>37</v>
      </c>
      <c r="E14" s="141">
        <v>12</v>
      </c>
      <c r="F14" s="121"/>
      <c r="G14" s="141">
        <v>1</v>
      </c>
      <c r="H14" s="141"/>
      <c r="I14" s="141"/>
      <c r="J14" s="8"/>
      <c r="K14" s="8">
        <v>2</v>
      </c>
      <c r="L14" s="121"/>
      <c r="M14" s="141"/>
      <c r="N14" s="141"/>
      <c r="O14" s="2">
        <v>2</v>
      </c>
      <c r="P14" s="141">
        <v>9</v>
      </c>
      <c r="Q14" s="8">
        <v>10</v>
      </c>
      <c r="R14" s="2">
        <v>2</v>
      </c>
      <c r="S14" s="9">
        <v>110</v>
      </c>
      <c r="T14" s="10"/>
      <c r="U14" s="8">
        <v>44</v>
      </c>
      <c r="V14" s="8">
        <v>12</v>
      </c>
      <c r="W14" s="8">
        <v>20</v>
      </c>
      <c r="X14" s="8">
        <v>3</v>
      </c>
      <c r="Y14" s="10">
        <v>2</v>
      </c>
      <c r="Z14" s="8"/>
      <c r="AA14" s="161"/>
      <c r="AB14" s="122"/>
      <c r="AC14" s="66">
        <v>5</v>
      </c>
    </row>
    <row r="15" spans="1:37" ht="13.7" customHeight="1" x14ac:dyDescent="0.2">
      <c r="A15" s="65">
        <v>6</v>
      </c>
      <c r="B15" s="6">
        <v>3</v>
      </c>
      <c r="C15" s="163">
        <f>44+84+28</f>
        <v>156</v>
      </c>
      <c r="D15" s="121">
        <v>22</v>
      </c>
      <c r="E15" s="141">
        <v>60</v>
      </c>
      <c r="F15" s="121"/>
      <c r="G15" s="141">
        <v>1</v>
      </c>
      <c r="H15" s="141"/>
      <c r="I15" s="141"/>
      <c r="J15" s="8"/>
      <c r="K15" s="8">
        <v>1</v>
      </c>
      <c r="L15" s="121"/>
      <c r="M15" s="141"/>
      <c r="N15" s="141"/>
      <c r="O15" s="2">
        <v>2</v>
      </c>
      <c r="P15" s="141">
        <v>7</v>
      </c>
      <c r="Q15" s="8">
        <v>14</v>
      </c>
      <c r="R15" s="2">
        <v>2</v>
      </c>
      <c r="S15" s="9">
        <v>158</v>
      </c>
      <c r="T15" s="10"/>
      <c r="U15" s="8">
        <v>67</v>
      </c>
      <c r="V15" s="8">
        <v>17</v>
      </c>
      <c r="W15" s="8">
        <v>24</v>
      </c>
      <c r="X15" s="8">
        <v>1</v>
      </c>
      <c r="Y15" s="10">
        <v>3</v>
      </c>
      <c r="Z15" s="8"/>
      <c r="AA15" s="161"/>
      <c r="AB15" s="159">
        <v>93</v>
      </c>
      <c r="AC15" s="66">
        <v>6</v>
      </c>
    </row>
    <row r="16" spans="1:37" ht="13.7" customHeight="1" x14ac:dyDescent="0.2">
      <c r="A16" s="65">
        <v>7</v>
      </c>
      <c r="B16" s="6">
        <v>2</v>
      </c>
      <c r="C16" s="122"/>
      <c r="D16" s="121">
        <v>20</v>
      </c>
      <c r="E16" s="141">
        <v>56</v>
      </c>
      <c r="F16" s="121"/>
      <c r="G16" s="141"/>
      <c r="H16" s="141"/>
      <c r="I16" s="141"/>
      <c r="J16" s="8"/>
      <c r="K16" s="8">
        <v>4</v>
      </c>
      <c r="L16" s="121"/>
      <c r="M16" s="141"/>
      <c r="N16" s="141"/>
      <c r="O16" s="2">
        <v>2</v>
      </c>
      <c r="P16" s="141">
        <v>7</v>
      </c>
      <c r="Q16" s="8">
        <v>7</v>
      </c>
      <c r="R16" s="2">
        <v>2</v>
      </c>
      <c r="S16" s="9">
        <v>176</v>
      </c>
      <c r="T16" s="10"/>
      <c r="U16" s="8">
        <v>71</v>
      </c>
      <c r="V16" s="8">
        <v>28</v>
      </c>
      <c r="W16" s="8">
        <v>16</v>
      </c>
      <c r="X16" s="8">
        <v>2</v>
      </c>
      <c r="Y16" s="10"/>
      <c r="Z16" s="8"/>
      <c r="AA16" s="161">
        <f>28+9+23</f>
        <v>60</v>
      </c>
      <c r="AB16" s="159">
        <v>150</v>
      </c>
      <c r="AC16" s="66">
        <v>7</v>
      </c>
    </row>
    <row r="17" spans="1:29" ht="13.7" customHeight="1" x14ac:dyDescent="0.2">
      <c r="A17" s="65">
        <v>8</v>
      </c>
      <c r="B17" s="6">
        <v>1</v>
      </c>
      <c r="C17" s="122"/>
      <c r="D17" s="121"/>
      <c r="E17" s="141"/>
      <c r="F17" s="121"/>
      <c r="G17" s="141"/>
      <c r="H17" s="141"/>
      <c r="I17" s="141"/>
      <c r="J17" s="8"/>
      <c r="K17" s="8"/>
      <c r="L17" s="121"/>
      <c r="M17" s="141"/>
      <c r="N17" s="141"/>
      <c r="O17" s="2">
        <v>2</v>
      </c>
      <c r="P17" s="141">
        <v>30</v>
      </c>
      <c r="Q17" s="8">
        <v>55</v>
      </c>
      <c r="R17" s="2">
        <v>2</v>
      </c>
      <c r="S17" s="9">
        <v>52</v>
      </c>
      <c r="T17" s="10"/>
      <c r="U17" s="8"/>
      <c r="V17" s="8"/>
      <c r="W17" s="8"/>
      <c r="X17" s="8"/>
      <c r="Y17" s="10"/>
      <c r="Z17" s="8"/>
      <c r="AA17" s="161"/>
      <c r="AB17" s="122"/>
      <c r="AC17" s="66">
        <v>8</v>
      </c>
    </row>
    <row r="18" spans="1:29" ht="13.7" customHeight="1" x14ac:dyDescent="0.2">
      <c r="A18" s="65">
        <v>9</v>
      </c>
      <c r="B18" s="6">
        <v>1</v>
      </c>
      <c r="C18" s="122"/>
      <c r="D18" s="121">
        <v>13</v>
      </c>
      <c r="E18" s="141">
        <v>16</v>
      </c>
      <c r="F18" s="121"/>
      <c r="G18" s="141"/>
      <c r="H18" s="141"/>
      <c r="I18" s="141"/>
      <c r="J18" s="8"/>
      <c r="K18" s="8"/>
      <c r="L18" s="121"/>
      <c r="M18" s="141"/>
      <c r="N18" s="141"/>
      <c r="O18" s="2">
        <v>2</v>
      </c>
      <c r="P18" s="141">
        <v>6</v>
      </c>
      <c r="Q18" s="8">
        <v>11</v>
      </c>
      <c r="R18" s="2">
        <v>2</v>
      </c>
      <c r="S18" s="9"/>
      <c r="T18" s="10"/>
      <c r="U18" s="8">
        <v>25</v>
      </c>
      <c r="V18" s="8">
        <v>3</v>
      </c>
      <c r="W18" s="8">
        <v>12</v>
      </c>
      <c r="X18" s="8"/>
      <c r="Y18" s="10"/>
      <c r="Z18" s="8"/>
      <c r="AA18" s="161"/>
      <c r="AB18" s="122"/>
      <c r="AC18" s="66">
        <v>9</v>
      </c>
    </row>
    <row r="19" spans="1:29" ht="13.7" customHeight="1" x14ac:dyDescent="0.2">
      <c r="A19" s="143">
        <v>10</v>
      </c>
      <c r="B19" s="144"/>
      <c r="C19" s="145"/>
      <c r="D19" s="146"/>
      <c r="E19" s="147"/>
      <c r="F19" s="146"/>
      <c r="G19" s="147"/>
      <c r="H19" s="147"/>
      <c r="I19" s="147"/>
      <c r="J19" s="147"/>
      <c r="K19" s="147"/>
      <c r="L19" s="146"/>
      <c r="M19" s="147"/>
      <c r="N19" s="147"/>
      <c r="O19" s="2">
        <v>2</v>
      </c>
      <c r="P19" s="147"/>
      <c r="Q19" s="147"/>
      <c r="R19" s="2">
        <v>2</v>
      </c>
      <c r="S19" s="148"/>
      <c r="T19" s="146"/>
      <c r="U19" s="147"/>
      <c r="V19" s="147"/>
      <c r="W19" s="147"/>
      <c r="X19" s="147"/>
      <c r="Y19" s="146"/>
      <c r="Z19" s="147"/>
      <c r="AA19" s="161"/>
      <c r="AB19" s="145"/>
      <c r="AC19" s="149">
        <v>10</v>
      </c>
    </row>
    <row r="20" spans="1:29" ht="13.7" customHeight="1" x14ac:dyDescent="0.2">
      <c r="A20" s="65">
        <v>11</v>
      </c>
      <c r="B20" s="6">
        <v>2</v>
      </c>
      <c r="C20" s="122"/>
      <c r="D20" s="121">
        <v>13</v>
      </c>
      <c r="E20" s="141">
        <v>17</v>
      </c>
      <c r="F20" s="121"/>
      <c r="G20" s="141"/>
      <c r="H20" s="141"/>
      <c r="I20" s="141"/>
      <c r="J20" s="8"/>
      <c r="K20" s="8">
        <v>1</v>
      </c>
      <c r="L20" s="121"/>
      <c r="M20" s="141"/>
      <c r="N20" s="141"/>
      <c r="O20" s="2">
        <v>2</v>
      </c>
      <c r="P20" s="141">
        <v>1</v>
      </c>
      <c r="Q20" s="8">
        <v>2</v>
      </c>
      <c r="R20" s="2">
        <v>2</v>
      </c>
      <c r="S20" s="9">
        <v>48</v>
      </c>
      <c r="T20" s="10"/>
      <c r="U20" s="8">
        <v>18</v>
      </c>
      <c r="V20" s="8">
        <v>7</v>
      </c>
      <c r="W20" s="8">
        <v>4</v>
      </c>
      <c r="X20" s="8"/>
      <c r="Y20" s="10">
        <v>3</v>
      </c>
      <c r="Z20" s="8"/>
      <c r="AA20" s="161"/>
      <c r="AB20" s="159">
        <v>82</v>
      </c>
      <c r="AC20" s="66">
        <v>11</v>
      </c>
    </row>
    <row r="21" spans="1:29" ht="13.7" customHeight="1" x14ac:dyDescent="0.2">
      <c r="A21" s="65">
        <v>12</v>
      </c>
      <c r="B21" s="6">
        <v>1</v>
      </c>
      <c r="C21" s="122"/>
      <c r="D21" s="121">
        <v>7</v>
      </c>
      <c r="E21" s="141">
        <v>17</v>
      </c>
      <c r="F21" s="121"/>
      <c r="G21" s="141">
        <v>1</v>
      </c>
      <c r="H21" s="141"/>
      <c r="I21" s="141"/>
      <c r="J21" s="8"/>
      <c r="K21" s="8"/>
      <c r="L21" s="121"/>
      <c r="M21" s="141"/>
      <c r="N21" s="141"/>
      <c r="O21" s="2">
        <v>2</v>
      </c>
      <c r="P21" s="141">
        <v>3</v>
      </c>
      <c r="Q21" s="8">
        <v>4</v>
      </c>
      <c r="R21" s="2">
        <v>2</v>
      </c>
      <c r="S21" s="9">
        <v>49</v>
      </c>
      <c r="T21" s="10"/>
      <c r="U21" s="8">
        <v>33</v>
      </c>
      <c r="V21" s="8">
        <v>8</v>
      </c>
      <c r="W21" s="8">
        <v>1</v>
      </c>
      <c r="X21" s="8">
        <v>1</v>
      </c>
      <c r="Y21" s="10"/>
      <c r="Z21" s="8"/>
      <c r="AA21" s="161"/>
      <c r="AB21" s="122"/>
      <c r="AC21" s="66">
        <v>12</v>
      </c>
    </row>
    <row r="22" spans="1:29" ht="13.7" customHeight="1" x14ac:dyDescent="0.2">
      <c r="A22" s="65">
        <v>13</v>
      </c>
      <c r="B22" s="6">
        <v>2</v>
      </c>
      <c r="C22" s="122"/>
      <c r="D22" s="121">
        <v>17</v>
      </c>
      <c r="E22" s="141">
        <v>50</v>
      </c>
      <c r="F22" s="121"/>
      <c r="G22" s="141"/>
      <c r="H22" s="141"/>
      <c r="I22" s="141"/>
      <c r="J22" s="8"/>
      <c r="K22" s="8">
        <v>1</v>
      </c>
      <c r="L22" s="121"/>
      <c r="M22" s="141"/>
      <c r="N22" s="141"/>
      <c r="O22" s="2">
        <v>2</v>
      </c>
      <c r="P22" s="141">
        <v>20</v>
      </c>
      <c r="Q22" s="8">
        <v>50</v>
      </c>
      <c r="R22" s="2">
        <v>2</v>
      </c>
      <c r="S22" s="9">
        <v>141</v>
      </c>
      <c r="T22" s="10"/>
      <c r="U22" s="8">
        <v>64</v>
      </c>
      <c r="V22" s="8">
        <v>18</v>
      </c>
      <c r="W22" s="8">
        <v>16</v>
      </c>
      <c r="X22" s="8">
        <v>1</v>
      </c>
      <c r="Y22" s="10"/>
      <c r="Z22" s="8"/>
      <c r="AA22" s="161"/>
      <c r="AB22" s="159">
        <v>108</v>
      </c>
      <c r="AC22" s="66">
        <v>13</v>
      </c>
    </row>
    <row r="23" spans="1:29" ht="13.7" customHeight="1" x14ac:dyDescent="0.2">
      <c r="A23" s="65">
        <v>14</v>
      </c>
      <c r="B23" s="6">
        <v>2</v>
      </c>
      <c r="C23" s="122"/>
      <c r="D23" s="121">
        <v>21</v>
      </c>
      <c r="E23" s="141">
        <v>51</v>
      </c>
      <c r="F23" s="121"/>
      <c r="G23" s="141"/>
      <c r="H23" s="141"/>
      <c r="I23" s="141"/>
      <c r="J23" s="8"/>
      <c r="K23" s="8">
        <v>2</v>
      </c>
      <c r="L23" s="121"/>
      <c r="M23" s="141"/>
      <c r="N23" s="141"/>
      <c r="O23" s="2">
        <v>2</v>
      </c>
      <c r="P23" s="141">
        <v>2</v>
      </c>
      <c r="Q23" s="8">
        <v>5</v>
      </c>
      <c r="R23" s="2">
        <v>2</v>
      </c>
      <c r="S23" s="9">
        <v>131</v>
      </c>
      <c r="T23" s="10"/>
      <c r="U23" s="8">
        <v>57</v>
      </c>
      <c r="V23" s="8">
        <v>17</v>
      </c>
      <c r="W23" s="8">
        <v>15</v>
      </c>
      <c r="X23" s="8">
        <v>3</v>
      </c>
      <c r="Y23" s="10">
        <v>1</v>
      </c>
      <c r="Z23" s="8"/>
      <c r="AA23" s="161">
        <f>30+12+19</f>
        <v>61</v>
      </c>
      <c r="AB23" s="159">
        <v>137</v>
      </c>
      <c r="AC23" s="66">
        <v>14</v>
      </c>
    </row>
    <row r="24" spans="1:29" ht="13.7" customHeight="1" x14ac:dyDescent="0.2">
      <c r="A24" s="65">
        <v>15</v>
      </c>
      <c r="B24" s="6">
        <v>1</v>
      </c>
      <c r="C24" s="122"/>
      <c r="D24" s="121">
        <v>14</v>
      </c>
      <c r="E24" s="141">
        <v>8</v>
      </c>
      <c r="F24" s="121">
        <v>1</v>
      </c>
      <c r="G24" s="141"/>
      <c r="H24" s="141"/>
      <c r="I24" s="141"/>
      <c r="J24" s="8"/>
      <c r="K24" s="8">
        <v>1</v>
      </c>
      <c r="L24" s="121"/>
      <c r="M24" s="141"/>
      <c r="N24" s="141"/>
      <c r="O24" s="2">
        <v>2</v>
      </c>
      <c r="P24" s="141">
        <v>3</v>
      </c>
      <c r="Q24" s="8">
        <v>8</v>
      </c>
      <c r="R24" s="2">
        <v>2</v>
      </c>
      <c r="S24" s="9">
        <v>52</v>
      </c>
      <c r="T24" s="10"/>
      <c r="U24" s="8">
        <v>15</v>
      </c>
      <c r="V24" s="8">
        <v>5</v>
      </c>
      <c r="W24" s="8">
        <v>10</v>
      </c>
      <c r="X24" s="8"/>
      <c r="Y24" s="10">
        <v>2</v>
      </c>
      <c r="Z24" s="8"/>
      <c r="AA24" s="161"/>
      <c r="AB24" s="122"/>
      <c r="AC24" s="66">
        <v>15</v>
      </c>
    </row>
    <row r="25" spans="1:29" ht="13.7" customHeight="1" x14ac:dyDescent="0.2">
      <c r="A25" s="65">
        <v>16</v>
      </c>
      <c r="B25" s="6">
        <v>1</v>
      </c>
      <c r="C25" s="122"/>
      <c r="D25" s="121">
        <v>22</v>
      </c>
      <c r="E25" s="141">
        <v>12</v>
      </c>
      <c r="F25" s="121">
        <v>1</v>
      </c>
      <c r="G25" s="141"/>
      <c r="H25" s="141"/>
      <c r="I25" s="141"/>
      <c r="J25" s="8"/>
      <c r="K25" s="8">
        <v>1</v>
      </c>
      <c r="L25" s="121"/>
      <c r="M25" s="141"/>
      <c r="N25" s="141"/>
      <c r="O25" s="2">
        <v>2</v>
      </c>
      <c r="P25" s="141">
        <v>5</v>
      </c>
      <c r="Q25" s="8">
        <v>11</v>
      </c>
      <c r="R25" s="2">
        <v>2</v>
      </c>
      <c r="S25" s="9">
        <v>62</v>
      </c>
      <c r="T25" s="10"/>
      <c r="U25" s="8">
        <v>35</v>
      </c>
      <c r="V25" s="8">
        <v>3</v>
      </c>
      <c r="W25" s="8">
        <v>6</v>
      </c>
      <c r="X25" s="8"/>
      <c r="Y25" s="10">
        <v>2</v>
      </c>
      <c r="Z25" s="8"/>
      <c r="AA25" s="161"/>
      <c r="AB25" s="122"/>
      <c r="AC25" s="66">
        <v>16</v>
      </c>
    </row>
    <row r="26" spans="1:29" ht="13.7" customHeight="1" x14ac:dyDescent="0.2">
      <c r="A26" s="143">
        <v>17</v>
      </c>
      <c r="B26" s="144"/>
      <c r="C26" s="145"/>
      <c r="D26" s="146"/>
      <c r="E26" s="147"/>
      <c r="F26" s="146"/>
      <c r="G26" s="147"/>
      <c r="H26" s="147"/>
      <c r="I26" s="147"/>
      <c r="J26" s="147"/>
      <c r="K26" s="147"/>
      <c r="L26" s="146"/>
      <c r="M26" s="147"/>
      <c r="N26" s="147"/>
      <c r="O26" s="2">
        <v>2</v>
      </c>
      <c r="P26" s="147"/>
      <c r="Q26" s="147"/>
      <c r="R26" s="2">
        <v>2</v>
      </c>
      <c r="S26" s="148"/>
      <c r="T26" s="146"/>
      <c r="U26" s="147"/>
      <c r="V26" s="147"/>
      <c r="W26" s="147"/>
      <c r="X26" s="147"/>
      <c r="Y26" s="146"/>
      <c r="Z26" s="147"/>
      <c r="AA26" s="161"/>
      <c r="AB26" s="145"/>
      <c r="AC26" s="149">
        <v>17</v>
      </c>
    </row>
    <row r="27" spans="1:29" ht="13.7" customHeight="1" x14ac:dyDescent="0.2">
      <c r="A27" s="65">
        <v>18</v>
      </c>
      <c r="B27" s="6">
        <v>2</v>
      </c>
      <c r="C27" s="122"/>
      <c r="D27" s="121">
        <v>15</v>
      </c>
      <c r="E27" s="141">
        <v>19</v>
      </c>
      <c r="F27" s="121">
        <v>3</v>
      </c>
      <c r="G27" s="141">
        <v>2</v>
      </c>
      <c r="H27" s="141"/>
      <c r="I27" s="141"/>
      <c r="J27" s="8"/>
      <c r="K27" s="8"/>
      <c r="L27" s="121"/>
      <c r="M27" s="141"/>
      <c r="N27" s="141"/>
      <c r="O27" s="2">
        <v>2</v>
      </c>
      <c r="P27" s="141">
        <v>2</v>
      </c>
      <c r="Q27" s="8">
        <v>3</v>
      </c>
      <c r="R27" s="2">
        <v>2</v>
      </c>
      <c r="S27" s="9">
        <v>77</v>
      </c>
      <c r="T27" s="10"/>
      <c r="U27" s="8">
        <v>35</v>
      </c>
      <c r="V27" s="8">
        <v>4</v>
      </c>
      <c r="W27" s="8">
        <v>5</v>
      </c>
      <c r="X27" s="8">
        <v>2</v>
      </c>
      <c r="Y27" s="10">
        <v>8</v>
      </c>
      <c r="Z27" s="8"/>
      <c r="AA27" s="161"/>
      <c r="AB27" s="159">
        <v>74</v>
      </c>
      <c r="AC27" s="66">
        <v>18</v>
      </c>
    </row>
    <row r="28" spans="1:29" ht="13.7" customHeight="1" x14ac:dyDescent="0.2">
      <c r="A28" s="65">
        <v>19</v>
      </c>
      <c r="B28" s="6">
        <v>2</v>
      </c>
      <c r="C28" s="163">
        <f>21+20+20</f>
        <v>61</v>
      </c>
      <c r="D28" s="121">
        <v>14</v>
      </c>
      <c r="E28" s="141">
        <v>22</v>
      </c>
      <c r="F28" s="121">
        <v>2</v>
      </c>
      <c r="G28" s="141"/>
      <c r="H28" s="141"/>
      <c r="I28" s="141"/>
      <c r="J28" s="8"/>
      <c r="K28" s="8">
        <v>1</v>
      </c>
      <c r="L28" s="121"/>
      <c r="M28" s="141"/>
      <c r="N28" s="141"/>
      <c r="O28" s="2">
        <v>2</v>
      </c>
      <c r="P28" s="141">
        <v>2</v>
      </c>
      <c r="Q28" s="8">
        <v>5</v>
      </c>
      <c r="R28" s="2">
        <v>2</v>
      </c>
      <c r="S28" s="9">
        <v>68</v>
      </c>
      <c r="T28" s="10"/>
      <c r="U28" s="8">
        <v>15</v>
      </c>
      <c r="V28" s="8">
        <v>5</v>
      </c>
      <c r="W28" s="8">
        <v>6</v>
      </c>
      <c r="X28" s="8">
        <v>3</v>
      </c>
      <c r="Y28" s="10">
        <v>13</v>
      </c>
      <c r="Z28" s="8"/>
      <c r="AA28" s="161"/>
      <c r="AB28" s="122"/>
      <c r="AC28" s="66">
        <v>19</v>
      </c>
    </row>
    <row r="29" spans="1:29" ht="13.7" customHeight="1" x14ac:dyDescent="0.2">
      <c r="A29" s="65">
        <v>20</v>
      </c>
      <c r="B29" s="6">
        <v>3</v>
      </c>
      <c r="C29" s="163">
        <f>47+76+35</f>
        <v>158</v>
      </c>
      <c r="D29" s="121">
        <v>25</v>
      </c>
      <c r="E29" s="141">
        <v>53</v>
      </c>
      <c r="F29" s="121">
        <v>6</v>
      </c>
      <c r="G29" s="141">
        <v>2</v>
      </c>
      <c r="H29" s="141"/>
      <c r="I29" s="141"/>
      <c r="J29" s="8"/>
      <c r="K29" s="8"/>
      <c r="L29" s="121"/>
      <c r="M29" s="141"/>
      <c r="N29" s="141"/>
      <c r="O29" s="2">
        <v>2</v>
      </c>
      <c r="P29" s="141">
        <v>9</v>
      </c>
      <c r="Q29" s="8">
        <v>17</v>
      </c>
      <c r="R29" s="2">
        <v>2</v>
      </c>
      <c r="S29" s="9">
        <v>177</v>
      </c>
      <c r="T29" s="10"/>
      <c r="U29" s="8">
        <v>52</v>
      </c>
      <c r="V29" s="8">
        <v>21</v>
      </c>
      <c r="W29" s="8">
        <v>7</v>
      </c>
      <c r="X29" s="8">
        <v>3</v>
      </c>
      <c r="Y29" s="10">
        <v>36</v>
      </c>
      <c r="Z29" s="8"/>
      <c r="AA29" s="161"/>
      <c r="AB29" s="159">
        <v>69</v>
      </c>
      <c r="AC29" s="66">
        <v>20</v>
      </c>
    </row>
    <row r="30" spans="1:29" ht="13.7" customHeight="1" x14ac:dyDescent="0.2">
      <c r="A30" s="65">
        <v>21</v>
      </c>
      <c r="B30" s="6">
        <v>2</v>
      </c>
      <c r="C30" s="122"/>
      <c r="D30" s="121">
        <v>31</v>
      </c>
      <c r="E30" s="141">
        <v>43</v>
      </c>
      <c r="F30" s="121">
        <v>1</v>
      </c>
      <c r="G30" s="141"/>
      <c r="H30" s="141"/>
      <c r="I30" s="141"/>
      <c r="J30" s="8"/>
      <c r="K30" s="8"/>
      <c r="L30" s="121"/>
      <c r="M30" s="141"/>
      <c r="N30" s="141"/>
      <c r="O30" s="2">
        <v>2</v>
      </c>
      <c r="P30" s="141">
        <v>4</v>
      </c>
      <c r="Q30" s="8">
        <v>7</v>
      </c>
      <c r="R30" s="2">
        <v>2</v>
      </c>
      <c r="S30" s="9">
        <v>150</v>
      </c>
      <c r="T30" s="10"/>
      <c r="U30" s="8">
        <v>66</v>
      </c>
      <c r="V30" s="8">
        <v>28</v>
      </c>
      <c r="W30" s="8">
        <v>10</v>
      </c>
      <c r="X30" s="8">
        <v>1</v>
      </c>
      <c r="Y30" s="10"/>
      <c r="Z30" s="8"/>
      <c r="AA30" s="161">
        <f>14+20+45</f>
        <v>79</v>
      </c>
      <c r="AB30" s="159">
        <v>91</v>
      </c>
      <c r="AC30" s="66">
        <v>21</v>
      </c>
    </row>
    <row r="31" spans="1:29" ht="13.7" customHeight="1" x14ac:dyDescent="0.2">
      <c r="A31" s="65">
        <v>22</v>
      </c>
      <c r="B31" s="6">
        <v>1</v>
      </c>
      <c r="C31" s="122"/>
      <c r="D31" s="121">
        <v>11</v>
      </c>
      <c r="E31" s="141">
        <v>8</v>
      </c>
      <c r="F31" s="121"/>
      <c r="G31" s="141"/>
      <c r="H31" s="141"/>
      <c r="I31" s="141"/>
      <c r="J31" s="8"/>
      <c r="K31" s="8"/>
      <c r="L31" s="121"/>
      <c r="M31" s="141"/>
      <c r="N31" s="141"/>
      <c r="O31" s="2">
        <v>2</v>
      </c>
      <c r="P31" s="141">
        <v>6</v>
      </c>
      <c r="Q31" s="8">
        <v>9</v>
      </c>
      <c r="R31" s="2">
        <v>2</v>
      </c>
      <c r="S31" s="9">
        <v>44</v>
      </c>
      <c r="T31" s="10"/>
      <c r="U31" s="8">
        <v>28</v>
      </c>
      <c r="V31" s="8">
        <v>6</v>
      </c>
      <c r="W31" s="8"/>
      <c r="X31" s="8"/>
      <c r="Y31" s="10"/>
      <c r="Z31" s="8"/>
      <c r="AA31" s="161"/>
      <c r="AB31" s="122"/>
      <c r="AC31" s="66">
        <v>22</v>
      </c>
    </row>
    <row r="32" spans="1:29" ht="13.7" customHeight="1" x14ac:dyDescent="0.2">
      <c r="A32" s="65">
        <v>23</v>
      </c>
      <c r="B32" s="6">
        <v>1</v>
      </c>
      <c r="C32" s="122"/>
      <c r="D32" s="121">
        <v>12</v>
      </c>
      <c r="E32" s="141">
        <v>14</v>
      </c>
      <c r="F32" s="121">
        <v>1</v>
      </c>
      <c r="G32" s="141"/>
      <c r="H32" s="141"/>
      <c r="I32" s="141"/>
      <c r="J32" s="8">
        <v>1</v>
      </c>
      <c r="K32" s="8">
        <v>1</v>
      </c>
      <c r="L32" s="121"/>
      <c r="M32" s="141"/>
      <c r="N32" s="141"/>
      <c r="O32" s="2">
        <v>2</v>
      </c>
      <c r="P32" s="141">
        <v>3</v>
      </c>
      <c r="Q32" s="8">
        <v>6</v>
      </c>
      <c r="R32" s="2">
        <v>2</v>
      </c>
      <c r="S32" s="9">
        <v>39</v>
      </c>
      <c r="T32" s="10"/>
      <c r="U32" s="8">
        <v>19</v>
      </c>
      <c r="V32" s="8">
        <v>8</v>
      </c>
      <c r="W32" s="8">
        <v>7</v>
      </c>
      <c r="X32" s="8"/>
      <c r="Y32" s="10"/>
      <c r="Z32" s="8"/>
      <c r="AA32" s="161"/>
      <c r="AB32" s="122"/>
      <c r="AC32" s="66">
        <v>23</v>
      </c>
    </row>
    <row r="33" spans="1:30" ht="13.7" customHeight="1" x14ac:dyDescent="0.2">
      <c r="A33" s="143">
        <v>24</v>
      </c>
      <c r="B33" s="144"/>
      <c r="C33" s="145"/>
      <c r="D33" s="146"/>
      <c r="E33" s="147"/>
      <c r="F33" s="146"/>
      <c r="G33" s="147"/>
      <c r="H33" s="147"/>
      <c r="I33" s="147"/>
      <c r="J33" s="147"/>
      <c r="K33" s="147"/>
      <c r="L33" s="146"/>
      <c r="M33" s="147"/>
      <c r="N33" s="147"/>
      <c r="O33" s="2">
        <v>2</v>
      </c>
      <c r="P33" s="147"/>
      <c r="Q33" s="147"/>
      <c r="R33" s="2">
        <v>2</v>
      </c>
      <c r="S33" s="148"/>
      <c r="T33" s="146"/>
      <c r="U33" s="147"/>
      <c r="V33" s="147"/>
      <c r="W33" s="147"/>
      <c r="X33" s="147"/>
      <c r="Y33" s="146"/>
      <c r="Z33" s="147"/>
      <c r="AA33" s="161"/>
      <c r="AB33" s="145"/>
      <c r="AC33" s="149">
        <v>24</v>
      </c>
    </row>
    <row r="34" spans="1:30" ht="13.7" customHeight="1" x14ac:dyDescent="0.2">
      <c r="A34" s="65">
        <v>25</v>
      </c>
      <c r="B34" s="6">
        <v>2</v>
      </c>
      <c r="C34" s="122"/>
      <c r="D34" s="121">
        <v>11</v>
      </c>
      <c r="E34" s="141">
        <v>22</v>
      </c>
      <c r="F34" s="121">
        <v>3</v>
      </c>
      <c r="G34" s="141">
        <v>1</v>
      </c>
      <c r="H34" s="141"/>
      <c r="I34" s="141"/>
      <c r="J34" s="8"/>
      <c r="K34" s="8">
        <v>1</v>
      </c>
      <c r="L34" s="121"/>
      <c r="M34" s="141"/>
      <c r="N34" s="141"/>
      <c r="O34" s="2">
        <v>2</v>
      </c>
      <c r="P34" s="141">
        <v>17</v>
      </c>
      <c r="Q34" s="8">
        <v>23</v>
      </c>
      <c r="R34" s="2">
        <v>2</v>
      </c>
      <c r="S34" s="9">
        <v>68</v>
      </c>
      <c r="T34" s="10"/>
      <c r="U34" s="8">
        <v>24</v>
      </c>
      <c r="V34" s="8">
        <v>7</v>
      </c>
      <c r="W34" s="8">
        <v>4</v>
      </c>
      <c r="X34" s="8"/>
      <c r="Y34" s="10">
        <v>4</v>
      </c>
      <c r="Z34" s="8"/>
      <c r="AA34" s="161"/>
      <c r="AB34" s="159">
        <v>61</v>
      </c>
      <c r="AC34" s="66">
        <v>25</v>
      </c>
    </row>
    <row r="35" spans="1:30" ht="13.7" customHeight="1" x14ac:dyDescent="0.2">
      <c r="A35" s="65">
        <v>26</v>
      </c>
      <c r="B35" s="6">
        <v>1</v>
      </c>
      <c r="C35" s="122"/>
      <c r="D35" s="121">
        <v>4</v>
      </c>
      <c r="E35" s="141">
        <v>9</v>
      </c>
      <c r="F35" s="121"/>
      <c r="G35" s="141">
        <v>1</v>
      </c>
      <c r="H35" s="141"/>
      <c r="I35" s="141"/>
      <c r="J35" s="8"/>
      <c r="K35" s="8"/>
      <c r="L35" s="121"/>
      <c r="M35" s="141"/>
      <c r="N35" s="141"/>
      <c r="O35" s="2">
        <v>2</v>
      </c>
      <c r="P35" s="141">
        <v>2</v>
      </c>
      <c r="Q35" s="8">
        <v>2</v>
      </c>
      <c r="R35" s="2">
        <v>2</v>
      </c>
      <c r="S35" s="9">
        <v>23</v>
      </c>
      <c r="T35" s="10"/>
      <c r="U35" s="8">
        <v>17</v>
      </c>
      <c r="V35" s="8">
        <v>3</v>
      </c>
      <c r="W35" s="8"/>
      <c r="X35" s="8">
        <v>1</v>
      </c>
      <c r="Y35" s="10"/>
      <c r="Z35" s="8"/>
      <c r="AA35" s="161"/>
      <c r="AB35" s="122"/>
      <c r="AC35" s="66">
        <v>26</v>
      </c>
    </row>
    <row r="36" spans="1:30" ht="13.7" customHeight="1" x14ac:dyDescent="0.2">
      <c r="A36" s="65">
        <v>27</v>
      </c>
      <c r="B36" s="6">
        <v>2</v>
      </c>
      <c r="C36" s="122"/>
      <c r="D36" s="121">
        <v>18</v>
      </c>
      <c r="E36" s="141">
        <v>61</v>
      </c>
      <c r="F36" s="121">
        <v>2</v>
      </c>
      <c r="G36" s="141"/>
      <c r="H36" s="141"/>
      <c r="I36" s="141"/>
      <c r="J36" s="8"/>
      <c r="K36" s="8"/>
      <c r="L36" s="121"/>
      <c r="M36" s="141"/>
      <c r="N36" s="141"/>
      <c r="O36" s="2">
        <v>2</v>
      </c>
      <c r="P36" s="141">
        <v>11</v>
      </c>
      <c r="Q36" s="8">
        <v>18</v>
      </c>
      <c r="R36" s="2">
        <v>2</v>
      </c>
      <c r="S36" s="9">
        <v>175</v>
      </c>
      <c r="T36" s="10"/>
      <c r="U36" s="8">
        <v>67</v>
      </c>
      <c r="V36" s="8">
        <v>28</v>
      </c>
      <c r="W36" s="8">
        <v>17</v>
      </c>
      <c r="X36" s="8">
        <v>4</v>
      </c>
      <c r="Y36" s="10">
        <v>4</v>
      </c>
      <c r="Z36" s="8"/>
      <c r="AA36" s="161"/>
      <c r="AB36" s="159">
        <v>51</v>
      </c>
      <c r="AC36" s="66">
        <v>27</v>
      </c>
    </row>
    <row r="37" spans="1:30" ht="13.7" customHeight="1" x14ac:dyDescent="0.2">
      <c r="A37" s="65">
        <v>28</v>
      </c>
      <c r="B37" s="6">
        <v>2</v>
      </c>
      <c r="C37" s="122"/>
      <c r="D37" s="121">
        <v>31</v>
      </c>
      <c r="E37" s="141">
        <v>45</v>
      </c>
      <c r="F37" s="121">
        <v>4</v>
      </c>
      <c r="G37" s="141"/>
      <c r="H37" s="141"/>
      <c r="I37" s="141"/>
      <c r="J37" s="8"/>
      <c r="K37" s="8"/>
      <c r="L37" s="121"/>
      <c r="M37" s="141"/>
      <c r="N37" s="141"/>
      <c r="O37" s="2">
        <v>2</v>
      </c>
      <c r="P37" s="141">
        <v>4</v>
      </c>
      <c r="Q37" s="8">
        <v>9</v>
      </c>
      <c r="R37" s="2">
        <v>2</v>
      </c>
      <c r="S37" s="9">
        <v>165</v>
      </c>
      <c r="T37" s="10"/>
      <c r="U37" s="8">
        <v>71</v>
      </c>
      <c r="V37" s="8">
        <v>19</v>
      </c>
      <c r="W37" s="8">
        <v>17</v>
      </c>
      <c r="X37" s="8">
        <v>3</v>
      </c>
      <c r="Y37" s="10">
        <v>1</v>
      </c>
      <c r="Z37" s="8"/>
      <c r="AA37" s="161">
        <f>22+16+18</f>
        <v>56</v>
      </c>
      <c r="AB37" s="159">
        <v>126</v>
      </c>
      <c r="AC37" s="66">
        <v>28</v>
      </c>
    </row>
    <row r="38" spans="1:30" ht="13.7" customHeight="1" x14ac:dyDescent="0.2">
      <c r="A38" s="65">
        <v>29</v>
      </c>
      <c r="B38" s="6">
        <v>1</v>
      </c>
      <c r="C38" s="122"/>
      <c r="D38" s="121"/>
      <c r="E38" s="141"/>
      <c r="F38" s="121"/>
      <c r="G38" s="141"/>
      <c r="H38" s="141"/>
      <c r="I38" s="141"/>
      <c r="J38" s="8"/>
      <c r="K38" s="8"/>
      <c r="L38" s="121"/>
      <c r="M38" s="141"/>
      <c r="N38" s="141"/>
      <c r="O38" s="2">
        <v>2</v>
      </c>
      <c r="P38" s="141">
        <v>30</v>
      </c>
      <c r="Q38" s="8">
        <v>50</v>
      </c>
      <c r="R38" s="2">
        <v>2</v>
      </c>
      <c r="S38" s="9"/>
      <c r="T38" s="10"/>
      <c r="U38" s="8"/>
      <c r="V38" s="8"/>
      <c r="W38" s="8"/>
      <c r="X38" s="8"/>
      <c r="Y38" s="158"/>
      <c r="Z38" s="8"/>
      <c r="AA38" s="161"/>
      <c r="AB38" s="122"/>
      <c r="AC38" s="66">
        <v>29</v>
      </c>
    </row>
    <row r="39" spans="1:30" ht="13.7" customHeight="1" x14ac:dyDescent="0.2">
      <c r="A39" s="65">
        <v>30</v>
      </c>
      <c r="B39" s="6">
        <v>1</v>
      </c>
      <c r="C39" s="165">
        <f>44+84+28+10+5+2+10+3+1</f>
        <v>187</v>
      </c>
      <c r="D39" s="121">
        <v>8</v>
      </c>
      <c r="E39" s="141">
        <v>13</v>
      </c>
      <c r="F39" s="121">
        <v>4</v>
      </c>
      <c r="G39" s="141"/>
      <c r="H39" s="141"/>
      <c r="I39" s="141"/>
      <c r="J39" s="8"/>
      <c r="K39" s="8"/>
      <c r="L39" s="121"/>
      <c r="M39" s="141"/>
      <c r="N39" s="141"/>
      <c r="O39" s="2">
        <v>2</v>
      </c>
      <c r="P39" s="141">
        <v>14</v>
      </c>
      <c r="Q39" s="8">
        <v>28</v>
      </c>
      <c r="R39" s="2">
        <v>2</v>
      </c>
      <c r="S39" s="9">
        <v>51</v>
      </c>
      <c r="T39" s="10"/>
      <c r="U39" s="8">
        <v>15</v>
      </c>
      <c r="V39" s="8">
        <v>5</v>
      </c>
      <c r="W39" s="8">
        <v>10</v>
      </c>
      <c r="X39" s="8">
        <v>1</v>
      </c>
      <c r="Y39" s="10"/>
      <c r="Z39" s="8"/>
      <c r="AA39" s="161"/>
      <c r="AB39" s="122"/>
      <c r="AC39" s="66">
        <v>30</v>
      </c>
    </row>
    <row r="40" spans="1:30" ht="13.7" customHeight="1" x14ac:dyDescent="0.2">
      <c r="A40" s="150">
        <v>31</v>
      </c>
      <c r="B40" s="151"/>
      <c r="C40" s="145"/>
      <c r="D40" s="146"/>
      <c r="E40" s="147"/>
      <c r="F40" s="146"/>
      <c r="G40" s="147"/>
      <c r="H40" s="147"/>
      <c r="I40" s="147"/>
      <c r="J40" s="147"/>
      <c r="K40" s="147"/>
      <c r="L40" s="152"/>
      <c r="M40" s="153"/>
      <c r="N40" s="153"/>
      <c r="O40" s="154"/>
      <c r="P40" s="147"/>
      <c r="Q40" s="147"/>
      <c r="R40" s="154"/>
      <c r="S40" s="155"/>
      <c r="T40" s="152"/>
      <c r="U40" s="147"/>
      <c r="V40" s="147"/>
      <c r="W40" s="147"/>
      <c r="X40" s="147"/>
      <c r="Y40" s="152"/>
      <c r="Z40" s="153"/>
      <c r="AA40" s="162"/>
      <c r="AB40" s="156"/>
      <c r="AC40" s="157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42</v>
      </c>
      <c r="C41" s="108">
        <f t="shared" si="0"/>
        <v>562</v>
      </c>
      <c r="D41" s="107">
        <f t="shared" si="0"/>
        <v>394</v>
      </c>
      <c r="E41" s="107">
        <f t="shared" si="0"/>
        <v>632</v>
      </c>
      <c r="F41" s="107">
        <f t="shared" si="0"/>
        <v>28</v>
      </c>
      <c r="G41" s="107">
        <f t="shared" si="0"/>
        <v>11</v>
      </c>
      <c r="H41" s="107">
        <f t="shared" si="0"/>
        <v>0</v>
      </c>
      <c r="I41" s="107">
        <f t="shared" si="0"/>
        <v>0</v>
      </c>
      <c r="J41" s="107">
        <f t="shared" si="0"/>
        <v>1</v>
      </c>
      <c r="K41" s="107">
        <f t="shared" si="0"/>
        <v>17</v>
      </c>
      <c r="L41" s="107">
        <f t="shared" si="0"/>
        <v>0</v>
      </c>
      <c r="M41" s="107">
        <f t="shared" si="0"/>
        <v>0</v>
      </c>
      <c r="N41" s="107">
        <f t="shared" si="0"/>
        <v>0</v>
      </c>
      <c r="O41" s="2">
        <f>AVERAGE(O10:O40)</f>
        <v>2</v>
      </c>
      <c r="P41" s="107">
        <f t="shared" si="0"/>
        <v>216</v>
      </c>
      <c r="Q41" s="109">
        <f t="shared" si="0"/>
        <v>391</v>
      </c>
      <c r="R41" s="110">
        <f>AVERAGE(R10:R40)</f>
        <v>2</v>
      </c>
      <c r="S41" s="14">
        <f t="shared" ref="S41:AB41" si="1">SUM(S10:S40)</f>
        <v>2152</v>
      </c>
      <c r="T41" s="14">
        <f t="shared" si="1"/>
        <v>0</v>
      </c>
      <c r="U41" s="14">
        <f t="shared" si="1"/>
        <v>883</v>
      </c>
      <c r="V41" s="14">
        <f t="shared" si="1"/>
        <v>267</v>
      </c>
      <c r="W41" s="14">
        <f t="shared" si="1"/>
        <v>236</v>
      </c>
      <c r="X41" s="14">
        <f t="shared" si="1"/>
        <v>31</v>
      </c>
      <c r="Y41" s="14">
        <f t="shared" si="1"/>
        <v>79</v>
      </c>
      <c r="Z41" s="14">
        <f t="shared" si="1"/>
        <v>0</v>
      </c>
      <c r="AA41" s="14">
        <f t="shared" si="1"/>
        <v>282</v>
      </c>
      <c r="AB41" s="14">
        <f t="shared" si="1"/>
        <v>1135</v>
      </c>
      <c r="AC41" s="125" t="s">
        <v>6</v>
      </c>
      <c r="AD41" s="18"/>
    </row>
    <row r="42" spans="1:30" s="17" customFormat="1" ht="3" customHeight="1" x14ac:dyDescent="0.2">
      <c r="A42" s="69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5"/>
      <c r="P42" s="136"/>
      <c r="Q42" s="136"/>
      <c r="R42" s="136"/>
      <c r="S42" s="136"/>
      <c r="T42" s="136"/>
      <c r="U42" s="72"/>
      <c r="V42" s="72"/>
      <c r="W42" s="72"/>
      <c r="X42" s="72"/>
      <c r="Y42" s="72"/>
      <c r="Z42" s="72"/>
      <c r="AA42" s="72"/>
      <c r="AB42" s="72"/>
      <c r="AC42" s="137"/>
    </row>
    <row r="43" spans="1:30" ht="27" customHeight="1" x14ac:dyDescent="0.2">
      <c r="A43" s="298" t="s">
        <v>32</v>
      </c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8"/>
      <c r="O43" s="299"/>
      <c r="P43" s="299"/>
      <c r="Q43" s="299"/>
      <c r="R43" s="299"/>
      <c r="S43" s="299"/>
      <c r="T43" s="299"/>
      <c r="U43" s="300"/>
      <c r="V43" s="298"/>
      <c r="W43" s="299"/>
      <c r="X43" s="299"/>
      <c r="Y43" s="299"/>
      <c r="Z43" s="299"/>
      <c r="AA43" s="299"/>
      <c r="AB43" s="299"/>
      <c r="AC43" s="300"/>
    </row>
    <row r="44" spans="1:30" ht="3" customHeight="1" x14ac:dyDescent="0.2">
      <c r="A44" s="74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9"/>
      <c r="W44" s="74"/>
      <c r="X44" s="139"/>
      <c r="Y44" s="139"/>
      <c r="Z44" s="139"/>
      <c r="AA44" s="139"/>
      <c r="AB44" s="139"/>
      <c r="AC44" s="138"/>
    </row>
    <row r="45" spans="1:30" ht="11.25" customHeight="1" x14ac:dyDescent="0.2">
      <c r="A45" s="76" t="s">
        <v>5</v>
      </c>
      <c r="N45" s="164"/>
      <c r="O45" s="289">
        <v>2</v>
      </c>
      <c r="P45" s="289"/>
      <c r="S45" s="46"/>
      <c r="W45" s="129"/>
    </row>
    <row r="46" spans="1:30" x14ac:dyDescent="0.2">
      <c r="S46" s="46"/>
      <c r="W46" s="129"/>
    </row>
    <row r="47" spans="1:30" x14ac:dyDescent="0.2">
      <c r="S47" s="46"/>
      <c r="W47" s="129"/>
    </row>
    <row r="48" spans="1:30" x14ac:dyDescent="0.2">
      <c r="S48" s="46"/>
      <c r="W48" s="129"/>
    </row>
    <row r="49" spans="19:23" x14ac:dyDescent="0.2">
      <c r="S49" s="46"/>
      <c r="W49" s="129"/>
    </row>
    <row r="50" spans="19:23" x14ac:dyDescent="0.2">
      <c r="S50" s="46"/>
      <c r="W50" s="129"/>
    </row>
    <row r="51" spans="19:23" x14ac:dyDescent="0.2">
      <c r="S51" s="46"/>
      <c r="W51" s="129"/>
    </row>
    <row r="52" spans="19:23" x14ac:dyDescent="0.2">
      <c r="S52" s="46"/>
      <c r="W52" s="129"/>
    </row>
  </sheetData>
  <mergeCells count="40">
    <mergeCell ref="V43:AC43"/>
    <mergeCell ref="V7:V9"/>
    <mergeCell ref="M7:M8"/>
    <mergeCell ref="N7:N8"/>
    <mergeCell ref="A6:A9"/>
    <mergeCell ref="B6:C8"/>
    <mergeCell ref="D6:O6"/>
    <mergeCell ref="P6:R8"/>
    <mergeCell ref="O7:O8"/>
    <mergeCell ref="S7:S8"/>
    <mergeCell ref="T7:T8"/>
    <mergeCell ref="D7:D8"/>
    <mergeCell ref="E7:E8"/>
    <mergeCell ref="J7:J8"/>
    <mergeCell ref="K7:K8"/>
    <mergeCell ref="W7:W9"/>
    <mergeCell ref="AC6:AC9"/>
    <mergeCell ref="Y7:Y9"/>
    <mergeCell ref="Z7:Z9"/>
    <mergeCell ref="AA7:AA9"/>
    <mergeCell ref="AB7:AB9"/>
    <mergeCell ref="S6:AB6"/>
    <mergeCell ref="U7:U9"/>
    <mergeCell ref="X7:X9"/>
    <mergeCell ref="A4:G4"/>
    <mergeCell ref="AA2:AC2"/>
    <mergeCell ref="W2:Z2"/>
    <mergeCell ref="V4:Z4"/>
    <mergeCell ref="S4:U4"/>
    <mergeCell ref="L4:R4"/>
    <mergeCell ref="AA4:AC4"/>
    <mergeCell ref="H4:K4"/>
    <mergeCell ref="O45:P45"/>
    <mergeCell ref="F7:G8"/>
    <mergeCell ref="H7:I8"/>
    <mergeCell ref="F9:G9"/>
    <mergeCell ref="H9:I9"/>
    <mergeCell ref="L7:L8"/>
    <mergeCell ref="A43:M43"/>
    <mergeCell ref="N43:U43"/>
  </mergeCells>
  <phoneticPr fontId="10" type="noConversion"/>
  <printOptions horizontalCentered="1" verticalCentered="1"/>
  <pageMargins left="0" right="0" top="0" bottom="0" header="0" footer="0"/>
  <pageSetup scale="73" orientation="landscape" verticalDpi="300" r:id="rId1"/>
  <headerFooter alignWithMargins="0"/>
  <ignoredErrors>
    <ignoredError sqref="R41 O41" evalError="1"/>
  </ignoredError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theme="3" tint="0.39997558519241921"/>
    <pageSetUpPr fitToPage="1"/>
  </sheetPr>
  <dimension ref="A1:AK52"/>
  <sheetViews>
    <sheetView showGridLines="0" showZeros="0" workbookViewId="0">
      <selection activeCell="R10" sqref="R10:R40"/>
    </sheetView>
  </sheetViews>
  <sheetFormatPr defaultColWidth="8.77734375" defaultRowHeight="15" x14ac:dyDescent="0.2"/>
  <cols>
    <col min="1" max="1" width="3.77734375" style="46" customWidth="1"/>
    <col min="2" max="5" width="5.77734375" style="18" customWidth="1"/>
    <col min="6" max="9" width="3.77734375" style="18" customWidth="1"/>
    <col min="10" max="10" width="5.77734375" style="18" customWidth="1"/>
    <col min="11" max="11" width="6.109375" style="18" customWidth="1"/>
    <col min="12" max="14" width="6" style="18" customWidth="1"/>
    <col min="15" max="15" width="5.77734375" style="54" customWidth="1"/>
    <col min="16" max="16" width="6.44140625" style="54" customWidth="1"/>
    <col min="17" max="18" width="5.77734375" style="54" customWidth="1"/>
    <col min="19" max="19" width="6.44140625" style="54" customWidth="1"/>
    <col min="20" max="20" width="6.44140625" style="18" customWidth="1"/>
    <col min="21" max="22" width="5.77734375" style="18" customWidth="1"/>
    <col min="23" max="23" width="5.77734375" style="46" customWidth="1"/>
    <col min="24" max="28" width="5.77734375" style="18" customWidth="1"/>
    <col min="29" max="29" width="3.77734375" style="18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6"/>
      <c r="Q2" s="56"/>
      <c r="R2" s="56"/>
      <c r="S2" s="56"/>
      <c r="T2" s="56"/>
      <c r="U2" s="118"/>
      <c r="V2" s="118"/>
      <c r="W2" s="302" t="s">
        <v>42</v>
      </c>
      <c r="X2" s="302"/>
      <c r="Y2" s="302"/>
      <c r="Z2" s="303"/>
      <c r="AA2" s="301">
        <v>2014</v>
      </c>
      <c r="AB2" s="302"/>
      <c r="AC2" s="302"/>
    </row>
    <row r="3" spans="1:37" ht="3" customHeight="1" x14ac:dyDescent="0.2">
      <c r="T3" s="54"/>
      <c r="U3" s="54"/>
      <c r="V3" s="54"/>
      <c r="W3" s="54"/>
      <c r="AC3" s="46"/>
    </row>
    <row r="4" spans="1:37" ht="27" customHeight="1" x14ac:dyDescent="0.2">
      <c r="A4" s="273" t="s">
        <v>59</v>
      </c>
      <c r="B4" s="256"/>
      <c r="C4" s="256"/>
      <c r="D4" s="256"/>
      <c r="E4" s="256"/>
      <c r="F4" s="256"/>
      <c r="G4" s="274"/>
      <c r="H4" s="310">
        <v>1558</v>
      </c>
      <c r="I4" s="311"/>
      <c r="J4" s="311"/>
      <c r="K4" s="312"/>
      <c r="L4" s="306" t="s">
        <v>60</v>
      </c>
      <c r="M4" s="307"/>
      <c r="N4" s="307"/>
      <c r="O4" s="307"/>
      <c r="P4" s="307"/>
      <c r="Q4" s="307"/>
      <c r="R4" s="308"/>
      <c r="S4" s="305">
        <v>367</v>
      </c>
      <c r="T4" s="304"/>
      <c r="U4" s="304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64"/>
      <c r="R6" s="365"/>
      <c r="S6" s="326" t="s">
        <v>15</v>
      </c>
      <c r="T6" s="327"/>
      <c r="U6" s="327"/>
      <c r="V6" s="327"/>
      <c r="W6" s="327"/>
      <c r="X6" s="327"/>
      <c r="Y6" s="327"/>
      <c r="Z6" s="327"/>
      <c r="AA6" s="327"/>
      <c r="AB6" s="328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66"/>
      <c r="Q7" s="367"/>
      <c r="R7" s="36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69"/>
      <c r="Q8" s="370"/>
      <c r="R8" s="37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63">
        <v>1</v>
      </c>
      <c r="B10" s="1"/>
      <c r="C10" s="120"/>
      <c r="D10" s="119">
        <v>20</v>
      </c>
      <c r="E10" s="140">
        <v>46</v>
      </c>
      <c r="F10" s="119">
        <v>3</v>
      </c>
      <c r="G10" s="140"/>
      <c r="H10" s="140">
        <v>1</v>
      </c>
      <c r="I10" s="140">
        <v>1</v>
      </c>
      <c r="J10" s="3"/>
      <c r="K10" s="3">
        <v>0</v>
      </c>
      <c r="L10" s="119"/>
      <c r="M10" s="140"/>
      <c r="N10" s="140"/>
      <c r="O10" s="2">
        <v>2</v>
      </c>
      <c r="P10" s="140">
        <v>4</v>
      </c>
      <c r="Q10" s="3">
        <v>7</v>
      </c>
      <c r="R10" s="2">
        <v>2</v>
      </c>
      <c r="S10" s="4">
        <v>65</v>
      </c>
      <c r="T10" s="5"/>
      <c r="U10" s="3">
        <v>69</v>
      </c>
      <c r="V10" s="3">
        <v>12</v>
      </c>
      <c r="W10" s="5">
        <v>12</v>
      </c>
      <c r="X10" s="3"/>
      <c r="Y10" s="115"/>
      <c r="Z10" s="116"/>
      <c r="AA10" s="160">
        <f>17+19+34</f>
        <v>70</v>
      </c>
      <c r="AB10" s="120"/>
      <c r="AC10" s="64">
        <v>1</v>
      </c>
    </row>
    <row r="11" spans="1:37" ht="13.7" customHeight="1" x14ac:dyDescent="0.2">
      <c r="A11" s="143">
        <v>2</v>
      </c>
      <c r="B11" s="144"/>
      <c r="C11" s="182">
        <f>306+14+75</f>
        <v>395</v>
      </c>
      <c r="D11" s="146"/>
      <c r="E11" s="147"/>
      <c r="F11" s="146"/>
      <c r="G11" s="147"/>
      <c r="H11" s="147"/>
      <c r="I11" s="147"/>
      <c r="J11" s="147"/>
      <c r="K11" s="147"/>
      <c r="L11" s="146"/>
      <c r="M11" s="147"/>
      <c r="N11" s="147"/>
      <c r="O11" s="2">
        <v>2</v>
      </c>
      <c r="P11" s="147"/>
      <c r="Q11" s="147"/>
      <c r="R11" s="2">
        <v>2</v>
      </c>
      <c r="S11" s="148"/>
      <c r="T11" s="146"/>
      <c r="U11" s="147"/>
      <c r="V11" s="147"/>
      <c r="W11" s="147"/>
      <c r="X11" s="147"/>
      <c r="Y11" s="146"/>
      <c r="Z11" s="147"/>
      <c r="AA11" s="161"/>
      <c r="AB11" s="145"/>
      <c r="AC11" s="149">
        <v>2</v>
      </c>
    </row>
    <row r="12" spans="1:37" ht="13.7" customHeight="1" x14ac:dyDescent="0.2">
      <c r="A12" s="65">
        <v>3</v>
      </c>
      <c r="B12" s="6"/>
      <c r="C12" s="122"/>
      <c r="D12" s="121">
        <v>3</v>
      </c>
      <c r="E12" s="141">
        <v>10</v>
      </c>
      <c r="F12" s="121">
        <v>1</v>
      </c>
      <c r="G12" s="141"/>
      <c r="H12" s="141"/>
      <c r="I12" s="141">
        <v>1</v>
      </c>
      <c r="J12" s="8"/>
      <c r="K12" s="8"/>
      <c r="L12" s="121"/>
      <c r="M12" s="141"/>
      <c r="N12" s="141"/>
      <c r="O12" s="2">
        <v>2</v>
      </c>
      <c r="P12" s="141">
        <v>1</v>
      </c>
      <c r="Q12" s="8">
        <v>1</v>
      </c>
      <c r="R12" s="2">
        <v>2</v>
      </c>
      <c r="S12" s="9">
        <v>33</v>
      </c>
      <c r="T12" s="10"/>
      <c r="U12" s="8">
        <v>16</v>
      </c>
      <c r="V12" s="8">
        <v>4</v>
      </c>
      <c r="W12" s="8">
        <v>2</v>
      </c>
      <c r="X12" s="8"/>
      <c r="Y12" s="10"/>
      <c r="Z12" s="8"/>
      <c r="AA12" s="161"/>
      <c r="AB12" s="159">
        <v>51</v>
      </c>
      <c r="AC12" s="66">
        <v>3</v>
      </c>
    </row>
    <row r="13" spans="1:37" ht="13.7" customHeight="1" x14ac:dyDescent="0.2">
      <c r="A13" s="65">
        <v>4</v>
      </c>
      <c r="B13" s="6"/>
      <c r="C13" s="163">
        <f>140+35+12</f>
        <v>187</v>
      </c>
      <c r="D13" s="121">
        <v>9</v>
      </c>
      <c r="E13" s="141">
        <v>11</v>
      </c>
      <c r="F13" s="121"/>
      <c r="G13" s="141"/>
      <c r="H13" s="141"/>
      <c r="I13" s="141"/>
      <c r="J13" s="8"/>
      <c r="K13" s="8">
        <v>2</v>
      </c>
      <c r="L13" s="121"/>
      <c r="M13" s="141"/>
      <c r="N13" s="141"/>
      <c r="O13" s="2">
        <v>2</v>
      </c>
      <c r="P13" s="141">
        <v>2</v>
      </c>
      <c r="Q13" s="8">
        <v>7</v>
      </c>
      <c r="R13" s="2">
        <v>2</v>
      </c>
      <c r="S13" s="9">
        <v>43</v>
      </c>
      <c r="T13" s="10"/>
      <c r="U13" s="8">
        <v>28</v>
      </c>
      <c r="V13" s="8">
        <v>5</v>
      </c>
      <c r="W13" s="8">
        <v>1</v>
      </c>
      <c r="X13" s="8"/>
      <c r="Y13" s="10"/>
      <c r="Z13" s="8"/>
      <c r="AA13" s="161"/>
      <c r="AB13" s="122"/>
      <c r="AC13" s="66">
        <v>4</v>
      </c>
    </row>
    <row r="14" spans="1:37" ht="13.7" customHeight="1" x14ac:dyDescent="0.2">
      <c r="A14" s="65">
        <v>5</v>
      </c>
      <c r="B14" s="6"/>
      <c r="C14" s="163">
        <f>100+1500+40</f>
        <v>1640</v>
      </c>
      <c r="D14" s="121">
        <v>41</v>
      </c>
      <c r="E14" s="141">
        <v>129</v>
      </c>
      <c r="F14" s="121">
        <v>1</v>
      </c>
      <c r="G14" s="141"/>
      <c r="H14" s="141"/>
      <c r="I14" s="141">
        <v>1</v>
      </c>
      <c r="J14" s="8"/>
      <c r="K14" s="8">
        <v>1</v>
      </c>
      <c r="L14" s="121"/>
      <c r="M14" s="141"/>
      <c r="N14" s="141"/>
      <c r="O14" s="2">
        <v>2</v>
      </c>
      <c r="P14" s="141">
        <v>9</v>
      </c>
      <c r="Q14" s="8">
        <v>19</v>
      </c>
      <c r="R14" s="2">
        <v>2</v>
      </c>
      <c r="S14" s="9">
        <v>357</v>
      </c>
      <c r="T14" s="10"/>
      <c r="U14" s="8">
        <v>179</v>
      </c>
      <c r="V14" s="8">
        <v>58</v>
      </c>
      <c r="W14" s="8">
        <v>2</v>
      </c>
      <c r="X14" s="8"/>
      <c r="Y14" s="10">
        <v>1</v>
      </c>
      <c r="Z14" s="8"/>
      <c r="AA14" s="161"/>
      <c r="AB14" s="159">
        <v>331</v>
      </c>
      <c r="AC14" s="66">
        <v>5</v>
      </c>
    </row>
    <row r="15" spans="1:37" ht="13.7" customHeight="1" x14ac:dyDescent="0.2">
      <c r="A15" s="65">
        <v>6</v>
      </c>
      <c r="B15" s="6"/>
      <c r="C15" s="122"/>
      <c r="D15" s="121">
        <v>59</v>
      </c>
      <c r="E15" s="141">
        <v>213</v>
      </c>
      <c r="F15" s="121">
        <v>2</v>
      </c>
      <c r="G15" s="141">
        <v>1</v>
      </c>
      <c r="H15" s="141"/>
      <c r="I15" s="141"/>
      <c r="J15" s="8"/>
      <c r="K15" s="8">
        <v>8</v>
      </c>
      <c r="L15" s="121"/>
      <c r="M15" s="141"/>
      <c r="N15" s="141"/>
      <c r="O15" s="2">
        <v>2</v>
      </c>
      <c r="P15" s="141">
        <v>6</v>
      </c>
      <c r="Q15" s="8">
        <v>22</v>
      </c>
      <c r="R15" s="2">
        <v>2</v>
      </c>
      <c r="S15" s="9">
        <v>635</v>
      </c>
      <c r="T15" s="10"/>
      <c r="U15" s="8">
        <v>283</v>
      </c>
      <c r="V15" s="8">
        <v>91</v>
      </c>
      <c r="W15" s="8">
        <v>22</v>
      </c>
      <c r="X15" s="8">
        <v>4</v>
      </c>
      <c r="Y15" s="10">
        <v>1</v>
      </c>
      <c r="Z15" s="8"/>
      <c r="AA15" s="161">
        <f>47+26+80+23</f>
        <v>176</v>
      </c>
      <c r="AB15" s="163">
        <f>107+364+17</f>
        <v>488</v>
      </c>
      <c r="AC15" s="66">
        <v>6</v>
      </c>
    </row>
    <row r="16" spans="1:37" ht="13.7" customHeight="1" x14ac:dyDescent="0.2">
      <c r="A16" s="65">
        <v>7</v>
      </c>
      <c r="B16" s="6"/>
      <c r="C16" s="122"/>
      <c r="D16" s="121">
        <v>9</v>
      </c>
      <c r="E16" s="141">
        <v>8</v>
      </c>
      <c r="F16" s="121"/>
      <c r="G16" s="141"/>
      <c r="H16" s="141"/>
      <c r="I16" s="141"/>
      <c r="J16" s="8"/>
      <c r="K16" s="8">
        <v>2</v>
      </c>
      <c r="L16" s="121"/>
      <c r="M16" s="141"/>
      <c r="N16" s="141"/>
      <c r="O16" s="2">
        <v>2</v>
      </c>
      <c r="P16" s="141">
        <v>1</v>
      </c>
      <c r="Q16" s="8">
        <v>1</v>
      </c>
      <c r="R16" s="2">
        <v>2</v>
      </c>
      <c r="S16" s="9">
        <v>31</v>
      </c>
      <c r="T16" s="10"/>
      <c r="U16" s="8">
        <v>22</v>
      </c>
      <c r="V16" s="8">
        <v>5</v>
      </c>
      <c r="W16" s="8">
        <v>1</v>
      </c>
      <c r="X16" s="8"/>
      <c r="Y16" s="10"/>
      <c r="Z16" s="8"/>
      <c r="AA16" s="161"/>
      <c r="AB16" s="122"/>
      <c r="AC16" s="66">
        <v>7</v>
      </c>
    </row>
    <row r="17" spans="1:29" ht="13.7" customHeight="1" x14ac:dyDescent="0.2">
      <c r="A17" s="65">
        <v>8</v>
      </c>
      <c r="B17" s="6"/>
      <c r="C17" s="122"/>
      <c r="D17" s="121">
        <v>18</v>
      </c>
      <c r="E17" s="141">
        <v>33</v>
      </c>
      <c r="F17" s="121">
        <v>2</v>
      </c>
      <c r="G17" s="141"/>
      <c r="H17" s="141"/>
      <c r="I17" s="141">
        <v>1</v>
      </c>
      <c r="J17" s="8"/>
      <c r="K17" s="8"/>
      <c r="L17" s="121"/>
      <c r="M17" s="141"/>
      <c r="N17" s="141"/>
      <c r="O17" s="2">
        <v>2</v>
      </c>
      <c r="P17" s="141">
        <v>2</v>
      </c>
      <c r="Q17" s="8">
        <v>2</v>
      </c>
      <c r="R17" s="2">
        <v>2</v>
      </c>
      <c r="S17" s="9">
        <v>95</v>
      </c>
      <c r="T17" s="10"/>
      <c r="U17" s="8">
        <v>63</v>
      </c>
      <c r="V17" s="8">
        <v>7</v>
      </c>
      <c r="W17" s="8">
        <v>6</v>
      </c>
      <c r="X17" s="8">
        <v>1</v>
      </c>
      <c r="Y17" s="10"/>
      <c r="Z17" s="8"/>
      <c r="AA17" s="161"/>
      <c r="AB17" s="122"/>
      <c r="AC17" s="66">
        <v>8</v>
      </c>
    </row>
    <row r="18" spans="1:29" ht="13.7" customHeight="1" x14ac:dyDescent="0.2">
      <c r="A18" s="143">
        <v>9</v>
      </c>
      <c r="B18" s="144"/>
      <c r="C18" s="182">
        <v>431</v>
      </c>
      <c r="D18" s="146"/>
      <c r="E18" s="147"/>
      <c r="F18" s="146"/>
      <c r="G18" s="147"/>
      <c r="H18" s="147"/>
      <c r="I18" s="147"/>
      <c r="J18" s="147"/>
      <c r="K18" s="147"/>
      <c r="L18" s="146"/>
      <c r="M18" s="147"/>
      <c r="N18" s="147"/>
      <c r="O18" s="2">
        <v>2</v>
      </c>
      <c r="P18" s="147"/>
      <c r="Q18" s="147"/>
      <c r="R18" s="2">
        <v>2</v>
      </c>
      <c r="S18" s="148"/>
      <c r="T18" s="146"/>
      <c r="U18" s="147"/>
      <c r="V18" s="147"/>
      <c r="W18" s="147"/>
      <c r="X18" s="147"/>
      <c r="Y18" s="146"/>
      <c r="Z18" s="147"/>
      <c r="AA18" s="161"/>
      <c r="AB18" s="145"/>
      <c r="AC18" s="149">
        <v>9</v>
      </c>
    </row>
    <row r="19" spans="1:29" ht="13.7" customHeight="1" x14ac:dyDescent="0.2">
      <c r="A19" s="65">
        <v>10</v>
      </c>
      <c r="B19" s="6"/>
      <c r="C19" s="122"/>
      <c r="D19" s="121">
        <v>16</v>
      </c>
      <c r="E19" s="141">
        <v>26</v>
      </c>
      <c r="F19" s="121">
        <v>2</v>
      </c>
      <c r="G19" s="141"/>
      <c r="H19" s="141"/>
      <c r="I19" s="141"/>
      <c r="J19" s="8"/>
      <c r="K19" s="8">
        <v>2</v>
      </c>
      <c r="L19" s="121"/>
      <c r="M19" s="141"/>
      <c r="N19" s="141"/>
      <c r="O19" s="2">
        <v>2</v>
      </c>
      <c r="P19" s="141">
        <v>2</v>
      </c>
      <c r="Q19" s="8">
        <v>4</v>
      </c>
      <c r="R19" s="2">
        <v>2</v>
      </c>
      <c r="S19" s="9">
        <v>73</v>
      </c>
      <c r="T19" s="10"/>
      <c r="U19" s="8">
        <v>44</v>
      </c>
      <c r="V19" s="8">
        <v>9</v>
      </c>
      <c r="W19" s="8">
        <v>3</v>
      </c>
      <c r="X19" s="8">
        <v>3</v>
      </c>
      <c r="Y19" s="10">
        <v>1</v>
      </c>
      <c r="Z19" s="8"/>
      <c r="AA19" s="161"/>
      <c r="AB19" s="159">
        <v>87</v>
      </c>
      <c r="AC19" s="66">
        <v>10</v>
      </c>
    </row>
    <row r="20" spans="1:29" ht="13.7" customHeight="1" x14ac:dyDescent="0.2">
      <c r="A20" s="65">
        <v>11</v>
      </c>
      <c r="B20" s="6"/>
      <c r="C20" s="122"/>
      <c r="D20" s="121">
        <v>25</v>
      </c>
      <c r="E20" s="141">
        <v>22</v>
      </c>
      <c r="F20" s="121">
        <v>4</v>
      </c>
      <c r="G20" s="141"/>
      <c r="H20" s="141"/>
      <c r="I20" s="141">
        <v>2</v>
      </c>
      <c r="J20" s="8"/>
      <c r="K20" s="8">
        <v>4</v>
      </c>
      <c r="L20" s="121"/>
      <c r="M20" s="141"/>
      <c r="N20" s="141"/>
      <c r="O20" s="2">
        <v>2</v>
      </c>
      <c r="P20" s="141">
        <v>3</v>
      </c>
      <c r="Q20" s="8">
        <v>6</v>
      </c>
      <c r="R20" s="2">
        <v>2</v>
      </c>
      <c r="S20" s="9">
        <v>95</v>
      </c>
      <c r="T20" s="10"/>
      <c r="U20" s="8">
        <v>45</v>
      </c>
      <c r="V20" s="8">
        <v>10</v>
      </c>
      <c r="W20" s="8">
        <v>4</v>
      </c>
      <c r="X20" s="8">
        <v>10</v>
      </c>
      <c r="Y20" s="10"/>
      <c r="Z20" s="8"/>
      <c r="AA20" s="161"/>
      <c r="AB20" s="166"/>
      <c r="AC20" s="66">
        <v>11</v>
      </c>
    </row>
    <row r="21" spans="1:29" ht="13.7" customHeight="1" x14ac:dyDescent="0.2">
      <c r="A21" s="65">
        <v>12</v>
      </c>
      <c r="B21" s="6"/>
      <c r="C21" s="122"/>
      <c r="D21" s="121">
        <v>47</v>
      </c>
      <c r="E21" s="141">
        <v>165</v>
      </c>
      <c r="F21" s="121">
        <v>15</v>
      </c>
      <c r="G21" s="141">
        <v>4</v>
      </c>
      <c r="H21" s="141">
        <v>1</v>
      </c>
      <c r="I21" s="141">
        <v>1</v>
      </c>
      <c r="J21" s="8"/>
      <c r="K21" s="8">
        <v>8</v>
      </c>
      <c r="L21" s="121"/>
      <c r="M21" s="141"/>
      <c r="N21" s="141"/>
      <c r="O21" s="2">
        <v>2</v>
      </c>
      <c r="P21" s="141">
        <v>5</v>
      </c>
      <c r="Q21" s="8">
        <v>9</v>
      </c>
      <c r="R21" s="2">
        <v>2</v>
      </c>
      <c r="S21" s="9">
        <v>481</v>
      </c>
      <c r="T21" s="10"/>
      <c r="U21" s="8">
        <v>162</v>
      </c>
      <c r="V21" s="8">
        <v>46</v>
      </c>
      <c r="W21" s="8">
        <v>26</v>
      </c>
      <c r="X21" s="8">
        <v>35</v>
      </c>
      <c r="Y21" s="10">
        <v>1</v>
      </c>
      <c r="Z21" s="8"/>
      <c r="AA21" s="161"/>
      <c r="AB21" s="159">
        <v>132</v>
      </c>
      <c r="AC21" s="66">
        <v>12</v>
      </c>
    </row>
    <row r="22" spans="1:29" ht="13.7" customHeight="1" x14ac:dyDescent="0.2">
      <c r="A22" s="65">
        <v>13</v>
      </c>
      <c r="B22" s="6"/>
      <c r="C22" s="122"/>
      <c r="D22" s="121">
        <v>45</v>
      </c>
      <c r="E22" s="141">
        <v>217</v>
      </c>
      <c r="F22" s="121">
        <v>2</v>
      </c>
      <c r="G22" s="141"/>
      <c r="H22" s="141"/>
      <c r="I22" s="141">
        <v>4</v>
      </c>
      <c r="J22" s="8"/>
      <c r="K22" s="8">
        <v>5</v>
      </c>
      <c r="L22" s="121"/>
      <c r="M22" s="141"/>
      <c r="N22" s="141"/>
      <c r="O22" s="2">
        <v>2</v>
      </c>
      <c r="P22" s="141">
        <v>1</v>
      </c>
      <c r="Q22" s="8">
        <v>1</v>
      </c>
      <c r="R22" s="2">
        <v>2</v>
      </c>
      <c r="S22" s="9">
        <v>565</v>
      </c>
      <c r="T22" s="10"/>
      <c r="U22" s="8">
        <v>247</v>
      </c>
      <c r="V22" s="8">
        <v>57</v>
      </c>
      <c r="W22" s="8">
        <v>49</v>
      </c>
      <c r="X22" s="8"/>
      <c r="Y22" s="10">
        <v>3</v>
      </c>
      <c r="Z22" s="8"/>
      <c r="AA22" s="161">
        <f>29+16+39</f>
        <v>84</v>
      </c>
      <c r="AB22" s="159">
        <v>163</v>
      </c>
      <c r="AC22" s="66">
        <v>13</v>
      </c>
    </row>
    <row r="23" spans="1:29" ht="13.7" customHeight="1" x14ac:dyDescent="0.2">
      <c r="A23" s="65">
        <v>14</v>
      </c>
      <c r="B23" s="6"/>
      <c r="C23" s="122"/>
      <c r="D23" s="121">
        <v>11</v>
      </c>
      <c r="E23" s="141">
        <v>31</v>
      </c>
      <c r="F23" s="121">
        <v>1</v>
      </c>
      <c r="G23" s="141">
        <v>1</v>
      </c>
      <c r="H23" s="141"/>
      <c r="I23" s="141">
        <v>0</v>
      </c>
      <c r="J23" s="8"/>
      <c r="K23" s="8">
        <v>2</v>
      </c>
      <c r="L23" s="121"/>
      <c r="M23" s="141"/>
      <c r="N23" s="141"/>
      <c r="O23" s="2">
        <v>2</v>
      </c>
      <c r="P23" s="141">
        <v>1</v>
      </c>
      <c r="Q23" s="8">
        <v>1</v>
      </c>
      <c r="R23" s="2">
        <v>2</v>
      </c>
      <c r="S23" s="9">
        <v>90</v>
      </c>
      <c r="T23" s="10"/>
      <c r="U23" s="8">
        <v>48</v>
      </c>
      <c r="V23" s="8">
        <v>13</v>
      </c>
      <c r="W23" s="8">
        <v>3</v>
      </c>
      <c r="X23" s="8">
        <v>1</v>
      </c>
      <c r="Y23" s="10"/>
      <c r="Z23" s="8"/>
      <c r="AA23" s="161"/>
      <c r="AB23" s="163">
        <f>25</f>
        <v>25</v>
      </c>
      <c r="AC23" s="66">
        <v>14</v>
      </c>
    </row>
    <row r="24" spans="1:29" ht="13.7" customHeight="1" x14ac:dyDescent="0.2">
      <c r="A24" s="65">
        <v>15</v>
      </c>
      <c r="B24" s="6"/>
      <c r="C24" s="122"/>
      <c r="D24" s="121">
        <v>20</v>
      </c>
      <c r="E24" s="141">
        <v>46</v>
      </c>
      <c r="F24" s="121">
        <v>3</v>
      </c>
      <c r="G24" s="141"/>
      <c r="H24" s="141"/>
      <c r="I24" s="141">
        <v>1</v>
      </c>
      <c r="J24" s="8"/>
      <c r="K24" s="8">
        <v>1</v>
      </c>
      <c r="L24" s="121"/>
      <c r="M24" s="141"/>
      <c r="N24" s="141"/>
      <c r="O24" s="2">
        <v>2</v>
      </c>
      <c r="P24" s="141">
        <v>1</v>
      </c>
      <c r="Q24" s="8">
        <v>1</v>
      </c>
      <c r="R24" s="2">
        <v>2</v>
      </c>
      <c r="S24" s="9">
        <v>141</v>
      </c>
      <c r="T24" s="10"/>
      <c r="U24" s="8">
        <v>69</v>
      </c>
      <c r="V24" s="8">
        <v>12</v>
      </c>
      <c r="W24" s="8">
        <v>12</v>
      </c>
      <c r="X24" s="8"/>
      <c r="Y24" s="10"/>
      <c r="Z24" s="8"/>
      <c r="AA24" s="161"/>
      <c r="AB24" s="163">
        <v>25</v>
      </c>
      <c r="AC24" s="66">
        <v>15</v>
      </c>
    </row>
    <row r="25" spans="1:29" ht="13.7" customHeight="1" x14ac:dyDescent="0.2">
      <c r="A25" s="143">
        <v>16</v>
      </c>
      <c r="B25" s="144"/>
      <c r="C25" s="182">
        <v>421</v>
      </c>
      <c r="D25" s="146"/>
      <c r="E25" s="147"/>
      <c r="F25" s="146"/>
      <c r="G25" s="147"/>
      <c r="H25" s="147"/>
      <c r="I25" s="147"/>
      <c r="J25" s="147"/>
      <c r="K25" s="147"/>
      <c r="L25" s="146"/>
      <c r="M25" s="147"/>
      <c r="N25" s="147"/>
      <c r="O25" s="2">
        <v>2</v>
      </c>
      <c r="P25" s="147"/>
      <c r="Q25" s="147"/>
      <c r="R25" s="2">
        <v>2</v>
      </c>
      <c r="S25" s="148"/>
      <c r="T25" s="146"/>
      <c r="U25" s="147"/>
      <c r="V25" s="147"/>
      <c r="W25" s="147"/>
      <c r="X25" s="147"/>
      <c r="Y25" s="146"/>
      <c r="Z25" s="147"/>
      <c r="AA25" s="161"/>
      <c r="AB25" s="145"/>
      <c r="AC25" s="149">
        <v>16</v>
      </c>
    </row>
    <row r="26" spans="1:29" ht="13.7" customHeight="1" x14ac:dyDescent="0.2">
      <c r="A26" s="65">
        <v>17</v>
      </c>
      <c r="B26" s="6"/>
      <c r="C26" s="122"/>
      <c r="D26" s="121">
        <v>23</v>
      </c>
      <c r="E26" s="141">
        <v>58</v>
      </c>
      <c r="F26" s="121">
        <v>3</v>
      </c>
      <c r="G26" s="141"/>
      <c r="H26" s="141">
        <v>1</v>
      </c>
      <c r="I26" s="141">
        <v>1</v>
      </c>
      <c r="J26" s="8"/>
      <c r="K26" s="8">
        <v>2</v>
      </c>
      <c r="L26" s="121"/>
      <c r="M26" s="141"/>
      <c r="N26" s="141"/>
      <c r="O26" s="2">
        <v>2</v>
      </c>
      <c r="P26" s="141">
        <v>4</v>
      </c>
      <c r="Q26" s="8">
        <v>7</v>
      </c>
      <c r="R26" s="2">
        <v>2</v>
      </c>
      <c r="S26" s="9">
        <v>185</v>
      </c>
      <c r="T26" s="10"/>
      <c r="U26" s="8">
        <v>97</v>
      </c>
      <c r="V26" s="8">
        <v>31</v>
      </c>
      <c r="W26" s="8">
        <v>2</v>
      </c>
      <c r="X26" s="8">
        <v>3</v>
      </c>
      <c r="Y26" s="10">
        <v>1</v>
      </c>
      <c r="Z26" s="8"/>
      <c r="AA26" s="161"/>
      <c r="AB26" s="159">
        <v>146</v>
      </c>
      <c r="AC26" s="66">
        <v>17</v>
      </c>
    </row>
    <row r="27" spans="1:29" ht="13.7" customHeight="1" x14ac:dyDescent="0.2">
      <c r="A27" s="65">
        <v>18</v>
      </c>
      <c r="B27" s="6"/>
      <c r="C27" s="122"/>
      <c r="D27" s="121">
        <v>43</v>
      </c>
      <c r="E27" s="141">
        <v>82</v>
      </c>
      <c r="F27" s="121">
        <v>3</v>
      </c>
      <c r="G27" s="141"/>
      <c r="H27" s="141">
        <v>1</v>
      </c>
      <c r="I27" s="141">
        <v>1</v>
      </c>
      <c r="J27" s="8"/>
      <c r="K27" s="8">
        <v>1</v>
      </c>
      <c r="L27" s="121"/>
      <c r="M27" s="141"/>
      <c r="N27" s="141"/>
      <c r="O27" s="2">
        <v>2</v>
      </c>
      <c r="P27" s="141">
        <v>2</v>
      </c>
      <c r="Q27" s="8">
        <v>8</v>
      </c>
      <c r="R27" s="2">
        <v>2</v>
      </c>
      <c r="S27" s="9">
        <v>266</v>
      </c>
      <c r="T27" s="10"/>
      <c r="U27" s="8">
        <v>164</v>
      </c>
      <c r="V27" s="8">
        <v>47</v>
      </c>
      <c r="W27" s="8">
        <v>4</v>
      </c>
      <c r="X27" s="8">
        <v>2</v>
      </c>
      <c r="Y27" s="10">
        <v>1</v>
      </c>
      <c r="Z27" s="8"/>
      <c r="AA27" s="161"/>
      <c r="AB27" s="159">
        <v>38</v>
      </c>
      <c r="AC27" s="66">
        <v>18</v>
      </c>
    </row>
    <row r="28" spans="1:29" ht="13.7" customHeight="1" x14ac:dyDescent="0.2">
      <c r="A28" s="65">
        <v>19</v>
      </c>
      <c r="B28" s="6"/>
      <c r="C28" s="122"/>
      <c r="D28" s="121">
        <v>54</v>
      </c>
      <c r="E28" s="141">
        <v>171</v>
      </c>
      <c r="F28" s="121">
        <v>4</v>
      </c>
      <c r="G28" s="141"/>
      <c r="H28" s="141"/>
      <c r="I28" s="141"/>
      <c r="J28" s="8"/>
      <c r="K28" s="8">
        <v>9</v>
      </c>
      <c r="L28" s="121"/>
      <c r="M28" s="141"/>
      <c r="N28" s="141"/>
      <c r="O28" s="2">
        <v>2</v>
      </c>
      <c r="P28" s="141">
        <v>27</v>
      </c>
      <c r="Q28" s="8">
        <v>33</v>
      </c>
      <c r="R28" s="2">
        <v>2</v>
      </c>
      <c r="S28" s="9">
        <v>500</v>
      </c>
      <c r="T28" s="10"/>
      <c r="U28" s="8">
        <v>250</v>
      </c>
      <c r="V28" s="8">
        <v>62</v>
      </c>
      <c r="W28" s="8">
        <v>35</v>
      </c>
      <c r="X28" s="8">
        <v>2</v>
      </c>
      <c r="Y28" s="10"/>
      <c r="Z28" s="8"/>
      <c r="AA28" s="161"/>
      <c r="AB28" s="159">
        <v>306</v>
      </c>
      <c r="AC28" s="66">
        <v>19</v>
      </c>
    </row>
    <row r="29" spans="1:29" ht="13.7" customHeight="1" x14ac:dyDescent="0.2">
      <c r="A29" s="65">
        <v>20</v>
      </c>
      <c r="B29" s="6"/>
      <c r="C29" s="122"/>
      <c r="D29" s="121">
        <v>27</v>
      </c>
      <c r="E29" s="141">
        <v>83</v>
      </c>
      <c r="F29" s="121">
        <v>1</v>
      </c>
      <c r="G29" s="141">
        <v>1</v>
      </c>
      <c r="H29" s="141"/>
      <c r="I29" s="141"/>
      <c r="J29" s="8"/>
      <c r="K29" s="8">
        <v>1</v>
      </c>
      <c r="L29" s="121"/>
      <c r="M29" s="141"/>
      <c r="N29" s="141"/>
      <c r="O29" s="2">
        <v>2</v>
      </c>
      <c r="P29" s="141">
        <v>2</v>
      </c>
      <c r="Q29" s="8">
        <v>2</v>
      </c>
      <c r="R29" s="2">
        <v>2</v>
      </c>
      <c r="S29" s="9">
        <v>238</v>
      </c>
      <c r="T29" s="10"/>
      <c r="U29" s="8">
        <v>112</v>
      </c>
      <c r="V29" s="8">
        <v>29</v>
      </c>
      <c r="W29" s="8">
        <v>24</v>
      </c>
      <c r="X29" s="8"/>
      <c r="Y29" s="10"/>
      <c r="Z29" s="8"/>
      <c r="AA29" s="161">
        <f>22+13+31</f>
        <v>66</v>
      </c>
      <c r="AB29" s="159">
        <v>205</v>
      </c>
      <c r="AC29" s="66">
        <v>20</v>
      </c>
    </row>
    <row r="30" spans="1:29" ht="13.7" customHeight="1" x14ac:dyDescent="0.2">
      <c r="A30" s="65">
        <v>21</v>
      </c>
      <c r="B30" s="6"/>
      <c r="C30" s="122"/>
      <c r="D30" s="121">
        <v>19</v>
      </c>
      <c r="E30" s="141">
        <v>43</v>
      </c>
      <c r="F30" s="121">
        <v>2</v>
      </c>
      <c r="G30" s="141">
        <v>1</v>
      </c>
      <c r="H30" s="141"/>
      <c r="I30" s="141"/>
      <c r="J30" s="8"/>
      <c r="K30" s="8">
        <v>1</v>
      </c>
      <c r="L30" s="121"/>
      <c r="M30" s="141"/>
      <c r="N30" s="141"/>
      <c r="O30" s="2">
        <v>2</v>
      </c>
      <c r="P30" s="141">
        <v>1</v>
      </c>
      <c r="Q30" s="8">
        <v>2</v>
      </c>
      <c r="R30" s="2">
        <v>2</v>
      </c>
      <c r="S30" s="9">
        <v>134</v>
      </c>
      <c r="T30" s="10"/>
      <c r="U30" s="8">
        <v>77</v>
      </c>
      <c r="V30" s="8">
        <v>17</v>
      </c>
      <c r="W30" s="8">
        <v>9</v>
      </c>
      <c r="X30" s="8"/>
      <c r="Y30" s="10"/>
      <c r="Z30" s="8"/>
      <c r="AA30" s="161"/>
      <c r="AB30" s="122"/>
      <c r="AC30" s="66">
        <v>21</v>
      </c>
    </row>
    <row r="31" spans="1:29" ht="13.7" customHeight="1" x14ac:dyDescent="0.2">
      <c r="A31" s="65">
        <v>22</v>
      </c>
      <c r="B31" s="6"/>
      <c r="C31" s="122"/>
      <c r="D31" s="121">
        <v>16</v>
      </c>
      <c r="E31" s="141">
        <v>19</v>
      </c>
      <c r="F31" s="121"/>
      <c r="G31" s="141"/>
      <c r="H31" s="141">
        <v>1</v>
      </c>
      <c r="I31" s="141">
        <v>1</v>
      </c>
      <c r="J31" s="8"/>
      <c r="K31" s="8"/>
      <c r="L31" s="121"/>
      <c r="M31" s="141"/>
      <c r="N31" s="141"/>
      <c r="O31" s="2">
        <v>2</v>
      </c>
      <c r="P31" s="141">
        <v>3</v>
      </c>
      <c r="Q31" s="8">
        <v>3</v>
      </c>
      <c r="R31" s="2">
        <v>2</v>
      </c>
      <c r="S31" s="9">
        <v>59</v>
      </c>
      <c r="T31" s="10"/>
      <c r="U31" s="8">
        <v>42</v>
      </c>
      <c r="V31" s="8">
        <v>10</v>
      </c>
      <c r="W31" s="8">
        <v>4</v>
      </c>
      <c r="X31" s="8"/>
      <c r="Y31" s="10"/>
      <c r="Z31" s="8"/>
      <c r="AA31" s="161"/>
      <c r="AB31" s="122"/>
      <c r="AC31" s="66">
        <v>22</v>
      </c>
    </row>
    <row r="32" spans="1:29" ht="13.7" customHeight="1" x14ac:dyDescent="0.2">
      <c r="A32" s="143">
        <v>23</v>
      </c>
      <c r="B32" s="144"/>
      <c r="C32" s="182">
        <v>383</v>
      </c>
      <c r="D32" s="146"/>
      <c r="E32" s="147"/>
      <c r="F32" s="146"/>
      <c r="G32" s="147"/>
      <c r="H32" s="147"/>
      <c r="I32" s="147"/>
      <c r="J32" s="147"/>
      <c r="K32" s="147"/>
      <c r="L32" s="146"/>
      <c r="M32" s="147"/>
      <c r="N32" s="147"/>
      <c r="O32" s="2">
        <v>2</v>
      </c>
      <c r="P32" s="147"/>
      <c r="Q32" s="147"/>
      <c r="R32" s="2">
        <v>2</v>
      </c>
      <c r="S32" s="148"/>
      <c r="T32" s="146"/>
      <c r="U32" s="147"/>
      <c r="V32" s="147"/>
      <c r="W32" s="147"/>
      <c r="X32" s="147"/>
      <c r="Y32" s="146"/>
      <c r="Z32" s="147"/>
      <c r="AA32" s="161"/>
      <c r="AB32" s="145"/>
      <c r="AC32" s="149">
        <v>23</v>
      </c>
    </row>
    <row r="33" spans="1:30" ht="13.7" customHeight="1" x14ac:dyDescent="0.2">
      <c r="A33" s="65">
        <v>24</v>
      </c>
      <c r="B33" s="6"/>
      <c r="C33" s="122"/>
      <c r="D33" s="121">
        <v>17</v>
      </c>
      <c r="E33" s="141">
        <v>39</v>
      </c>
      <c r="F33" s="121">
        <v>2</v>
      </c>
      <c r="G33" s="141"/>
      <c r="H33" s="141"/>
      <c r="I33" s="141">
        <v>2</v>
      </c>
      <c r="J33" s="8"/>
      <c r="K33" s="8">
        <v>1</v>
      </c>
      <c r="L33" s="121"/>
      <c r="M33" s="141"/>
      <c r="N33" s="141"/>
      <c r="O33" s="2">
        <v>2</v>
      </c>
      <c r="P33" s="141">
        <v>2</v>
      </c>
      <c r="Q33" s="8">
        <v>2</v>
      </c>
      <c r="R33" s="2">
        <v>2</v>
      </c>
      <c r="S33" s="9">
        <v>96</v>
      </c>
      <c r="T33" s="10"/>
      <c r="U33" s="8">
        <v>63</v>
      </c>
      <c r="V33" s="8">
        <v>7</v>
      </c>
      <c r="W33" s="8">
        <v>6</v>
      </c>
      <c r="X33" s="8"/>
      <c r="Y33" s="10"/>
      <c r="Z33" s="8"/>
      <c r="AA33" s="161"/>
      <c r="AB33" s="159">
        <v>111</v>
      </c>
      <c r="AC33" s="66">
        <v>24</v>
      </c>
    </row>
    <row r="34" spans="1:30" ht="13.7" customHeight="1" x14ac:dyDescent="0.2">
      <c r="A34" s="65">
        <v>25</v>
      </c>
      <c r="B34" s="6"/>
      <c r="C34" s="122"/>
      <c r="D34" s="121">
        <v>4</v>
      </c>
      <c r="E34" s="141">
        <v>19</v>
      </c>
      <c r="F34" s="121"/>
      <c r="G34" s="141"/>
      <c r="H34" s="141"/>
      <c r="I34" s="141"/>
      <c r="J34" s="8"/>
      <c r="K34" s="8"/>
      <c r="L34" s="121"/>
      <c r="M34" s="141"/>
      <c r="N34" s="141"/>
      <c r="O34" s="2">
        <v>2</v>
      </c>
      <c r="P34" s="141">
        <v>2</v>
      </c>
      <c r="Q34" s="8">
        <v>2</v>
      </c>
      <c r="R34" s="2">
        <v>2</v>
      </c>
      <c r="S34" s="9">
        <v>37</v>
      </c>
      <c r="T34" s="10"/>
      <c r="U34" s="8">
        <v>11</v>
      </c>
      <c r="V34" s="8">
        <v>6</v>
      </c>
      <c r="W34" s="8">
        <v>11</v>
      </c>
      <c r="X34" s="8"/>
      <c r="Y34" s="10"/>
      <c r="Z34" s="8"/>
      <c r="AA34" s="161"/>
      <c r="AB34" s="122"/>
      <c r="AC34" s="66">
        <v>25</v>
      </c>
    </row>
    <row r="35" spans="1:30" ht="13.7" customHeight="1" x14ac:dyDescent="0.2">
      <c r="A35" s="65">
        <v>26</v>
      </c>
      <c r="B35" s="6"/>
      <c r="C35" s="122"/>
      <c r="D35" s="121">
        <v>36</v>
      </c>
      <c r="E35" s="141">
        <v>103</v>
      </c>
      <c r="F35" s="121"/>
      <c r="G35" s="141"/>
      <c r="H35" s="141"/>
      <c r="I35" s="141"/>
      <c r="J35" s="8"/>
      <c r="K35" s="8"/>
      <c r="L35" s="121"/>
      <c r="M35" s="141"/>
      <c r="N35" s="141"/>
      <c r="O35" s="2">
        <v>2</v>
      </c>
      <c r="P35" s="141">
        <v>3</v>
      </c>
      <c r="Q35" s="8">
        <v>4</v>
      </c>
      <c r="R35" s="2">
        <v>2</v>
      </c>
      <c r="S35" s="9">
        <v>308</v>
      </c>
      <c r="T35" s="10"/>
      <c r="U35" s="8">
        <v>154</v>
      </c>
      <c r="V35" s="8">
        <v>31</v>
      </c>
      <c r="W35" s="8">
        <v>29</v>
      </c>
      <c r="X35" s="8">
        <v>2</v>
      </c>
      <c r="Y35" s="10"/>
      <c r="Z35" s="8"/>
      <c r="AA35" s="161"/>
      <c r="AB35" s="159">
        <v>45</v>
      </c>
      <c r="AC35" s="66">
        <v>26</v>
      </c>
    </row>
    <row r="36" spans="1:30" ht="13.7" customHeight="1" x14ac:dyDescent="0.2">
      <c r="A36" s="65">
        <v>27</v>
      </c>
      <c r="B36" s="6"/>
      <c r="C36" s="122"/>
      <c r="D36" s="121">
        <v>35</v>
      </c>
      <c r="E36" s="141">
        <v>161</v>
      </c>
      <c r="F36" s="121">
        <v>4</v>
      </c>
      <c r="G36" s="141"/>
      <c r="H36" s="141"/>
      <c r="I36" s="141">
        <v>1</v>
      </c>
      <c r="J36" s="8"/>
      <c r="K36" s="8">
        <v>2</v>
      </c>
      <c r="L36" s="121"/>
      <c r="M36" s="141"/>
      <c r="N36" s="141"/>
      <c r="O36" s="2">
        <v>2</v>
      </c>
      <c r="P36" s="141">
        <v>2</v>
      </c>
      <c r="Q36" s="8">
        <v>5</v>
      </c>
      <c r="R36" s="2">
        <v>2</v>
      </c>
      <c r="S36" s="9">
        <v>408</v>
      </c>
      <c r="T36" s="10"/>
      <c r="U36" s="8">
        <v>213</v>
      </c>
      <c r="V36" s="8">
        <v>45</v>
      </c>
      <c r="W36" s="8">
        <v>49</v>
      </c>
      <c r="X36" s="8"/>
      <c r="Y36" s="10">
        <v>1</v>
      </c>
      <c r="Z36" s="8"/>
      <c r="AA36" s="161">
        <f>15+3+14</f>
        <v>32</v>
      </c>
      <c r="AB36" s="159">
        <v>95</v>
      </c>
      <c r="AC36" s="66">
        <v>27</v>
      </c>
    </row>
    <row r="37" spans="1:30" ht="13.7" customHeight="1" x14ac:dyDescent="0.2">
      <c r="A37" s="65">
        <v>28</v>
      </c>
      <c r="B37" s="6"/>
      <c r="C37" s="122"/>
      <c r="D37" s="121">
        <v>7</v>
      </c>
      <c r="E37" s="141">
        <v>29</v>
      </c>
      <c r="F37" s="121">
        <v>3</v>
      </c>
      <c r="G37" s="141"/>
      <c r="H37" s="141"/>
      <c r="I37" s="141">
        <v>1</v>
      </c>
      <c r="J37" s="8"/>
      <c r="K37" s="8">
        <v>1</v>
      </c>
      <c r="L37" s="121"/>
      <c r="M37" s="141"/>
      <c r="N37" s="141"/>
      <c r="O37" s="2">
        <v>2</v>
      </c>
      <c r="P37" s="141">
        <v>1</v>
      </c>
      <c r="Q37" s="8">
        <v>5</v>
      </c>
      <c r="R37" s="2">
        <v>2</v>
      </c>
      <c r="S37" s="9">
        <v>68</v>
      </c>
      <c r="T37" s="10"/>
      <c r="U37" s="8">
        <v>42</v>
      </c>
      <c r="V37" s="8">
        <v>5</v>
      </c>
      <c r="W37" s="8">
        <v>6</v>
      </c>
      <c r="X37" s="8"/>
      <c r="Y37" s="10"/>
      <c r="Z37" s="8"/>
      <c r="AA37" s="161"/>
      <c r="AB37" s="122"/>
      <c r="AC37" s="66">
        <v>28</v>
      </c>
    </row>
    <row r="38" spans="1:30" ht="13.7" customHeight="1" x14ac:dyDescent="0.2">
      <c r="A38" s="65">
        <v>29</v>
      </c>
      <c r="B38" s="6"/>
      <c r="C38" s="165">
        <f>3+4+12+24+14+5+6+9</f>
        <v>77</v>
      </c>
      <c r="D38" s="121">
        <v>18</v>
      </c>
      <c r="E38" s="141">
        <v>33</v>
      </c>
      <c r="F38" s="121">
        <v>2</v>
      </c>
      <c r="G38" s="141"/>
      <c r="H38" s="141"/>
      <c r="I38" s="141">
        <v>1</v>
      </c>
      <c r="J38" s="8"/>
      <c r="K38" s="8">
        <v>2</v>
      </c>
      <c r="L38" s="121"/>
      <c r="M38" s="141"/>
      <c r="N38" s="141"/>
      <c r="O38" s="2">
        <v>2</v>
      </c>
      <c r="P38" s="141">
        <v>4</v>
      </c>
      <c r="Q38" s="8">
        <v>9</v>
      </c>
      <c r="R38" s="2">
        <v>2</v>
      </c>
      <c r="S38" s="9">
        <v>96</v>
      </c>
      <c r="T38" s="10"/>
      <c r="U38" s="8">
        <v>47</v>
      </c>
      <c r="V38" s="8">
        <v>14</v>
      </c>
      <c r="W38" s="8">
        <v>5</v>
      </c>
      <c r="X38" s="8"/>
      <c r="Y38" s="10"/>
      <c r="Z38" s="8"/>
      <c r="AA38" s="161"/>
      <c r="AB38" s="122"/>
      <c r="AC38" s="66">
        <v>29</v>
      </c>
    </row>
    <row r="39" spans="1:30" ht="13.7" customHeight="1" x14ac:dyDescent="0.2">
      <c r="A39" s="143">
        <v>30</v>
      </c>
      <c r="B39" s="144"/>
      <c r="C39" s="182">
        <v>365</v>
      </c>
      <c r="D39" s="146"/>
      <c r="E39" s="147"/>
      <c r="F39" s="146"/>
      <c r="G39" s="147"/>
      <c r="H39" s="147"/>
      <c r="I39" s="147"/>
      <c r="J39" s="147"/>
      <c r="K39" s="147"/>
      <c r="L39" s="146"/>
      <c r="M39" s="147"/>
      <c r="N39" s="147"/>
      <c r="O39" s="2">
        <v>2</v>
      </c>
      <c r="P39" s="147"/>
      <c r="Q39" s="147"/>
      <c r="R39" s="2">
        <v>2</v>
      </c>
      <c r="S39" s="148"/>
      <c r="T39" s="146"/>
      <c r="U39" s="147"/>
      <c r="V39" s="147"/>
      <c r="W39" s="147"/>
      <c r="X39" s="147"/>
      <c r="Y39" s="146"/>
      <c r="Z39" s="147"/>
      <c r="AA39" s="161"/>
      <c r="AB39" s="145"/>
      <c r="AC39" s="149">
        <v>30</v>
      </c>
    </row>
    <row r="40" spans="1:30" ht="13.7" customHeight="1" x14ac:dyDescent="0.2">
      <c r="A40" s="67">
        <v>31</v>
      </c>
      <c r="B40" s="11"/>
      <c r="C40" s="122"/>
      <c r="D40" s="121"/>
      <c r="E40" s="141"/>
      <c r="F40" s="121"/>
      <c r="G40" s="141"/>
      <c r="H40" s="141"/>
      <c r="I40" s="141"/>
      <c r="J40" s="8"/>
      <c r="K40" s="8"/>
      <c r="L40" s="123"/>
      <c r="M40" s="142"/>
      <c r="N40" s="142"/>
      <c r="O40" s="2">
        <v>2</v>
      </c>
      <c r="P40" s="141"/>
      <c r="Q40" s="8"/>
      <c r="R40" s="2">
        <v>2</v>
      </c>
      <c r="S40" s="12"/>
      <c r="T40" s="13"/>
      <c r="U40" s="8"/>
      <c r="V40" s="8"/>
      <c r="W40" s="8"/>
      <c r="X40" s="8"/>
      <c r="Y40" s="13"/>
      <c r="Z40" s="117"/>
      <c r="AA40" s="162"/>
      <c r="AB40" s="124"/>
      <c r="AC40" s="68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0</v>
      </c>
      <c r="C41" s="108">
        <f t="shared" si="0"/>
        <v>3899</v>
      </c>
      <c r="D41" s="107">
        <f t="shared" si="0"/>
        <v>622</v>
      </c>
      <c r="E41" s="107">
        <f t="shared" si="0"/>
        <v>1797</v>
      </c>
      <c r="F41" s="107">
        <f t="shared" si="0"/>
        <v>60</v>
      </c>
      <c r="G41" s="107">
        <f t="shared" si="0"/>
        <v>8</v>
      </c>
      <c r="H41" s="107">
        <f t="shared" si="0"/>
        <v>5</v>
      </c>
      <c r="I41" s="107">
        <f t="shared" si="0"/>
        <v>20</v>
      </c>
      <c r="J41" s="107">
        <f t="shared" si="0"/>
        <v>0</v>
      </c>
      <c r="K41" s="107">
        <f t="shared" si="0"/>
        <v>55</v>
      </c>
      <c r="L41" s="107">
        <f t="shared" si="0"/>
        <v>0</v>
      </c>
      <c r="M41" s="107">
        <f t="shared" si="0"/>
        <v>0</v>
      </c>
      <c r="N41" s="107">
        <f t="shared" si="0"/>
        <v>0</v>
      </c>
      <c r="O41" s="2">
        <f>AVERAGE(O10:O40)</f>
        <v>2</v>
      </c>
      <c r="P41" s="107">
        <f t="shared" si="0"/>
        <v>91</v>
      </c>
      <c r="Q41" s="109">
        <f t="shared" si="0"/>
        <v>163</v>
      </c>
      <c r="R41" s="110">
        <f>AVERAGE(R10:R40)</f>
        <v>2</v>
      </c>
      <c r="S41" s="14">
        <f t="shared" ref="S41:AB41" si="1">SUM(S10:S40)</f>
        <v>5099</v>
      </c>
      <c r="T41" s="14">
        <f t="shared" si="1"/>
        <v>0</v>
      </c>
      <c r="U41" s="14">
        <f t="shared" si="1"/>
        <v>2547</v>
      </c>
      <c r="V41" s="14">
        <f t="shared" si="1"/>
        <v>633</v>
      </c>
      <c r="W41" s="14">
        <f t="shared" si="1"/>
        <v>327</v>
      </c>
      <c r="X41" s="14">
        <f t="shared" si="1"/>
        <v>63</v>
      </c>
      <c r="Y41" s="14">
        <f t="shared" si="1"/>
        <v>10</v>
      </c>
      <c r="Z41" s="14">
        <f t="shared" si="1"/>
        <v>0</v>
      </c>
      <c r="AA41" s="14">
        <f t="shared" si="1"/>
        <v>428</v>
      </c>
      <c r="AB41" s="14">
        <f t="shared" si="1"/>
        <v>2248</v>
      </c>
      <c r="AC41" s="125" t="s">
        <v>6</v>
      </c>
      <c r="AD41" s="18"/>
    </row>
    <row r="42" spans="1:30" s="17" customFormat="1" ht="3" customHeight="1" x14ac:dyDescent="0.2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128"/>
      <c r="P42" s="71"/>
      <c r="Q42" s="71"/>
      <c r="R42" s="71"/>
      <c r="S42" s="71"/>
      <c r="T42" s="71"/>
      <c r="U42" s="72"/>
      <c r="V42" s="72"/>
      <c r="W42" s="72"/>
      <c r="X42" s="72"/>
      <c r="Y42" s="72"/>
      <c r="Z42" s="72"/>
      <c r="AA42" s="72"/>
      <c r="AB42" s="72"/>
      <c r="AC42" s="73"/>
    </row>
    <row r="43" spans="1:30" ht="27" customHeight="1" x14ac:dyDescent="0.2">
      <c r="A43" s="363" t="s">
        <v>32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3"/>
      <c r="O43" s="360"/>
      <c r="P43" s="360"/>
      <c r="Q43" s="360"/>
      <c r="R43" s="360"/>
      <c r="S43" s="360"/>
      <c r="T43" s="360"/>
      <c r="U43" s="361"/>
      <c r="V43" s="360"/>
      <c r="W43" s="360"/>
      <c r="X43" s="360"/>
      <c r="Y43" s="360"/>
      <c r="Z43" s="360"/>
      <c r="AA43" s="360"/>
      <c r="AB43" s="360"/>
      <c r="AC43" s="361"/>
    </row>
    <row r="44" spans="1:30" ht="3" customHeight="1" x14ac:dyDescent="0.2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75"/>
      <c r="X44" s="22"/>
      <c r="Y44" s="22"/>
      <c r="Z44" s="22"/>
      <c r="AA44" s="22"/>
      <c r="AB44" s="22"/>
      <c r="AC44" s="21"/>
    </row>
    <row r="45" spans="1:30" ht="11.25" customHeight="1" x14ac:dyDescent="0.2">
      <c r="A45" s="76" t="s">
        <v>5</v>
      </c>
      <c r="N45" s="164"/>
      <c r="O45" s="362">
        <v>2</v>
      </c>
      <c r="P45" s="362"/>
      <c r="S45" s="46"/>
      <c r="W45" s="18"/>
    </row>
    <row r="46" spans="1:30" x14ac:dyDescent="0.2">
      <c r="S46" s="46"/>
      <c r="W46" s="18"/>
    </row>
    <row r="47" spans="1:30" x14ac:dyDescent="0.2">
      <c r="S47" s="46"/>
      <c r="W47" s="18"/>
    </row>
    <row r="48" spans="1:30" x14ac:dyDescent="0.2">
      <c r="S48" s="46"/>
      <c r="W48" s="18"/>
    </row>
    <row r="49" spans="19:23" x14ac:dyDescent="0.2">
      <c r="S49" s="46"/>
      <c r="W49" s="18"/>
    </row>
    <row r="50" spans="19:23" x14ac:dyDescent="0.2">
      <c r="S50" s="46"/>
      <c r="W50" s="18"/>
    </row>
    <row r="51" spans="19:23" x14ac:dyDescent="0.2">
      <c r="S51" s="46"/>
      <c r="W51" s="18"/>
    </row>
    <row r="52" spans="19:23" x14ac:dyDescent="0.2">
      <c r="S52" s="46"/>
      <c r="W52" s="18"/>
    </row>
  </sheetData>
  <mergeCells count="40">
    <mergeCell ref="V43:AC43"/>
    <mergeCell ref="A6:A9"/>
    <mergeCell ref="B6:C8"/>
    <mergeCell ref="D6:O6"/>
    <mergeCell ref="P6:R8"/>
    <mergeCell ref="AC6:AC9"/>
    <mergeCell ref="T7:T8"/>
    <mergeCell ref="W7:W9"/>
    <mergeCell ref="D7:D8"/>
    <mergeCell ref="J7:J8"/>
    <mergeCell ref="K7:K8"/>
    <mergeCell ref="L7:L8"/>
    <mergeCell ref="O7:O8"/>
    <mergeCell ref="U7:U9"/>
    <mergeCell ref="V7:V9"/>
    <mergeCell ref="M7:M8"/>
    <mergeCell ref="AA2:AC2"/>
    <mergeCell ref="W2:Z2"/>
    <mergeCell ref="V4:Z4"/>
    <mergeCell ref="S4:U4"/>
    <mergeCell ref="AB7:AB9"/>
    <mergeCell ref="S6:AB6"/>
    <mergeCell ref="AA4:AC4"/>
    <mergeCell ref="X7:X9"/>
    <mergeCell ref="Y7:Y9"/>
    <mergeCell ref="Z7:Z9"/>
    <mergeCell ref="AA7:AA9"/>
    <mergeCell ref="O45:P45"/>
    <mergeCell ref="L4:R4"/>
    <mergeCell ref="F7:G8"/>
    <mergeCell ref="H7:I8"/>
    <mergeCell ref="F9:G9"/>
    <mergeCell ref="H9:I9"/>
    <mergeCell ref="A4:G4"/>
    <mergeCell ref="A43:M43"/>
    <mergeCell ref="N43:U43"/>
    <mergeCell ref="E7:E8"/>
    <mergeCell ref="N7:N8"/>
    <mergeCell ref="H4:K4"/>
    <mergeCell ref="S7:S8"/>
  </mergeCells>
  <printOptions horizontalCentered="1" verticalCentered="1"/>
  <pageMargins left="0" right="0" top="0" bottom="0" header="0" footer="0"/>
  <pageSetup scale="71" orientation="landscape" verticalDpi="300" r:id="rId1"/>
  <headerFooter alignWithMargins="0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6" tint="-0.249977111117893"/>
    <pageSetUpPr fitToPage="1"/>
  </sheetPr>
  <dimension ref="A1:S52"/>
  <sheetViews>
    <sheetView showGridLines="0" showZeros="0" topLeftCell="A22" zoomScale="120" zoomScaleNormal="120" workbookViewId="0">
      <selection activeCell="F19" sqref="F19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43</v>
      </c>
      <c r="M1" s="250"/>
      <c r="N1" s="246">
        <v>2014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243">
        <v>1558</v>
      </c>
      <c r="M2" s="244"/>
      <c r="N2" s="244"/>
      <c r="O2" s="244"/>
      <c r="P2" s="244"/>
      <c r="Q2" s="245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251">
        <v>367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310"/>
      <c r="M6" s="311"/>
      <c r="N6" s="311"/>
      <c r="O6" s="311"/>
      <c r="P6" s="311"/>
      <c r="Q6" s="3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270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235" t="s">
        <v>11</v>
      </c>
      <c r="Q8" s="236"/>
      <c r="R8" s="27"/>
    </row>
    <row r="9" spans="1:19" s="30" customFormat="1" ht="10.5" customHeight="1" x14ac:dyDescent="0.15">
      <c r="A9" s="271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237"/>
      <c r="Q9" s="238"/>
      <c r="R9" s="29"/>
    </row>
    <row r="10" spans="1:19" s="32" customFormat="1" ht="21" customHeight="1" x14ac:dyDescent="0.15">
      <c r="A10" s="272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239"/>
      <c r="Q10" s="240"/>
      <c r="R10" s="31"/>
    </row>
    <row r="11" spans="1:19" ht="15.95" customHeight="1" x14ac:dyDescent="0.2">
      <c r="A11" s="85">
        <v>1</v>
      </c>
      <c r="B11" s="86">
        <f>SUM(Mayback!D10,Mayback!E10,Mayback!F10, Mayback!G10)</f>
        <v>26</v>
      </c>
      <c r="C11" s="87">
        <f>SUM(Mayback!C10, Mayback!AA10, Mayback!AB10)</f>
        <v>204</v>
      </c>
      <c r="D11" s="88"/>
      <c r="E11" s="86">
        <f>SUM(Mayback!H10, Mayback!I10, Mayback!P10)</f>
        <v>1</v>
      </c>
      <c r="F11" s="87"/>
      <c r="G11" s="88"/>
      <c r="H11" s="86">
        <f>SUM(Mayback!L10, Mayback!M10, Mayback!N10)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SUM(Mayback!D11,Mayback!E11,Mayback!F11, Mayback!G11)</f>
        <v>27</v>
      </c>
      <c r="C12" s="93">
        <f>SUM(Mayback!C11, Mayback!AA11, Mayback!AB11)</f>
        <v>134</v>
      </c>
      <c r="D12" s="94"/>
      <c r="E12" s="92">
        <f>SUM(Mayback!H11, Mayback!I11, Mayback!P11)</f>
        <v>1</v>
      </c>
      <c r="F12" s="93"/>
      <c r="G12" s="94"/>
      <c r="H12" s="92">
        <f>SUM(Mayback!L11, Mayback!M11, Mayback!N11)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SUM(Mayback!D12,Mayback!E12,Mayback!F12, Mayback!G12)</f>
        <v>84</v>
      </c>
      <c r="C13" s="93">
        <f>SUM(Mayback!C12, Mayback!AA12, Mayback!AB12)</f>
        <v>731</v>
      </c>
      <c r="D13" s="94"/>
      <c r="E13" s="92">
        <f>SUM(Mayback!H12, Mayback!I12, Mayback!P12)</f>
        <v>4</v>
      </c>
      <c r="F13" s="93"/>
      <c r="G13" s="94"/>
      <c r="H13" s="92">
        <f>SUM(Mayback!L12, Mayback!M12, Mayback!N12)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SUM(Mayback!D13,Mayback!E13,Mayback!F13, Mayback!G13)</f>
        <v>153</v>
      </c>
      <c r="C14" s="93">
        <f>SUM(Mayback!C13, Mayback!AA13, Mayback!AB13)</f>
        <v>1219</v>
      </c>
      <c r="D14" s="94"/>
      <c r="E14" s="92">
        <f>SUM(Mayback!H13, Mayback!I13, Mayback!P13)</f>
        <v>7</v>
      </c>
      <c r="F14" s="93"/>
      <c r="G14" s="94"/>
      <c r="H14" s="92">
        <f>SUM(Mayback!L13, Mayback!M13, Mayback!N13)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SUM(Mayback!D14,Mayback!E14,Mayback!F14, Mayback!G14)</f>
        <v>19</v>
      </c>
      <c r="C15" s="93">
        <f>SUM(Mayback!C14, Mayback!AA14, Mayback!AB14)</f>
        <v>180</v>
      </c>
      <c r="D15" s="94"/>
      <c r="E15" s="92">
        <f>SUM(Mayback!H14, Mayback!I14, Mayback!P14)</f>
        <v>2</v>
      </c>
      <c r="F15" s="93"/>
      <c r="G15" s="94"/>
      <c r="H15" s="92">
        <f>SUM(Mayback!L14, Mayback!M14, Mayback!N14)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SUM(Mayback!D15,Mayback!E15,Mayback!F15, Mayback!G15)</f>
        <v>24</v>
      </c>
      <c r="C16" s="93">
        <f>SUM(Mayback!C15, Mayback!AA15, Mayback!AB15)</f>
        <v>0</v>
      </c>
      <c r="D16" s="94"/>
      <c r="E16" s="92">
        <f>SUM(Mayback!H15, Mayback!I15, Mayback!P15)</f>
        <v>3</v>
      </c>
      <c r="F16" s="93"/>
      <c r="G16" s="94"/>
      <c r="H16" s="92">
        <f>SUM(Mayback!L15, Mayback!M15, Mayback!N15)</f>
        <v>0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SUM(Mayback!D16,Mayback!E16,Mayback!F16, Mayback!G16)</f>
        <v>0</v>
      </c>
      <c r="C17" s="93">
        <f>SUM(Mayback!C16, Mayback!AA16, Mayback!AB16)</f>
        <v>369</v>
      </c>
      <c r="D17" s="94"/>
      <c r="E17" s="92">
        <f>SUM(Mayback!H16, Mayback!I16, Mayback!P16)</f>
        <v>0</v>
      </c>
      <c r="F17" s="93"/>
      <c r="G17" s="94"/>
      <c r="H17" s="92">
        <f>SUM(Mayback!L16, Mayback!M16, Mayback!N16)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SUM(Mayback!D17,Mayback!E17,Mayback!F17, Mayback!G17)</f>
        <v>37</v>
      </c>
      <c r="C18" s="93">
        <f>SUM(Mayback!C17, Mayback!AA17, Mayback!AB17)</f>
        <v>121</v>
      </c>
      <c r="D18" s="94"/>
      <c r="E18" s="92">
        <f>SUM(Mayback!H17, Mayback!I17, Mayback!P17)</f>
        <v>4</v>
      </c>
      <c r="F18" s="93"/>
      <c r="G18" s="94"/>
      <c r="H18" s="92">
        <f>SUM(Mayback!L17, Mayback!M17, Mayback!N17)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SUM(Mayback!D18,Mayback!E18,Mayback!F18, Mayback!G18)</f>
        <v>20</v>
      </c>
      <c r="C19" s="93">
        <f>SUM(Mayback!C18, Mayback!AA18, Mayback!AB18)</f>
        <v>0</v>
      </c>
      <c r="D19" s="94"/>
      <c r="E19" s="92">
        <f>SUM(Mayback!H18, Mayback!I18, Mayback!P18)</f>
        <v>4</v>
      </c>
      <c r="F19" s="93"/>
      <c r="G19" s="94"/>
      <c r="H19" s="92">
        <f>SUM(Mayback!L18, Mayback!M18, Mayback!N18)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SUM(Mayback!D19,Mayback!E19,Mayback!F19, Mayback!G19)</f>
        <v>118</v>
      </c>
      <c r="C20" s="93">
        <f>SUM(Mayback!C19, Mayback!AA19, Mayback!AB19)</f>
        <v>360</v>
      </c>
      <c r="D20" s="94"/>
      <c r="E20" s="92">
        <f>SUM(Mayback!H19, Mayback!I19, Mayback!P19)</f>
        <v>4</v>
      </c>
      <c r="F20" s="93"/>
      <c r="G20" s="94"/>
      <c r="H20" s="92">
        <f>SUM(Mayback!L19, Mayback!M19, Mayback!N19)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SUM(Mayback!D20,Mayback!E20,Mayback!F20, Mayback!G20)</f>
        <v>76</v>
      </c>
      <c r="C21" s="93">
        <f>SUM(Mayback!C20, Mayback!AA20, Mayback!AB20)</f>
        <v>370</v>
      </c>
      <c r="D21" s="94"/>
      <c r="E21" s="92">
        <f>SUM(Mayback!H20, Mayback!I20, Mayback!P20)</f>
        <v>2</v>
      </c>
      <c r="F21" s="93"/>
      <c r="G21" s="94"/>
      <c r="H21" s="92">
        <f>SUM(Mayback!L20, Mayback!M20, Mayback!N20)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SUM(Mayback!D21,Mayback!E21,Mayback!F21, Mayback!G21)</f>
        <v>27</v>
      </c>
      <c r="C22" s="93">
        <f>SUM(Mayback!C21, Mayback!AA21, Mayback!AB21)</f>
        <v>0</v>
      </c>
      <c r="D22" s="94"/>
      <c r="E22" s="92">
        <f>SUM(Mayback!H21, Mayback!I21, Mayback!P21)</f>
        <v>1</v>
      </c>
      <c r="F22" s="93"/>
      <c r="G22" s="94"/>
      <c r="H22" s="92">
        <f>SUM(Mayback!L21, Mayback!M21, Mayback!N21)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SUM(Mayback!D22,Mayback!E22,Mayback!F22, Mayback!G22)</f>
        <v>15</v>
      </c>
      <c r="C23" s="93">
        <f>SUM(Mayback!C22, Mayback!AA22, Mayback!AB22)</f>
        <v>0</v>
      </c>
      <c r="D23" s="94"/>
      <c r="E23" s="92">
        <f>SUM(Mayback!H22, Mayback!I22, Mayback!P22)</f>
        <v>1</v>
      </c>
      <c r="F23" s="93"/>
      <c r="G23" s="94"/>
      <c r="H23" s="92">
        <f>SUM(Mayback!L22, Mayback!M22, Mayback!N22)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SUM(Mayback!D23,Mayback!E23,Mayback!F23, Mayback!G23)</f>
        <v>0</v>
      </c>
      <c r="C24" s="93">
        <f>SUM(Mayback!C23, Mayback!AA23, Mayback!AB23)</f>
        <v>348</v>
      </c>
      <c r="D24" s="94"/>
      <c r="E24" s="92">
        <f>SUM(Mayback!H23, Mayback!I23, Mayback!P23)</f>
        <v>0</v>
      </c>
      <c r="F24" s="93"/>
      <c r="G24" s="94"/>
      <c r="H24" s="92">
        <f>SUM(Mayback!L23, Mayback!M23, Mayback!N23)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SUM(Mayback!D24,Mayback!E24,Mayback!F24, Mayback!G24)</f>
        <v>16</v>
      </c>
      <c r="C25" s="93">
        <f>SUM(Mayback!C24, Mayback!AA24, Mayback!AB24)</f>
        <v>0</v>
      </c>
      <c r="D25" s="94"/>
      <c r="E25" s="92">
        <f>SUM(Mayback!H24, Mayback!I24, Mayback!P24)</f>
        <v>1</v>
      </c>
      <c r="F25" s="93"/>
      <c r="G25" s="94"/>
      <c r="H25" s="92">
        <f>SUM(Mayback!L24, Mayback!M24, Mayback!N24)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SUM(Mayback!D25,Mayback!E25,Mayback!F25, Mayback!G25)</f>
        <v>32</v>
      </c>
      <c r="C26" s="93">
        <f>SUM(Mayback!C25, Mayback!AA25, Mayback!AB25)</f>
        <v>0</v>
      </c>
      <c r="D26" s="94"/>
      <c r="E26" s="92">
        <f>SUM(Mayback!H25, Mayback!I25, Mayback!P25)</f>
        <v>2</v>
      </c>
      <c r="F26" s="93"/>
      <c r="G26" s="94"/>
      <c r="H26" s="92">
        <f>SUM(Mayback!L25, Mayback!M25, Mayback!N25)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SUM(Mayback!D26,Mayback!E26,Mayback!F26, Mayback!G26)</f>
        <v>131</v>
      </c>
      <c r="C27" s="93">
        <f>SUM(Mayback!C26, Mayback!AA26, Mayback!AB26)</f>
        <v>0</v>
      </c>
      <c r="D27" s="94"/>
      <c r="E27" s="92">
        <f>SUM(Mayback!H26, Mayback!I26, Mayback!P26)</f>
        <v>2</v>
      </c>
      <c r="F27" s="93"/>
      <c r="G27" s="94"/>
      <c r="H27" s="92">
        <f>SUM(Mayback!L26, Mayback!M26, Mayback!N26)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SUM(Mayback!D27,Mayback!E27,Mayback!F27, Mayback!G27)</f>
        <v>113</v>
      </c>
      <c r="C28" s="93">
        <f>SUM(Mayback!C27, Mayback!AA27, Mayback!AB27)</f>
        <v>60</v>
      </c>
      <c r="D28" s="94"/>
      <c r="E28" s="92">
        <f>SUM(Mayback!H27, Mayback!I27, Mayback!P27)</f>
        <v>3</v>
      </c>
      <c r="F28" s="93"/>
      <c r="G28" s="94"/>
      <c r="H28" s="92">
        <f>SUM(Mayback!L27, Mayback!M27, Mayback!N27)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SUM(Mayback!D28,Mayback!E28,Mayback!F28, Mayback!G28)</f>
        <v>10</v>
      </c>
      <c r="C29" s="93">
        <f>SUM(Mayback!C28, Mayback!AA28, Mayback!AB28)</f>
        <v>0</v>
      </c>
      <c r="D29" s="94"/>
      <c r="E29" s="92">
        <f>SUM(Mayback!H28, Mayback!I28, Mayback!P28)</f>
        <v>1</v>
      </c>
      <c r="F29" s="93"/>
      <c r="G29" s="94"/>
      <c r="H29" s="92">
        <f>SUM(Mayback!L28, Mayback!M28, Mayback!N28)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SUM(Mayback!D29,Mayback!E29,Mayback!F29, Mayback!G29)</f>
        <v>17</v>
      </c>
      <c r="C30" s="93">
        <f>SUM(Mayback!C29, Mayback!AA29, Mayback!AB29)</f>
        <v>0</v>
      </c>
      <c r="D30" s="94"/>
      <c r="E30" s="92">
        <f>SUM(Mayback!H29, Mayback!I29, Mayback!P29)</f>
        <v>1</v>
      </c>
      <c r="F30" s="93"/>
      <c r="G30" s="94"/>
      <c r="H30" s="92">
        <f>SUM(Mayback!L29, Mayback!M29, Mayback!N29)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SUM(Mayback!D30,Mayback!E30,Mayback!F30, Mayback!G30)</f>
        <v>0</v>
      </c>
      <c r="C31" s="93">
        <f>SUM(Mayback!C30, Mayback!AA30, Mayback!AB30)</f>
        <v>364</v>
      </c>
      <c r="D31" s="94"/>
      <c r="E31" s="92">
        <f>SUM(Mayback!H30, Mayback!I30, Mayback!P30)</f>
        <v>0</v>
      </c>
      <c r="F31" s="93"/>
      <c r="G31" s="94"/>
      <c r="H31" s="92">
        <f>SUM(Mayback!L30, Mayback!M30, Mayback!N30)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SUM(Mayback!D31,Mayback!E31,Mayback!F31, Mayback!G31)</f>
        <v>20</v>
      </c>
      <c r="C32" s="93">
        <f>SUM(Mayback!C31, Mayback!AA31, Mayback!AB31)</f>
        <v>0</v>
      </c>
      <c r="D32" s="94"/>
      <c r="E32" s="92">
        <f>SUM(Mayback!H31, Mayback!I31, Mayback!P31)</f>
        <v>2</v>
      </c>
      <c r="F32" s="93"/>
      <c r="G32" s="94"/>
      <c r="H32" s="92">
        <f>SUM(Mayback!L31, Mayback!M31, Mayback!N31)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SUM(Mayback!D32,Mayback!E32,Mayback!F32, Mayback!G32)</f>
        <v>27</v>
      </c>
      <c r="C33" s="93">
        <f>SUM(Mayback!C32, Mayback!AA32, Mayback!AB32)</f>
        <v>0</v>
      </c>
      <c r="D33" s="94"/>
      <c r="E33" s="92">
        <f>SUM(Mayback!H32, Mayback!I32, Mayback!P32)</f>
        <v>2</v>
      </c>
      <c r="F33" s="93"/>
      <c r="G33" s="94"/>
      <c r="H33" s="92">
        <f>SUM(Mayback!L32, Mayback!M32, Mayback!N32)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SUM(Mayback!D33,Mayback!E33,Mayback!F33, Mayback!G33)</f>
        <v>84</v>
      </c>
      <c r="C34" s="93">
        <f>SUM(Mayback!C33, Mayback!AA33, Mayback!AB33)</f>
        <v>0</v>
      </c>
      <c r="D34" s="94"/>
      <c r="E34" s="92">
        <f>SUM(Mayback!H33, Mayback!I33, Mayback!P33)</f>
        <v>2</v>
      </c>
      <c r="F34" s="93"/>
      <c r="G34" s="94"/>
      <c r="H34" s="92">
        <f>SUM(Mayback!L33, Mayback!M33, Mayback!N33)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SUM(Mayback!D34,Mayback!E34,Mayback!F34, Mayback!G34)</f>
        <v>88</v>
      </c>
      <c r="C35" s="93">
        <f>SUM(Mayback!C34, Mayback!AA34, Mayback!AB34)</f>
        <v>67</v>
      </c>
      <c r="D35" s="94"/>
      <c r="E35" s="92">
        <f>SUM(Mayback!H34, Mayback!I34, Mayback!P34)</f>
        <v>5</v>
      </c>
      <c r="F35" s="93"/>
      <c r="G35" s="94"/>
      <c r="H35" s="92">
        <f>SUM(Mayback!L34, Mayback!M34, Mayback!N34)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SUM(Mayback!D35,Mayback!E35,Mayback!F35, Mayback!G35)</f>
        <v>87</v>
      </c>
      <c r="C36" s="93">
        <f>SUM(Mayback!C35, Mayback!AA35, Mayback!AB35)</f>
        <v>0</v>
      </c>
      <c r="D36" s="94"/>
      <c r="E36" s="92">
        <f>SUM(Mayback!H35, Mayback!I35, Mayback!P35)</f>
        <v>3</v>
      </c>
      <c r="F36" s="93"/>
      <c r="G36" s="94"/>
      <c r="H36" s="92">
        <f>SUM(Mayback!L35, Mayback!M35, Mayback!N35)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SUM(Mayback!D36,Mayback!E36,Mayback!F36, Mayback!G36)</f>
        <v>16</v>
      </c>
      <c r="C37" s="93">
        <f>SUM(Mayback!C36, Mayback!AA36, Mayback!AB36)</f>
        <v>0</v>
      </c>
      <c r="D37" s="94"/>
      <c r="E37" s="92">
        <f>SUM(Mayback!H36, Mayback!I36, Mayback!P36)</f>
        <v>1</v>
      </c>
      <c r="F37" s="93"/>
      <c r="G37" s="94"/>
      <c r="H37" s="92">
        <f>SUM(Mayback!L36, Mayback!M36, Mayback!N36)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SUM(Mayback!D37,Mayback!E37,Mayback!F37, Mayback!G37)</f>
        <v>0</v>
      </c>
      <c r="C38" s="93">
        <f>SUM(Mayback!C37, Mayback!AA37, Mayback!AB37)</f>
        <v>0</v>
      </c>
      <c r="D38" s="94"/>
      <c r="E38" s="92">
        <f>SUM(Mayback!H37, Mayback!I37, Mayback!P37)</f>
        <v>0</v>
      </c>
      <c r="F38" s="93"/>
      <c r="G38" s="94"/>
      <c r="H38" s="92">
        <f>SUM(Mayback!L37, Mayback!M37, Mayback!N37)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SUM(Mayback!D38,Mayback!E38,Mayback!F38, Mayback!G38)</f>
        <v>0</v>
      </c>
      <c r="C39" s="93">
        <f>SUM(Mayback!C38, Mayback!AA38, Mayback!AB38)</f>
        <v>0</v>
      </c>
      <c r="D39" s="94"/>
      <c r="E39" s="92">
        <f>SUM(Mayback!H38, Mayback!I38, Mayback!P38)</f>
        <v>0</v>
      </c>
      <c r="F39" s="93"/>
      <c r="G39" s="94"/>
      <c r="H39" s="92">
        <f>SUM(Mayback!L38, Mayback!M38, Mayback!N38)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SUM(Mayback!D39,Mayback!E39,Mayback!F39, Mayback!G39)</f>
        <v>0</v>
      </c>
      <c r="C40" s="93">
        <f>SUM(Mayback!C39, Mayback!AA39, Mayback!AB39)</f>
        <v>0</v>
      </c>
      <c r="D40" s="94"/>
      <c r="E40" s="92">
        <f>SUM(Mayback!H39, Mayback!I39, Mayback!P39)</f>
        <v>0</v>
      </c>
      <c r="F40" s="93"/>
      <c r="G40" s="94"/>
      <c r="H40" s="92">
        <f>SUM(Mayback!L39, Mayback!M39, Mayback!N39)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SUM(Mayback!D40,Mayback!E40,Mayback!F40, Mayback!G40)</f>
        <v>0</v>
      </c>
      <c r="C41" s="100">
        <f>SUM(Mayback!C40, Mayback!AA40, Mayback!AB40)</f>
        <v>525</v>
      </c>
      <c r="D41" s="94"/>
      <c r="E41" s="99">
        <f>SUM(Mayback!H40, Mayback!I40, Mayback!P40)</f>
        <v>0</v>
      </c>
      <c r="F41" s="93"/>
      <c r="G41" s="94"/>
      <c r="H41" s="99">
        <f>SUM(Mayback!L40, Mayback!M40, Mayback!N40)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 t="shared" ref="B42:I42" si="0">SUM(B11:B41)</f>
        <v>1267</v>
      </c>
      <c r="C42" s="103">
        <f t="shared" si="0"/>
        <v>5052</v>
      </c>
      <c r="D42" s="104">
        <f t="shared" si="0"/>
        <v>0</v>
      </c>
      <c r="E42" s="103">
        <f t="shared" si="0"/>
        <v>59</v>
      </c>
      <c r="F42" s="103">
        <f t="shared" si="0"/>
        <v>0</v>
      </c>
      <c r="G42" s="104">
        <f t="shared" si="0"/>
        <v>0</v>
      </c>
      <c r="H42" s="103">
        <f t="shared" si="0"/>
        <v>0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/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/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3167.5</v>
      </c>
      <c r="C49" s="16"/>
      <c r="D49" s="16"/>
      <c r="E49" s="44">
        <f>E42*E45</f>
        <v>118</v>
      </c>
      <c r="F49" s="43"/>
      <c r="G49" s="16"/>
      <c r="H49" s="44">
        <f>H42*H45</f>
        <v>0</v>
      </c>
      <c r="I49" s="45"/>
      <c r="J49" s="198"/>
      <c r="K49" s="189"/>
      <c r="L49" s="185"/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A8:A10"/>
    <mergeCell ref="B8:D9"/>
    <mergeCell ref="E8:G9"/>
    <mergeCell ref="H8:K9"/>
    <mergeCell ref="L8:L9"/>
    <mergeCell ref="L1:M1"/>
    <mergeCell ref="M8:O9"/>
    <mergeCell ref="N1:Q1"/>
    <mergeCell ref="L2:Q2"/>
    <mergeCell ref="L3:M3"/>
    <mergeCell ref="N3:Q3"/>
    <mergeCell ref="A6:F6"/>
    <mergeCell ref="G6:K6"/>
    <mergeCell ref="L6:Q6"/>
    <mergeCell ref="P8:Q10"/>
    <mergeCell ref="I10:J10"/>
    <mergeCell ref="M10:O10"/>
    <mergeCell ref="I11:J11"/>
    <mergeCell ref="M11:O11"/>
    <mergeCell ref="P11:Q11"/>
    <mergeCell ref="I12:J12"/>
    <mergeCell ref="M12:O12"/>
    <mergeCell ref="P12:Q12"/>
    <mergeCell ref="I13:J13"/>
    <mergeCell ref="M13:O13"/>
    <mergeCell ref="P13:Q13"/>
    <mergeCell ref="I14:J14"/>
    <mergeCell ref="M14:O14"/>
    <mergeCell ref="P14:Q14"/>
    <mergeCell ref="I15:J15"/>
    <mergeCell ref="M15:O15"/>
    <mergeCell ref="P15:Q15"/>
    <mergeCell ref="I16:J16"/>
    <mergeCell ref="M16:O16"/>
    <mergeCell ref="P16:Q16"/>
    <mergeCell ref="I17:J17"/>
    <mergeCell ref="M17:O17"/>
    <mergeCell ref="P17:Q17"/>
    <mergeCell ref="I18:J18"/>
    <mergeCell ref="M18:O18"/>
    <mergeCell ref="P18:Q18"/>
    <mergeCell ref="I19:J19"/>
    <mergeCell ref="M19:O19"/>
    <mergeCell ref="P19:Q19"/>
    <mergeCell ref="I20:J20"/>
    <mergeCell ref="M20:O20"/>
    <mergeCell ref="P20:Q20"/>
    <mergeCell ref="I21:J21"/>
    <mergeCell ref="M21:O21"/>
    <mergeCell ref="P21:Q21"/>
    <mergeCell ref="I22:J22"/>
    <mergeCell ref="M22:O22"/>
    <mergeCell ref="P22:Q22"/>
    <mergeCell ref="I23:J23"/>
    <mergeCell ref="M23:O23"/>
    <mergeCell ref="P23:Q23"/>
    <mergeCell ref="I24:J24"/>
    <mergeCell ref="M24:O24"/>
    <mergeCell ref="P24:Q24"/>
    <mergeCell ref="I25:J25"/>
    <mergeCell ref="M25:O25"/>
    <mergeCell ref="P25:Q25"/>
    <mergeCell ref="I26:J26"/>
    <mergeCell ref="M26:O26"/>
    <mergeCell ref="P26:Q26"/>
    <mergeCell ref="I27:J27"/>
    <mergeCell ref="M27:O27"/>
    <mergeCell ref="P27:Q27"/>
    <mergeCell ref="I28:J28"/>
    <mergeCell ref="M28:O28"/>
    <mergeCell ref="P28:Q28"/>
    <mergeCell ref="I29:J29"/>
    <mergeCell ref="M29:O29"/>
    <mergeCell ref="P29:Q29"/>
    <mergeCell ref="I30:J30"/>
    <mergeCell ref="M30:O30"/>
    <mergeCell ref="P30:Q30"/>
    <mergeCell ref="I31:J31"/>
    <mergeCell ref="M31:O31"/>
    <mergeCell ref="P31:Q31"/>
    <mergeCell ref="I32:J32"/>
    <mergeCell ref="M32:O32"/>
    <mergeCell ref="P32:Q32"/>
    <mergeCell ref="I33:J33"/>
    <mergeCell ref="M33:O33"/>
    <mergeCell ref="P33:Q33"/>
    <mergeCell ref="I34:J34"/>
    <mergeCell ref="M34:O34"/>
    <mergeCell ref="P34:Q34"/>
    <mergeCell ref="I35:J35"/>
    <mergeCell ref="M35:O35"/>
    <mergeCell ref="P35:Q35"/>
    <mergeCell ref="I36:J36"/>
    <mergeCell ref="M36:O36"/>
    <mergeCell ref="P36:Q36"/>
    <mergeCell ref="I37:J37"/>
    <mergeCell ref="M37:O37"/>
    <mergeCell ref="P37:Q37"/>
    <mergeCell ref="I38:J38"/>
    <mergeCell ref="M38:O38"/>
    <mergeCell ref="P38:Q38"/>
    <mergeCell ref="I39:J39"/>
    <mergeCell ref="M39:O39"/>
    <mergeCell ref="P39:Q39"/>
    <mergeCell ref="H45:H46"/>
    <mergeCell ref="K46:Q48"/>
    <mergeCell ref="I40:J40"/>
    <mergeCell ref="M40:O40"/>
    <mergeCell ref="P40:Q40"/>
    <mergeCell ref="I41:J41"/>
    <mergeCell ref="M41:O41"/>
    <mergeCell ref="P41:Q41"/>
    <mergeCell ref="A48:I48"/>
    <mergeCell ref="K49:K50"/>
    <mergeCell ref="L49:Q50"/>
    <mergeCell ref="I42:J42"/>
    <mergeCell ref="M42:O42"/>
    <mergeCell ref="P42:Q42"/>
    <mergeCell ref="A44:I44"/>
    <mergeCell ref="J44:J49"/>
    <mergeCell ref="K44:Q45"/>
    <mergeCell ref="B45:B46"/>
    <mergeCell ref="E45:E46"/>
  </mergeCells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3" tint="0.39997558519241921"/>
    <pageSetUpPr fitToPage="1"/>
  </sheetPr>
  <dimension ref="A1:AK52"/>
  <sheetViews>
    <sheetView showGridLines="0" showZeros="0" workbookViewId="0">
      <selection activeCell="R10" sqref="R10:R40"/>
    </sheetView>
  </sheetViews>
  <sheetFormatPr defaultColWidth="8.77734375" defaultRowHeight="15" x14ac:dyDescent="0.2"/>
  <cols>
    <col min="1" max="1" width="3.77734375" style="46" customWidth="1"/>
    <col min="2" max="5" width="5.77734375" style="18" customWidth="1"/>
    <col min="6" max="9" width="3.77734375" style="18" customWidth="1"/>
    <col min="10" max="10" width="5.77734375" style="18" customWidth="1"/>
    <col min="11" max="11" width="6.109375" style="18" customWidth="1"/>
    <col min="12" max="14" width="6" style="18" customWidth="1"/>
    <col min="15" max="15" width="5.77734375" style="54" customWidth="1"/>
    <col min="16" max="16" width="6.44140625" style="54" customWidth="1"/>
    <col min="17" max="18" width="5.77734375" style="54" customWidth="1"/>
    <col min="19" max="19" width="6.44140625" style="54" customWidth="1"/>
    <col min="20" max="20" width="6.44140625" style="18" customWidth="1"/>
    <col min="21" max="22" width="5.77734375" style="18" customWidth="1"/>
    <col min="23" max="23" width="5.77734375" style="46" customWidth="1"/>
    <col min="24" max="28" width="5.77734375" style="18" customWidth="1"/>
    <col min="29" max="29" width="3.77734375" style="18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6"/>
      <c r="Q2" s="56"/>
      <c r="R2" s="56"/>
      <c r="S2" s="56"/>
      <c r="T2" s="56"/>
      <c r="U2" s="118"/>
      <c r="V2" s="118"/>
      <c r="W2" s="302" t="s">
        <v>43</v>
      </c>
      <c r="X2" s="302"/>
      <c r="Y2" s="302"/>
      <c r="Z2" s="372"/>
      <c r="AA2" s="357">
        <v>2014</v>
      </c>
      <c r="AB2" s="302"/>
      <c r="AC2" s="302"/>
    </row>
    <row r="3" spans="1:37" ht="3" customHeight="1" x14ac:dyDescent="0.2">
      <c r="T3" s="54"/>
      <c r="U3" s="54"/>
      <c r="V3" s="54"/>
      <c r="W3" s="54"/>
      <c r="AC3" s="46"/>
    </row>
    <row r="4" spans="1:37" ht="27" customHeight="1" x14ac:dyDescent="0.2">
      <c r="A4" s="273" t="s">
        <v>59</v>
      </c>
      <c r="B4" s="256"/>
      <c r="C4" s="256"/>
      <c r="D4" s="256"/>
      <c r="E4" s="256"/>
      <c r="F4" s="256"/>
      <c r="G4" s="274"/>
      <c r="H4" s="310">
        <v>1558</v>
      </c>
      <c r="I4" s="311"/>
      <c r="J4" s="311"/>
      <c r="K4" s="312"/>
      <c r="L4" s="306" t="s">
        <v>60</v>
      </c>
      <c r="M4" s="307"/>
      <c r="N4" s="307"/>
      <c r="O4" s="307"/>
      <c r="P4" s="307"/>
      <c r="Q4" s="307"/>
      <c r="R4" s="308"/>
      <c r="S4" s="305">
        <v>367</v>
      </c>
      <c r="T4" s="304"/>
      <c r="U4" s="304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64"/>
      <c r="R6" s="365"/>
      <c r="S6" s="326" t="s">
        <v>15</v>
      </c>
      <c r="T6" s="327"/>
      <c r="U6" s="327"/>
      <c r="V6" s="327"/>
      <c r="W6" s="327"/>
      <c r="X6" s="327"/>
      <c r="Y6" s="327"/>
      <c r="Z6" s="327"/>
      <c r="AA6" s="327"/>
      <c r="AB6" s="328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66"/>
      <c r="Q7" s="367"/>
      <c r="R7" s="36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69"/>
      <c r="Q8" s="370"/>
      <c r="R8" s="37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63">
        <v>1</v>
      </c>
      <c r="B10" s="1">
        <v>2</v>
      </c>
      <c r="C10" s="120"/>
      <c r="D10" s="119">
        <v>13</v>
      </c>
      <c r="E10" s="140">
        <v>12</v>
      </c>
      <c r="F10" s="119">
        <v>1</v>
      </c>
      <c r="G10" s="140"/>
      <c r="H10" s="140"/>
      <c r="I10" s="140"/>
      <c r="J10" s="3"/>
      <c r="K10" s="3">
        <v>2</v>
      </c>
      <c r="L10" s="119"/>
      <c r="M10" s="140"/>
      <c r="N10" s="140"/>
      <c r="O10" s="2">
        <v>2</v>
      </c>
      <c r="P10" s="140">
        <v>1</v>
      </c>
      <c r="Q10" s="3">
        <v>2</v>
      </c>
      <c r="R10" s="2">
        <v>2</v>
      </c>
      <c r="S10" s="4">
        <v>44</v>
      </c>
      <c r="T10" s="5"/>
      <c r="U10" s="3">
        <v>24</v>
      </c>
      <c r="V10" s="3">
        <v>6</v>
      </c>
      <c r="W10" s="5">
        <v>4</v>
      </c>
      <c r="X10" s="3"/>
      <c r="Y10" s="115">
        <v>2</v>
      </c>
      <c r="Z10" s="116"/>
      <c r="AA10" s="160">
        <f>14+8+31</f>
        <v>53</v>
      </c>
      <c r="AB10" s="167">
        <f>151</f>
        <v>151</v>
      </c>
      <c r="AC10" s="64">
        <v>1</v>
      </c>
    </row>
    <row r="11" spans="1:37" ht="13.7" customHeight="1" x14ac:dyDescent="0.2">
      <c r="A11" s="65">
        <v>2</v>
      </c>
      <c r="B11" s="6">
        <v>3</v>
      </c>
      <c r="C11" s="163">
        <f>6+10+6</f>
        <v>22</v>
      </c>
      <c r="D11" s="121">
        <v>6</v>
      </c>
      <c r="E11" s="141">
        <v>20</v>
      </c>
      <c r="F11" s="121">
        <v>1</v>
      </c>
      <c r="G11" s="141"/>
      <c r="H11" s="141"/>
      <c r="I11" s="141"/>
      <c r="J11" s="8"/>
      <c r="K11" s="8"/>
      <c r="L11" s="121"/>
      <c r="M11" s="141"/>
      <c r="N11" s="141"/>
      <c r="O11" s="2">
        <v>2</v>
      </c>
      <c r="P11" s="141">
        <v>1</v>
      </c>
      <c r="Q11" s="8">
        <v>1</v>
      </c>
      <c r="R11" s="2">
        <v>2</v>
      </c>
      <c r="S11" s="9">
        <v>41</v>
      </c>
      <c r="T11" s="10"/>
      <c r="U11" s="8">
        <v>15</v>
      </c>
      <c r="V11" s="8">
        <v>10</v>
      </c>
      <c r="W11" s="8">
        <v>3</v>
      </c>
      <c r="X11" s="8">
        <v>3</v>
      </c>
      <c r="Y11" s="10"/>
      <c r="Z11" s="8">
        <v>1</v>
      </c>
      <c r="AA11" s="161"/>
      <c r="AB11" s="159">
        <f>52+50+10</f>
        <v>112</v>
      </c>
      <c r="AC11" s="66">
        <v>2</v>
      </c>
    </row>
    <row r="12" spans="1:37" ht="13.7" customHeight="1" x14ac:dyDescent="0.2">
      <c r="A12" s="65">
        <v>3</v>
      </c>
      <c r="B12" s="6">
        <v>3</v>
      </c>
      <c r="C12" s="163">
        <f>18+62+12</f>
        <v>92</v>
      </c>
      <c r="D12" s="121">
        <v>19</v>
      </c>
      <c r="E12" s="141">
        <v>64</v>
      </c>
      <c r="F12" s="121">
        <v>1</v>
      </c>
      <c r="G12" s="141"/>
      <c r="H12" s="141"/>
      <c r="I12" s="141"/>
      <c r="J12" s="8"/>
      <c r="K12" s="8">
        <v>3</v>
      </c>
      <c r="L12" s="121"/>
      <c r="M12" s="141"/>
      <c r="N12" s="141"/>
      <c r="O12" s="2">
        <v>2</v>
      </c>
      <c r="P12" s="141">
        <v>4</v>
      </c>
      <c r="Q12" s="8">
        <v>13</v>
      </c>
      <c r="R12" s="2">
        <v>2</v>
      </c>
      <c r="S12" s="9">
        <v>182</v>
      </c>
      <c r="T12" s="10"/>
      <c r="U12" s="8">
        <v>61</v>
      </c>
      <c r="V12" s="8">
        <v>24</v>
      </c>
      <c r="W12" s="8">
        <v>20</v>
      </c>
      <c r="X12" s="8">
        <v>6</v>
      </c>
      <c r="Y12" s="10">
        <v>1</v>
      </c>
      <c r="Z12" s="8"/>
      <c r="AA12" s="161"/>
      <c r="AB12" s="159">
        <v>639</v>
      </c>
      <c r="AC12" s="66">
        <v>3</v>
      </c>
    </row>
    <row r="13" spans="1:37" ht="13.7" customHeight="1" x14ac:dyDescent="0.2">
      <c r="A13" s="65">
        <v>4</v>
      </c>
      <c r="B13" s="6">
        <v>3</v>
      </c>
      <c r="C13" s="163">
        <f>24+326+31</f>
        <v>381</v>
      </c>
      <c r="D13" s="121">
        <v>21</v>
      </c>
      <c r="E13" s="141">
        <v>129</v>
      </c>
      <c r="F13" s="121">
        <v>1</v>
      </c>
      <c r="G13" s="141">
        <v>2</v>
      </c>
      <c r="H13" s="141"/>
      <c r="I13" s="141">
        <v>1</v>
      </c>
      <c r="J13" s="8"/>
      <c r="K13" s="8">
        <v>7</v>
      </c>
      <c r="L13" s="121"/>
      <c r="M13" s="141"/>
      <c r="N13" s="141"/>
      <c r="O13" s="2">
        <v>2</v>
      </c>
      <c r="P13" s="141">
        <v>6</v>
      </c>
      <c r="Q13" s="8">
        <v>7</v>
      </c>
      <c r="R13" s="2">
        <v>2</v>
      </c>
      <c r="S13" s="9">
        <v>341</v>
      </c>
      <c r="T13" s="10"/>
      <c r="U13" s="8">
        <v>181</v>
      </c>
      <c r="V13" s="8">
        <v>39</v>
      </c>
      <c r="W13" s="8">
        <v>20</v>
      </c>
      <c r="X13" s="8">
        <v>3</v>
      </c>
      <c r="Y13" s="10"/>
      <c r="Z13" s="8"/>
      <c r="AA13" s="161">
        <f>30+12+30</f>
        <v>72</v>
      </c>
      <c r="AB13" s="159">
        <v>766</v>
      </c>
      <c r="AC13" s="66">
        <v>4</v>
      </c>
    </row>
    <row r="14" spans="1:37" ht="13.7" customHeight="1" x14ac:dyDescent="0.2">
      <c r="A14" s="65">
        <v>5</v>
      </c>
      <c r="B14" s="6">
        <v>3</v>
      </c>
      <c r="C14" s="163">
        <f>48+117+15</f>
        <v>180</v>
      </c>
      <c r="D14" s="121">
        <v>4</v>
      </c>
      <c r="E14" s="141">
        <v>15</v>
      </c>
      <c r="F14" s="121"/>
      <c r="G14" s="141"/>
      <c r="H14" s="141">
        <v>1</v>
      </c>
      <c r="I14" s="141"/>
      <c r="J14" s="8"/>
      <c r="K14" s="8"/>
      <c r="L14" s="121"/>
      <c r="M14" s="141"/>
      <c r="N14" s="141"/>
      <c r="O14" s="2">
        <v>2</v>
      </c>
      <c r="P14" s="141">
        <v>1</v>
      </c>
      <c r="Q14" s="8">
        <v>1</v>
      </c>
      <c r="R14" s="2">
        <v>2</v>
      </c>
      <c r="S14" s="9">
        <v>29</v>
      </c>
      <c r="T14" s="10"/>
      <c r="U14" s="8">
        <v>13</v>
      </c>
      <c r="V14" s="8">
        <v>2</v>
      </c>
      <c r="W14" s="8">
        <v>7</v>
      </c>
      <c r="X14" s="8">
        <v>1</v>
      </c>
      <c r="Y14" s="10"/>
      <c r="Z14" s="8"/>
      <c r="AA14" s="161"/>
      <c r="AB14" s="122"/>
      <c r="AC14" s="66">
        <v>5</v>
      </c>
    </row>
    <row r="15" spans="1:37" ht="13.7" customHeight="1" x14ac:dyDescent="0.2">
      <c r="A15" s="65">
        <v>6</v>
      </c>
      <c r="B15" s="6">
        <v>1</v>
      </c>
      <c r="C15" s="122"/>
      <c r="D15" s="121">
        <v>5</v>
      </c>
      <c r="E15" s="141">
        <v>19</v>
      </c>
      <c r="F15" s="121"/>
      <c r="G15" s="141"/>
      <c r="H15" s="141"/>
      <c r="I15" s="141"/>
      <c r="J15" s="8"/>
      <c r="K15" s="8"/>
      <c r="L15" s="121"/>
      <c r="M15" s="141"/>
      <c r="N15" s="141"/>
      <c r="O15" s="2">
        <v>2</v>
      </c>
      <c r="P15" s="141">
        <v>3</v>
      </c>
      <c r="Q15" s="8">
        <v>5</v>
      </c>
      <c r="R15" s="2">
        <v>2</v>
      </c>
      <c r="S15" s="9">
        <v>48</v>
      </c>
      <c r="T15" s="10"/>
      <c r="U15" s="8">
        <v>13</v>
      </c>
      <c r="V15" s="8">
        <v>13</v>
      </c>
      <c r="W15" s="8">
        <v>4</v>
      </c>
      <c r="X15" s="8"/>
      <c r="Y15" s="10">
        <v>1</v>
      </c>
      <c r="Z15" s="8"/>
      <c r="AA15" s="161"/>
      <c r="AB15" s="122"/>
      <c r="AC15" s="66">
        <v>6</v>
      </c>
    </row>
    <row r="16" spans="1:37" ht="13.7" customHeight="1" x14ac:dyDescent="0.2">
      <c r="A16" s="143">
        <v>7</v>
      </c>
      <c r="B16" s="144">
        <v>1</v>
      </c>
      <c r="C16" s="182">
        <v>369</v>
      </c>
      <c r="D16" s="146"/>
      <c r="E16" s="147"/>
      <c r="F16" s="146"/>
      <c r="G16" s="147"/>
      <c r="H16" s="147"/>
      <c r="I16" s="147"/>
      <c r="J16" s="147"/>
      <c r="K16" s="147"/>
      <c r="L16" s="146"/>
      <c r="M16" s="147"/>
      <c r="N16" s="147"/>
      <c r="O16" s="2">
        <v>2</v>
      </c>
      <c r="P16" s="147"/>
      <c r="Q16" s="147"/>
      <c r="R16" s="2">
        <v>2</v>
      </c>
      <c r="S16" s="148"/>
      <c r="T16" s="146"/>
      <c r="U16" s="147"/>
      <c r="V16" s="147"/>
      <c r="W16" s="147"/>
      <c r="X16" s="147"/>
      <c r="Y16" s="146"/>
      <c r="Z16" s="147"/>
      <c r="AA16" s="161"/>
      <c r="AB16" s="145"/>
      <c r="AC16" s="149">
        <v>7</v>
      </c>
    </row>
    <row r="17" spans="1:29" ht="13.7" customHeight="1" x14ac:dyDescent="0.2">
      <c r="A17" s="65">
        <v>8</v>
      </c>
      <c r="B17" s="6">
        <v>2</v>
      </c>
      <c r="C17" s="122"/>
      <c r="D17" s="121">
        <v>18</v>
      </c>
      <c r="E17" s="141">
        <v>18</v>
      </c>
      <c r="F17" s="121">
        <v>1</v>
      </c>
      <c r="G17" s="141"/>
      <c r="H17" s="141"/>
      <c r="I17" s="141"/>
      <c r="J17" s="8"/>
      <c r="K17" s="8">
        <v>4</v>
      </c>
      <c r="L17" s="121"/>
      <c r="M17" s="141"/>
      <c r="N17" s="141"/>
      <c r="O17" s="2">
        <v>2</v>
      </c>
      <c r="P17" s="141">
        <v>4</v>
      </c>
      <c r="Q17" s="8">
        <v>7</v>
      </c>
      <c r="R17" s="2">
        <v>2</v>
      </c>
      <c r="S17" s="9">
        <v>65</v>
      </c>
      <c r="T17" s="10"/>
      <c r="U17" s="8">
        <v>29</v>
      </c>
      <c r="V17" s="8">
        <v>13</v>
      </c>
      <c r="W17" s="8"/>
      <c r="X17" s="8">
        <v>3</v>
      </c>
      <c r="Y17" s="10">
        <v>8</v>
      </c>
      <c r="Z17" s="8"/>
      <c r="AA17" s="161"/>
      <c r="AB17" s="159">
        <f>68+47+6</f>
        <v>121</v>
      </c>
      <c r="AC17" s="66">
        <v>8</v>
      </c>
    </row>
    <row r="18" spans="1:29" ht="13.7" customHeight="1" x14ac:dyDescent="0.2">
      <c r="A18" s="65">
        <v>9</v>
      </c>
      <c r="B18" s="6">
        <v>1</v>
      </c>
      <c r="C18" s="122"/>
      <c r="D18" s="121">
        <v>10</v>
      </c>
      <c r="E18" s="141">
        <v>10</v>
      </c>
      <c r="F18" s="121"/>
      <c r="G18" s="141"/>
      <c r="H18" s="141"/>
      <c r="I18" s="141"/>
      <c r="J18" s="8"/>
      <c r="K18" s="8">
        <v>1</v>
      </c>
      <c r="L18" s="121"/>
      <c r="M18" s="141"/>
      <c r="N18" s="141"/>
      <c r="O18" s="2">
        <v>2</v>
      </c>
      <c r="P18" s="141">
        <v>4</v>
      </c>
      <c r="Q18" s="8">
        <v>6</v>
      </c>
      <c r="R18" s="2">
        <v>2</v>
      </c>
      <c r="S18" s="9">
        <v>35</v>
      </c>
      <c r="T18" s="10"/>
      <c r="U18" s="8">
        <v>24</v>
      </c>
      <c r="V18" s="8">
        <v>3</v>
      </c>
      <c r="W18" s="8">
        <v>2</v>
      </c>
      <c r="X18" s="8">
        <v>1</v>
      </c>
      <c r="Y18" s="10"/>
      <c r="Z18" s="8"/>
      <c r="AA18" s="161"/>
      <c r="AB18" s="122"/>
      <c r="AC18" s="66">
        <v>9</v>
      </c>
    </row>
    <row r="19" spans="1:29" ht="13.7" customHeight="1" x14ac:dyDescent="0.2">
      <c r="A19" s="65">
        <v>10</v>
      </c>
      <c r="B19" s="6">
        <v>2</v>
      </c>
      <c r="C19" s="163">
        <v>180</v>
      </c>
      <c r="D19" s="121">
        <v>27</v>
      </c>
      <c r="E19" s="141">
        <v>87</v>
      </c>
      <c r="F19" s="121">
        <v>3</v>
      </c>
      <c r="G19" s="141">
        <v>1</v>
      </c>
      <c r="H19" s="141"/>
      <c r="I19" s="141">
        <v>2</v>
      </c>
      <c r="J19" s="8"/>
      <c r="K19" s="8">
        <v>5</v>
      </c>
      <c r="L19" s="121"/>
      <c r="M19" s="141"/>
      <c r="N19" s="141"/>
      <c r="O19" s="2">
        <v>2</v>
      </c>
      <c r="P19" s="141">
        <v>2</v>
      </c>
      <c r="Q19" s="8">
        <v>7</v>
      </c>
      <c r="R19" s="2">
        <v>2</v>
      </c>
      <c r="S19" s="9">
        <v>260</v>
      </c>
      <c r="T19" s="10"/>
      <c r="U19" s="8">
        <v>103</v>
      </c>
      <c r="V19" s="8">
        <v>24</v>
      </c>
      <c r="W19" s="8">
        <v>24</v>
      </c>
      <c r="X19" s="8">
        <v>4</v>
      </c>
      <c r="Y19" s="10">
        <v>6</v>
      </c>
      <c r="Z19" s="8">
        <v>1</v>
      </c>
      <c r="AA19" s="161"/>
      <c r="AB19" s="159">
        <v>180</v>
      </c>
      <c r="AC19" s="66">
        <v>10</v>
      </c>
    </row>
    <row r="20" spans="1:29" ht="13.7" customHeight="1" x14ac:dyDescent="0.2">
      <c r="A20" s="65">
        <v>11</v>
      </c>
      <c r="B20" s="6">
        <v>2</v>
      </c>
      <c r="C20" s="122"/>
      <c r="D20" s="121">
        <v>15</v>
      </c>
      <c r="E20" s="141">
        <v>61</v>
      </c>
      <c r="F20" s="121"/>
      <c r="G20" s="141"/>
      <c r="H20" s="141"/>
      <c r="I20" s="141"/>
      <c r="J20" s="8"/>
      <c r="K20" s="8">
        <v>1</v>
      </c>
      <c r="L20" s="121"/>
      <c r="M20" s="141"/>
      <c r="N20" s="141"/>
      <c r="O20" s="2">
        <v>2</v>
      </c>
      <c r="P20" s="141">
        <v>2</v>
      </c>
      <c r="Q20" s="8">
        <v>5</v>
      </c>
      <c r="R20" s="2">
        <v>2</v>
      </c>
      <c r="S20" s="9">
        <v>177</v>
      </c>
      <c r="T20" s="10"/>
      <c r="U20" s="8">
        <v>72</v>
      </c>
      <c r="V20" s="8">
        <v>22</v>
      </c>
      <c r="W20" s="8">
        <v>13</v>
      </c>
      <c r="X20" s="8">
        <v>10</v>
      </c>
      <c r="Y20" s="10">
        <v>2</v>
      </c>
      <c r="Z20" s="8"/>
      <c r="AA20" s="161">
        <f>15+7+25</f>
        <v>47</v>
      </c>
      <c r="AB20" s="159">
        <f>97+207+19</f>
        <v>323</v>
      </c>
      <c r="AC20" s="66">
        <v>11</v>
      </c>
    </row>
    <row r="21" spans="1:29" ht="13.7" customHeight="1" x14ac:dyDescent="0.2">
      <c r="A21" s="65">
        <v>12</v>
      </c>
      <c r="B21" s="6">
        <v>1</v>
      </c>
      <c r="C21" s="122"/>
      <c r="D21" s="121">
        <v>7</v>
      </c>
      <c r="E21" s="141">
        <v>20</v>
      </c>
      <c r="F21" s="121"/>
      <c r="G21" s="141"/>
      <c r="H21" s="141"/>
      <c r="I21" s="141"/>
      <c r="J21" s="8"/>
      <c r="K21" s="8"/>
      <c r="L21" s="121"/>
      <c r="M21" s="141"/>
      <c r="N21" s="141"/>
      <c r="O21" s="2">
        <v>2</v>
      </c>
      <c r="P21" s="141">
        <v>1</v>
      </c>
      <c r="Q21" s="8">
        <v>1</v>
      </c>
      <c r="R21" s="2">
        <v>2</v>
      </c>
      <c r="S21" s="9">
        <v>44</v>
      </c>
      <c r="T21" s="10"/>
      <c r="U21" s="8">
        <v>6</v>
      </c>
      <c r="V21" s="8">
        <v>7</v>
      </c>
      <c r="W21" s="8">
        <v>8</v>
      </c>
      <c r="X21" s="8"/>
      <c r="Y21" s="10">
        <v>3</v>
      </c>
      <c r="Z21" s="8"/>
      <c r="AA21" s="161"/>
      <c r="AB21" s="122"/>
      <c r="AC21" s="66">
        <v>12</v>
      </c>
    </row>
    <row r="22" spans="1:29" ht="13.7" customHeight="1" x14ac:dyDescent="0.2">
      <c r="A22" s="65">
        <v>13</v>
      </c>
      <c r="B22" s="6">
        <v>1</v>
      </c>
      <c r="C22" s="122"/>
      <c r="D22" s="121">
        <v>3</v>
      </c>
      <c r="E22" s="141">
        <v>9</v>
      </c>
      <c r="F22" s="121">
        <v>3</v>
      </c>
      <c r="G22" s="141"/>
      <c r="H22" s="141"/>
      <c r="I22" s="141"/>
      <c r="J22" s="8"/>
      <c r="K22" s="8">
        <v>11</v>
      </c>
      <c r="L22" s="121"/>
      <c r="M22" s="141"/>
      <c r="N22" s="141"/>
      <c r="O22" s="2">
        <v>2</v>
      </c>
      <c r="P22" s="141">
        <v>1</v>
      </c>
      <c r="Q22" s="8">
        <v>1</v>
      </c>
      <c r="R22" s="2">
        <v>2</v>
      </c>
      <c r="S22" s="9">
        <v>29</v>
      </c>
      <c r="T22" s="10"/>
      <c r="U22" s="8">
        <v>11</v>
      </c>
      <c r="V22" s="8">
        <v>3</v>
      </c>
      <c r="W22" s="8">
        <v>3</v>
      </c>
      <c r="X22" s="8">
        <v>3</v>
      </c>
      <c r="Y22" s="10">
        <v>2</v>
      </c>
      <c r="Z22" s="8"/>
      <c r="AA22" s="161"/>
      <c r="AB22" s="122"/>
      <c r="AC22" s="66">
        <v>13</v>
      </c>
    </row>
    <row r="23" spans="1:29" ht="13.7" customHeight="1" x14ac:dyDescent="0.2">
      <c r="A23" s="143">
        <v>14</v>
      </c>
      <c r="B23" s="144">
        <v>1</v>
      </c>
      <c r="C23" s="182">
        <v>348</v>
      </c>
      <c r="D23" s="146"/>
      <c r="E23" s="147"/>
      <c r="F23" s="146"/>
      <c r="G23" s="147"/>
      <c r="H23" s="147"/>
      <c r="I23" s="147"/>
      <c r="J23" s="147"/>
      <c r="K23" s="147"/>
      <c r="L23" s="146"/>
      <c r="M23" s="147"/>
      <c r="N23" s="147"/>
      <c r="O23" s="2">
        <v>2</v>
      </c>
      <c r="P23" s="147"/>
      <c r="Q23" s="147"/>
      <c r="R23" s="2">
        <v>2</v>
      </c>
      <c r="S23" s="148"/>
      <c r="T23" s="146"/>
      <c r="U23" s="147"/>
      <c r="V23" s="147"/>
      <c r="W23" s="147"/>
      <c r="X23" s="147"/>
      <c r="Y23" s="146"/>
      <c r="Z23" s="147"/>
      <c r="AA23" s="161"/>
      <c r="AB23" s="145"/>
      <c r="AC23" s="149">
        <v>14</v>
      </c>
    </row>
    <row r="24" spans="1:29" ht="13.7" customHeight="1" x14ac:dyDescent="0.2">
      <c r="A24" s="65">
        <v>15</v>
      </c>
      <c r="B24" s="6">
        <v>1</v>
      </c>
      <c r="C24" s="122"/>
      <c r="D24" s="121">
        <v>5</v>
      </c>
      <c r="E24" s="141">
        <v>11</v>
      </c>
      <c r="F24" s="121"/>
      <c r="G24" s="141"/>
      <c r="H24" s="141"/>
      <c r="I24" s="141"/>
      <c r="J24" s="8"/>
      <c r="K24" s="8"/>
      <c r="L24" s="121"/>
      <c r="M24" s="141"/>
      <c r="N24" s="141"/>
      <c r="O24" s="2">
        <v>2</v>
      </c>
      <c r="P24" s="141">
        <v>1</v>
      </c>
      <c r="Q24" s="8">
        <v>1</v>
      </c>
      <c r="R24" s="2">
        <v>2</v>
      </c>
      <c r="S24" s="9">
        <v>25</v>
      </c>
      <c r="T24" s="10"/>
      <c r="U24" s="8">
        <v>15</v>
      </c>
      <c r="V24" s="8">
        <v>5</v>
      </c>
      <c r="W24" s="8">
        <v>3</v>
      </c>
      <c r="X24" s="8"/>
      <c r="Y24" s="10">
        <v>3</v>
      </c>
      <c r="Z24" s="8"/>
      <c r="AA24" s="161"/>
      <c r="AB24" s="122"/>
      <c r="AC24" s="66">
        <v>15</v>
      </c>
    </row>
    <row r="25" spans="1:29" ht="13.7" customHeight="1" x14ac:dyDescent="0.2">
      <c r="A25" s="65">
        <v>16</v>
      </c>
      <c r="B25" s="6">
        <v>1</v>
      </c>
      <c r="C25" s="122"/>
      <c r="D25" s="121">
        <v>16</v>
      </c>
      <c r="E25" s="141">
        <v>16</v>
      </c>
      <c r="F25" s="121"/>
      <c r="G25" s="141"/>
      <c r="H25" s="141"/>
      <c r="I25" s="141"/>
      <c r="J25" s="8"/>
      <c r="K25" s="8">
        <v>1</v>
      </c>
      <c r="L25" s="121"/>
      <c r="M25" s="141"/>
      <c r="N25" s="141"/>
      <c r="O25" s="2">
        <v>2</v>
      </c>
      <c r="P25" s="141">
        <v>2</v>
      </c>
      <c r="Q25" s="8">
        <v>2</v>
      </c>
      <c r="R25" s="2">
        <v>2</v>
      </c>
      <c r="S25" s="9">
        <v>56</v>
      </c>
      <c r="T25" s="10"/>
      <c r="U25" s="8">
        <v>15</v>
      </c>
      <c r="V25" s="8">
        <v>4</v>
      </c>
      <c r="W25" s="8">
        <v>4</v>
      </c>
      <c r="X25" s="8">
        <v>1</v>
      </c>
      <c r="Y25" s="10">
        <v>13</v>
      </c>
      <c r="Z25" s="8"/>
      <c r="AA25" s="161"/>
      <c r="AB25" s="122"/>
      <c r="AC25" s="66">
        <v>16</v>
      </c>
    </row>
    <row r="26" spans="1:29" ht="13.7" customHeight="1" x14ac:dyDescent="0.2">
      <c r="A26" s="65">
        <v>17</v>
      </c>
      <c r="B26" s="6">
        <v>1</v>
      </c>
      <c r="C26" s="122"/>
      <c r="D26" s="121">
        <v>40</v>
      </c>
      <c r="E26" s="141">
        <v>82</v>
      </c>
      <c r="F26" s="121">
        <v>9</v>
      </c>
      <c r="G26" s="141"/>
      <c r="H26" s="141"/>
      <c r="I26" s="141"/>
      <c r="J26" s="8"/>
      <c r="K26" s="8">
        <v>4</v>
      </c>
      <c r="L26" s="121"/>
      <c r="M26" s="141"/>
      <c r="N26" s="141"/>
      <c r="O26" s="2">
        <v>2</v>
      </c>
      <c r="P26" s="141">
        <v>2</v>
      </c>
      <c r="Q26" s="8">
        <v>3</v>
      </c>
      <c r="R26" s="2">
        <v>2</v>
      </c>
      <c r="S26" s="9">
        <v>271</v>
      </c>
      <c r="T26" s="10"/>
      <c r="U26" s="8">
        <v>90</v>
      </c>
      <c r="V26" s="8">
        <v>28</v>
      </c>
      <c r="W26" s="8">
        <v>9</v>
      </c>
      <c r="X26" s="8">
        <v>5</v>
      </c>
      <c r="Y26" s="10">
        <v>43</v>
      </c>
      <c r="Z26" s="8"/>
      <c r="AA26" s="161"/>
      <c r="AB26" s="122"/>
      <c r="AC26" s="66">
        <v>17</v>
      </c>
    </row>
    <row r="27" spans="1:29" ht="13.7" customHeight="1" x14ac:dyDescent="0.2">
      <c r="A27" s="65">
        <v>18</v>
      </c>
      <c r="B27" s="6">
        <v>1</v>
      </c>
      <c r="C27" s="122"/>
      <c r="D27" s="121">
        <v>19</v>
      </c>
      <c r="E27" s="141">
        <v>93</v>
      </c>
      <c r="F27" s="121">
        <v>1</v>
      </c>
      <c r="G27" s="141"/>
      <c r="H27" s="141"/>
      <c r="I27" s="141">
        <v>1</v>
      </c>
      <c r="J27" s="8"/>
      <c r="K27" s="8">
        <v>2</v>
      </c>
      <c r="L27" s="121"/>
      <c r="M27" s="141"/>
      <c r="N27" s="141"/>
      <c r="O27" s="2">
        <v>2</v>
      </c>
      <c r="P27" s="141">
        <v>2</v>
      </c>
      <c r="Q27" s="8">
        <v>2</v>
      </c>
      <c r="R27" s="2">
        <v>2</v>
      </c>
      <c r="S27" s="9">
        <v>242</v>
      </c>
      <c r="T27" s="10"/>
      <c r="U27" s="8">
        <v>105</v>
      </c>
      <c r="V27" s="8">
        <v>29</v>
      </c>
      <c r="W27" s="8">
        <v>35</v>
      </c>
      <c r="X27" s="8">
        <v>4</v>
      </c>
      <c r="Y27" s="10"/>
      <c r="Z27" s="8"/>
      <c r="AA27" s="161">
        <f>30+8+22</f>
        <v>60</v>
      </c>
      <c r="AB27" s="122"/>
      <c r="AC27" s="66">
        <v>18</v>
      </c>
    </row>
    <row r="28" spans="1:29" ht="13.7" customHeight="1" x14ac:dyDescent="0.2">
      <c r="A28" s="65">
        <v>19</v>
      </c>
      <c r="B28" s="6">
        <v>1</v>
      </c>
      <c r="C28" s="122"/>
      <c r="D28" s="121">
        <v>2</v>
      </c>
      <c r="E28" s="141">
        <v>8</v>
      </c>
      <c r="F28" s="121"/>
      <c r="G28" s="141"/>
      <c r="H28" s="141"/>
      <c r="I28" s="141"/>
      <c r="J28" s="8"/>
      <c r="K28" s="8"/>
      <c r="L28" s="121"/>
      <c r="M28" s="141"/>
      <c r="N28" s="141"/>
      <c r="O28" s="2">
        <v>2</v>
      </c>
      <c r="P28" s="141">
        <v>1</v>
      </c>
      <c r="Q28" s="8">
        <v>1</v>
      </c>
      <c r="R28" s="2">
        <v>2</v>
      </c>
      <c r="S28" s="9">
        <v>18</v>
      </c>
      <c r="T28" s="10"/>
      <c r="U28" s="8">
        <v>6</v>
      </c>
      <c r="V28" s="8">
        <v>1</v>
      </c>
      <c r="W28" s="8">
        <v>1</v>
      </c>
      <c r="X28" s="8"/>
      <c r="Y28" s="10"/>
      <c r="Z28" s="8"/>
      <c r="AA28" s="161"/>
      <c r="AB28" s="122"/>
      <c r="AC28" s="66">
        <v>19</v>
      </c>
    </row>
    <row r="29" spans="1:29" ht="13.7" customHeight="1" x14ac:dyDescent="0.2">
      <c r="A29" s="65">
        <v>20</v>
      </c>
      <c r="B29" s="6">
        <v>1</v>
      </c>
      <c r="C29" s="122"/>
      <c r="D29" s="121">
        <v>8</v>
      </c>
      <c r="E29" s="141">
        <v>9</v>
      </c>
      <c r="F29" s="121"/>
      <c r="G29" s="141"/>
      <c r="H29" s="141"/>
      <c r="I29" s="141"/>
      <c r="J29" s="8">
        <v>2</v>
      </c>
      <c r="K29" s="8"/>
      <c r="L29" s="121"/>
      <c r="M29" s="141"/>
      <c r="N29" s="141"/>
      <c r="O29" s="2">
        <v>2</v>
      </c>
      <c r="P29" s="141">
        <v>1</v>
      </c>
      <c r="Q29" s="8">
        <v>1</v>
      </c>
      <c r="R29" s="2">
        <v>2</v>
      </c>
      <c r="S29" s="9">
        <v>28</v>
      </c>
      <c r="T29" s="10"/>
      <c r="U29" s="8">
        <v>7</v>
      </c>
      <c r="V29" s="8">
        <v>3</v>
      </c>
      <c r="W29" s="8">
        <v>1</v>
      </c>
      <c r="X29" s="8"/>
      <c r="Y29" s="10"/>
      <c r="Z29" s="8"/>
      <c r="AA29" s="161"/>
      <c r="AB29" s="122"/>
      <c r="AC29" s="66">
        <v>20</v>
      </c>
    </row>
    <row r="30" spans="1:29" ht="13.7" customHeight="1" x14ac:dyDescent="0.2">
      <c r="A30" s="143">
        <v>21</v>
      </c>
      <c r="B30" s="144">
        <v>1</v>
      </c>
      <c r="C30" s="182">
        <v>364</v>
      </c>
      <c r="D30" s="146"/>
      <c r="E30" s="147"/>
      <c r="F30" s="146"/>
      <c r="G30" s="147"/>
      <c r="H30" s="147"/>
      <c r="I30" s="147"/>
      <c r="J30" s="147"/>
      <c r="K30" s="147"/>
      <c r="L30" s="146"/>
      <c r="M30" s="147"/>
      <c r="N30" s="147"/>
      <c r="O30" s="2">
        <v>2</v>
      </c>
      <c r="P30" s="147"/>
      <c r="Q30" s="147"/>
      <c r="R30" s="2">
        <v>2</v>
      </c>
      <c r="S30" s="148"/>
      <c r="T30" s="146"/>
      <c r="U30" s="147"/>
      <c r="V30" s="147"/>
      <c r="W30" s="147"/>
      <c r="X30" s="147"/>
      <c r="Y30" s="146"/>
      <c r="Z30" s="147"/>
      <c r="AA30" s="161"/>
      <c r="AB30" s="145"/>
      <c r="AC30" s="149">
        <v>21</v>
      </c>
    </row>
    <row r="31" spans="1:29" ht="13.7" customHeight="1" x14ac:dyDescent="0.2">
      <c r="A31" s="65">
        <v>22</v>
      </c>
      <c r="B31" s="6">
        <v>1</v>
      </c>
      <c r="C31" s="122"/>
      <c r="D31" s="121">
        <v>7</v>
      </c>
      <c r="E31" s="141">
        <v>12</v>
      </c>
      <c r="F31" s="121">
        <v>1</v>
      </c>
      <c r="G31" s="141"/>
      <c r="H31" s="141"/>
      <c r="I31" s="141"/>
      <c r="J31" s="8">
        <v>1</v>
      </c>
      <c r="K31" s="8">
        <v>1</v>
      </c>
      <c r="L31" s="121"/>
      <c r="M31" s="141"/>
      <c r="N31" s="141"/>
      <c r="O31" s="2">
        <v>2</v>
      </c>
      <c r="P31" s="141">
        <v>2</v>
      </c>
      <c r="Q31" s="8">
        <v>2</v>
      </c>
      <c r="R31" s="2">
        <v>2</v>
      </c>
      <c r="S31" s="9">
        <v>33</v>
      </c>
      <c r="T31" s="10"/>
      <c r="U31" s="8">
        <v>18</v>
      </c>
      <c r="V31" s="8">
        <v>3</v>
      </c>
      <c r="W31" s="8">
        <v>1</v>
      </c>
      <c r="X31" s="8"/>
      <c r="Y31" s="10">
        <v>2</v>
      </c>
      <c r="Z31" s="8"/>
      <c r="AA31" s="161"/>
      <c r="AB31" s="122"/>
      <c r="AC31" s="66">
        <v>22</v>
      </c>
    </row>
    <row r="32" spans="1:29" ht="13.7" customHeight="1" x14ac:dyDescent="0.2">
      <c r="A32" s="65">
        <v>23</v>
      </c>
      <c r="B32" s="6">
        <v>1</v>
      </c>
      <c r="C32" s="122"/>
      <c r="D32" s="121">
        <v>8</v>
      </c>
      <c r="E32" s="141">
        <v>18</v>
      </c>
      <c r="F32" s="121">
        <v>1</v>
      </c>
      <c r="G32" s="141"/>
      <c r="H32" s="141"/>
      <c r="I32" s="141"/>
      <c r="J32" s="8"/>
      <c r="K32" s="8">
        <v>2</v>
      </c>
      <c r="L32" s="121"/>
      <c r="M32" s="141"/>
      <c r="N32" s="141"/>
      <c r="O32" s="2">
        <v>2</v>
      </c>
      <c r="P32" s="141">
        <v>2</v>
      </c>
      <c r="Q32" s="8">
        <v>4</v>
      </c>
      <c r="R32" s="2">
        <v>2</v>
      </c>
      <c r="S32" s="9">
        <v>57</v>
      </c>
      <c r="T32" s="10"/>
      <c r="U32" s="8">
        <v>32</v>
      </c>
      <c r="V32" s="8">
        <v>2</v>
      </c>
      <c r="W32" s="8">
        <v>7</v>
      </c>
      <c r="X32" s="8"/>
      <c r="Y32" s="10"/>
      <c r="Z32" s="8"/>
      <c r="AA32" s="161"/>
      <c r="AB32" s="122"/>
      <c r="AC32" s="66">
        <v>23</v>
      </c>
    </row>
    <row r="33" spans="1:30" ht="13.7" customHeight="1" x14ac:dyDescent="0.2">
      <c r="A33" s="65">
        <v>24</v>
      </c>
      <c r="B33" s="6">
        <v>1</v>
      </c>
      <c r="C33" s="122"/>
      <c r="D33" s="121">
        <v>25</v>
      </c>
      <c r="E33" s="141">
        <v>57</v>
      </c>
      <c r="F33" s="121">
        <v>2</v>
      </c>
      <c r="G33" s="141"/>
      <c r="H33" s="141"/>
      <c r="I33" s="141"/>
      <c r="J33" s="8"/>
      <c r="K33" s="8">
        <v>2</v>
      </c>
      <c r="L33" s="121"/>
      <c r="M33" s="141"/>
      <c r="N33" s="141"/>
      <c r="O33" s="2">
        <v>2</v>
      </c>
      <c r="P33" s="141">
        <v>2</v>
      </c>
      <c r="Q33" s="8">
        <v>4</v>
      </c>
      <c r="R33" s="2">
        <v>2</v>
      </c>
      <c r="S33" s="9">
        <v>196</v>
      </c>
      <c r="T33" s="10"/>
      <c r="U33" s="8">
        <v>93</v>
      </c>
      <c r="V33" s="8">
        <v>21</v>
      </c>
      <c r="W33" s="8">
        <v>18</v>
      </c>
      <c r="X33" s="8">
        <v>1</v>
      </c>
      <c r="Y33" s="10"/>
      <c r="Z33" s="8"/>
      <c r="AA33" s="161"/>
      <c r="AB33" s="122"/>
      <c r="AC33" s="66">
        <v>24</v>
      </c>
    </row>
    <row r="34" spans="1:30" ht="13.7" customHeight="1" x14ac:dyDescent="0.2">
      <c r="A34" s="65">
        <v>25</v>
      </c>
      <c r="B34" s="6">
        <v>2</v>
      </c>
      <c r="C34" s="122"/>
      <c r="D34" s="121">
        <v>11</v>
      </c>
      <c r="E34" s="141">
        <v>72</v>
      </c>
      <c r="F34" s="121">
        <v>5</v>
      </c>
      <c r="G34" s="141"/>
      <c r="H34" s="141"/>
      <c r="I34" s="141"/>
      <c r="J34" s="8"/>
      <c r="K34" s="8">
        <v>2</v>
      </c>
      <c r="L34" s="121"/>
      <c r="M34" s="141"/>
      <c r="N34" s="141"/>
      <c r="O34" s="2">
        <v>2</v>
      </c>
      <c r="P34" s="141">
        <v>5</v>
      </c>
      <c r="Q34" s="8">
        <v>6</v>
      </c>
      <c r="R34" s="2">
        <v>2</v>
      </c>
      <c r="S34" s="9">
        <v>203</v>
      </c>
      <c r="T34" s="10"/>
      <c r="U34" s="8">
        <v>76</v>
      </c>
      <c r="V34" s="8">
        <v>62</v>
      </c>
      <c r="W34" s="8">
        <v>16</v>
      </c>
      <c r="X34" s="8">
        <v>3</v>
      </c>
      <c r="Y34" s="10">
        <v>1</v>
      </c>
      <c r="Z34" s="8">
        <v>1</v>
      </c>
      <c r="AA34" s="161">
        <f>36+9+22</f>
        <v>67</v>
      </c>
      <c r="AB34" s="163"/>
      <c r="AC34" s="66">
        <v>25</v>
      </c>
    </row>
    <row r="35" spans="1:30" ht="13.7" customHeight="1" x14ac:dyDescent="0.2">
      <c r="A35" s="65">
        <v>26</v>
      </c>
      <c r="B35" s="6">
        <v>2</v>
      </c>
      <c r="C35" s="122"/>
      <c r="D35" s="121">
        <v>10</v>
      </c>
      <c r="E35" s="141">
        <v>76</v>
      </c>
      <c r="F35" s="121">
        <v>1</v>
      </c>
      <c r="G35" s="141"/>
      <c r="H35" s="141"/>
      <c r="I35" s="141"/>
      <c r="J35" s="8"/>
      <c r="K35" s="8">
        <v>1</v>
      </c>
      <c r="L35" s="121"/>
      <c r="M35" s="141"/>
      <c r="N35" s="141"/>
      <c r="O35" s="2">
        <v>2</v>
      </c>
      <c r="P35" s="141">
        <v>3</v>
      </c>
      <c r="Q35" s="8">
        <v>3</v>
      </c>
      <c r="R35" s="2">
        <v>2</v>
      </c>
      <c r="S35" s="9">
        <v>194</v>
      </c>
      <c r="T35" s="10"/>
      <c r="U35" s="8">
        <v>67</v>
      </c>
      <c r="V35" s="8">
        <v>24</v>
      </c>
      <c r="W35" s="8">
        <v>35</v>
      </c>
      <c r="X35" s="8">
        <v>4</v>
      </c>
      <c r="Y35" s="10"/>
      <c r="Z35" s="8">
        <v>2</v>
      </c>
      <c r="AA35" s="161"/>
      <c r="AB35" s="163"/>
      <c r="AC35" s="66">
        <v>26</v>
      </c>
    </row>
    <row r="36" spans="1:30" ht="13.7" customHeight="1" x14ac:dyDescent="0.2">
      <c r="A36" s="65">
        <v>27</v>
      </c>
      <c r="B36" s="6">
        <v>2</v>
      </c>
      <c r="C36" s="122"/>
      <c r="D36" s="121">
        <v>2</v>
      </c>
      <c r="E36" s="141">
        <v>14</v>
      </c>
      <c r="F36" s="121"/>
      <c r="G36" s="141"/>
      <c r="H36" s="141"/>
      <c r="I36" s="141"/>
      <c r="J36" s="8"/>
      <c r="K36" s="8"/>
      <c r="L36" s="121"/>
      <c r="M36" s="141"/>
      <c r="N36" s="141"/>
      <c r="O36" s="2">
        <v>2</v>
      </c>
      <c r="P36" s="141">
        <v>1</v>
      </c>
      <c r="Q36" s="8">
        <v>1</v>
      </c>
      <c r="R36" s="2">
        <v>2</v>
      </c>
      <c r="S36" s="9">
        <v>26</v>
      </c>
      <c r="T36" s="10"/>
      <c r="U36" s="8">
        <v>15</v>
      </c>
      <c r="V36" s="8">
        <v>2</v>
      </c>
      <c r="W36" s="8">
        <v>1</v>
      </c>
      <c r="X36" s="8">
        <v>1</v>
      </c>
      <c r="Y36" s="10"/>
      <c r="Z36" s="8"/>
      <c r="AA36" s="161"/>
      <c r="AB36" s="163"/>
      <c r="AC36" s="66">
        <v>27</v>
      </c>
    </row>
    <row r="37" spans="1:30" ht="13.7" customHeight="1" x14ac:dyDescent="0.2">
      <c r="A37" s="143">
        <v>28</v>
      </c>
      <c r="B37" s="144">
        <v>2</v>
      </c>
      <c r="C37" s="145"/>
      <c r="D37" s="146"/>
      <c r="E37" s="147"/>
      <c r="F37" s="146"/>
      <c r="G37" s="147"/>
      <c r="H37" s="147"/>
      <c r="I37" s="147"/>
      <c r="J37" s="147"/>
      <c r="K37" s="147"/>
      <c r="L37" s="146"/>
      <c r="M37" s="147"/>
      <c r="N37" s="147"/>
      <c r="O37" s="2">
        <v>2</v>
      </c>
      <c r="P37" s="147"/>
      <c r="Q37" s="147"/>
      <c r="R37" s="2">
        <v>2</v>
      </c>
      <c r="S37" s="148"/>
      <c r="T37" s="146"/>
      <c r="U37" s="147"/>
      <c r="V37" s="147"/>
      <c r="W37" s="147"/>
      <c r="X37" s="147"/>
      <c r="Y37" s="146"/>
      <c r="Z37" s="147"/>
      <c r="AA37" s="161"/>
      <c r="AB37" s="163"/>
      <c r="AC37" s="149">
        <v>28</v>
      </c>
    </row>
    <row r="38" spans="1:30" ht="13.7" customHeight="1" x14ac:dyDescent="0.2">
      <c r="A38" s="65">
        <v>29</v>
      </c>
      <c r="B38" s="6">
        <v>2</v>
      </c>
      <c r="C38" s="122"/>
      <c r="D38" s="121"/>
      <c r="E38" s="141"/>
      <c r="F38" s="121"/>
      <c r="G38" s="141"/>
      <c r="H38" s="141"/>
      <c r="I38" s="141"/>
      <c r="J38" s="8"/>
      <c r="K38" s="8"/>
      <c r="L38" s="121"/>
      <c r="M38" s="141"/>
      <c r="N38" s="141"/>
      <c r="O38" s="2">
        <v>2</v>
      </c>
      <c r="P38" s="141"/>
      <c r="Q38" s="8"/>
      <c r="R38" s="2">
        <v>2</v>
      </c>
      <c r="S38" s="9"/>
      <c r="T38" s="10"/>
      <c r="U38" s="8"/>
      <c r="V38" s="8"/>
      <c r="W38" s="8"/>
      <c r="X38" s="8"/>
      <c r="Y38" s="10"/>
      <c r="Z38" s="8"/>
      <c r="AA38" s="161"/>
      <c r="AB38" s="163"/>
      <c r="AC38" s="66">
        <v>29</v>
      </c>
    </row>
    <row r="39" spans="1:30" ht="13.7" customHeight="1" x14ac:dyDescent="0.2">
      <c r="A39" s="65">
        <v>30</v>
      </c>
      <c r="B39" s="6">
        <v>2</v>
      </c>
      <c r="C39" s="122"/>
      <c r="D39" s="121"/>
      <c r="E39" s="141"/>
      <c r="F39" s="121"/>
      <c r="G39" s="141"/>
      <c r="H39" s="141"/>
      <c r="I39" s="141"/>
      <c r="J39" s="8"/>
      <c r="K39" s="8"/>
      <c r="L39" s="121"/>
      <c r="M39" s="141"/>
      <c r="N39" s="141"/>
      <c r="O39" s="2">
        <v>2</v>
      </c>
      <c r="P39" s="141"/>
      <c r="Q39" s="8"/>
      <c r="R39" s="2">
        <v>2</v>
      </c>
      <c r="S39" s="9"/>
      <c r="T39" s="10"/>
      <c r="U39" s="8"/>
      <c r="V39" s="8"/>
      <c r="W39" s="8"/>
      <c r="X39" s="8"/>
      <c r="Y39" s="10"/>
      <c r="Z39" s="8"/>
      <c r="AA39" s="161"/>
      <c r="AB39" s="163"/>
      <c r="AC39" s="66">
        <v>30</v>
      </c>
    </row>
    <row r="40" spans="1:30" ht="13.7" customHeight="1" x14ac:dyDescent="0.2">
      <c r="A40" s="67">
        <v>31</v>
      </c>
      <c r="B40" s="11">
        <v>2</v>
      </c>
      <c r="C40" s="165">
        <f>25+18+180+16+80+179+27</f>
        <v>525</v>
      </c>
      <c r="D40" s="121"/>
      <c r="E40" s="141"/>
      <c r="F40" s="121"/>
      <c r="G40" s="141"/>
      <c r="H40" s="141"/>
      <c r="I40" s="141"/>
      <c r="J40" s="8"/>
      <c r="K40" s="8"/>
      <c r="L40" s="123"/>
      <c r="M40" s="142"/>
      <c r="N40" s="142"/>
      <c r="O40" s="2">
        <v>2</v>
      </c>
      <c r="P40" s="141"/>
      <c r="Q40" s="8"/>
      <c r="R40" s="2">
        <v>2</v>
      </c>
      <c r="S40" s="12"/>
      <c r="T40" s="13"/>
      <c r="U40" s="8"/>
      <c r="V40" s="8"/>
      <c r="W40" s="8"/>
      <c r="X40" s="8"/>
      <c r="Y40" s="13"/>
      <c r="Z40" s="117"/>
      <c r="AA40" s="162"/>
      <c r="AB40" s="183"/>
      <c r="AC40" s="68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50</v>
      </c>
      <c r="C41" s="108">
        <f t="shared" si="0"/>
        <v>2461</v>
      </c>
      <c r="D41" s="107">
        <f t="shared" si="0"/>
        <v>301</v>
      </c>
      <c r="E41" s="107">
        <f t="shared" si="0"/>
        <v>932</v>
      </c>
      <c r="F41" s="107">
        <f t="shared" si="0"/>
        <v>31</v>
      </c>
      <c r="G41" s="107">
        <f t="shared" si="0"/>
        <v>3</v>
      </c>
      <c r="H41" s="107">
        <f t="shared" si="0"/>
        <v>1</v>
      </c>
      <c r="I41" s="107">
        <f t="shared" si="0"/>
        <v>4</v>
      </c>
      <c r="J41" s="107">
        <f t="shared" si="0"/>
        <v>3</v>
      </c>
      <c r="K41" s="107">
        <f t="shared" si="0"/>
        <v>49</v>
      </c>
      <c r="L41" s="107">
        <f t="shared" si="0"/>
        <v>0</v>
      </c>
      <c r="M41" s="107">
        <f t="shared" si="0"/>
        <v>0</v>
      </c>
      <c r="N41" s="107">
        <f t="shared" si="0"/>
        <v>0</v>
      </c>
      <c r="O41" s="2">
        <f>AVERAGE(O10:O40)</f>
        <v>2</v>
      </c>
      <c r="P41" s="107">
        <f t="shared" si="0"/>
        <v>54</v>
      </c>
      <c r="Q41" s="109">
        <f t="shared" si="0"/>
        <v>86</v>
      </c>
      <c r="R41" s="110">
        <f>AVERAGE(R10:R40)</f>
        <v>2</v>
      </c>
      <c r="S41" s="14">
        <f t="shared" ref="S41:AB41" si="1">SUM(S10:S40)</f>
        <v>2644</v>
      </c>
      <c r="T41" s="14">
        <f t="shared" si="1"/>
        <v>0</v>
      </c>
      <c r="U41" s="14">
        <f t="shared" si="1"/>
        <v>1091</v>
      </c>
      <c r="V41" s="14">
        <f t="shared" si="1"/>
        <v>350</v>
      </c>
      <c r="W41" s="14">
        <f t="shared" si="1"/>
        <v>239</v>
      </c>
      <c r="X41" s="14">
        <f t="shared" si="1"/>
        <v>53</v>
      </c>
      <c r="Y41" s="14">
        <f t="shared" si="1"/>
        <v>87</v>
      </c>
      <c r="Z41" s="14">
        <f t="shared" si="1"/>
        <v>5</v>
      </c>
      <c r="AA41" s="14">
        <f t="shared" si="1"/>
        <v>299</v>
      </c>
      <c r="AB41" s="14">
        <f t="shared" si="1"/>
        <v>2292</v>
      </c>
      <c r="AC41" s="125" t="s">
        <v>6</v>
      </c>
      <c r="AD41" s="18"/>
    </row>
    <row r="42" spans="1:30" s="17" customFormat="1" ht="3" customHeight="1" x14ac:dyDescent="0.2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128"/>
      <c r="P42" s="71"/>
      <c r="Q42" s="71"/>
      <c r="R42" s="71"/>
      <c r="S42" s="71"/>
      <c r="T42" s="71"/>
      <c r="U42" s="72"/>
      <c r="V42" s="72"/>
      <c r="W42" s="72"/>
      <c r="X42" s="72"/>
      <c r="Y42" s="72"/>
      <c r="Z42" s="72"/>
      <c r="AA42" s="72"/>
      <c r="AB42" s="72"/>
      <c r="AC42" s="73"/>
    </row>
    <row r="43" spans="1:30" ht="27" customHeight="1" x14ac:dyDescent="0.2">
      <c r="A43" s="363" t="s">
        <v>32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3"/>
      <c r="O43" s="360"/>
      <c r="P43" s="360"/>
      <c r="Q43" s="360"/>
      <c r="R43" s="360"/>
      <c r="S43" s="360"/>
      <c r="T43" s="360"/>
      <c r="U43" s="361"/>
      <c r="V43" s="360"/>
      <c r="W43" s="360"/>
      <c r="X43" s="360"/>
      <c r="Y43" s="360"/>
      <c r="Z43" s="360"/>
      <c r="AA43" s="360"/>
      <c r="AB43" s="360"/>
      <c r="AC43" s="361"/>
    </row>
    <row r="44" spans="1:30" ht="3" customHeight="1" x14ac:dyDescent="0.2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75"/>
      <c r="X44" s="22"/>
      <c r="Y44" s="22"/>
      <c r="Z44" s="22"/>
      <c r="AA44" s="22"/>
      <c r="AB44" s="22"/>
      <c r="AC44" s="21"/>
    </row>
    <row r="45" spans="1:30" ht="11.25" customHeight="1" x14ac:dyDescent="0.2">
      <c r="A45" s="76" t="s">
        <v>5</v>
      </c>
      <c r="N45" s="164"/>
      <c r="O45" s="362">
        <v>2</v>
      </c>
      <c r="P45" s="362"/>
      <c r="S45" s="46"/>
      <c r="W45" s="18"/>
    </row>
    <row r="46" spans="1:30" x14ac:dyDescent="0.2">
      <c r="S46" s="46"/>
      <c r="W46" s="18"/>
    </row>
    <row r="47" spans="1:30" x14ac:dyDescent="0.2">
      <c r="S47" s="46"/>
      <c r="W47" s="18"/>
    </row>
    <row r="48" spans="1:30" x14ac:dyDescent="0.2">
      <c r="S48" s="46"/>
      <c r="W48" s="18"/>
    </row>
    <row r="49" spans="19:23" x14ac:dyDescent="0.2">
      <c r="S49" s="46"/>
      <c r="W49" s="18"/>
    </row>
    <row r="50" spans="19:23" x14ac:dyDescent="0.2">
      <c r="S50" s="46"/>
      <c r="W50" s="18"/>
    </row>
    <row r="51" spans="19:23" x14ac:dyDescent="0.2">
      <c r="S51" s="46"/>
      <c r="W51" s="18"/>
    </row>
    <row r="52" spans="19:23" x14ac:dyDescent="0.2">
      <c r="S52" s="46"/>
      <c r="W52" s="18"/>
    </row>
  </sheetData>
  <mergeCells count="40">
    <mergeCell ref="V43:AC43"/>
    <mergeCell ref="A6:A9"/>
    <mergeCell ref="B6:C8"/>
    <mergeCell ref="D6:O6"/>
    <mergeCell ref="P6:R8"/>
    <mergeCell ref="AC6:AC9"/>
    <mergeCell ref="T7:T8"/>
    <mergeCell ref="W7:W9"/>
    <mergeCell ref="D7:D8"/>
    <mergeCell ref="J7:J8"/>
    <mergeCell ref="K7:K8"/>
    <mergeCell ref="L7:L8"/>
    <mergeCell ref="O7:O8"/>
    <mergeCell ref="U7:U9"/>
    <mergeCell ref="V7:V9"/>
    <mergeCell ref="M7:M8"/>
    <mergeCell ref="AA2:AC2"/>
    <mergeCell ref="W2:Z2"/>
    <mergeCell ref="V4:Z4"/>
    <mergeCell ref="S4:U4"/>
    <mergeCell ref="AB7:AB9"/>
    <mergeCell ref="S6:AB6"/>
    <mergeCell ref="AA4:AC4"/>
    <mergeCell ref="X7:X9"/>
    <mergeCell ref="Y7:Y9"/>
    <mergeCell ref="Z7:Z9"/>
    <mergeCell ref="AA7:AA9"/>
    <mergeCell ref="O45:P45"/>
    <mergeCell ref="L4:R4"/>
    <mergeCell ref="F7:G8"/>
    <mergeCell ref="H7:I8"/>
    <mergeCell ref="F9:G9"/>
    <mergeCell ref="H9:I9"/>
    <mergeCell ref="A4:G4"/>
    <mergeCell ref="A43:M43"/>
    <mergeCell ref="N43:U43"/>
    <mergeCell ref="E7:E8"/>
    <mergeCell ref="N7:N8"/>
    <mergeCell ref="H4:K4"/>
    <mergeCell ref="S7:S8"/>
  </mergeCells>
  <printOptions horizontalCentered="1" verticalCentered="1"/>
  <pageMargins left="0" right="0" top="0" bottom="0" header="0" footer="0"/>
  <pageSetup scale="71" orientation="landscape" verticalDpi="300" r:id="rId1"/>
  <headerFooter alignWithMargins="0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6" tint="-0.249977111117893"/>
    <pageSetUpPr fitToPage="1"/>
  </sheetPr>
  <dimension ref="A1:S52"/>
  <sheetViews>
    <sheetView showGridLines="0" showZeros="0" zoomScale="120" zoomScaleNormal="120" workbookViewId="0">
      <selection activeCell="F19" sqref="F19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44</v>
      </c>
      <c r="M1" s="250"/>
      <c r="N1" s="246">
        <v>2014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243">
        <v>1558</v>
      </c>
      <c r="M2" s="244"/>
      <c r="N2" s="244"/>
      <c r="O2" s="244"/>
      <c r="P2" s="244"/>
      <c r="Q2" s="245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251">
        <v>367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310"/>
      <c r="M6" s="311"/>
      <c r="N6" s="311"/>
      <c r="O6" s="311"/>
      <c r="P6" s="311"/>
      <c r="Q6" s="3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270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235" t="s">
        <v>11</v>
      </c>
      <c r="Q8" s="236"/>
      <c r="R8" s="27"/>
    </row>
    <row r="9" spans="1:19" s="30" customFormat="1" ht="10.5" customHeight="1" x14ac:dyDescent="0.15">
      <c r="A9" s="271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237"/>
      <c r="Q9" s="238"/>
      <c r="R9" s="29"/>
    </row>
    <row r="10" spans="1:19" s="32" customFormat="1" ht="21" customHeight="1" x14ac:dyDescent="0.15">
      <c r="A10" s="272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239"/>
      <c r="Q10" s="240"/>
      <c r="R10" s="31"/>
    </row>
    <row r="11" spans="1:19" ht="15.95" customHeight="1" x14ac:dyDescent="0.2">
      <c r="A11" s="85">
        <v>1</v>
      </c>
      <c r="B11" s="86">
        <f>SUM(Junback!D10,Junback!E10,Junback!F10, Junback!G10)</f>
        <v>49</v>
      </c>
      <c r="C11" s="87">
        <f>SUM(Junback!C10, Junback!AA10, Junback!AB10)</f>
        <v>71</v>
      </c>
      <c r="D11" s="88"/>
      <c r="E11" s="86">
        <f>SUM(Junback!H10, Junback!I10, Junback!P10)</f>
        <v>3</v>
      </c>
      <c r="F11" s="87"/>
      <c r="G11" s="88"/>
      <c r="H11" s="86">
        <f>SUM(Junback!L10, Junback!M10, Junback!N10)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SUM(Junback!D11,Junback!E11,Junback!F11, Junback!G11)</f>
        <v>26</v>
      </c>
      <c r="C12" s="93">
        <f>SUM(Junback!C11, Junback!AA11, Junback!AB11)</f>
        <v>0</v>
      </c>
      <c r="D12" s="94"/>
      <c r="E12" s="92">
        <f>SUM(Junback!H11, Junback!I11, Junback!P11)</f>
        <v>1</v>
      </c>
      <c r="F12" s="93"/>
      <c r="G12" s="94"/>
      <c r="H12" s="92">
        <f>SUM(Junback!L11, Junback!M11, Junback!N11)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SUM(Junback!D12,Junback!E12,Junback!F12, Junback!G12)</f>
        <v>27</v>
      </c>
      <c r="C13" s="93">
        <f>SUM(Junback!C12, Junback!AA12, Junback!AB12)</f>
        <v>0</v>
      </c>
      <c r="D13" s="94"/>
      <c r="E13" s="92">
        <f>SUM(Junback!H12, Junback!I12, Junback!P12)</f>
        <v>1</v>
      </c>
      <c r="F13" s="93"/>
      <c r="G13" s="94"/>
      <c r="H13" s="92">
        <f>SUM(Junback!L12, Junback!M12, Junback!N12)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SUM(Junback!D13,Junback!E13,Junback!F13, Junback!G13)</f>
        <v>0</v>
      </c>
      <c r="C14" s="93">
        <f>SUM(Junback!C13, Junback!AA13, Junback!AB13)</f>
        <v>359</v>
      </c>
      <c r="D14" s="94"/>
      <c r="E14" s="92">
        <f>SUM(Junback!H13, Junback!I13, Junback!P13)</f>
        <v>0</v>
      </c>
      <c r="F14" s="93"/>
      <c r="G14" s="94"/>
      <c r="H14" s="92">
        <f>SUM(Junback!L13, Junback!M13, Junback!N13)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SUM(Junback!D14,Junback!E14,Junback!F14, Junback!G14)</f>
        <v>28</v>
      </c>
      <c r="C15" s="93">
        <f>SUM(Junback!C14, Junback!AA14, Junback!AB14)</f>
        <v>268</v>
      </c>
      <c r="D15" s="94"/>
      <c r="E15" s="92">
        <f>SUM(Junback!H14, Junback!I14, Junback!P14)</f>
        <v>1</v>
      </c>
      <c r="F15" s="93"/>
      <c r="G15" s="94"/>
      <c r="H15" s="92">
        <f>SUM(Junback!L14, Junback!M14, Junback!N14)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SUM(Junback!D15,Junback!E15,Junback!F15, Junback!G15)</f>
        <v>59</v>
      </c>
      <c r="C16" s="93">
        <f>SUM(Junback!C15, Junback!AA15, Junback!AB15)</f>
        <v>431</v>
      </c>
      <c r="D16" s="94"/>
      <c r="E16" s="92">
        <f>SUM(Junback!H15, Junback!I15, Junback!P15)</f>
        <v>9</v>
      </c>
      <c r="F16" s="93"/>
      <c r="G16" s="94"/>
      <c r="H16" s="92">
        <f>SUM(Junback!L15, Junback!M15, Junback!N15)</f>
        <v>0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SUM(Junback!D16,Junback!E16,Junback!F16, Junback!G16)</f>
        <v>102</v>
      </c>
      <c r="C17" s="93">
        <f>SUM(Junback!C16, Junback!AA16, Junback!AB16)</f>
        <v>181</v>
      </c>
      <c r="D17" s="94"/>
      <c r="E17" s="92">
        <f>SUM(Junback!H16, Junback!I16, Junback!P16)</f>
        <v>8</v>
      </c>
      <c r="F17" s="93"/>
      <c r="G17" s="94"/>
      <c r="H17" s="92">
        <f>SUM(Junback!L16, Junback!M16, Junback!N16)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SUM(Junback!D17,Junback!E17,Junback!F17, Junback!G17)</f>
        <v>78</v>
      </c>
      <c r="C18" s="93">
        <f>SUM(Junback!C17, Junback!AA17, Junback!AB17)</f>
        <v>212</v>
      </c>
      <c r="D18" s="94"/>
      <c r="E18" s="92">
        <f>SUM(Junback!H17, Junback!I17, Junback!P17)</f>
        <v>5</v>
      </c>
      <c r="F18" s="93"/>
      <c r="G18" s="94"/>
      <c r="H18" s="92">
        <f>SUM(Junback!L17, Junback!M17, Junback!N17)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SUM(Junback!D18,Junback!E18,Junback!F18, Junback!G18)</f>
        <v>9</v>
      </c>
      <c r="C19" s="93">
        <f>SUM(Junback!C18, Junback!AA18, Junback!AB18)</f>
        <v>0</v>
      </c>
      <c r="D19" s="94"/>
      <c r="E19" s="92">
        <f>SUM(Junback!H18, Junback!I18, Junback!P18)</f>
        <v>3</v>
      </c>
      <c r="F19" s="93"/>
      <c r="G19" s="94"/>
      <c r="H19" s="92">
        <f>SUM(Junback!L18, Junback!M18, Junback!N18)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SUM(Junback!D19,Junback!E19,Junback!F19, Junback!G19)</f>
        <v>15</v>
      </c>
      <c r="C20" s="93">
        <f>SUM(Junback!C19, Junback!AA19, Junback!AB19)</f>
        <v>0</v>
      </c>
      <c r="D20" s="94"/>
      <c r="E20" s="92">
        <f>SUM(Junback!H19, Junback!I19, Junback!P19)</f>
        <v>1</v>
      </c>
      <c r="F20" s="93"/>
      <c r="G20" s="94"/>
      <c r="H20" s="92">
        <f>SUM(Junback!L19, Junback!M19, Junback!N19)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SUM(Junback!D20,Junback!E20,Junback!F20, Junback!G20)</f>
        <v>0</v>
      </c>
      <c r="C21" s="93">
        <f>SUM(Junback!C20, Junback!AA20, Junback!AB20)</f>
        <v>396</v>
      </c>
      <c r="D21" s="94"/>
      <c r="E21" s="92">
        <f>SUM(Junback!H20, Junback!I20, Junback!P20)</f>
        <v>0</v>
      </c>
      <c r="F21" s="93"/>
      <c r="G21" s="94"/>
      <c r="H21" s="92">
        <f>SUM(Junback!L20, Junback!M20, Junback!N20)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SUM(Junback!D21,Junback!E21,Junback!F21, Junback!G21)</f>
        <v>28</v>
      </c>
      <c r="C22" s="93">
        <f>SUM(Junback!C21, Junback!AA21, Junback!AB21)</f>
        <v>63</v>
      </c>
      <c r="D22" s="94"/>
      <c r="E22" s="92">
        <f>SUM(Junback!H21, Junback!I21, Junback!P21)</f>
        <v>2</v>
      </c>
      <c r="F22" s="93"/>
      <c r="G22" s="94"/>
      <c r="H22" s="92">
        <f>SUM(Junback!L21, Junback!M21, Junback!N21)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SUM(Junback!D22,Junback!E22,Junback!F22, Junback!G22)</f>
        <v>30</v>
      </c>
      <c r="C23" s="93">
        <f>SUM(Junback!C22, Junback!AA22, Junback!AB22)</f>
        <v>92</v>
      </c>
      <c r="D23" s="94"/>
      <c r="E23" s="92">
        <f>SUM(Junback!H22, Junback!I22, Junback!P22)</f>
        <v>1</v>
      </c>
      <c r="F23" s="93"/>
      <c r="G23" s="94"/>
      <c r="H23" s="92">
        <f>SUM(Junback!L22, Junback!M22, Junback!N22)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SUM(Junback!D23,Junback!E23,Junback!F23, Junback!G23)</f>
        <v>102</v>
      </c>
      <c r="C24" s="93">
        <f>SUM(Junback!C23, Junback!AA23, Junback!AB23)</f>
        <v>210</v>
      </c>
      <c r="D24" s="94"/>
      <c r="E24" s="92">
        <f>SUM(Junback!H23, Junback!I23, Junback!P23)</f>
        <v>1</v>
      </c>
      <c r="F24" s="93"/>
      <c r="G24" s="94"/>
      <c r="H24" s="92">
        <f>SUM(Junback!L23, Junback!M23, Junback!N23)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SUM(Junback!D24,Junback!E24,Junback!F24, Junback!G24)</f>
        <v>91</v>
      </c>
      <c r="C25" s="93">
        <f>SUM(Junback!C24, Junback!AA24, Junback!AB24)</f>
        <v>157</v>
      </c>
      <c r="D25" s="94"/>
      <c r="E25" s="92">
        <f>SUM(Junback!H24, Junback!I24, Junback!P24)</f>
        <v>9</v>
      </c>
      <c r="F25" s="93"/>
      <c r="G25" s="94"/>
      <c r="H25" s="92">
        <f>SUM(Junback!L24, Junback!M24, Junback!N24)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SUM(Junback!D25,Junback!E25,Junback!F25, Junback!G25)</f>
        <v>19</v>
      </c>
      <c r="C26" s="93">
        <f>SUM(Junback!C25, Junback!AA25, Junback!AB25)</f>
        <v>161</v>
      </c>
      <c r="D26" s="94"/>
      <c r="E26" s="92">
        <f>SUM(Junback!H25, Junback!I25, Junback!P25)</f>
        <v>1</v>
      </c>
      <c r="F26" s="93"/>
      <c r="G26" s="94"/>
      <c r="H26" s="92">
        <f>SUM(Junback!L25, Junback!M25, Junback!N25)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SUM(Junback!D26,Junback!E26,Junback!F26, Junback!G26)</f>
        <v>18</v>
      </c>
      <c r="C27" s="93">
        <f>SUM(Junback!C26, Junback!AA26, Junback!AB26)</f>
        <v>0</v>
      </c>
      <c r="D27" s="94"/>
      <c r="E27" s="92">
        <f>SUM(Junback!H26, Junback!I26, Junback!P26)</f>
        <v>1</v>
      </c>
      <c r="F27" s="93"/>
      <c r="G27" s="94"/>
      <c r="H27" s="92">
        <f>SUM(Junback!L26, Junback!M26, Junback!N26)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SUM(Junback!D27,Junback!E27,Junback!F27, Junback!G27)</f>
        <v>0</v>
      </c>
      <c r="C28" s="93">
        <f>SUM(Junback!C27, Junback!AA27, Junback!AB27)</f>
        <v>0</v>
      </c>
      <c r="D28" s="94"/>
      <c r="E28" s="92">
        <f>SUM(Junback!H27, Junback!I27, Junback!P27)</f>
        <v>0</v>
      </c>
      <c r="F28" s="93"/>
      <c r="G28" s="94"/>
      <c r="H28" s="92">
        <f>SUM(Junback!L27, Junback!M27, Junback!N27)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SUM(Junback!D28,Junback!E28,Junback!F28, Junback!G28)</f>
        <v>21</v>
      </c>
      <c r="C29" s="93">
        <f>SUM(Junback!C28, Junback!AA28, Junback!AB28)</f>
        <v>93</v>
      </c>
      <c r="D29" s="94"/>
      <c r="E29" s="92">
        <f>SUM(Junback!H28, Junback!I28, Junback!P28)</f>
        <v>3</v>
      </c>
      <c r="F29" s="93"/>
      <c r="G29" s="94"/>
      <c r="H29" s="92">
        <f>SUM(Junback!L28, Junback!M28, Junback!N28)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SUM(Junback!D29,Junback!E29,Junback!F29, Junback!G29)</f>
        <v>36</v>
      </c>
      <c r="C30" s="93">
        <f>SUM(Junback!C29, Junback!AA29, Junback!AB29)</f>
        <v>0</v>
      </c>
      <c r="D30" s="94"/>
      <c r="E30" s="92">
        <f>SUM(Junback!H29, Junback!I29, Junback!P29)</f>
        <v>1</v>
      </c>
      <c r="F30" s="93"/>
      <c r="G30" s="94"/>
      <c r="H30" s="92">
        <f>SUM(Junback!L29, Junback!M29, Junback!N29)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SUM(Junback!D30,Junback!E30,Junback!F30, Junback!G30)</f>
        <v>169</v>
      </c>
      <c r="C31" s="93">
        <f>SUM(Junback!C30, Junback!AA30, Junback!AB30)</f>
        <v>266</v>
      </c>
      <c r="D31" s="94"/>
      <c r="E31" s="92">
        <f>SUM(Junback!H30, Junback!I30, Junback!P30)</f>
        <v>8</v>
      </c>
      <c r="F31" s="93"/>
      <c r="G31" s="94"/>
      <c r="H31" s="92">
        <f>SUM(Junback!L30, Junback!M30, Junback!N30)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SUM(Junback!D31,Junback!E31,Junback!F31, Junback!G31)</f>
        <v>130</v>
      </c>
      <c r="C32" s="93">
        <f>SUM(Junback!C31, Junback!AA31, Junback!AB31)</f>
        <v>472</v>
      </c>
      <c r="D32" s="94"/>
      <c r="E32" s="92">
        <f>SUM(Junback!H31, Junback!I31, Junback!P31)</f>
        <v>2</v>
      </c>
      <c r="F32" s="93"/>
      <c r="G32" s="94"/>
      <c r="H32" s="92">
        <f>SUM(Junback!L31, Junback!M31, Junback!N31)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SUM(Junback!D32,Junback!E32,Junback!F32, Junback!G32)</f>
        <v>11</v>
      </c>
      <c r="C33" s="93">
        <f>SUM(Junback!C32, Junback!AA32, Junback!AB32)</f>
        <v>0</v>
      </c>
      <c r="D33" s="94"/>
      <c r="E33" s="92">
        <f>SUM(Junback!H32, Junback!I32, Junback!P32)</f>
        <v>1</v>
      </c>
      <c r="F33" s="93"/>
      <c r="G33" s="94"/>
      <c r="H33" s="92">
        <f>SUM(Junback!L32, Junback!M32, Junback!N32)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SUM(Junback!D33,Junback!E33,Junback!F33, Junback!G33)</f>
        <v>25</v>
      </c>
      <c r="C34" s="93">
        <f>SUM(Junback!C33, Junback!AA33, Junback!AB33)</f>
        <v>0</v>
      </c>
      <c r="D34" s="94"/>
      <c r="E34" s="92">
        <f>SUM(Junback!H33, Junback!I33, Junback!P33)</f>
        <v>1</v>
      </c>
      <c r="F34" s="93"/>
      <c r="G34" s="94"/>
      <c r="H34" s="92">
        <f>SUM(Junback!L33, Junback!M33, Junback!N33)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SUM(Junback!D34,Junback!E34,Junback!F34, Junback!G34)</f>
        <v>0</v>
      </c>
      <c r="C35" s="93">
        <f>SUM(Junback!C34, Junback!AA34, Junback!AB34)</f>
        <v>0</v>
      </c>
      <c r="D35" s="94"/>
      <c r="E35" s="92">
        <f>SUM(Junback!H34, Junback!I34, Junback!P34)</f>
        <v>0</v>
      </c>
      <c r="F35" s="93"/>
      <c r="G35" s="94"/>
      <c r="H35" s="92">
        <f>SUM(Junback!L34, Junback!M34, Junback!N34)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SUM(Junback!D35,Junback!E35,Junback!F35, Junback!G35)</f>
        <v>38</v>
      </c>
      <c r="C36" s="93">
        <f>SUM(Junback!C35, Junback!AA35, Junback!AB35)</f>
        <v>83</v>
      </c>
      <c r="D36" s="94"/>
      <c r="E36" s="92">
        <f>SUM(Junback!H35, Junback!I35, Junback!P35)</f>
        <v>4</v>
      </c>
      <c r="F36" s="93"/>
      <c r="G36" s="94"/>
      <c r="H36" s="92">
        <f>SUM(Junback!L35, Junback!M35, Junback!N35)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SUM(Junback!D36,Junback!E36,Junback!F36, Junback!G36)</f>
        <v>24</v>
      </c>
      <c r="C37" s="93">
        <f>SUM(Junback!C36, Junback!AA36, Junback!AB36)</f>
        <v>0</v>
      </c>
      <c r="D37" s="94"/>
      <c r="E37" s="92">
        <f>SUM(Junback!H36, Junback!I36, Junback!P36)</f>
        <v>3</v>
      </c>
      <c r="F37" s="93"/>
      <c r="G37" s="94"/>
      <c r="H37" s="92">
        <f>SUM(Junback!L36, Junback!M36, Junback!N36)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SUM(Junback!D37,Junback!E37,Junback!F37, Junback!G37)</f>
        <v>92</v>
      </c>
      <c r="C38" s="93">
        <f>SUM(Junback!C37, Junback!AA37, Junback!AB37)</f>
        <v>103</v>
      </c>
      <c r="D38" s="94"/>
      <c r="E38" s="92">
        <f>SUM(Junback!H37, Junback!I37, Junback!P37)</f>
        <v>6</v>
      </c>
      <c r="F38" s="93"/>
      <c r="G38" s="94"/>
      <c r="H38" s="92">
        <f>SUM(Junback!L37, Junback!M37, Junback!N37)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SUM(Junback!D38,Junback!E38,Junback!F38, Junback!G38)</f>
        <v>79</v>
      </c>
      <c r="C39" s="93">
        <f>SUM(Junback!C38, Junback!AA38, Junback!AB38)</f>
        <v>377</v>
      </c>
      <c r="D39" s="94"/>
      <c r="E39" s="92">
        <f>SUM(Junback!H38, Junback!I38, Junback!P38)</f>
        <v>8</v>
      </c>
      <c r="F39" s="93"/>
      <c r="G39" s="94"/>
      <c r="H39" s="92">
        <f>SUM(Junback!L38, Junback!M38, Junback!N38)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SUM(Junback!D39,Junback!E39,Junback!F39, Junback!G39)</f>
        <v>12</v>
      </c>
      <c r="C40" s="93">
        <f>SUM(Junback!C39, Junback!AA39, Junback!AB39)</f>
        <v>0</v>
      </c>
      <c r="D40" s="94"/>
      <c r="E40" s="92">
        <f>SUM(Junback!H39, Junback!I39, Junback!P39)</f>
        <v>1</v>
      </c>
      <c r="F40" s="93"/>
      <c r="G40" s="94"/>
      <c r="H40" s="92">
        <f>SUM(Junback!L39, Junback!M39, Junback!N39)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SUM(Junback!D40,Junback!E40,Junback!F40, Junback!G40)</f>
        <v>0</v>
      </c>
      <c r="C41" s="100">
        <f>SUM(Junback!C40, Junback!AA40, Junback!AB40)</f>
        <v>0</v>
      </c>
      <c r="D41" s="94"/>
      <c r="E41" s="99">
        <f>SUM(Junback!H40, Junback!I40, Junback!P40)</f>
        <v>0</v>
      </c>
      <c r="F41" s="93"/>
      <c r="G41" s="94"/>
      <c r="H41" s="99">
        <f>SUM(Junback!L40, Junback!M40, Junback!N40)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 t="shared" ref="B42:I42" si="0">SUM(B11:B41)</f>
        <v>1318</v>
      </c>
      <c r="C42" s="103">
        <f t="shared" si="0"/>
        <v>3995</v>
      </c>
      <c r="D42" s="104">
        <f t="shared" si="0"/>
        <v>0</v>
      </c>
      <c r="E42" s="103">
        <f t="shared" si="0"/>
        <v>85</v>
      </c>
      <c r="F42" s="103">
        <f t="shared" si="0"/>
        <v>0</v>
      </c>
      <c r="G42" s="104">
        <f t="shared" si="0"/>
        <v>0</v>
      </c>
      <c r="H42" s="103">
        <f t="shared" si="0"/>
        <v>0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/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/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3295</v>
      </c>
      <c r="C49" s="16"/>
      <c r="D49" s="16"/>
      <c r="E49" s="44">
        <f>E42*E45</f>
        <v>170</v>
      </c>
      <c r="F49" s="43"/>
      <c r="G49" s="16"/>
      <c r="H49" s="44">
        <f>H42*H45</f>
        <v>0</v>
      </c>
      <c r="I49" s="45"/>
      <c r="J49" s="198"/>
      <c r="K49" s="189"/>
      <c r="L49" s="185"/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A8:A10"/>
    <mergeCell ref="B8:D9"/>
    <mergeCell ref="E8:G9"/>
    <mergeCell ref="H8:K9"/>
    <mergeCell ref="L8:L9"/>
    <mergeCell ref="L1:M1"/>
    <mergeCell ref="M8:O9"/>
    <mergeCell ref="N1:Q1"/>
    <mergeCell ref="L2:Q2"/>
    <mergeCell ref="L3:M3"/>
    <mergeCell ref="N3:Q3"/>
    <mergeCell ref="A6:F6"/>
    <mergeCell ref="G6:K6"/>
    <mergeCell ref="L6:Q6"/>
    <mergeCell ref="P8:Q10"/>
    <mergeCell ref="I10:J10"/>
    <mergeCell ref="M10:O10"/>
    <mergeCell ref="I11:J11"/>
    <mergeCell ref="M11:O11"/>
    <mergeCell ref="P11:Q11"/>
    <mergeCell ref="I12:J12"/>
    <mergeCell ref="M12:O12"/>
    <mergeCell ref="P12:Q12"/>
    <mergeCell ref="I13:J13"/>
    <mergeCell ref="M13:O13"/>
    <mergeCell ref="P13:Q13"/>
    <mergeCell ref="I14:J14"/>
    <mergeCell ref="M14:O14"/>
    <mergeCell ref="P14:Q14"/>
    <mergeCell ref="I15:J15"/>
    <mergeCell ref="M15:O15"/>
    <mergeCell ref="P15:Q15"/>
    <mergeCell ref="I16:J16"/>
    <mergeCell ref="M16:O16"/>
    <mergeCell ref="P16:Q16"/>
    <mergeCell ref="I17:J17"/>
    <mergeCell ref="M17:O17"/>
    <mergeCell ref="P17:Q17"/>
    <mergeCell ref="I18:J18"/>
    <mergeCell ref="M18:O18"/>
    <mergeCell ref="P18:Q18"/>
    <mergeCell ref="I19:J19"/>
    <mergeCell ref="M19:O19"/>
    <mergeCell ref="P19:Q19"/>
    <mergeCell ref="I20:J20"/>
    <mergeCell ref="M20:O20"/>
    <mergeCell ref="P20:Q20"/>
    <mergeCell ref="I21:J21"/>
    <mergeCell ref="M21:O21"/>
    <mergeCell ref="P21:Q21"/>
    <mergeCell ref="I22:J22"/>
    <mergeCell ref="M22:O22"/>
    <mergeCell ref="P22:Q22"/>
    <mergeCell ref="I23:J23"/>
    <mergeCell ref="M23:O23"/>
    <mergeCell ref="P23:Q23"/>
    <mergeCell ref="I24:J24"/>
    <mergeCell ref="M24:O24"/>
    <mergeCell ref="P24:Q24"/>
    <mergeCell ref="I25:J25"/>
    <mergeCell ref="M25:O25"/>
    <mergeCell ref="P25:Q25"/>
    <mergeCell ref="I26:J26"/>
    <mergeCell ref="M26:O26"/>
    <mergeCell ref="P26:Q26"/>
    <mergeCell ref="I27:J27"/>
    <mergeCell ref="M27:O27"/>
    <mergeCell ref="P27:Q27"/>
    <mergeCell ref="I28:J28"/>
    <mergeCell ref="M28:O28"/>
    <mergeCell ref="P28:Q28"/>
    <mergeCell ref="I29:J29"/>
    <mergeCell ref="M29:O29"/>
    <mergeCell ref="P29:Q29"/>
    <mergeCell ref="I30:J30"/>
    <mergeCell ref="M30:O30"/>
    <mergeCell ref="P30:Q30"/>
    <mergeCell ref="I31:J31"/>
    <mergeCell ref="M31:O31"/>
    <mergeCell ref="P31:Q31"/>
    <mergeCell ref="I32:J32"/>
    <mergeCell ref="M32:O32"/>
    <mergeCell ref="P32:Q32"/>
    <mergeCell ref="I33:J33"/>
    <mergeCell ref="M33:O33"/>
    <mergeCell ref="P33:Q33"/>
    <mergeCell ref="I34:J34"/>
    <mergeCell ref="M34:O34"/>
    <mergeCell ref="P34:Q34"/>
    <mergeCell ref="I35:J35"/>
    <mergeCell ref="M35:O35"/>
    <mergeCell ref="P35:Q35"/>
    <mergeCell ref="I36:J36"/>
    <mergeCell ref="M36:O36"/>
    <mergeCell ref="P36:Q36"/>
    <mergeCell ref="I37:J37"/>
    <mergeCell ref="M37:O37"/>
    <mergeCell ref="P37:Q37"/>
    <mergeCell ref="I38:J38"/>
    <mergeCell ref="M38:O38"/>
    <mergeCell ref="P38:Q38"/>
    <mergeCell ref="I39:J39"/>
    <mergeCell ref="M39:O39"/>
    <mergeCell ref="P39:Q39"/>
    <mergeCell ref="H45:H46"/>
    <mergeCell ref="K46:Q48"/>
    <mergeCell ref="I40:J40"/>
    <mergeCell ref="M40:O40"/>
    <mergeCell ref="P40:Q40"/>
    <mergeCell ref="I41:J41"/>
    <mergeCell ref="M41:O41"/>
    <mergeCell ref="P41:Q41"/>
    <mergeCell ref="A48:I48"/>
    <mergeCell ref="K49:K50"/>
    <mergeCell ref="L49:Q50"/>
    <mergeCell ref="I42:J42"/>
    <mergeCell ref="M42:O42"/>
    <mergeCell ref="P42:Q42"/>
    <mergeCell ref="A44:I44"/>
    <mergeCell ref="J44:J49"/>
    <mergeCell ref="K44:Q45"/>
    <mergeCell ref="B45:B46"/>
    <mergeCell ref="E45:E46"/>
  </mergeCells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theme="3" tint="0.39997558519241921"/>
    <pageSetUpPr fitToPage="1"/>
  </sheetPr>
  <dimension ref="A1:AK52"/>
  <sheetViews>
    <sheetView showGridLines="0" showZeros="0" tabSelected="1" topLeftCell="A3" workbookViewId="0">
      <selection activeCell="M15" sqref="M15"/>
    </sheetView>
  </sheetViews>
  <sheetFormatPr defaultColWidth="8.77734375" defaultRowHeight="15" x14ac:dyDescent="0.2"/>
  <cols>
    <col min="1" max="1" width="3.77734375" style="46" customWidth="1"/>
    <col min="2" max="5" width="5.77734375" style="18" customWidth="1"/>
    <col min="6" max="9" width="3.77734375" style="18" customWidth="1"/>
    <col min="10" max="10" width="5.77734375" style="18" customWidth="1"/>
    <col min="11" max="11" width="6.109375" style="18" customWidth="1"/>
    <col min="12" max="14" width="6" style="18" customWidth="1"/>
    <col min="15" max="15" width="5.77734375" style="54" customWidth="1"/>
    <col min="16" max="16" width="6.44140625" style="54" customWidth="1"/>
    <col min="17" max="18" width="5.77734375" style="54" customWidth="1"/>
    <col min="19" max="19" width="6.44140625" style="54" customWidth="1"/>
    <col min="20" max="20" width="6.44140625" style="18" customWidth="1"/>
    <col min="21" max="22" width="5.77734375" style="18" customWidth="1"/>
    <col min="23" max="23" width="5.77734375" style="46" customWidth="1"/>
    <col min="24" max="28" width="5.77734375" style="18" customWidth="1"/>
    <col min="29" max="29" width="3.77734375" style="18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6"/>
      <c r="Q2" s="56"/>
      <c r="R2" s="56"/>
      <c r="S2" s="56"/>
      <c r="T2" s="56"/>
      <c r="U2" s="118"/>
      <c r="V2" s="118"/>
      <c r="W2" s="302" t="s">
        <v>44</v>
      </c>
      <c r="X2" s="302"/>
      <c r="Y2" s="302"/>
      <c r="Z2" s="303"/>
      <c r="AA2" s="301">
        <v>2014</v>
      </c>
      <c r="AB2" s="302"/>
      <c r="AC2" s="302"/>
    </row>
    <row r="3" spans="1:37" ht="3" customHeight="1" x14ac:dyDescent="0.2">
      <c r="T3" s="54"/>
      <c r="U3" s="54"/>
      <c r="V3" s="54"/>
      <c r="W3" s="54"/>
      <c r="AC3" s="46"/>
    </row>
    <row r="4" spans="1:37" ht="27" customHeight="1" x14ac:dyDescent="0.2">
      <c r="A4" s="273" t="s">
        <v>59</v>
      </c>
      <c r="B4" s="256"/>
      <c r="C4" s="256"/>
      <c r="D4" s="256"/>
      <c r="E4" s="256"/>
      <c r="F4" s="256"/>
      <c r="G4" s="274"/>
      <c r="H4" s="310">
        <v>1558</v>
      </c>
      <c r="I4" s="311"/>
      <c r="J4" s="311"/>
      <c r="K4" s="312"/>
      <c r="L4" s="306" t="s">
        <v>60</v>
      </c>
      <c r="M4" s="307"/>
      <c r="N4" s="307"/>
      <c r="O4" s="307"/>
      <c r="P4" s="307"/>
      <c r="Q4" s="307"/>
      <c r="R4" s="308"/>
      <c r="S4" s="305">
        <v>367</v>
      </c>
      <c r="T4" s="304"/>
      <c r="U4" s="304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64"/>
      <c r="R6" s="365"/>
      <c r="S6" s="326" t="s">
        <v>15</v>
      </c>
      <c r="T6" s="327"/>
      <c r="U6" s="327"/>
      <c r="V6" s="327"/>
      <c r="W6" s="327"/>
      <c r="X6" s="327"/>
      <c r="Y6" s="327"/>
      <c r="Z6" s="327"/>
      <c r="AA6" s="327"/>
      <c r="AB6" s="328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66"/>
      <c r="Q7" s="367"/>
      <c r="R7" s="36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69"/>
      <c r="Q8" s="370"/>
      <c r="R8" s="37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63">
        <v>1</v>
      </c>
      <c r="B10" s="1">
        <v>1</v>
      </c>
      <c r="C10" s="120"/>
      <c r="D10" s="119">
        <v>7</v>
      </c>
      <c r="E10" s="140">
        <v>42</v>
      </c>
      <c r="F10" s="119"/>
      <c r="G10" s="140"/>
      <c r="H10" s="140"/>
      <c r="I10" s="140"/>
      <c r="J10" s="3"/>
      <c r="K10" s="3">
        <v>1</v>
      </c>
      <c r="L10" s="119"/>
      <c r="M10" s="140">
        <v>0</v>
      </c>
      <c r="N10" s="140"/>
      <c r="O10" s="2">
        <v>2</v>
      </c>
      <c r="P10" s="140">
        <v>3</v>
      </c>
      <c r="Q10" s="3">
        <v>5</v>
      </c>
      <c r="R10" s="2">
        <v>2</v>
      </c>
      <c r="S10" s="4">
        <v>101</v>
      </c>
      <c r="T10" s="5"/>
      <c r="U10" s="3">
        <v>28</v>
      </c>
      <c r="V10" s="3">
        <v>9</v>
      </c>
      <c r="W10" s="5">
        <v>14</v>
      </c>
      <c r="X10" s="3">
        <v>2</v>
      </c>
      <c r="Y10" s="115">
        <v>2</v>
      </c>
      <c r="Z10" s="116"/>
      <c r="AA10" s="160">
        <f>49+6+16</f>
        <v>71</v>
      </c>
      <c r="AB10" s="120"/>
      <c r="AC10" s="64">
        <v>1</v>
      </c>
    </row>
    <row r="11" spans="1:37" ht="13.7" customHeight="1" x14ac:dyDescent="0.2">
      <c r="A11" s="65">
        <v>2</v>
      </c>
      <c r="B11" s="6">
        <v>1</v>
      </c>
      <c r="C11" s="122"/>
      <c r="D11" s="121">
        <v>5</v>
      </c>
      <c r="E11" s="141">
        <v>21</v>
      </c>
      <c r="F11" s="121"/>
      <c r="G11" s="141"/>
      <c r="H11" s="141"/>
      <c r="I11" s="141"/>
      <c r="J11" s="8"/>
      <c r="K11" s="8"/>
      <c r="L11" s="121"/>
      <c r="M11" s="140">
        <v>0</v>
      </c>
      <c r="N11" s="141"/>
      <c r="O11" s="2">
        <v>2</v>
      </c>
      <c r="P11" s="141">
        <v>1</v>
      </c>
      <c r="Q11" s="8">
        <v>2</v>
      </c>
      <c r="R11" s="2">
        <v>2</v>
      </c>
      <c r="S11" s="9">
        <v>49</v>
      </c>
      <c r="T11" s="10"/>
      <c r="U11" s="8">
        <v>33</v>
      </c>
      <c r="V11" s="8">
        <v>4</v>
      </c>
      <c r="W11" s="8">
        <v>3</v>
      </c>
      <c r="X11" s="8">
        <v>1</v>
      </c>
      <c r="Y11" s="10"/>
      <c r="Z11" s="8"/>
      <c r="AA11" s="161"/>
      <c r="AB11" s="122"/>
      <c r="AC11" s="66">
        <v>2</v>
      </c>
    </row>
    <row r="12" spans="1:37" ht="13.7" customHeight="1" x14ac:dyDescent="0.2">
      <c r="A12" s="65">
        <v>3</v>
      </c>
      <c r="B12" s="6">
        <v>1</v>
      </c>
      <c r="C12" s="122"/>
      <c r="D12" s="121">
        <v>9</v>
      </c>
      <c r="E12" s="141">
        <v>18</v>
      </c>
      <c r="F12" s="121"/>
      <c r="G12" s="141"/>
      <c r="H12" s="141"/>
      <c r="I12" s="141"/>
      <c r="J12" s="8"/>
      <c r="K12" s="8"/>
      <c r="L12" s="121"/>
      <c r="M12" s="140">
        <v>0</v>
      </c>
      <c r="N12" s="141"/>
      <c r="O12" s="2">
        <v>2</v>
      </c>
      <c r="P12" s="141">
        <v>1</v>
      </c>
      <c r="Q12" s="8">
        <v>1</v>
      </c>
      <c r="R12" s="2">
        <v>2</v>
      </c>
      <c r="S12" s="9">
        <v>41</v>
      </c>
      <c r="T12" s="10"/>
      <c r="U12" s="8">
        <v>18</v>
      </c>
      <c r="V12" s="8">
        <v>6</v>
      </c>
      <c r="W12" s="8">
        <v>10</v>
      </c>
      <c r="X12" s="8">
        <v>1</v>
      </c>
      <c r="Y12" s="10">
        <v>1</v>
      </c>
      <c r="Z12" s="8"/>
      <c r="AA12" s="161"/>
      <c r="AB12" s="122"/>
      <c r="AC12" s="66">
        <v>3</v>
      </c>
    </row>
    <row r="13" spans="1:37" ht="13.7" customHeight="1" x14ac:dyDescent="0.2">
      <c r="A13" s="143">
        <v>4</v>
      </c>
      <c r="B13" s="144">
        <v>2</v>
      </c>
      <c r="C13" s="182">
        <f>258+34+12+55</f>
        <v>359</v>
      </c>
      <c r="D13" s="146"/>
      <c r="E13" s="147"/>
      <c r="F13" s="146"/>
      <c r="G13" s="147"/>
      <c r="H13" s="147"/>
      <c r="I13" s="147"/>
      <c r="J13" s="147"/>
      <c r="K13" s="147"/>
      <c r="L13" s="146"/>
      <c r="M13" s="140">
        <v>0</v>
      </c>
      <c r="N13" s="147"/>
      <c r="O13" s="2">
        <v>2</v>
      </c>
      <c r="P13" s="147"/>
      <c r="Q13" s="147"/>
      <c r="R13" s="2">
        <v>2</v>
      </c>
      <c r="S13" s="148"/>
      <c r="T13" s="146"/>
      <c r="U13" s="147"/>
      <c r="V13" s="147"/>
      <c r="W13" s="147"/>
      <c r="X13" s="147"/>
      <c r="Y13" s="146"/>
      <c r="Z13" s="147"/>
      <c r="AA13" s="161"/>
      <c r="AB13" s="145"/>
      <c r="AC13" s="149">
        <v>4</v>
      </c>
    </row>
    <row r="14" spans="1:37" ht="13.7" customHeight="1" x14ac:dyDescent="0.2">
      <c r="A14" s="65">
        <v>5</v>
      </c>
      <c r="B14" s="6">
        <v>2</v>
      </c>
      <c r="C14" s="122"/>
      <c r="D14" s="121">
        <v>13</v>
      </c>
      <c r="E14" s="141">
        <v>14</v>
      </c>
      <c r="F14" s="121">
        <v>1</v>
      </c>
      <c r="G14" s="141"/>
      <c r="H14" s="141"/>
      <c r="I14" s="141"/>
      <c r="J14" s="8"/>
      <c r="K14" s="8">
        <v>1</v>
      </c>
      <c r="L14" s="121"/>
      <c r="M14" s="140">
        <v>0</v>
      </c>
      <c r="N14" s="141"/>
      <c r="O14" s="2">
        <v>2</v>
      </c>
      <c r="P14" s="141">
        <v>1</v>
      </c>
      <c r="Q14" s="8">
        <v>2</v>
      </c>
      <c r="R14" s="2">
        <v>2</v>
      </c>
      <c r="S14" s="9">
        <v>46</v>
      </c>
      <c r="T14" s="10"/>
      <c r="U14" s="8">
        <v>15</v>
      </c>
      <c r="V14" s="8">
        <v>4</v>
      </c>
      <c r="W14" s="8">
        <v>2</v>
      </c>
      <c r="X14" s="8"/>
      <c r="Y14" s="10">
        <v>11</v>
      </c>
      <c r="Z14" s="8"/>
      <c r="AA14" s="161"/>
      <c r="AB14" s="159">
        <v>268</v>
      </c>
      <c r="AC14" s="66">
        <v>5</v>
      </c>
    </row>
    <row r="15" spans="1:37" ht="13.7" customHeight="1" x14ac:dyDescent="0.2">
      <c r="A15" s="65">
        <v>6</v>
      </c>
      <c r="B15" s="6">
        <v>1</v>
      </c>
      <c r="C15" s="122"/>
      <c r="D15" s="121">
        <v>13</v>
      </c>
      <c r="E15" s="141">
        <v>41</v>
      </c>
      <c r="F15" s="121">
        <v>5</v>
      </c>
      <c r="G15" s="141"/>
      <c r="H15" s="141"/>
      <c r="I15" s="141"/>
      <c r="J15" s="8"/>
      <c r="K15" s="8"/>
      <c r="L15" s="121"/>
      <c r="M15" s="140">
        <v>0</v>
      </c>
      <c r="N15" s="181"/>
      <c r="O15" s="2">
        <v>2</v>
      </c>
      <c r="P15" s="141">
        <v>9</v>
      </c>
      <c r="Q15" s="8">
        <v>11</v>
      </c>
      <c r="R15" s="2">
        <v>2</v>
      </c>
      <c r="S15" s="9">
        <v>110</v>
      </c>
      <c r="T15" s="10"/>
      <c r="U15" s="8">
        <v>27</v>
      </c>
      <c r="V15" s="8">
        <v>7</v>
      </c>
      <c r="W15" s="8"/>
      <c r="X15" s="8">
        <v>1</v>
      </c>
      <c r="Y15" s="10">
        <v>28</v>
      </c>
      <c r="Z15" s="8"/>
      <c r="AA15" s="161"/>
      <c r="AB15" s="159">
        <v>431</v>
      </c>
      <c r="AC15" s="66">
        <v>6</v>
      </c>
    </row>
    <row r="16" spans="1:37" ht="13.7" customHeight="1" x14ac:dyDescent="0.2">
      <c r="A16" s="65">
        <v>7</v>
      </c>
      <c r="B16" s="6">
        <v>3</v>
      </c>
      <c r="C16" s="163"/>
      <c r="D16" s="121">
        <v>26</v>
      </c>
      <c r="E16" s="141">
        <v>64</v>
      </c>
      <c r="F16" s="121">
        <v>10</v>
      </c>
      <c r="G16" s="141">
        <v>2</v>
      </c>
      <c r="H16" s="141">
        <v>1</v>
      </c>
      <c r="I16" s="141">
        <v>1</v>
      </c>
      <c r="J16" s="8"/>
      <c r="K16" s="8">
        <v>3</v>
      </c>
      <c r="L16" s="121"/>
      <c r="M16" s="140">
        <v>0</v>
      </c>
      <c r="N16" s="141"/>
      <c r="O16" s="2">
        <v>2</v>
      </c>
      <c r="P16" s="141">
        <v>6</v>
      </c>
      <c r="Q16" s="8">
        <v>9</v>
      </c>
      <c r="R16" s="2">
        <v>2</v>
      </c>
      <c r="S16" s="9">
        <v>222</v>
      </c>
      <c r="T16" s="10"/>
      <c r="U16" s="8">
        <v>66</v>
      </c>
      <c r="V16" s="8">
        <v>20</v>
      </c>
      <c r="W16" s="8"/>
      <c r="X16" s="8">
        <v>2</v>
      </c>
      <c r="Y16" s="10">
        <v>46</v>
      </c>
      <c r="Z16" s="8">
        <v>2</v>
      </c>
      <c r="AA16" s="161"/>
      <c r="AB16" s="159">
        <v>181</v>
      </c>
      <c r="AC16" s="66">
        <v>7</v>
      </c>
    </row>
    <row r="17" spans="1:29" ht="13.7" customHeight="1" x14ac:dyDescent="0.2">
      <c r="A17" s="65">
        <v>8</v>
      </c>
      <c r="B17" s="6">
        <v>3</v>
      </c>
      <c r="C17" s="163">
        <f>15+14+13+6+1+1</f>
        <v>50</v>
      </c>
      <c r="D17" s="121">
        <v>14</v>
      </c>
      <c r="E17" s="141">
        <v>59</v>
      </c>
      <c r="F17" s="121">
        <v>4</v>
      </c>
      <c r="G17" s="141">
        <v>1</v>
      </c>
      <c r="H17" s="141"/>
      <c r="I17" s="141">
        <v>2</v>
      </c>
      <c r="J17" s="8"/>
      <c r="K17" s="8"/>
      <c r="L17" s="121"/>
      <c r="M17" s="140">
        <v>0</v>
      </c>
      <c r="N17" s="141"/>
      <c r="O17" s="2">
        <v>2</v>
      </c>
      <c r="P17" s="141">
        <v>3</v>
      </c>
      <c r="Q17" s="8">
        <v>5</v>
      </c>
      <c r="R17" s="2">
        <v>2</v>
      </c>
      <c r="S17" s="9">
        <v>154</v>
      </c>
      <c r="T17" s="10"/>
      <c r="U17" s="8">
        <v>52</v>
      </c>
      <c r="V17" s="8">
        <v>16</v>
      </c>
      <c r="W17" s="8">
        <v>2</v>
      </c>
      <c r="X17" s="8">
        <v>2</v>
      </c>
      <c r="Y17" s="10">
        <v>32</v>
      </c>
      <c r="Z17" s="8"/>
      <c r="AA17" s="161">
        <f>32+7+23</f>
        <v>62</v>
      </c>
      <c r="AB17" s="159">
        <v>100</v>
      </c>
      <c r="AC17" s="66">
        <v>8</v>
      </c>
    </row>
    <row r="18" spans="1:29" ht="13.7" customHeight="1" x14ac:dyDescent="0.2">
      <c r="A18" s="65">
        <v>9</v>
      </c>
      <c r="B18" s="6">
        <v>2</v>
      </c>
      <c r="C18" s="122"/>
      <c r="D18" s="121">
        <v>2</v>
      </c>
      <c r="E18" s="141">
        <v>7</v>
      </c>
      <c r="F18" s="121"/>
      <c r="G18" s="141"/>
      <c r="H18" s="141"/>
      <c r="I18" s="141">
        <v>2</v>
      </c>
      <c r="J18" s="8"/>
      <c r="K18" s="8"/>
      <c r="L18" s="121"/>
      <c r="M18" s="140">
        <v>0</v>
      </c>
      <c r="N18" s="141"/>
      <c r="O18" s="2">
        <v>2</v>
      </c>
      <c r="P18" s="141">
        <v>1</v>
      </c>
      <c r="Q18" s="8">
        <v>1</v>
      </c>
      <c r="R18" s="2">
        <v>2</v>
      </c>
      <c r="S18" s="9">
        <v>22</v>
      </c>
      <c r="T18" s="10"/>
      <c r="U18" s="8">
        <v>6</v>
      </c>
      <c r="V18" s="8">
        <v>7</v>
      </c>
      <c r="W18" s="8">
        <v>2</v>
      </c>
      <c r="X18" s="8">
        <v>2</v>
      </c>
      <c r="Y18" s="10"/>
      <c r="Z18" s="8"/>
      <c r="AA18" s="161"/>
      <c r="AB18" s="122"/>
      <c r="AC18" s="66">
        <v>9</v>
      </c>
    </row>
    <row r="19" spans="1:29" ht="13.7" customHeight="1" x14ac:dyDescent="0.2">
      <c r="A19" s="65">
        <v>10</v>
      </c>
      <c r="B19" s="6">
        <v>1</v>
      </c>
      <c r="C19" s="122"/>
      <c r="D19" s="121">
        <v>2</v>
      </c>
      <c r="E19" s="141">
        <v>13</v>
      </c>
      <c r="F19" s="121"/>
      <c r="G19" s="141"/>
      <c r="H19" s="141"/>
      <c r="I19" s="141"/>
      <c r="J19" s="8"/>
      <c r="K19" s="8"/>
      <c r="L19" s="121"/>
      <c r="M19" s="140">
        <v>0</v>
      </c>
      <c r="N19" s="141"/>
      <c r="O19" s="2">
        <v>2</v>
      </c>
      <c r="P19" s="141">
        <v>1</v>
      </c>
      <c r="Q19" s="8">
        <v>1</v>
      </c>
      <c r="R19" s="2">
        <v>2</v>
      </c>
      <c r="S19" s="9">
        <v>31</v>
      </c>
      <c r="T19" s="10"/>
      <c r="U19" s="8">
        <v>15</v>
      </c>
      <c r="V19" s="8">
        <v>1</v>
      </c>
      <c r="W19" s="8">
        <v>5</v>
      </c>
      <c r="X19" s="8">
        <v>1</v>
      </c>
      <c r="Y19" s="10">
        <v>1</v>
      </c>
      <c r="Z19" s="8"/>
      <c r="AA19" s="161"/>
      <c r="AB19" s="122"/>
      <c r="AC19" s="66">
        <v>10</v>
      </c>
    </row>
    <row r="20" spans="1:29" ht="13.7" customHeight="1" x14ac:dyDescent="0.2">
      <c r="A20" s="143">
        <v>11</v>
      </c>
      <c r="B20" s="144">
        <v>2</v>
      </c>
      <c r="C20" s="182">
        <f>261+46+14+75</f>
        <v>396</v>
      </c>
      <c r="D20" s="146"/>
      <c r="E20" s="147"/>
      <c r="F20" s="146"/>
      <c r="G20" s="147"/>
      <c r="H20" s="147"/>
      <c r="I20" s="147"/>
      <c r="J20" s="147"/>
      <c r="K20" s="147"/>
      <c r="L20" s="146"/>
      <c r="M20" s="140">
        <v>0</v>
      </c>
      <c r="N20" s="147"/>
      <c r="O20" s="2">
        <v>2</v>
      </c>
      <c r="P20" s="147"/>
      <c r="Q20" s="147"/>
      <c r="R20" s="2">
        <v>2</v>
      </c>
      <c r="S20" s="148"/>
      <c r="T20" s="146"/>
      <c r="U20" s="147"/>
      <c r="V20" s="147"/>
      <c r="W20" s="147"/>
      <c r="X20" s="147"/>
      <c r="Y20" s="146"/>
      <c r="Z20" s="147"/>
      <c r="AA20" s="161"/>
      <c r="AB20" s="145"/>
      <c r="AC20" s="149">
        <v>11</v>
      </c>
    </row>
    <row r="21" spans="1:29" ht="13.7" customHeight="1" x14ac:dyDescent="0.2">
      <c r="A21" s="65">
        <v>12</v>
      </c>
      <c r="B21" s="6">
        <v>2</v>
      </c>
      <c r="C21" s="122"/>
      <c r="D21" s="121">
        <v>11</v>
      </c>
      <c r="E21" s="141">
        <v>17</v>
      </c>
      <c r="F21" s="121"/>
      <c r="G21" s="141"/>
      <c r="H21" s="141"/>
      <c r="I21" s="141"/>
      <c r="J21" s="8"/>
      <c r="K21" s="8"/>
      <c r="L21" s="121"/>
      <c r="M21" s="140">
        <v>0</v>
      </c>
      <c r="N21" s="141"/>
      <c r="O21" s="2">
        <v>2</v>
      </c>
      <c r="P21" s="141">
        <v>2</v>
      </c>
      <c r="Q21" s="8">
        <v>5</v>
      </c>
      <c r="R21" s="2">
        <v>2</v>
      </c>
      <c r="S21" s="9">
        <v>53</v>
      </c>
      <c r="T21" s="10"/>
      <c r="U21" s="8">
        <v>27</v>
      </c>
      <c r="V21" s="8">
        <v>2</v>
      </c>
      <c r="W21" s="8">
        <v>6</v>
      </c>
      <c r="X21" s="8">
        <v>2</v>
      </c>
      <c r="Y21" s="10">
        <v>1</v>
      </c>
      <c r="Z21" s="8"/>
      <c r="AA21" s="161"/>
      <c r="AB21" s="159">
        <v>63</v>
      </c>
      <c r="AC21" s="66">
        <v>12</v>
      </c>
    </row>
    <row r="22" spans="1:29" ht="13.7" customHeight="1" x14ac:dyDescent="0.2">
      <c r="A22" s="65">
        <v>13</v>
      </c>
      <c r="B22" s="6">
        <v>2</v>
      </c>
      <c r="C22" s="122"/>
      <c r="D22" s="121">
        <v>9</v>
      </c>
      <c r="E22" s="141">
        <v>20</v>
      </c>
      <c r="F22" s="121">
        <v>1</v>
      </c>
      <c r="G22" s="141"/>
      <c r="H22" s="141"/>
      <c r="I22" s="141"/>
      <c r="J22" s="8"/>
      <c r="K22" s="8"/>
      <c r="L22" s="121"/>
      <c r="M22" s="140">
        <v>0</v>
      </c>
      <c r="N22" s="141"/>
      <c r="O22" s="2">
        <v>2</v>
      </c>
      <c r="P22" s="141">
        <v>1</v>
      </c>
      <c r="Q22" s="8">
        <v>3</v>
      </c>
      <c r="R22" s="2">
        <v>2</v>
      </c>
      <c r="S22" s="9">
        <v>56</v>
      </c>
      <c r="T22" s="10"/>
      <c r="U22" s="8">
        <v>26</v>
      </c>
      <c r="V22" s="8">
        <v>7</v>
      </c>
      <c r="W22" s="8">
        <v>5</v>
      </c>
      <c r="X22" s="8"/>
      <c r="Y22" s="10"/>
      <c r="Z22" s="8"/>
      <c r="AA22" s="161"/>
      <c r="AB22" s="159">
        <v>92</v>
      </c>
      <c r="AC22" s="66">
        <v>13</v>
      </c>
    </row>
    <row r="23" spans="1:29" ht="13.7" customHeight="1" x14ac:dyDescent="0.2">
      <c r="A23" s="65">
        <v>14</v>
      </c>
      <c r="B23" s="6">
        <v>2</v>
      </c>
      <c r="C23" s="122"/>
      <c r="D23" s="121">
        <v>16</v>
      </c>
      <c r="E23" s="141">
        <v>85</v>
      </c>
      <c r="F23" s="121">
        <v>1</v>
      </c>
      <c r="G23" s="141"/>
      <c r="H23" s="141"/>
      <c r="I23" s="141"/>
      <c r="J23" s="8"/>
      <c r="K23" s="8"/>
      <c r="L23" s="121"/>
      <c r="M23" s="140">
        <v>0</v>
      </c>
      <c r="N23" s="141"/>
      <c r="O23" s="2">
        <v>2</v>
      </c>
      <c r="P23" s="141">
        <v>1</v>
      </c>
      <c r="Q23" s="8">
        <v>1</v>
      </c>
      <c r="R23" s="2">
        <v>2</v>
      </c>
      <c r="S23" s="9">
        <v>241</v>
      </c>
      <c r="T23" s="10"/>
      <c r="U23" s="8">
        <v>88</v>
      </c>
      <c r="V23" s="8">
        <v>29</v>
      </c>
      <c r="W23" s="8">
        <v>22</v>
      </c>
      <c r="X23" s="8">
        <v>2</v>
      </c>
      <c r="Y23" s="10">
        <v>1</v>
      </c>
      <c r="Z23" s="8">
        <v>2</v>
      </c>
      <c r="AA23" s="161"/>
      <c r="AB23" s="159">
        <v>210</v>
      </c>
      <c r="AC23" s="66">
        <v>14</v>
      </c>
    </row>
    <row r="24" spans="1:29" ht="13.7" customHeight="1" x14ac:dyDescent="0.2">
      <c r="A24" s="65">
        <v>15</v>
      </c>
      <c r="B24" s="6">
        <v>2</v>
      </c>
      <c r="C24" s="122"/>
      <c r="D24" s="121">
        <v>20</v>
      </c>
      <c r="E24" s="141">
        <v>71</v>
      </c>
      <c r="F24" s="121"/>
      <c r="G24" s="141"/>
      <c r="H24" s="141"/>
      <c r="I24" s="141"/>
      <c r="J24" s="8"/>
      <c r="K24" s="8"/>
      <c r="L24" s="121"/>
      <c r="M24" s="140">
        <v>0</v>
      </c>
      <c r="N24" s="141"/>
      <c r="O24" s="2">
        <v>2</v>
      </c>
      <c r="P24" s="141">
        <v>9</v>
      </c>
      <c r="Q24" s="8">
        <v>16</v>
      </c>
      <c r="R24" s="2">
        <v>2</v>
      </c>
      <c r="S24" s="9">
        <v>205</v>
      </c>
      <c r="T24" s="10"/>
      <c r="U24" s="8">
        <v>98</v>
      </c>
      <c r="V24" s="8">
        <v>22</v>
      </c>
      <c r="W24" s="8">
        <v>25</v>
      </c>
      <c r="X24" s="8">
        <v>4</v>
      </c>
      <c r="Y24" s="10"/>
      <c r="Z24" s="8"/>
      <c r="AA24" s="161">
        <f>33+9+41</f>
        <v>83</v>
      </c>
      <c r="AB24" s="159">
        <v>74</v>
      </c>
      <c r="AC24" s="66">
        <v>15</v>
      </c>
    </row>
    <row r="25" spans="1:29" ht="13.7" customHeight="1" x14ac:dyDescent="0.2">
      <c r="A25" s="65">
        <v>16</v>
      </c>
      <c r="B25" s="6">
        <v>2</v>
      </c>
      <c r="C25" s="122"/>
      <c r="D25" s="121">
        <v>3</v>
      </c>
      <c r="E25" s="141">
        <v>16</v>
      </c>
      <c r="F25" s="121"/>
      <c r="G25" s="141"/>
      <c r="H25" s="141"/>
      <c r="I25" s="141"/>
      <c r="J25" s="8"/>
      <c r="K25" s="8">
        <v>2</v>
      </c>
      <c r="L25" s="121"/>
      <c r="M25" s="140">
        <v>0</v>
      </c>
      <c r="N25" s="141"/>
      <c r="O25" s="2">
        <v>2</v>
      </c>
      <c r="P25" s="141">
        <v>1</v>
      </c>
      <c r="Q25" s="8">
        <v>1</v>
      </c>
      <c r="R25" s="2">
        <v>2</v>
      </c>
      <c r="S25" s="9">
        <v>44</v>
      </c>
      <c r="T25" s="10"/>
      <c r="U25" s="8">
        <v>22</v>
      </c>
      <c r="V25" s="8">
        <v>9</v>
      </c>
      <c r="W25" s="8">
        <v>7</v>
      </c>
      <c r="X25" s="8"/>
      <c r="Y25" s="10">
        <v>3</v>
      </c>
      <c r="Z25" s="8"/>
      <c r="AA25" s="161"/>
      <c r="AB25" s="159">
        <v>161</v>
      </c>
      <c r="AC25" s="66">
        <v>16</v>
      </c>
    </row>
    <row r="26" spans="1:29" ht="13.7" customHeight="1" x14ac:dyDescent="0.2">
      <c r="A26" s="65">
        <v>17</v>
      </c>
      <c r="B26" s="6">
        <v>1</v>
      </c>
      <c r="C26" s="122"/>
      <c r="D26" s="121">
        <v>3</v>
      </c>
      <c r="E26" s="141">
        <v>15</v>
      </c>
      <c r="F26" s="121"/>
      <c r="G26" s="141"/>
      <c r="H26" s="141"/>
      <c r="I26" s="141"/>
      <c r="J26" s="8"/>
      <c r="K26" s="8"/>
      <c r="L26" s="121"/>
      <c r="M26" s="140">
        <v>0</v>
      </c>
      <c r="N26" s="141"/>
      <c r="O26" s="2">
        <v>2</v>
      </c>
      <c r="P26" s="141">
        <v>1</v>
      </c>
      <c r="Q26" s="8">
        <v>1</v>
      </c>
      <c r="R26" s="2">
        <v>2</v>
      </c>
      <c r="S26" s="9">
        <v>45</v>
      </c>
      <c r="T26" s="10"/>
      <c r="U26" s="8">
        <v>15</v>
      </c>
      <c r="V26" s="8">
        <v>5</v>
      </c>
      <c r="W26" s="8">
        <v>4</v>
      </c>
      <c r="X26" s="8"/>
      <c r="Y26" s="10"/>
      <c r="Z26" s="8"/>
      <c r="AA26" s="161"/>
      <c r="AB26" s="122"/>
      <c r="AC26" s="66">
        <v>17</v>
      </c>
    </row>
    <row r="27" spans="1:29" ht="13.7" customHeight="1" x14ac:dyDescent="0.2">
      <c r="A27" s="143">
        <v>18</v>
      </c>
      <c r="B27" s="144">
        <v>2</v>
      </c>
      <c r="C27" s="145"/>
      <c r="D27" s="146"/>
      <c r="E27" s="147"/>
      <c r="F27" s="146"/>
      <c r="G27" s="147"/>
      <c r="H27" s="147"/>
      <c r="I27" s="147"/>
      <c r="J27" s="147"/>
      <c r="K27" s="147"/>
      <c r="L27" s="146"/>
      <c r="M27" s="140">
        <v>0</v>
      </c>
      <c r="N27" s="147"/>
      <c r="O27" s="2">
        <v>2</v>
      </c>
      <c r="P27" s="147"/>
      <c r="Q27" s="147"/>
      <c r="R27" s="2">
        <v>2</v>
      </c>
      <c r="S27" s="148"/>
      <c r="T27" s="146"/>
      <c r="U27" s="147"/>
      <c r="V27" s="147"/>
      <c r="W27" s="147"/>
      <c r="X27" s="147"/>
      <c r="Y27" s="146"/>
      <c r="Z27" s="147"/>
      <c r="AA27" s="161"/>
      <c r="AB27" s="145"/>
      <c r="AC27" s="149">
        <v>18</v>
      </c>
    </row>
    <row r="28" spans="1:29" ht="13.7" customHeight="1" x14ac:dyDescent="0.2">
      <c r="A28" s="65">
        <v>19</v>
      </c>
      <c r="B28" s="6">
        <v>2</v>
      </c>
      <c r="C28" s="122"/>
      <c r="D28" s="121">
        <v>9</v>
      </c>
      <c r="E28" s="141">
        <v>11</v>
      </c>
      <c r="F28" s="121">
        <v>1</v>
      </c>
      <c r="G28" s="141"/>
      <c r="H28" s="141">
        <v>1</v>
      </c>
      <c r="I28" s="141"/>
      <c r="J28" s="8"/>
      <c r="K28" s="8"/>
      <c r="L28" s="121"/>
      <c r="M28" s="140">
        <v>0</v>
      </c>
      <c r="N28" s="141"/>
      <c r="O28" s="2">
        <v>2</v>
      </c>
      <c r="P28" s="141">
        <v>2</v>
      </c>
      <c r="Q28" s="8">
        <v>4</v>
      </c>
      <c r="R28" s="2">
        <v>2</v>
      </c>
      <c r="S28" s="9">
        <v>43</v>
      </c>
      <c r="T28" s="10"/>
      <c r="U28" s="8">
        <v>24</v>
      </c>
      <c r="V28" s="8">
        <v>7</v>
      </c>
      <c r="W28" s="8">
        <v>2</v>
      </c>
      <c r="X28" s="8"/>
      <c r="Y28" s="10">
        <v>3</v>
      </c>
      <c r="Z28" s="8"/>
      <c r="AA28" s="161"/>
      <c r="AB28" s="159">
        <v>93</v>
      </c>
      <c r="AC28" s="66">
        <v>19</v>
      </c>
    </row>
    <row r="29" spans="1:29" ht="13.7" customHeight="1" x14ac:dyDescent="0.2">
      <c r="A29" s="65">
        <v>20</v>
      </c>
      <c r="B29" s="6">
        <v>1</v>
      </c>
      <c r="C29" s="122"/>
      <c r="D29" s="121">
        <v>12</v>
      </c>
      <c r="E29" s="141">
        <v>20</v>
      </c>
      <c r="F29" s="121">
        <v>4</v>
      </c>
      <c r="G29" s="141"/>
      <c r="H29" s="141"/>
      <c r="I29" s="141"/>
      <c r="J29" s="8"/>
      <c r="K29" s="8"/>
      <c r="L29" s="121"/>
      <c r="M29" s="140">
        <v>0</v>
      </c>
      <c r="N29" s="141"/>
      <c r="O29" s="2">
        <v>2</v>
      </c>
      <c r="P29" s="141">
        <v>1</v>
      </c>
      <c r="Q29" s="8">
        <v>4</v>
      </c>
      <c r="R29" s="2">
        <v>2</v>
      </c>
      <c r="S29" s="9">
        <v>82</v>
      </c>
      <c r="T29" s="10"/>
      <c r="U29" s="8">
        <v>28</v>
      </c>
      <c r="V29" s="8">
        <v>6</v>
      </c>
      <c r="W29" s="8">
        <v>5</v>
      </c>
      <c r="X29" s="8">
        <v>1</v>
      </c>
      <c r="Y29" s="10">
        <v>10</v>
      </c>
      <c r="Z29" s="8"/>
      <c r="AA29" s="161"/>
      <c r="AB29" s="122"/>
      <c r="AC29" s="66">
        <v>20</v>
      </c>
    </row>
    <row r="30" spans="1:29" ht="13.7" customHeight="1" x14ac:dyDescent="0.2">
      <c r="A30" s="65">
        <v>21</v>
      </c>
      <c r="B30" s="6">
        <v>3</v>
      </c>
      <c r="C30" s="163">
        <f>48+71+11</f>
        <v>130</v>
      </c>
      <c r="D30" s="121">
        <v>32</v>
      </c>
      <c r="E30" s="141">
        <v>125</v>
      </c>
      <c r="F30" s="121">
        <v>9</v>
      </c>
      <c r="G30" s="141">
        <v>3</v>
      </c>
      <c r="H30" s="141"/>
      <c r="I30" s="141"/>
      <c r="J30" s="8"/>
      <c r="K30" s="8"/>
      <c r="L30" s="121"/>
      <c r="M30" s="140">
        <v>0</v>
      </c>
      <c r="N30" s="141"/>
      <c r="O30" s="2">
        <v>2</v>
      </c>
      <c r="P30" s="141">
        <v>8</v>
      </c>
      <c r="Q30" s="8">
        <v>16</v>
      </c>
      <c r="R30" s="2">
        <v>2</v>
      </c>
      <c r="S30" s="9">
        <v>317</v>
      </c>
      <c r="T30" s="10"/>
      <c r="U30" s="8">
        <v>93</v>
      </c>
      <c r="V30" s="8">
        <v>20</v>
      </c>
      <c r="W30" s="8">
        <v>62</v>
      </c>
      <c r="X30" s="8">
        <v>3</v>
      </c>
      <c r="Y30" s="10">
        <v>37</v>
      </c>
      <c r="Z30" s="8"/>
      <c r="AA30" s="161"/>
      <c r="AB30" s="159">
        <v>136</v>
      </c>
      <c r="AC30" s="66">
        <v>21</v>
      </c>
    </row>
    <row r="31" spans="1:29" ht="13.7" customHeight="1" x14ac:dyDescent="0.2">
      <c r="A31" s="65">
        <v>22</v>
      </c>
      <c r="B31" s="6">
        <v>3</v>
      </c>
      <c r="C31" s="163">
        <f>53+108+13</f>
        <v>174</v>
      </c>
      <c r="D31" s="121">
        <v>22</v>
      </c>
      <c r="E31" s="141">
        <v>98</v>
      </c>
      <c r="F31" s="121">
        <v>8</v>
      </c>
      <c r="G31" s="141">
        <v>2</v>
      </c>
      <c r="H31" s="141"/>
      <c r="I31" s="141">
        <v>1</v>
      </c>
      <c r="J31" s="8"/>
      <c r="K31" s="8">
        <v>1</v>
      </c>
      <c r="L31" s="121"/>
      <c r="M31" s="140">
        <v>0</v>
      </c>
      <c r="N31" s="141"/>
      <c r="O31" s="2">
        <v>2</v>
      </c>
      <c r="P31" s="141">
        <v>1</v>
      </c>
      <c r="Q31" s="8">
        <v>1</v>
      </c>
      <c r="R31" s="2">
        <v>2</v>
      </c>
      <c r="S31" s="9">
        <v>271</v>
      </c>
      <c r="T31" s="10"/>
      <c r="U31" s="8">
        <v>94</v>
      </c>
      <c r="V31" s="8">
        <v>17</v>
      </c>
      <c r="W31" s="8">
        <v>26</v>
      </c>
      <c r="X31" s="8">
        <v>3</v>
      </c>
      <c r="Y31" s="10">
        <v>26</v>
      </c>
      <c r="Z31" s="8"/>
      <c r="AA31" s="161">
        <f>77+28+65</f>
        <v>170</v>
      </c>
      <c r="AB31" s="159">
        <v>128</v>
      </c>
      <c r="AC31" s="66">
        <v>22</v>
      </c>
    </row>
    <row r="32" spans="1:29" ht="13.7" customHeight="1" x14ac:dyDescent="0.2">
      <c r="A32" s="65">
        <v>23</v>
      </c>
      <c r="B32" s="6">
        <v>1</v>
      </c>
      <c r="C32" s="122"/>
      <c r="D32" s="121">
        <v>3</v>
      </c>
      <c r="E32" s="141">
        <v>8</v>
      </c>
      <c r="F32" s="121"/>
      <c r="G32" s="141"/>
      <c r="H32" s="141"/>
      <c r="I32" s="141"/>
      <c r="J32" s="8"/>
      <c r="K32" s="8"/>
      <c r="L32" s="121"/>
      <c r="M32" s="140">
        <v>0</v>
      </c>
      <c r="N32" s="141"/>
      <c r="O32" s="2">
        <v>2</v>
      </c>
      <c r="P32" s="141">
        <v>1</v>
      </c>
      <c r="Q32" s="8">
        <v>1</v>
      </c>
      <c r="R32" s="2">
        <v>2</v>
      </c>
      <c r="S32" s="9">
        <v>22</v>
      </c>
      <c r="T32" s="10"/>
      <c r="U32" s="8">
        <v>15</v>
      </c>
      <c r="V32" s="8">
        <v>2</v>
      </c>
      <c r="W32" s="8">
        <v>5</v>
      </c>
      <c r="X32" s="8"/>
      <c r="Y32" s="10"/>
      <c r="Z32" s="8"/>
      <c r="AA32" s="161"/>
      <c r="AB32" s="122"/>
      <c r="AC32" s="66">
        <v>23</v>
      </c>
    </row>
    <row r="33" spans="1:30" ht="13.7" customHeight="1" x14ac:dyDescent="0.2">
      <c r="A33" s="65">
        <v>24</v>
      </c>
      <c r="B33" s="6">
        <v>1</v>
      </c>
      <c r="C33" s="122"/>
      <c r="D33" s="121">
        <v>7</v>
      </c>
      <c r="E33" s="141">
        <v>15</v>
      </c>
      <c r="F33" s="121">
        <v>3</v>
      </c>
      <c r="G33" s="141"/>
      <c r="H33" s="141"/>
      <c r="I33" s="141"/>
      <c r="J33" s="8"/>
      <c r="K33" s="8"/>
      <c r="L33" s="121"/>
      <c r="M33" s="140">
        <v>0</v>
      </c>
      <c r="N33" s="141"/>
      <c r="O33" s="2">
        <v>2</v>
      </c>
      <c r="P33" s="141">
        <v>1</v>
      </c>
      <c r="Q33" s="8">
        <v>2</v>
      </c>
      <c r="R33" s="2">
        <v>2</v>
      </c>
      <c r="S33" s="9">
        <v>57</v>
      </c>
      <c r="T33" s="10"/>
      <c r="U33" s="8">
        <v>28</v>
      </c>
      <c r="V33" s="8">
        <v>5</v>
      </c>
      <c r="W33" s="8">
        <v>2</v>
      </c>
      <c r="X33" s="8">
        <v>2</v>
      </c>
      <c r="Y33" s="10"/>
      <c r="Z33" s="8">
        <v>1</v>
      </c>
      <c r="AA33" s="161"/>
      <c r="AB33" s="122"/>
      <c r="AC33" s="66">
        <v>24</v>
      </c>
    </row>
    <row r="34" spans="1:30" ht="13.7" customHeight="1" x14ac:dyDescent="0.2">
      <c r="A34" s="143">
        <v>25</v>
      </c>
      <c r="B34" s="144">
        <v>1</v>
      </c>
      <c r="C34" s="145"/>
      <c r="D34" s="146"/>
      <c r="E34" s="147"/>
      <c r="F34" s="146"/>
      <c r="G34" s="147"/>
      <c r="H34" s="147"/>
      <c r="I34" s="147"/>
      <c r="J34" s="147"/>
      <c r="K34" s="147"/>
      <c r="L34" s="146"/>
      <c r="M34" s="140">
        <v>0</v>
      </c>
      <c r="N34" s="147"/>
      <c r="O34" s="2">
        <v>2</v>
      </c>
      <c r="P34" s="147"/>
      <c r="Q34" s="147"/>
      <c r="R34" s="2">
        <v>2</v>
      </c>
      <c r="S34" s="148"/>
      <c r="T34" s="146"/>
      <c r="U34" s="147"/>
      <c r="V34" s="147"/>
      <c r="W34" s="147"/>
      <c r="X34" s="147"/>
      <c r="Y34" s="146"/>
      <c r="Z34" s="147"/>
      <c r="AA34" s="161"/>
      <c r="AB34" s="145"/>
      <c r="AC34" s="149">
        <v>25</v>
      </c>
    </row>
    <row r="35" spans="1:30" ht="13.7" customHeight="1" x14ac:dyDescent="0.2">
      <c r="A35" s="65">
        <v>26</v>
      </c>
      <c r="B35" s="6">
        <v>2</v>
      </c>
      <c r="C35" s="122"/>
      <c r="D35" s="121">
        <v>10</v>
      </c>
      <c r="E35" s="141">
        <v>26</v>
      </c>
      <c r="F35" s="121">
        <v>2</v>
      </c>
      <c r="G35" s="141"/>
      <c r="H35" s="141">
        <v>1</v>
      </c>
      <c r="I35" s="141"/>
      <c r="J35" s="8"/>
      <c r="K35" s="8"/>
      <c r="L35" s="121"/>
      <c r="M35" s="140">
        <v>0</v>
      </c>
      <c r="N35" s="141"/>
      <c r="O35" s="2">
        <v>2</v>
      </c>
      <c r="P35" s="141">
        <v>3</v>
      </c>
      <c r="Q35" s="8">
        <v>7</v>
      </c>
      <c r="R35" s="2">
        <v>2</v>
      </c>
      <c r="S35" s="9">
        <v>71</v>
      </c>
      <c r="T35" s="10"/>
      <c r="U35" s="8">
        <v>35</v>
      </c>
      <c r="V35" s="8">
        <v>16</v>
      </c>
      <c r="W35" s="8">
        <v>6</v>
      </c>
      <c r="X35" s="8">
        <v>1</v>
      </c>
      <c r="Y35" s="10"/>
      <c r="Z35" s="8"/>
      <c r="AA35" s="161"/>
      <c r="AB35" s="159">
        <v>83</v>
      </c>
      <c r="AC35" s="66">
        <v>26</v>
      </c>
    </row>
    <row r="36" spans="1:30" ht="13.7" customHeight="1" x14ac:dyDescent="0.2">
      <c r="A36" s="65">
        <v>27</v>
      </c>
      <c r="B36" s="6">
        <v>1</v>
      </c>
      <c r="C36" s="122"/>
      <c r="D36" s="121">
        <v>6</v>
      </c>
      <c r="E36" s="141">
        <v>18</v>
      </c>
      <c r="F36" s="121"/>
      <c r="G36" s="141"/>
      <c r="H36" s="141">
        <v>1</v>
      </c>
      <c r="I36" s="141"/>
      <c r="J36" s="8"/>
      <c r="K36" s="8">
        <v>1</v>
      </c>
      <c r="L36" s="121"/>
      <c r="M36" s="140">
        <v>0</v>
      </c>
      <c r="N36" s="141"/>
      <c r="O36" s="2">
        <v>2</v>
      </c>
      <c r="P36" s="141">
        <v>2</v>
      </c>
      <c r="Q36" s="8">
        <v>4</v>
      </c>
      <c r="R36" s="2">
        <v>2</v>
      </c>
      <c r="S36" s="9">
        <v>48</v>
      </c>
      <c r="T36" s="10"/>
      <c r="U36" s="8">
        <v>21</v>
      </c>
      <c r="V36" s="8">
        <v>5</v>
      </c>
      <c r="W36" s="184">
        <v>5</v>
      </c>
      <c r="X36" s="8">
        <v>1</v>
      </c>
      <c r="Y36" s="10">
        <v>2</v>
      </c>
      <c r="Z36" s="8"/>
      <c r="AA36" s="161"/>
      <c r="AB36" s="122"/>
      <c r="AC36" s="66">
        <v>27</v>
      </c>
    </row>
    <row r="37" spans="1:30" ht="13.7" customHeight="1" x14ac:dyDescent="0.2">
      <c r="A37" s="65">
        <v>28</v>
      </c>
      <c r="B37" s="6">
        <v>2</v>
      </c>
      <c r="C37" s="122"/>
      <c r="D37" s="121">
        <v>27</v>
      </c>
      <c r="E37" s="141">
        <v>64</v>
      </c>
      <c r="F37" s="121">
        <v>1</v>
      </c>
      <c r="G37" s="141"/>
      <c r="H37" s="141"/>
      <c r="I37" s="141">
        <v>3</v>
      </c>
      <c r="J37" s="8"/>
      <c r="K37" s="8">
        <v>1</v>
      </c>
      <c r="L37" s="121"/>
      <c r="M37" s="140">
        <v>0</v>
      </c>
      <c r="N37" s="141"/>
      <c r="O37" s="2">
        <v>2</v>
      </c>
      <c r="P37" s="141">
        <v>3</v>
      </c>
      <c r="Q37" s="8">
        <v>6</v>
      </c>
      <c r="R37" s="2">
        <v>2</v>
      </c>
      <c r="S37" s="9">
        <v>205</v>
      </c>
      <c r="T37" s="10"/>
      <c r="U37" s="8">
        <v>106</v>
      </c>
      <c r="V37" s="8">
        <v>16</v>
      </c>
      <c r="W37" s="8">
        <v>18</v>
      </c>
      <c r="X37" s="8">
        <v>1</v>
      </c>
      <c r="Y37" s="10"/>
      <c r="Z37" s="8">
        <v>4</v>
      </c>
      <c r="AA37" s="161"/>
      <c r="AB37" s="159">
        <v>103</v>
      </c>
      <c r="AC37" s="66">
        <v>28</v>
      </c>
    </row>
    <row r="38" spans="1:30" ht="13.7" customHeight="1" x14ac:dyDescent="0.2">
      <c r="A38" s="65">
        <v>29</v>
      </c>
      <c r="B38" s="6">
        <v>2</v>
      </c>
      <c r="C38" s="122"/>
      <c r="D38" s="121">
        <v>20</v>
      </c>
      <c r="E38" s="141">
        <v>58</v>
      </c>
      <c r="F38" s="121">
        <v>1</v>
      </c>
      <c r="G38" s="141"/>
      <c r="H38" s="141">
        <v>3</v>
      </c>
      <c r="I38" s="141"/>
      <c r="J38" s="8">
        <v>3</v>
      </c>
      <c r="K38" s="8"/>
      <c r="L38" s="121"/>
      <c r="M38" s="140">
        <v>0</v>
      </c>
      <c r="N38" s="141"/>
      <c r="O38" s="2">
        <v>2</v>
      </c>
      <c r="P38" s="141">
        <v>5</v>
      </c>
      <c r="Q38" s="8">
        <v>8</v>
      </c>
      <c r="R38" s="2">
        <v>2</v>
      </c>
      <c r="S38" s="9">
        <v>167</v>
      </c>
      <c r="T38" s="10"/>
      <c r="U38" s="8">
        <v>71</v>
      </c>
      <c r="V38" s="8">
        <v>16</v>
      </c>
      <c r="W38" s="8">
        <v>13</v>
      </c>
      <c r="X38" s="8">
        <v>9</v>
      </c>
      <c r="Y38" s="10">
        <v>3</v>
      </c>
      <c r="Z38" s="8"/>
      <c r="AA38" s="161">
        <f>70+20+135+2</f>
        <v>227</v>
      </c>
      <c r="AB38" s="159">
        <v>150</v>
      </c>
      <c r="AC38" s="66">
        <v>29</v>
      </c>
    </row>
    <row r="39" spans="1:30" ht="13.7" customHeight="1" x14ac:dyDescent="0.2">
      <c r="A39" s="65">
        <v>30</v>
      </c>
      <c r="B39" s="6">
        <v>1</v>
      </c>
      <c r="C39" s="122"/>
      <c r="D39" s="121">
        <v>2</v>
      </c>
      <c r="E39" s="141">
        <v>10</v>
      </c>
      <c r="F39" s="121"/>
      <c r="G39" s="141"/>
      <c r="H39" s="141"/>
      <c r="I39" s="141"/>
      <c r="J39" s="8"/>
      <c r="K39" s="8">
        <v>1</v>
      </c>
      <c r="L39" s="121"/>
      <c r="M39" s="140">
        <v>0</v>
      </c>
      <c r="N39" s="141"/>
      <c r="O39" s="2">
        <v>2</v>
      </c>
      <c r="P39" s="141">
        <v>1</v>
      </c>
      <c r="Q39" s="8">
        <v>2</v>
      </c>
      <c r="R39" s="2">
        <v>2</v>
      </c>
      <c r="S39" s="9">
        <v>27</v>
      </c>
      <c r="T39" s="10"/>
      <c r="U39" s="8">
        <v>14</v>
      </c>
      <c r="V39" s="8">
        <v>4</v>
      </c>
      <c r="W39" s="8">
        <v>2</v>
      </c>
      <c r="X39" s="8"/>
      <c r="Y39" s="10"/>
      <c r="Z39" s="8"/>
      <c r="AA39" s="161"/>
      <c r="AB39" s="122"/>
      <c r="AC39" s="66">
        <v>30</v>
      </c>
    </row>
    <row r="40" spans="1:30" ht="13.7" customHeight="1" x14ac:dyDescent="0.2">
      <c r="A40" s="67">
        <v>31</v>
      </c>
      <c r="B40" s="11"/>
      <c r="C40" s="122"/>
      <c r="D40" s="121"/>
      <c r="E40" s="141"/>
      <c r="F40" s="121"/>
      <c r="G40" s="141"/>
      <c r="H40" s="141"/>
      <c r="I40" s="141"/>
      <c r="J40" s="8"/>
      <c r="K40" s="8"/>
      <c r="L40" s="123"/>
      <c r="M40" s="140">
        <v>0</v>
      </c>
      <c r="N40" s="142"/>
      <c r="O40" s="2">
        <v>2</v>
      </c>
      <c r="P40" s="141"/>
      <c r="Q40" s="8"/>
      <c r="R40" s="2">
        <v>2</v>
      </c>
      <c r="S40" s="12"/>
      <c r="T40" s="13"/>
      <c r="U40" s="8"/>
      <c r="V40" s="8"/>
      <c r="W40" s="8"/>
      <c r="X40" s="8"/>
      <c r="Y40" s="13"/>
      <c r="Z40" s="117"/>
      <c r="AA40" s="162"/>
      <c r="AB40" s="124"/>
      <c r="AC40" s="68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52</v>
      </c>
      <c r="C41" s="108">
        <f t="shared" si="0"/>
        <v>1109</v>
      </c>
      <c r="D41" s="107">
        <f t="shared" si="0"/>
        <v>303</v>
      </c>
      <c r="E41" s="107">
        <f t="shared" si="0"/>
        <v>956</v>
      </c>
      <c r="F41" s="107">
        <f t="shared" si="0"/>
        <v>51</v>
      </c>
      <c r="G41" s="107">
        <f t="shared" si="0"/>
        <v>8</v>
      </c>
      <c r="H41" s="107">
        <f t="shared" si="0"/>
        <v>7</v>
      </c>
      <c r="I41" s="107">
        <f t="shared" si="0"/>
        <v>9</v>
      </c>
      <c r="J41" s="107">
        <f t="shared" si="0"/>
        <v>3</v>
      </c>
      <c r="K41" s="107">
        <f t="shared" si="0"/>
        <v>11</v>
      </c>
      <c r="L41" s="107">
        <f t="shared" si="0"/>
        <v>0</v>
      </c>
      <c r="M41" s="107">
        <f t="shared" si="0"/>
        <v>0</v>
      </c>
      <c r="N41" s="107">
        <f t="shared" si="0"/>
        <v>0</v>
      </c>
      <c r="O41" s="2">
        <f>AVERAGE(O10:O40)</f>
        <v>2</v>
      </c>
      <c r="P41" s="107">
        <f t="shared" si="0"/>
        <v>69</v>
      </c>
      <c r="Q41" s="109">
        <f t="shared" si="0"/>
        <v>119</v>
      </c>
      <c r="R41" s="110">
        <f>AVERAGE(R10:R40)</f>
        <v>2</v>
      </c>
      <c r="S41" s="14">
        <f t="shared" ref="S41:AB41" si="1">SUM(S10:S40)</f>
        <v>2730</v>
      </c>
      <c r="T41" s="14">
        <f t="shared" si="1"/>
        <v>0</v>
      </c>
      <c r="U41" s="14">
        <f t="shared" si="1"/>
        <v>1065</v>
      </c>
      <c r="V41" s="14">
        <f t="shared" si="1"/>
        <v>262</v>
      </c>
      <c r="W41" s="14">
        <f t="shared" si="1"/>
        <v>253</v>
      </c>
      <c r="X41" s="14">
        <f t="shared" si="1"/>
        <v>41</v>
      </c>
      <c r="Y41" s="14">
        <f t="shared" si="1"/>
        <v>207</v>
      </c>
      <c r="Z41" s="14">
        <f t="shared" si="1"/>
        <v>9</v>
      </c>
      <c r="AA41" s="14">
        <f t="shared" si="1"/>
        <v>613</v>
      </c>
      <c r="AB41" s="14">
        <f t="shared" si="1"/>
        <v>2273</v>
      </c>
      <c r="AC41" s="125" t="s">
        <v>6</v>
      </c>
      <c r="AD41" s="18"/>
    </row>
    <row r="42" spans="1:30" s="17" customFormat="1" ht="3" customHeight="1" x14ac:dyDescent="0.2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128"/>
      <c r="P42" s="71"/>
      <c r="Q42" s="71"/>
      <c r="R42" s="71"/>
      <c r="S42" s="71"/>
      <c r="T42" s="71"/>
      <c r="U42" s="72"/>
      <c r="V42" s="72"/>
      <c r="W42" s="72"/>
      <c r="X42" s="72"/>
      <c r="Y42" s="72"/>
      <c r="Z42" s="72"/>
      <c r="AA42" s="72"/>
      <c r="AB42" s="72"/>
      <c r="AC42" s="73"/>
    </row>
    <row r="43" spans="1:30" ht="27" customHeight="1" x14ac:dyDescent="0.2">
      <c r="A43" s="363" t="s">
        <v>32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3"/>
      <c r="O43" s="360"/>
      <c r="P43" s="360"/>
      <c r="Q43" s="360"/>
      <c r="R43" s="360"/>
      <c r="S43" s="360"/>
      <c r="T43" s="360"/>
      <c r="U43" s="361"/>
      <c r="V43" s="360"/>
      <c r="W43" s="360"/>
      <c r="X43" s="360"/>
      <c r="Y43" s="360"/>
      <c r="Z43" s="360"/>
      <c r="AA43" s="360"/>
      <c r="AB43" s="360"/>
      <c r="AC43" s="361"/>
    </row>
    <row r="44" spans="1:30" ht="3" customHeight="1" x14ac:dyDescent="0.2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75"/>
      <c r="X44" s="22"/>
      <c r="Y44" s="22"/>
      <c r="Z44" s="22"/>
      <c r="AA44" s="22"/>
      <c r="AB44" s="22"/>
      <c r="AC44" s="21"/>
    </row>
    <row r="45" spans="1:30" ht="11.25" customHeight="1" x14ac:dyDescent="0.2">
      <c r="A45" s="76" t="s">
        <v>5</v>
      </c>
      <c r="N45" s="164"/>
      <c r="O45" s="362">
        <v>2</v>
      </c>
      <c r="P45" s="362"/>
      <c r="S45" s="46"/>
      <c r="W45" s="18"/>
    </row>
    <row r="46" spans="1:30" x14ac:dyDescent="0.2">
      <c r="S46" s="46"/>
      <c r="W46" s="18"/>
    </row>
    <row r="47" spans="1:30" x14ac:dyDescent="0.2">
      <c r="S47" s="46"/>
      <c r="W47" s="18"/>
    </row>
    <row r="48" spans="1:30" x14ac:dyDescent="0.2">
      <c r="S48" s="46"/>
      <c r="W48" s="18"/>
    </row>
    <row r="49" spans="19:23" x14ac:dyDescent="0.2">
      <c r="S49" s="46"/>
      <c r="W49" s="18"/>
    </row>
    <row r="50" spans="19:23" x14ac:dyDescent="0.2">
      <c r="S50" s="46"/>
      <c r="W50" s="18"/>
    </row>
    <row r="51" spans="19:23" x14ac:dyDescent="0.2">
      <c r="S51" s="46"/>
      <c r="W51" s="18"/>
    </row>
    <row r="52" spans="19:23" x14ac:dyDescent="0.2">
      <c r="S52" s="46"/>
      <c r="W52" s="18"/>
    </row>
  </sheetData>
  <mergeCells count="40">
    <mergeCell ref="V43:AC43"/>
    <mergeCell ref="A6:A9"/>
    <mergeCell ref="B6:C8"/>
    <mergeCell ref="D6:O6"/>
    <mergeCell ref="P6:R8"/>
    <mergeCell ref="AC6:AC9"/>
    <mergeCell ref="T7:T8"/>
    <mergeCell ref="W7:W9"/>
    <mergeCell ref="D7:D8"/>
    <mergeCell ref="J7:J8"/>
    <mergeCell ref="K7:K8"/>
    <mergeCell ref="L7:L8"/>
    <mergeCell ref="O7:O8"/>
    <mergeCell ref="U7:U9"/>
    <mergeCell ref="V7:V9"/>
    <mergeCell ref="M7:M8"/>
    <mergeCell ref="AA2:AC2"/>
    <mergeCell ref="W2:Z2"/>
    <mergeCell ref="V4:Z4"/>
    <mergeCell ref="S4:U4"/>
    <mergeCell ref="AB7:AB9"/>
    <mergeCell ref="S6:AB6"/>
    <mergeCell ref="AA4:AC4"/>
    <mergeCell ref="X7:X9"/>
    <mergeCell ref="Y7:Y9"/>
    <mergeCell ref="Z7:Z9"/>
    <mergeCell ref="AA7:AA9"/>
    <mergeCell ref="O45:P45"/>
    <mergeCell ref="L4:R4"/>
    <mergeCell ref="F7:G8"/>
    <mergeCell ref="H7:I8"/>
    <mergeCell ref="F9:G9"/>
    <mergeCell ref="H9:I9"/>
    <mergeCell ref="A4:G4"/>
    <mergeCell ref="A43:M43"/>
    <mergeCell ref="N43:U43"/>
    <mergeCell ref="E7:E8"/>
    <mergeCell ref="N7:N8"/>
    <mergeCell ref="H4:K4"/>
    <mergeCell ref="S7:S8"/>
  </mergeCells>
  <printOptions horizontalCentered="1" verticalCentered="1"/>
  <pageMargins left="0" right="0" top="0" bottom="0" header="0" footer="0"/>
  <pageSetup scale="71" orientation="landscape" verticalDpi="300" r:id="rId1"/>
  <headerFooter alignWithMargins="0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6" tint="-0.249977111117893"/>
    <pageSetUpPr fitToPage="1"/>
  </sheetPr>
  <dimension ref="A1:S52"/>
  <sheetViews>
    <sheetView showGridLines="0" showZeros="0" zoomScale="120" zoomScaleNormal="120" workbookViewId="0">
      <selection activeCell="L49" sqref="L49:Q50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34</v>
      </c>
      <c r="M1" s="250"/>
      <c r="N1" s="246">
        <v>2013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243">
        <v>1558</v>
      </c>
      <c r="M2" s="244"/>
      <c r="N2" s="244"/>
      <c r="O2" s="244"/>
      <c r="P2" s="244"/>
      <c r="Q2" s="245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251">
        <v>367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310"/>
      <c r="M6" s="311"/>
      <c r="N6" s="311"/>
      <c r="O6" s="311"/>
      <c r="P6" s="311"/>
      <c r="Q6" s="3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270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235" t="s">
        <v>11</v>
      </c>
      <c r="Q8" s="236"/>
      <c r="R8" s="27"/>
    </row>
    <row r="9" spans="1:19" s="30" customFormat="1" ht="10.5" customHeight="1" x14ac:dyDescent="0.15">
      <c r="A9" s="271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237"/>
      <c r="Q9" s="238"/>
      <c r="R9" s="29"/>
    </row>
    <row r="10" spans="1:19" s="32" customFormat="1" ht="21" customHeight="1" x14ac:dyDescent="0.15">
      <c r="A10" s="272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239"/>
      <c r="Q10" s="240"/>
      <c r="R10" s="31"/>
    </row>
    <row r="11" spans="1:19" ht="15.95" customHeight="1" x14ac:dyDescent="0.2">
      <c r="A11" s="85">
        <v>1</v>
      </c>
      <c r="B11" s="86">
        <f>SUM(Augback!D10,Augback!E10,Augback!F10, Augback!G10)</f>
        <v>30</v>
      </c>
      <c r="C11" s="87">
        <f>SUM(Augback!C10, Augback!AA10, Augback!AB10)</f>
        <v>194</v>
      </c>
      <c r="D11" s="88"/>
      <c r="E11" s="86">
        <f>SUM(Augback!H10, Augback!I10, Augback!P10)</f>
        <v>5</v>
      </c>
      <c r="F11" s="87"/>
      <c r="G11" s="88"/>
      <c r="H11" s="86">
        <f>SUM(Augback!L10, Augback!M10, Augback!N10)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SUM(Augback!D11,Augback!E11,Augback!F11, Augback!G11)</f>
        <v>15</v>
      </c>
      <c r="C12" s="93">
        <f>SUM(Augback!C11, Augback!AA11, Augback!AB11)</f>
        <v>396</v>
      </c>
      <c r="D12" s="94"/>
      <c r="E12" s="92">
        <f>SUM(Augback!H11, Augback!I11, Augback!P11)</f>
        <v>4</v>
      </c>
      <c r="F12" s="93"/>
      <c r="G12" s="94"/>
      <c r="H12" s="92">
        <f>SUM(Augback!L11, Augback!M11, Augback!N11)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SUM(Augback!D12,Augback!E12,Augback!F12, Augback!G12)</f>
        <v>76</v>
      </c>
      <c r="C13" s="93">
        <f>SUM(Augback!C12, Augback!AA12, Augback!AB12)</f>
        <v>448</v>
      </c>
      <c r="D13" s="94"/>
      <c r="E13" s="92">
        <f>SUM(Augback!H12, Augback!I12, Augback!P12)</f>
        <v>8</v>
      </c>
      <c r="F13" s="93"/>
      <c r="G13" s="94"/>
      <c r="H13" s="92">
        <f>SUM(Augback!L12, Augback!M12, Augback!N12)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SUM(Augback!D13,Augback!E13,Augback!F13, Augback!G13)</f>
        <v>25</v>
      </c>
      <c r="C14" s="93">
        <f>SUM(Augback!C13, Augback!AA13, Augback!AB13)</f>
        <v>430</v>
      </c>
      <c r="D14" s="94"/>
      <c r="E14" s="92">
        <f>SUM(Augback!H13, Augback!I13, Augback!P13)</f>
        <v>8</v>
      </c>
      <c r="F14" s="93"/>
      <c r="G14" s="94"/>
      <c r="H14" s="92">
        <f>SUM(Augback!L13, Augback!M13, Augback!N13)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SUM(Augback!D14,Augback!E14,Augback!F14, Augback!G14)</f>
        <v>31</v>
      </c>
      <c r="C15" s="93">
        <f>SUM(Augback!C14, Augback!AA14, Augback!AB14)</f>
        <v>0</v>
      </c>
      <c r="D15" s="94"/>
      <c r="E15" s="92">
        <f>SUM(Augback!H14, Augback!I14, Augback!P14)</f>
        <v>6</v>
      </c>
      <c r="F15" s="93"/>
      <c r="G15" s="94"/>
      <c r="H15" s="92">
        <f>SUM(Augback!L14, Augback!M14, Augback!N14)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SUM(Augback!D15,Augback!E15,Augback!F15, Augback!G15)</f>
        <v>28</v>
      </c>
      <c r="C16" s="93">
        <f>SUM(Augback!C15, Augback!AA15, Augback!AB15)</f>
        <v>0</v>
      </c>
      <c r="D16" s="94"/>
      <c r="E16" s="92">
        <f>SUM(Augback!H15, Augback!I15, Augback!P15)</f>
        <v>0</v>
      </c>
      <c r="F16" s="93"/>
      <c r="G16" s="94"/>
      <c r="H16" s="92">
        <f>SUM(Augback!L15, Augback!M15, Augback!N15)</f>
        <v>2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SUM(Augback!D16,Augback!E16,Augback!F16, Augback!G16)</f>
        <v>0</v>
      </c>
      <c r="C17" s="93">
        <f>SUM(Augback!C16, Augback!AA16, Augback!AB16)</f>
        <v>0</v>
      </c>
      <c r="D17" s="94"/>
      <c r="E17" s="92">
        <f>SUM(Augback!H16, Augback!I16, Augback!P16)</f>
        <v>0</v>
      </c>
      <c r="F17" s="93"/>
      <c r="G17" s="94"/>
      <c r="H17" s="92">
        <f>SUM(Augback!L16, Augback!M16, Augback!N16)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SUM(Augback!D17,Augback!E17,Augback!F17, Augback!G17)</f>
        <v>31</v>
      </c>
      <c r="C18" s="93">
        <f>SUM(Augback!C17, Augback!AA17, Augback!AB17)</f>
        <v>152</v>
      </c>
      <c r="D18" s="94"/>
      <c r="E18" s="92">
        <f>SUM(Augback!H17, Augback!I17, Augback!P17)</f>
        <v>4</v>
      </c>
      <c r="F18" s="93"/>
      <c r="G18" s="94"/>
      <c r="H18" s="92">
        <f>SUM(Augback!L17, Augback!M17, Augback!N17)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SUM(Augback!D18,Augback!E18,Augback!F18, Augback!G18)</f>
        <v>35</v>
      </c>
      <c r="C19" s="93">
        <f>SUM(Augback!C18, Augback!AA18, Augback!AB18)</f>
        <v>0</v>
      </c>
      <c r="D19" s="94"/>
      <c r="E19" s="92">
        <f>SUM(Augback!H18, Augback!I18, Augback!P18)</f>
        <v>3</v>
      </c>
      <c r="F19" s="93"/>
      <c r="G19" s="94"/>
      <c r="H19" s="92">
        <f>SUM(Augback!L18, Augback!M18, Augback!N18)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SUM(Augback!D19,Augback!E19,Augback!F19, Augback!G19)</f>
        <v>127</v>
      </c>
      <c r="C20" s="93">
        <f>SUM(Augback!C19, Augback!AA19, Augback!AB19)</f>
        <v>621</v>
      </c>
      <c r="D20" s="94"/>
      <c r="E20" s="92">
        <f>SUM(Augback!H19, Augback!I19, Augback!P19)</f>
        <v>10</v>
      </c>
      <c r="F20" s="93"/>
      <c r="G20" s="94"/>
      <c r="H20" s="92">
        <f>SUM(Augback!L19, Augback!M19, Augback!N19)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SUM(Augback!D20,Augback!E20,Augback!F20, Augback!G20)</f>
        <v>158</v>
      </c>
      <c r="C21" s="93">
        <f>SUM(Augback!C20, Augback!AA20, Augback!AB20)</f>
        <v>228</v>
      </c>
      <c r="D21" s="94"/>
      <c r="E21" s="92">
        <f>SUM(Augback!H20, Augback!I20, Augback!P20)</f>
        <v>32</v>
      </c>
      <c r="F21" s="93"/>
      <c r="G21" s="94"/>
      <c r="H21" s="92">
        <f>SUM(Augback!L20, Augback!M20, Augback!N20)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SUM(Augback!D21,Augback!E21,Augback!F21, Augback!G21)</f>
        <v>24</v>
      </c>
      <c r="C22" s="93">
        <f>SUM(Augback!C21, Augback!AA21, Augback!AB21)</f>
        <v>0</v>
      </c>
      <c r="D22" s="94"/>
      <c r="E22" s="92">
        <f>SUM(Augback!H21, Augback!I21, Augback!P21)</f>
        <v>2</v>
      </c>
      <c r="F22" s="93"/>
      <c r="G22" s="94"/>
      <c r="H22" s="92">
        <f>SUM(Augback!L21, Augback!M21, Augback!N21)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SUM(Augback!D22,Augback!E22,Augback!F22, Augback!G22)</f>
        <v>20</v>
      </c>
      <c r="C23" s="93">
        <f>SUM(Augback!C22, Augback!AA22, Augback!AB22)</f>
        <v>0</v>
      </c>
      <c r="D23" s="94"/>
      <c r="E23" s="92">
        <f>SUM(Augback!H22, Augback!I22, Augback!P22)</f>
        <v>11</v>
      </c>
      <c r="F23" s="93"/>
      <c r="G23" s="94"/>
      <c r="H23" s="92">
        <f>SUM(Augback!L22, Augback!M22, Augback!N22)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SUM(Augback!D23,Augback!E23,Augback!F23, Augback!G23)</f>
        <v>1</v>
      </c>
      <c r="C24" s="93">
        <f>SUM(Augback!C23, Augback!AA23, Augback!AB23)</f>
        <v>0</v>
      </c>
      <c r="D24" s="94"/>
      <c r="E24" s="92">
        <f>SUM(Augback!H23, Augback!I23, Augback!P23)</f>
        <v>0</v>
      </c>
      <c r="F24" s="93"/>
      <c r="G24" s="94"/>
      <c r="H24" s="92">
        <f>SUM(Augback!L23, Augback!M23, Augback!N23)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SUM(Augback!D24,Augback!E24,Augback!F24, Augback!G24)</f>
        <v>35</v>
      </c>
      <c r="C25" s="93">
        <f>SUM(Augback!C24, Augback!AA24, Augback!AB24)</f>
        <v>95</v>
      </c>
      <c r="D25" s="94"/>
      <c r="E25" s="92">
        <f>SUM(Augback!H24, Augback!I24, Augback!P24)</f>
        <v>3</v>
      </c>
      <c r="F25" s="93"/>
      <c r="G25" s="94"/>
      <c r="H25" s="92">
        <f>SUM(Augback!L24, Augback!M24, Augback!N24)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SUM(Augback!D25,Augback!E25,Augback!F25, Augback!G25)</f>
        <v>25</v>
      </c>
      <c r="C26" s="93">
        <f>SUM(Augback!C25, Augback!AA25, Augback!AB25)</f>
        <v>0</v>
      </c>
      <c r="D26" s="94"/>
      <c r="E26" s="92">
        <f>SUM(Augback!H25, Augback!I25, Augback!P25)</f>
        <v>3</v>
      </c>
      <c r="F26" s="93"/>
      <c r="G26" s="94"/>
      <c r="H26" s="92">
        <f>SUM(Augback!L25, Augback!M25, Augback!N25)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SUM(Augback!D26,Augback!E26,Augback!F26, Augback!G26)</f>
        <v>68</v>
      </c>
      <c r="C27" s="93">
        <f>SUM(Augback!C26, Augback!AA26, Augback!AB26)</f>
        <v>115</v>
      </c>
      <c r="D27" s="94"/>
      <c r="E27" s="92">
        <f>SUM(Augback!H26, Augback!I26, Augback!P26)</f>
        <v>3</v>
      </c>
      <c r="F27" s="93"/>
      <c r="G27" s="94"/>
      <c r="H27" s="92">
        <f>SUM(Augback!L26, Augback!M26, Augback!N26)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SUM(Augback!D27,Augback!E27,Augback!F27, Augback!G27)</f>
        <v>90</v>
      </c>
      <c r="C28" s="93">
        <f>SUM(Augback!C27, Augback!AA27, Augback!AB27)</f>
        <v>220</v>
      </c>
      <c r="D28" s="94"/>
      <c r="E28" s="92">
        <f>SUM(Augback!H27, Augback!I27, Augback!P27)</f>
        <v>14</v>
      </c>
      <c r="F28" s="93"/>
      <c r="G28" s="94"/>
      <c r="H28" s="92">
        <f>SUM(Augback!L27, Augback!M27, Augback!N27)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SUM(Augback!D28,Augback!E28,Augback!F28, Augback!G28)</f>
        <v>11</v>
      </c>
      <c r="C29" s="93">
        <f>SUM(Augback!C28, Augback!AA28, Augback!AB28)</f>
        <v>0</v>
      </c>
      <c r="D29" s="94"/>
      <c r="E29" s="92">
        <f>SUM(Augback!H28, Augback!I28, Augback!P28)</f>
        <v>3</v>
      </c>
      <c r="F29" s="93"/>
      <c r="G29" s="94"/>
      <c r="H29" s="92">
        <f>SUM(Augback!L28, Augback!M28, Augback!N28)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SUM(Augback!D29,Augback!E29,Augback!F29, Augback!G29)</f>
        <v>10</v>
      </c>
      <c r="C30" s="93">
        <f>SUM(Augback!C29, Augback!AA29, Augback!AB29)</f>
        <v>0</v>
      </c>
      <c r="D30" s="94"/>
      <c r="E30" s="92">
        <f>SUM(Augback!H29, Augback!I29, Augback!P29)</f>
        <v>30</v>
      </c>
      <c r="F30" s="93"/>
      <c r="G30" s="94"/>
      <c r="H30" s="92">
        <f>SUM(Augback!L29, Augback!M29, Augback!N29)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SUM(Augback!D30,Augback!E30,Augback!F30, Augback!G30)</f>
        <v>0</v>
      </c>
      <c r="C31" s="93">
        <f>SUM(Augback!C30, Augback!AA30, Augback!AB30)</f>
        <v>0</v>
      </c>
      <c r="D31" s="94"/>
      <c r="E31" s="92">
        <f>SUM(Augback!H30, Augback!I30, Augback!P30)</f>
        <v>0</v>
      </c>
      <c r="F31" s="93"/>
      <c r="G31" s="94"/>
      <c r="H31" s="92">
        <f>SUM(Augback!L30, Augback!M30, Augback!N30)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SUM(Augback!D31,Augback!E31,Augback!F31, Augback!G31)</f>
        <v>18</v>
      </c>
      <c r="C32" s="93">
        <f>SUM(Augback!C31, Augback!AA31, Augback!AB31)</f>
        <v>101</v>
      </c>
      <c r="D32" s="94"/>
      <c r="E32" s="92">
        <f>SUM(Augback!H31, Augback!I31, Augback!P31)</f>
        <v>2</v>
      </c>
      <c r="F32" s="93"/>
      <c r="G32" s="94"/>
      <c r="H32" s="92">
        <f>SUM(Augback!L31, Augback!M31, Augback!N31)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SUM(Augback!D32,Augback!E32,Augback!F32, Augback!G32)</f>
        <v>23</v>
      </c>
      <c r="C33" s="93">
        <f>SUM(Augback!C32, Augback!AA32, Augback!AB32)</f>
        <v>0</v>
      </c>
      <c r="D33" s="94"/>
      <c r="E33" s="92">
        <f>SUM(Augback!H32, Augback!I32, Augback!P32)</f>
        <v>2</v>
      </c>
      <c r="F33" s="93"/>
      <c r="G33" s="94"/>
      <c r="H33" s="92">
        <f>SUM(Augback!L32, Augback!M32, Augback!N32)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SUM(Augback!D33,Augback!E33,Augback!F33, Augback!G33)</f>
        <v>80</v>
      </c>
      <c r="C34" s="93">
        <f>SUM(Augback!C33, Augback!AA33, Augback!AB33)</f>
        <v>161</v>
      </c>
      <c r="D34" s="94"/>
      <c r="E34" s="92">
        <f>SUM(Augback!H33, Augback!I33, Augback!P33)</f>
        <v>6</v>
      </c>
      <c r="F34" s="93"/>
      <c r="G34" s="94"/>
      <c r="H34" s="92">
        <f>SUM(Augback!L33, Augback!M33, Augback!N33)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SUM(Augback!D34,Augback!E34,Augback!F34, Augback!G34)</f>
        <v>120</v>
      </c>
      <c r="C35" s="93">
        <f>SUM(Augback!C34, Augback!AA34, Augback!AB34)</f>
        <v>286</v>
      </c>
      <c r="D35" s="94"/>
      <c r="E35" s="92">
        <f>SUM(Augback!H34, Augback!I34, Augback!P34)</f>
        <v>24</v>
      </c>
      <c r="F35" s="93"/>
      <c r="G35" s="94"/>
      <c r="H35" s="92">
        <f>SUM(Augback!L34, Augback!M34, Augback!N34)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SUM(Augback!D35,Augback!E35,Augback!F35, Augback!G35)</f>
        <v>12</v>
      </c>
      <c r="C36" s="93">
        <f>SUM(Augback!C35, Augback!AA35, Augback!AB35)</f>
        <v>0</v>
      </c>
      <c r="D36" s="94"/>
      <c r="E36" s="92">
        <f>SUM(Augback!H35, Augback!I35, Augback!P35)</f>
        <v>5</v>
      </c>
      <c r="F36" s="93"/>
      <c r="G36" s="94"/>
      <c r="H36" s="92">
        <f>SUM(Augback!L35, Augback!M35, Augback!N35)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SUM(Augback!D36,Augback!E36,Augback!F36, Augback!G36)</f>
        <v>12</v>
      </c>
      <c r="C37" s="93">
        <f>SUM(Augback!C36, Augback!AA36, Augback!AB36)</f>
        <v>0</v>
      </c>
      <c r="D37" s="94"/>
      <c r="E37" s="92">
        <f>SUM(Augback!H36, Augback!I36, Augback!P36)</f>
        <v>14</v>
      </c>
      <c r="F37" s="93"/>
      <c r="G37" s="94"/>
      <c r="H37" s="92">
        <f>SUM(Augback!L36, Augback!M36, Augback!N36)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SUM(Augback!D37,Augback!E37,Augback!F37, Augback!G37)</f>
        <v>0</v>
      </c>
      <c r="C38" s="93">
        <f>SUM(Augback!C37, Augback!AA37, Augback!AB37)</f>
        <v>0</v>
      </c>
      <c r="D38" s="94"/>
      <c r="E38" s="92">
        <f>SUM(Augback!H37, Augback!I37, Augback!P37)</f>
        <v>0</v>
      </c>
      <c r="F38" s="93"/>
      <c r="G38" s="94"/>
      <c r="H38" s="92">
        <f>SUM(Augback!L37, Augback!M37, Augback!N37)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SUM(Augback!D38,Augback!E38,Augback!F38, Augback!G38)</f>
        <v>30</v>
      </c>
      <c r="C39" s="93">
        <f>SUM(Augback!C38, Augback!AA38, Augback!AB38)</f>
        <v>121</v>
      </c>
      <c r="D39" s="94"/>
      <c r="E39" s="92">
        <f>SUM(Augback!H38, Augback!I38, Augback!P38)</f>
        <v>2</v>
      </c>
      <c r="F39" s="93"/>
      <c r="G39" s="94"/>
      <c r="H39" s="92">
        <f>SUM(Augback!L38, Augback!M38, Augback!N38)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SUM(Augback!D39,Augback!E39,Augback!F39, Augback!G39)</f>
        <v>26</v>
      </c>
      <c r="C40" s="93">
        <f>SUM(Augback!C39, Augback!AA39, Augback!AB39)</f>
        <v>0</v>
      </c>
      <c r="D40" s="94"/>
      <c r="E40" s="92">
        <f>SUM(Augback!H39, Augback!I39, Augback!P39)</f>
        <v>2</v>
      </c>
      <c r="F40" s="93"/>
      <c r="G40" s="94"/>
      <c r="H40" s="92">
        <f>SUM(Augback!L39, Augback!M39, Augback!N39)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SUM(Augback!D40,Augback!E40,Augback!F40, Augback!G40)</f>
        <v>62</v>
      </c>
      <c r="C41" s="100">
        <f>SUM(Augback!C40, Augback!AA40, Augback!AB40)</f>
        <v>535</v>
      </c>
      <c r="D41" s="94"/>
      <c r="E41" s="99">
        <f>SUM(Augback!H40, Augback!I40, Augback!P40)</f>
        <v>4</v>
      </c>
      <c r="F41" s="93"/>
      <c r="G41" s="94"/>
      <c r="H41" s="99">
        <f>SUM(Augback!L40, Augback!M40, Augback!N40)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>SUM(B11:B41)</f>
        <v>1223</v>
      </c>
      <c r="C42" s="127">
        <f>SUM(C11:C41)</f>
        <v>4103</v>
      </c>
      <c r="D42" s="104">
        <f t="shared" ref="D42:I42" si="0">SUM(D11:D41)</f>
        <v>0</v>
      </c>
      <c r="E42" s="103">
        <f t="shared" si="0"/>
        <v>210</v>
      </c>
      <c r="F42" s="103">
        <f t="shared" si="0"/>
        <v>0</v>
      </c>
      <c r="G42" s="104">
        <f t="shared" si="0"/>
        <v>0</v>
      </c>
      <c r="H42" s="103">
        <f t="shared" si="0"/>
        <v>2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 t="s">
        <v>67</v>
      </c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 t="s">
        <v>63</v>
      </c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3057.5</v>
      </c>
      <c r="C49" s="16"/>
      <c r="D49" s="16"/>
      <c r="E49" s="44">
        <f>E42*E45</f>
        <v>420</v>
      </c>
      <c r="F49" s="43"/>
      <c r="G49" s="16"/>
      <c r="H49" s="44">
        <f>H42*H45</f>
        <v>6</v>
      </c>
      <c r="I49" s="45"/>
      <c r="J49" s="198"/>
      <c r="K49" s="189">
        <v>916</v>
      </c>
      <c r="L49" s="185" t="s">
        <v>64</v>
      </c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A8:A10"/>
    <mergeCell ref="B8:D9"/>
    <mergeCell ref="E8:G9"/>
    <mergeCell ref="H8:K9"/>
    <mergeCell ref="L8:L9"/>
    <mergeCell ref="L1:M1"/>
    <mergeCell ref="M8:O9"/>
    <mergeCell ref="N1:Q1"/>
    <mergeCell ref="L2:Q2"/>
    <mergeCell ref="L3:M3"/>
    <mergeCell ref="N3:Q3"/>
    <mergeCell ref="A6:F6"/>
    <mergeCell ref="G6:K6"/>
    <mergeCell ref="L6:Q6"/>
    <mergeCell ref="P8:Q10"/>
    <mergeCell ref="I10:J10"/>
    <mergeCell ref="M10:O10"/>
    <mergeCell ref="I11:J11"/>
    <mergeCell ref="M11:O11"/>
    <mergeCell ref="P11:Q11"/>
    <mergeCell ref="I12:J12"/>
    <mergeCell ref="M12:O12"/>
    <mergeCell ref="P12:Q12"/>
    <mergeCell ref="I13:J13"/>
    <mergeCell ref="M13:O13"/>
    <mergeCell ref="P13:Q13"/>
    <mergeCell ref="I14:J14"/>
    <mergeCell ref="M14:O14"/>
    <mergeCell ref="P14:Q14"/>
    <mergeCell ref="I15:J15"/>
    <mergeCell ref="M15:O15"/>
    <mergeCell ref="P15:Q15"/>
    <mergeCell ref="I16:J16"/>
    <mergeCell ref="M16:O16"/>
    <mergeCell ref="P16:Q16"/>
    <mergeCell ref="I17:J17"/>
    <mergeCell ref="M17:O17"/>
    <mergeCell ref="P17:Q17"/>
    <mergeCell ref="I18:J18"/>
    <mergeCell ref="M18:O18"/>
    <mergeCell ref="P18:Q18"/>
    <mergeCell ref="I19:J19"/>
    <mergeCell ref="M19:O19"/>
    <mergeCell ref="P19:Q19"/>
    <mergeCell ref="I20:J20"/>
    <mergeCell ref="M20:O20"/>
    <mergeCell ref="P20:Q20"/>
    <mergeCell ref="I21:J21"/>
    <mergeCell ref="M21:O21"/>
    <mergeCell ref="P21:Q21"/>
    <mergeCell ref="I22:J22"/>
    <mergeCell ref="M22:O22"/>
    <mergeCell ref="P22:Q22"/>
    <mergeCell ref="I23:J23"/>
    <mergeCell ref="M23:O23"/>
    <mergeCell ref="P23:Q23"/>
    <mergeCell ref="I24:J24"/>
    <mergeCell ref="M24:O24"/>
    <mergeCell ref="P24:Q24"/>
    <mergeCell ref="I25:J25"/>
    <mergeCell ref="M25:O25"/>
    <mergeCell ref="P25:Q25"/>
    <mergeCell ref="I26:J26"/>
    <mergeCell ref="M26:O26"/>
    <mergeCell ref="P26:Q26"/>
    <mergeCell ref="I27:J27"/>
    <mergeCell ref="M27:O27"/>
    <mergeCell ref="P27:Q27"/>
    <mergeCell ref="I28:J28"/>
    <mergeCell ref="M28:O28"/>
    <mergeCell ref="P28:Q28"/>
    <mergeCell ref="I29:J29"/>
    <mergeCell ref="M29:O29"/>
    <mergeCell ref="P29:Q29"/>
    <mergeCell ref="I30:J30"/>
    <mergeCell ref="M30:O30"/>
    <mergeCell ref="P30:Q30"/>
    <mergeCell ref="I31:J31"/>
    <mergeCell ref="M31:O31"/>
    <mergeCell ref="P31:Q31"/>
    <mergeCell ref="I32:J32"/>
    <mergeCell ref="M32:O32"/>
    <mergeCell ref="P32:Q32"/>
    <mergeCell ref="I33:J33"/>
    <mergeCell ref="M33:O33"/>
    <mergeCell ref="P33:Q33"/>
    <mergeCell ref="I34:J34"/>
    <mergeCell ref="M34:O34"/>
    <mergeCell ref="P34:Q34"/>
    <mergeCell ref="I35:J35"/>
    <mergeCell ref="M35:O35"/>
    <mergeCell ref="P35:Q35"/>
    <mergeCell ref="I36:J36"/>
    <mergeCell ref="M36:O36"/>
    <mergeCell ref="P36:Q36"/>
    <mergeCell ref="I37:J37"/>
    <mergeCell ref="M37:O37"/>
    <mergeCell ref="P37:Q37"/>
    <mergeCell ref="I38:J38"/>
    <mergeCell ref="M38:O38"/>
    <mergeCell ref="P38:Q38"/>
    <mergeCell ref="I39:J39"/>
    <mergeCell ref="M39:O39"/>
    <mergeCell ref="P39:Q39"/>
    <mergeCell ref="H45:H46"/>
    <mergeCell ref="K46:Q48"/>
    <mergeCell ref="I40:J40"/>
    <mergeCell ref="M40:O40"/>
    <mergeCell ref="P40:Q40"/>
    <mergeCell ref="I41:J41"/>
    <mergeCell ref="M41:O41"/>
    <mergeCell ref="P41:Q41"/>
    <mergeCell ref="A48:I48"/>
    <mergeCell ref="K49:K50"/>
    <mergeCell ref="L49:Q50"/>
    <mergeCell ref="I42:J42"/>
    <mergeCell ref="M42:O42"/>
    <mergeCell ref="P42:Q42"/>
    <mergeCell ref="A44:I44"/>
    <mergeCell ref="J44:J49"/>
    <mergeCell ref="K44:Q45"/>
    <mergeCell ref="B45:B46"/>
    <mergeCell ref="E45:E46"/>
  </mergeCells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3" tint="0.39997558519241921"/>
    <pageSetUpPr fitToPage="1"/>
  </sheetPr>
  <dimension ref="A1:AK52"/>
  <sheetViews>
    <sheetView showGridLines="0" showZeros="0" workbookViewId="0">
      <selection activeCell="P2" sqref="P2"/>
    </sheetView>
  </sheetViews>
  <sheetFormatPr defaultColWidth="8.77734375" defaultRowHeight="15" x14ac:dyDescent="0.2"/>
  <cols>
    <col min="1" max="1" width="3.77734375" style="46" customWidth="1"/>
    <col min="2" max="5" width="5.77734375" style="18" customWidth="1"/>
    <col min="6" max="9" width="3.77734375" style="18" customWidth="1"/>
    <col min="10" max="10" width="5.77734375" style="18" customWidth="1"/>
    <col min="11" max="11" width="6.109375" style="18" customWidth="1"/>
    <col min="12" max="14" width="6" style="18" customWidth="1"/>
    <col min="15" max="15" width="5.77734375" style="54" customWidth="1"/>
    <col min="16" max="16" width="6.44140625" style="54" customWidth="1"/>
    <col min="17" max="18" width="5.77734375" style="54" customWidth="1"/>
    <col min="19" max="19" width="6.44140625" style="54" customWidth="1"/>
    <col min="20" max="20" width="6.44140625" style="18" customWidth="1"/>
    <col min="21" max="22" width="5.77734375" style="18" customWidth="1"/>
    <col min="23" max="23" width="5.77734375" style="46" customWidth="1"/>
    <col min="24" max="28" width="5.77734375" style="18" customWidth="1"/>
    <col min="29" max="29" width="3.77734375" style="18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6"/>
      <c r="Q2" s="56"/>
      <c r="R2" s="56"/>
      <c r="S2" s="56"/>
      <c r="T2" s="56"/>
      <c r="U2" s="118"/>
      <c r="V2" s="118"/>
      <c r="W2" s="302" t="s">
        <v>34</v>
      </c>
      <c r="X2" s="302"/>
      <c r="Y2" s="302"/>
      <c r="Z2" s="303"/>
      <c r="AA2" s="358">
        <v>2013</v>
      </c>
      <c r="AB2" s="359"/>
      <c r="AC2" s="359"/>
    </row>
    <row r="3" spans="1:37" ht="3" customHeight="1" x14ac:dyDescent="0.2">
      <c r="T3" s="54"/>
      <c r="U3" s="54"/>
      <c r="V3" s="54"/>
      <c r="W3" s="54"/>
      <c r="AC3" s="46"/>
    </row>
    <row r="4" spans="1:37" ht="27" customHeight="1" x14ac:dyDescent="0.2">
      <c r="A4" s="273" t="s">
        <v>59</v>
      </c>
      <c r="B4" s="256"/>
      <c r="C4" s="256"/>
      <c r="D4" s="256"/>
      <c r="E4" s="256"/>
      <c r="F4" s="256"/>
      <c r="G4" s="274"/>
      <c r="H4" s="310">
        <v>1558</v>
      </c>
      <c r="I4" s="311"/>
      <c r="J4" s="311"/>
      <c r="K4" s="312"/>
      <c r="L4" s="306" t="s">
        <v>60</v>
      </c>
      <c r="M4" s="307"/>
      <c r="N4" s="307"/>
      <c r="O4" s="307"/>
      <c r="P4" s="307"/>
      <c r="Q4" s="307"/>
      <c r="R4" s="308"/>
      <c r="S4" s="305">
        <v>367</v>
      </c>
      <c r="T4" s="304"/>
      <c r="U4" s="304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64"/>
      <c r="R6" s="365"/>
      <c r="S6" s="326" t="s">
        <v>15</v>
      </c>
      <c r="T6" s="327"/>
      <c r="U6" s="327"/>
      <c r="V6" s="327"/>
      <c r="W6" s="327"/>
      <c r="X6" s="327"/>
      <c r="Y6" s="327"/>
      <c r="Z6" s="327"/>
      <c r="AA6" s="327"/>
      <c r="AB6" s="328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66"/>
      <c r="Q7" s="367"/>
      <c r="R7" s="36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69"/>
      <c r="Q8" s="370"/>
      <c r="R8" s="37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63">
        <v>1</v>
      </c>
      <c r="B10" s="1">
        <v>2</v>
      </c>
      <c r="C10" s="120"/>
      <c r="D10" s="119">
        <v>11</v>
      </c>
      <c r="E10" s="140">
        <v>17</v>
      </c>
      <c r="F10" s="119">
        <v>2</v>
      </c>
      <c r="G10" s="140"/>
      <c r="H10" s="140"/>
      <c r="I10" s="140"/>
      <c r="J10" s="3"/>
      <c r="K10" s="3"/>
      <c r="L10" s="119"/>
      <c r="M10" s="140"/>
      <c r="N10" s="140"/>
      <c r="O10" s="2">
        <v>2</v>
      </c>
      <c r="P10" s="140">
        <v>5</v>
      </c>
      <c r="Q10" s="3">
        <v>12</v>
      </c>
      <c r="R10" s="2">
        <v>2</v>
      </c>
      <c r="S10" s="4">
        <v>64</v>
      </c>
      <c r="T10" s="5"/>
      <c r="U10" s="3">
        <v>32</v>
      </c>
      <c r="V10" s="3">
        <v>7</v>
      </c>
      <c r="W10" s="5">
        <v>2</v>
      </c>
      <c r="X10" s="3"/>
      <c r="Y10" s="115">
        <v>4</v>
      </c>
      <c r="Z10" s="116"/>
      <c r="AA10" s="160">
        <f>12+22+43</f>
        <v>77</v>
      </c>
      <c r="AB10" s="167">
        <v>117</v>
      </c>
      <c r="AC10" s="64">
        <v>1</v>
      </c>
    </row>
    <row r="11" spans="1:37" ht="13.7" customHeight="1" x14ac:dyDescent="0.2">
      <c r="A11" s="65">
        <v>2</v>
      </c>
      <c r="B11" s="6">
        <v>3</v>
      </c>
      <c r="C11" s="163">
        <f>44+326+26</f>
        <v>396</v>
      </c>
      <c r="D11" s="121">
        <v>7</v>
      </c>
      <c r="E11" s="141">
        <v>8</v>
      </c>
      <c r="F11" s="121"/>
      <c r="G11" s="141"/>
      <c r="H11" s="141"/>
      <c r="I11" s="141"/>
      <c r="J11" s="8"/>
      <c r="K11" s="8"/>
      <c r="L11" s="121"/>
      <c r="M11" s="141"/>
      <c r="N11" s="141"/>
      <c r="O11" s="2">
        <v>2</v>
      </c>
      <c r="P11" s="141">
        <v>4</v>
      </c>
      <c r="Q11" s="8">
        <v>5</v>
      </c>
      <c r="R11" s="2">
        <v>2</v>
      </c>
      <c r="S11" s="9">
        <v>38</v>
      </c>
      <c r="T11" s="10"/>
      <c r="U11" s="8">
        <v>24</v>
      </c>
      <c r="V11" s="8">
        <v>4</v>
      </c>
      <c r="W11" s="8">
        <v>1</v>
      </c>
      <c r="X11" s="8"/>
      <c r="Y11" s="10">
        <v>1</v>
      </c>
      <c r="Z11" s="8"/>
      <c r="AA11" s="161"/>
      <c r="AB11" s="122"/>
      <c r="AC11" s="66">
        <v>2</v>
      </c>
    </row>
    <row r="12" spans="1:37" ht="13.7" customHeight="1" x14ac:dyDescent="0.2">
      <c r="A12" s="65">
        <v>3</v>
      </c>
      <c r="B12" s="6">
        <v>3</v>
      </c>
      <c r="C12" s="163">
        <f>40+129+40+31</f>
        <v>240</v>
      </c>
      <c r="D12" s="121">
        <v>23</v>
      </c>
      <c r="E12" s="141">
        <v>52</v>
      </c>
      <c r="F12" s="121">
        <v>1</v>
      </c>
      <c r="G12" s="141"/>
      <c r="H12" s="141"/>
      <c r="I12" s="141">
        <v>2</v>
      </c>
      <c r="J12" s="8"/>
      <c r="K12" s="8"/>
      <c r="L12" s="121"/>
      <c r="M12" s="141"/>
      <c r="N12" s="141"/>
      <c r="O12" s="2">
        <v>2</v>
      </c>
      <c r="P12" s="141">
        <v>6</v>
      </c>
      <c r="Q12" s="8">
        <v>9</v>
      </c>
      <c r="R12" s="2">
        <v>2</v>
      </c>
      <c r="S12" s="9">
        <v>184</v>
      </c>
      <c r="T12" s="10"/>
      <c r="U12" s="8">
        <v>93</v>
      </c>
      <c r="V12" s="8">
        <v>25</v>
      </c>
      <c r="W12" s="8">
        <v>8</v>
      </c>
      <c r="X12" s="8">
        <v>1</v>
      </c>
      <c r="Y12" s="10"/>
      <c r="Z12" s="8"/>
      <c r="AA12" s="161"/>
      <c r="AB12" s="159">
        <v>208</v>
      </c>
      <c r="AC12" s="66">
        <v>3</v>
      </c>
    </row>
    <row r="13" spans="1:37" ht="13.7" customHeight="1" x14ac:dyDescent="0.2">
      <c r="A13" s="65">
        <v>4</v>
      </c>
      <c r="B13" s="6">
        <v>2</v>
      </c>
      <c r="C13" s="122"/>
      <c r="D13" s="121">
        <v>15</v>
      </c>
      <c r="E13" s="141">
        <v>10</v>
      </c>
      <c r="F13" s="121"/>
      <c r="G13" s="141"/>
      <c r="H13" s="141"/>
      <c r="I13" s="141"/>
      <c r="J13" s="8"/>
      <c r="K13" s="8"/>
      <c r="L13" s="121"/>
      <c r="M13" s="141"/>
      <c r="N13" s="141"/>
      <c r="O13" s="2">
        <v>2</v>
      </c>
      <c r="P13" s="141">
        <v>8</v>
      </c>
      <c r="Q13" s="8">
        <v>8</v>
      </c>
      <c r="R13" s="2">
        <v>2</v>
      </c>
      <c r="S13" s="9">
        <v>46</v>
      </c>
      <c r="T13" s="10"/>
      <c r="U13" s="8">
        <v>20</v>
      </c>
      <c r="V13" s="8">
        <v>7</v>
      </c>
      <c r="W13" s="8">
        <v>4</v>
      </c>
      <c r="X13" s="8"/>
      <c r="Y13" s="10">
        <v>1</v>
      </c>
      <c r="Z13" s="8"/>
      <c r="AA13" s="161">
        <f>69+48+62+16</f>
        <v>195</v>
      </c>
      <c r="AB13" s="159">
        <v>235</v>
      </c>
      <c r="AC13" s="66">
        <v>4</v>
      </c>
    </row>
    <row r="14" spans="1:37" ht="13.7" customHeight="1" x14ac:dyDescent="0.2">
      <c r="A14" s="65">
        <v>5</v>
      </c>
      <c r="B14" s="6">
        <v>1</v>
      </c>
      <c r="C14" s="122"/>
      <c r="D14" s="121">
        <v>22</v>
      </c>
      <c r="E14" s="141">
        <v>9</v>
      </c>
      <c r="F14" s="121"/>
      <c r="G14" s="141"/>
      <c r="H14" s="141"/>
      <c r="I14" s="141"/>
      <c r="J14" s="8"/>
      <c r="K14" s="8"/>
      <c r="L14" s="121"/>
      <c r="M14" s="141"/>
      <c r="N14" s="141"/>
      <c r="O14" s="2">
        <v>2</v>
      </c>
      <c r="P14" s="141">
        <v>6</v>
      </c>
      <c r="Q14" s="8">
        <v>13</v>
      </c>
      <c r="R14" s="2">
        <v>2</v>
      </c>
      <c r="S14" s="9">
        <v>68</v>
      </c>
      <c r="T14" s="10"/>
      <c r="U14" s="8">
        <v>32</v>
      </c>
      <c r="V14" s="8">
        <v>8</v>
      </c>
      <c r="W14" s="8">
        <v>4</v>
      </c>
      <c r="X14" s="8">
        <v>1</v>
      </c>
      <c r="Y14" s="10">
        <v>2</v>
      </c>
      <c r="Z14" s="8"/>
      <c r="AA14" s="161"/>
      <c r="AB14" s="122"/>
      <c r="AC14" s="66">
        <v>5</v>
      </c>
    </row>
    <row r="15" spans="1:37" ht="13.7" customHeight="1" x14ac:dyDescent="0.2">
      <c r="A15" s="65">
        <v>6</v>
      </c>
      <c r="B15" s="6">
        <v>1</v>
      </c>
      <c r="C15" s="122"/>
      <c r="D15" s="121">
        <v>20</v>
      </c>
      <c r="E15" s="141">
        <v>8</v>
      </c>
      <c r="F15" s="121"/>
      <c r="G15" s="141"/>
      <c r="H15" s="141"/>
      <c r="I15" s="141"/>
      <c r="J15" s="8"/>
      <c r="K15" s="8"/>
      <c r="L15" s="121"/>
      <c r="M15" s="141">
        <v>2</v>
      </c>
      <c r="N15" s="141"/>
      <c r="O15" s="2">
        <v>2</v>
      </c>
      <c r="P15" s="141"/>
      <c r="Q15" s="8"/>
      <c r="R15" s="2">
        <v>2</v>
      </c>
      <c r="S15" s="9"/>
      <c r="T15" s="10"/>
      <c r="U15" s="8"/>
      <c r="V15" s="8"/>
      <c r="W15" s="8"/>
      <c r="X15" s="8"/>
      <c r="Y15" s="10"/>
      <c r="Z15" s="8"/>
      <c r="AA15" s="161"/>
      <c r="AB15" s="122"/>
      <c r="AC15" s="66">
        <v>6</v>
      </c>
    </row>
    <row r="16" spans="1:37" ht="13.7" customHeight="1" x14ac:dyDescent="0.2">
      <c r="A16" s="143">
        <v>7</v>
      </c>
      <c r="B16" s="144"/>
      <c r="C16" s="145"/>
      <c r="D16" s="146"/>
      <c r="E16" s="147"/>
      <c r="F16" s="146"/>
      <c r="G16" s="147"/>
      <c r="H16" s="147"/>
      <c r="I16" s="147"/>
      <c r="J16" s="147"/>
      <c r="K16" s="147"/>
      <c r="L16" s="146"/>
      <c r="M16" s="147"/>
      <c r="N16" s="147"/>
      <c r="O16" s="2">
        <v>2</v>
      </c>
      <c r="P16" s="147"/>
      <c r="Q16" s="147">
        <v>5</v>
      </c>
      <c r="R16" s="2">
        <v>2</v>
      </c>
      <c r="S16" s="148"/>
      <c r="T16" s="146"/>
      <c r="U16" s="147"/>
      <c r="V16" s="147"/>
      <c r="W16" s="147"/>
      <c r="X16" s="147"/>
      <c r="Y16" s="146"/>
      <c r="Z16" s="147"/>
      <c r="AA16" s="161"/>
      <c r="AB16" s="145"/>
      <c r="AC16" s="149">
        <v>7</v>
      </c>
    </row>
    <row r="17" spans="1:29" ht="13.7" customHeight="1" x14ac:dyDescent="0.2">
      <c r="A17" s="65">
        <v>8</v>
      </c>
      <c r="B17" s="6">
        <v>2</v>
      </c>
      <c r="C17" s="166"/>
      <c r="D17" s="121">
        <v>16</v>
      </c>
      <c r="E17" s="141">
        <v>14</v>
      </c>
      <c r="F17" s="121">
        <v>1</v>
      </c>
      <c r="G17" s="141"/>
      <c r="H17" s="141">
        <v>1</v>
      </c>
      <c r="I17" s="141"/>
      <c r="J17" s="8"/>
      <c r="K17" s="8">
        <v>1</v>
      </c>
      <c r="L17" s="121"/>
      <c r="M17" s="141"/>
      <c r="N17" s="141"/>
      <c r="O17" s="2">
        <v>2</v>
      </c>
      <c r="P17" s="141">
        <v>3</v>
      </c>
      <c r="Q17" s="8">
        <v>5</v>
      </c>
      <c r="R17" s="2">
        <v>2</v>
      </c>
      <c r="S17" s="9">
        <v>72</v>
      </c>
      <c r="T17" s="10"/>
      <c r="U17" s="8">
        <v>31</v>
      </c>
      <c r="V17" s="8">
        <v>10</v>
      </c>
      <c r="W17" s="8">
        <v>4</v>
      </c>
      <c r="X17" s="8"/>
      <c r="Y17" s="10">
        <v>6</v>
      </c>
      <c r="Z17" s="8"/>
      <c r="AA17" s="161"/>
      <c r="AB17" s="159">
        <v>152</v>
      </c>
      <c r="AC17" s="66">
        <v>8</v>
      </c>
    </row>
    <row r="18" spans="1:29" ht="13.7" customHeight="1" x14ac:dyDescent="0.2">
      <c r="A18" s="65">
        <v>9</v>
      </c>
      <c r="B18" s="6">
        <v>1</v>
      </c>
      <c r="C18" s="122"/>
      <c r="D18" s="121">
        <v>9</v>
      </c>
      <c r="E18" s="141">
        <v>22</v>
      </c>
      <c r="F18" s="121">
        <v>4</v>
      </c>
      <c r="G18" s="141"/>
      <c r="H18" s="141"/>
      <c r="I18" s="141"/>
      <c r="J18" s="8"/>
      <c r="K18" s="8">
        <v>2</v>
      </c>
      <c r="L18" s="121"/>
      <c r="M18" s="141"/>
      <c r="N18" s="141"/>
      <c r="O18" s="2">
        <v>2</v>
      </c>
      <c r="P18" s="141">
        <v>3</v>
      </c>
      <c r="Q18" s="8">
        <v>24</v>
      </c>
      <c r="R18" s="2">
        <v>2</v>
      </c>
      <c r="S18" s="9">
        <v>77</v>
      </c>
      <c r="T18" s="10"/>
      <c r="U18" s="8">
        <v>27</v>
      </c>
      <c r="V18" s="8">
        <v>10</v>
      </c>
      <c r="W18" s="8">
        <v>2</v>
      </c>
      <c r="X18" s="8">
        <v>4</v>
      </c>
      <c r="Y18" s="10">
        <v>6</v>
      </c>
      <c r="Z18" s="8"/>
      <c r="AA18" s="161"/>
      <c r="AB18" s="122"/>
      <c r="AC18" s="66">
        <v>9</v>
      </c>
    </row>
    <row r="19" spans="1:29" ht="13.7" customHeight="1" x14ac:dyDescent="0.2">
      <c r="A19" s="65">
        <v>10</v>
      </c>
      <c r="B19" s="6">
        <v>2</v>
      </c>
      <c r="C19" s="166"/>
      <c r="D19" s="121">
        <v>22</v>
      </c>
      <c r="E19" s="141">
        <v>92</v>
      </c>
      <c r="F19" s="121">
        <v>11</v>
      </c>
      <c r="G19" s="141">
        <v>2</v>
      </c>
      <c r="H19" s="141"/>
      <c r="I19" s="141">
        <v>1</v>
      </c>
      <c r="J19" s="8"/>
      <c r="K19" s="8">
        <v>3</v>
      </c>
      <c r="L19" s="121"/>
      <c r="M19" s="141"/>
      <c r="N19" s="141"/>
      <c r="O19" s="2">
        <v>2</v>
      </c>
      <c r="P19" s="141">
        <v>9</v>
      </c>
      <c r="Q19" s="8">
        <v>56</v>
      </c>
      <c r="R19" s="2">
        <v>2</v>
      </c>
      <c r="S19" s="9">
        <v>288</v>
      </c>
      <c r="T19" s="10"/>
      <c r="U19" s="8">
        <v>75</v>
      </c>
      <c r="V19" s="8">
        <v>35</v>
      </c>
      <c r="W19" s="8">
        <v>20</v>
      </c>
      <c r="X19" s="8">
        <v>4</v>
      </c>
      <c r="Y19" s="10">
        <v>53</v>
      </c>
      <c r="Z19" s="8">
        <v>1</v>
      </c>
      <c r="AA19" s="161"/>
      <c r="AB19" s="163">
        <f>291+308+22</f>
        <v>621</v>
      </c>
      <c r="AC19" s="66">
        <v>10</v>
      </c>
    </row>
    <row r="20" spans="1:29" ht="13.7" customHeight="1" x14ac:dyDescent="0.2">
      <c r="A20" s="65">
        <v>11</v>
      </c>
      <c r="B20" s="6">
        <v>2</v>
      </c>
      <c r="C20" s="122"/>
      <c r="D20" s="121">
        <v>48</v>
      </c>
      <c r="E20" s="141">
        <v>101</v>
      </c>
      <c r="F20" s="121">
        <v>9</v>
      </c>
      <c r="G20" s="141"/>
      <c r="H20" s="141">
        <v>1</v>
      </c>
      <c r="I20" s="141"/>
      <c r="J20" s="8">
        <v>1</v>
      </c>
      <c r="K20" s="8">
        <v>1</v>
      </c>
      <c r="L20" s="121"/>
      <c r="M20" s="141"/>
      <c r="N20" s="141"/>
      <c r="O20" s="2">
        <v>2</v>
      </c>
      <c r="P20" s="141">
        <v>31</v>
      </c>
      <c r="Q20" s="8">
        <v>2</v>
      </c>
      <c r="R20" s="2">
        <v>2</v>
      </c>
      <c r="S20" s="9">
        <v>351</v>
      </c>
      <c r="T20" s="10"/>
      <c r="U20" s="8">
        <v>90</v>
      </c>
      <c r="V20" s="8">
        <v>40</v>
      </c>
      <c r="W20" s="8">
        <v>31</v>
      </c>
      <c r="X20" s="8">
        <v>10</v>
      </c>
      <c r="Y20" s="10">
        <v>29</v>
      </c>
      <c r="Z20" s="8">
        <v>1</v>
      </c>
      <c r="AA20" s="161">
        <f>31+8+23</f>
        <v>62</v>
      </c>
      <c r="AB20" s="159">
        <v>166</v>
      </c>
      <c r="AC20" s="66">
        <v>11</v>
      </c>
    </row>
    <row r="21" spans="1:29" ht="13.7" customHeight="1" x14ac:dyDescent="0.2">
      <c r="A21" s="65">
        <v>12</v>
      </c>
      <c r="B21" s="6">
        <v>1</v>
      </c>
      <c r="C21" s="122"/>
      <c r="D21" s="121">
        <v>11</v>
      </c>
      <c r="E21" s="141">
        <v>12</v>
      </c>
      <c r="F21" s="121">
        <v>1</v>
      </c>
      <c r="G21" s="141"/>
      <c r="H21" s="141"/>
      <c r="I21" s="141"/>
      <c r="J21" s="8"/>
      <c r="K21" s="8"/>
      <c r="L21" s="121"/>
      <c r="M21" s="141"/>
      <c r="N21" s="141"/>
      <c r="O21" s="2">
        <v>2</v>
      </c>
      <c r="P21" s="141">
        <v>2</v>
      </c>
      <c r="Q21" s="8">
        <v>17</v>
      </c>
      <c r="R21" s="2">
        <v>2</v>
      </c>
      <c r="S21" s="9">
        <v>47</v>
      </c>
      <c r="T21" s="10"/>
      <c r="U21" s="8">
        <v>22</v>
      </c>
      <c r="V21" s="8">
        <v>10</v>
      </c>
      <c r="W21" s="8"/>
      <c r="X21" s="8"/>
      <c r="Y21" s="10">
        <v>1</v>
      </c>
      <c r="Z21" s="8"/>
      <c r="AA21" s="161"/>
      <c r="AB21" s="122"/>
      <c r="AC21" s="66">
        <v>12</v>
      </c>
    </row>
    <row r="22" spans="1:29" ht="13.7" customHeight="1" x14ac:dyDescent="0.2">
      <c r="A22" s="65">
        <v>13</v>
      </c>
      <c r="B22" s="6">
        <v>1</v>
      </c>
      <c r="C22" s="122"/>
      <c r="D22" s="121">
        <v>13</v>
      </c>
      <c r="E22" s="141">
        <v>7</v>
      </c>
      <c r="F22" s="121"/>
      <c r="G22" s="141"/>
      <c r="H22" s="141"/>
      <c r="I22" s="141"/>
      <c r="J22" s="8"/>
      <c r="K22" s="8"/>
      <c r="L22" s="121"/>
      <c r="M22" s="141"/>
      <c r="N22" s="141"/>
      <c r="O22" s="2">
        <v>2</v>
      </c>
      <c r="P22" s="141">
        <v>11</v>
      </c>
      <c r="Q22" s="8"/>
      <c r="R22" s="2">
        <v>2</v>
      </c>
      <c r="S22" s="9">
        <v>42</v>
      </c>
      <c r="T22" s="10"/>
      <c r="U22" s="8">
        <v>22</v>
      </c>
      <c r="V22" s="8">
        <v>6</v>
      </c>
      <c r="W22" s="8">
        <v>3</v>
      </c>
      <c r="X22" s="8">
        <v>1</v>
      </c>
      <c r="Y22" s="10"/>
      <c r="Z22" s="8"/>
      <c r="AA22" s="161"/>
      <c r="AB22" s="122"/>
      <c r="AC22" s="66">
        <v>13</v>
      </c>
    </row>
    <row r="23" spans="1:29" ht="13.7" customHeight="1" x14ac:dyDescent="0.2">
      <c r="A23" s="143">
        <v>14</v>
      </c>
      <c r="B23" s="144"/>
      <c r="C23" s="145"/>
      <c r="D23" s="146"/>
      <c r="E23" s="147"/>
      <c r="F23" s="146">
        <v>1</v>
      </c>
      <c r="G23" s="147"/>
      <c r="H23" s="147"/>
      <c r="I23" s="147"/>
      <c r="J23" s="147"/>
      <c r="K23" s="147"/>
      <c r="L23" s="146"/>
      <c r="M23" s="147"/>
      <c r="N23" s="147"/>
      <c r="O23" s="2">
        <v>2</v>
      </c>
      <c r="P23" s="147"/>
      <c r="Q23" s="147"/>
      <c r="R23" s="2">
        <v>2</v>
      </c>
      <c r="S23" s="148"/>
      <c r="T23" s="146"/>
      <c r="U23" s="147"/>
      <c r="V23" s="147"/>
      <c r="W23" s="147"/>
      <c r="X23" s="147"/>
      <c r="Y23" s="146"/>
      <c r="Z23" s="147"/>
      <c r="AA23" s="161"/>
      <c r="AB23" s="145"/>
      <c r="AC23" s="149">
        <v>14</v>
      </c>
    </row>
    <row r="24" spans="1:29" ht="13.7" customHeight="1" x14ac:dyDescent="0.2">
      <c r="A24" s="65">
        <v>15</v>
      </c>
      <c r="B24" s="6">
        <v>2</v>
      </c>
      <c r="C24" s="122"/>
      <c r="D24" s="121">
        <v>15</v>
      </c>
      <c r="E24" s="141">
        <v>19</v>
      </c>
      <c r="F24" s="121">
        <v>1</v>
      </c>
      <c r="G24" s="141"/>
      <c r="H24" s="141"/>
      <c r="I24" s="141"/>
      <c r="J24" s="8"/>
      <c r="K24" s="8"/>
      <c r="L24" s="121"/>
      <c r="M24" s="141"/>
      <c r="N24" s="141"/>
      <c r="O24" s="2">
        <v>2</v>
      </c>
      <c r="P24" s="141">
        <v>3</v>
      </c>
      <c r="Q24" s="8">
        <v>6</v>
      </c>
      <c r="R24" s="2">
        <v>2</v>
      </c>
      <c r="S24" s="9">
        <v>68</v>
      </c>
      <c r="T24" s="10"/>
      <c r="U24" s="8">
        <v>27</v>
      </c>
      <c r="V24" s="8">
        <v>11</v>
      </c>
      <c r="W24" s="8">
        <v>1</v>
      </c>
      <c r="X24" s="8"/>
      <c r="Y24" s="10">
        <v>5</v>
      </c>
      <c r="Z24" s="8">
        <v>1</v>
      </c>
      <c r="AA24" s="161"/>
      <c r="AB24" s="159">
        <v>95</v>
      </c>
      <c r="AC24" s="66">
        <v>15</v>
      </c>
    </row>
    <row r="25" spans="1:29" ht="13.7" customHeight="1" x14ac:dyDescent="0.2">
      <c r="A25" s="65">
        <v>16</v>
      </c>
      <c r="B25" s="6">
        <v>1</v>
      </c>
      <c r="C25" s="122"/>
      <c r="D25" s="121">
        <v>9</v>
      </c>
      <c r="E25" s="141">
        <v>13</v>
      </c>
      <c r="F25" s="121">
        <v>3</v>
      </c>
      <c r="G25" s="141"/>
      <c r="H25" s="141"/>
      <c r="I25" s="141"/>
      <c r="J25" s="8"/>
      <c r="K25" s="8"/>
      <c r="L25" s="121"/>
      <c r="M25" s="141"/>
      <c r="N25" s="141"/>
      <c r="O25" s="2">
        <v>2</v>
      </c>
      <c r="P25" s="141">
        <v>3</v>
      </c>
      <c r="Q25" s="8">
        <v>6</v>
      </c>
      <c r="R25" s="2">
        <v>2</v>
      </c>
      <c r="S25" s="9">
        <v>39</v>
      </c>
      <c r="T25" s="10"/>
      <c r="U25" s="8">
        <v>15</v>
      </c>
      <c r="V25" s="8">
        <v>6</v>
      </c>
      <c r="W25" s="8">
        <v>3</v>
      </c>
      <c r="X25" s="8">
        <v>1</v>
      </c>
      <c r="Y25" s="10"/>
      <c r="Z25" s="8"/>
      <c r="AA25" s="161"/>
      <c r="AB25" s="122"/>
      <c r="AC25" s="66">
        <v>16</v>
      </c>
    </row>
    <row r="26" spans="1:29" ht="13.7" customHeight="1" x14ac:dyDescent="0.2">
      <c r="A26" s="65">
        <v>17</v>
      </c>
      <c r="B26" s="6">
        <v>2</v>
      </c>
      <c r="C26" s="122"/>
      <c r="D26" s="121">
        <v>20</v>
      </c>
      <c r="E26" s="141">
        <v>48</v>
      </c>
      <c r="F26" s="121"/>
      <c r="G26" s="141"/>
      <c r="H26" s="141"/>
      <c r="I26" s="141"/>
      <c r="J26" s="8"/>
      <c r="K26" s="8">
        <v>1</v>
      </c>
      <c r="L26" s="121"/>
      <c r="M26" s="141"/>
      <c r="N26" s="141"/>
      <c r="O26" s="2">
        <v>2</v>
      </c>
      <c r="P26" s="141">
        <v>3</v>
      </c>
      <c r="Q26" s="8">
        <v>9</v>
      </c>
      <c r="R26" s="2">
        <v>2</v>
      </c>
      <c r="S26" s="9">
        <v>162</v>
      </c>
      <c r="T26" s="10"/>
      <c r="U26" s="8">
        <v>67</v>
      </c>
      <c r="V26" s="8">
        <v>31</v>
      </c>
      <c r="W26" s="8">
        <v>12</v>
      </c>
      <c r="X26" s="8">
        <v>4</v>
      </c>
      <c r="Y26" s="10">
        <v>1</v>
      </c>
      <c r="Z26" s="8"/>
      <c r="AA26" s="161"/>
      <c r="AB26" s="159">
        <v>115</v>
      </c>
      <c r="AC26" s="66">
        <v>17</v>
      </c>
    </row>
    <row r="27" spans="1:29" ht="13.7" customHeight="1" x14ac:dyDescent="0.2">
      <c r="A27" s="65">
        <v>18</v>
      </c>
      <c r="B27" s="6">
        <v>2</v>
      </c>
      <c r="C27" s="122"/>
      <c r="D27" s="121">
        <v>34</v>
      </c>
      <c r="E27" s="141">
        <v>56</v>
      </c>
      <c r="F27" s="121"/>
      <c r="G27" s="141"/>
      <c r="H27" s="141"/>
      <c r="I27" s="141"/>
      <c r="J27" s="8"/>
      <c r="K27" s="8">
        <v>1</v>
      </c>
      <c r="L27" s="121"/>
      <c r="M27" s="141"/>
      <c r="N27" s="141"/>
      <c r="O27" s="2">
        <v>2</v>
      </c>
      <c r="P27" s="141">
        <v>14</v>
      </c>
      <c r="Q27" s="8">
        <v>27</v>
      </c>
      <c r="R27" s="2">
        <v>2</v>
      </c>
      <c r="S27" s="9">
        <v>217</v>
      </c>
      <c r="T27" s="10"/>
      <c r="U27" s="8">
        <v>85</v>
      </c>
      <c r="V27" s="8">
        <v>26</v>
      </c>
      <c r="W27" s="8">
        <v>22</v>
      </c>
      <c r="X27" s="8">
        <v>6</v>
      </c>
      <c r="Y27" s="10"/>
      <c r="Z27" s="8"/>
      <c r="AA27" s="161">
        <f>23+15+21</f>
        <v>59</v>
      </c>
      <c r="AB27" s="159">
        <v>161</v>
      </c>
      <c r="AC27" s="66">
        <v>18</v>
      </c>
    </row>
    <row r="28" spans="1:29" ht="13.7" customHeight="1" x14ac:dyDescent="0.2">
      <c r="A28" s="65">
        <v>19</v>
      </c>
      <c r="B28" s="6">
        <v>1</v>
      </c>
      <c r="C28" s="122"/>
      <c r="D28" s="121">
        <v>5</v>
      </c>
      <c r="E28" s="141">
        <v>5</v>
      </c>
      <c r="F28" s="121">
        <v>1</v>
      </c>
      <c r="G28" s="141"/>
      <c r="H28" s="141"/>
      <c r="I28" s="141"/>
      <c r="J28" s="8"/>
      <c r="K28" s="8"/>
      <c r="L28" s="121"/>
      <c r="M28" s="141"/>
      <c r="N28" s="141"/>
      <c r="O28" s="2">
        <v>2</v>
      </c>
      <c r="P28" s="141">
        <v>3</v>
      </c>
      <c r="Q28" s="8">
        <v>5</v>
      </c>
      <c r="R28" s="2">
        <v>2</v>
      </c>
      <c r="S28" s="9">
        <v>20</v>
      </c>
      <c r="T28" s="10"/>
      <c r="U28" s="8">
        <v>7</v>
      </c>
      <c r="V28" s="8"/>
      <c r="W28" s="8">
        <v>7</v>
      </c>
      <c r="X28" s="8"/>
      <c r="Y28" s="10"/>
      <c r="Z28" s="8"/>
      <c r="AA28" s="161"/>
      <c r="AB28" s="122"/>
      <c r="AC28" s="66">
        <v>19</v>
      </c>
    </row>
    <row r="29" spans="1:29" ht="13.7" customHeight="1" x14ac:dyDescent="0.2">
      <c r="A29" s="65">
        <v>20</v>
      </c>
      <c r="B29" s="6">
        <v>1</v>
      </c>
      <c r="C29" s="122"/>
      <c r="D29" s="121">
        <v>6</v>
      </c>
      <c r="E29" s="141">
        <v>4</v>
      </c>
      <c r="F29" s="121"/>
      <c r="G29" s="141"/>
      <c r="H29" s="141"/>
      <c r="I29" s="141"/>
      <c r="J29" s="8"/>
      <c r="K29" s="8"/>
      <c r="L29" s="121"/>
      <c r="M29" s="141"/>
      <c r="N29" s="141"/>
      <c r="O29" s="2">
        <v>2</v>
      </c>
      <c r="P29" s="141">
        <v>30</v>
      </c>
      <c r="Q29" s="8">
        <v>34</v>
      </c>
      <c r="R29" s="2">
        <v>2</v>
      </c>
      <c r="S29" s="9">
        <v>19</v>
      </c>
      <c r="T29" s="10"/>
      <c r="U29" s="8">
        <v>11</v>
      </c>
      <c r="V29" s="8">
        <v>1</v>
      </c>
      <c r="W29" s="8">
        <v>2</v>
      </c>
      <c r="X29" s="8"/>
      <c r="Y29" s="10"/>
      <c r="Z29" s="8"/>
      <c r="AA29" s="161"/>
      <c r="AB29" s="122"/>
      <c r="AC29" s="66">
        <v>20</v>
      </c>
    </row>
    <row r="30" spans="1:29" ht="13.7" customHeight="1" x14ac:dyDescent="0.2">
      <c r="A30" s="143">
        <v>21</v>
      </c>
      <c r="B30" s="144"/>
      <c r="C30" s="145"/>
      <c r="D30" s="146"/>
      <c r="E30" s="147"/>
      <c r="F30" s="146"/>
      <c r="G30" s="147"/>
      <c r="H30" s="147"/>
      <c r="I30" s="147"/>
      <c r="J30" s="147"/>
      <c r="K30" s="147"/>
      <c r="L30" s="146"/>
      <c r="M30" s="147"/>
      <c r="N30" s="147"/>
      <c r="O30" s="2">
        <v>2</v>
      </c>
      <c r="P30" s="147"/>
      <c r="Q30" s="147"/>
      <c r="R30" s="2">
        <v>2</v>
      </c>
      <c r="S30" s="148"/>
      <c r="T30" s="146"/>
      <c r="U30" s="147"/>
      <c r="V30" s="147"/>
      <c r="W30" s="147"/>
      <c r="X30" s="147"/>
      <c r="Y30" s="146"/>
      <c r="Z30" s="147"/>
      <c r="AA30" s="161"/>
      <c r="AB30" s="145"/>
      <c r="AC30" s="149">
        <v>21</v>
      </c>
    </row>
    <row r="31" spans="1:29" ht="13.7" customHeight="1" x14ac:dyDescent="0.2">
      <c r="A31" s="65">
        <v>22</v>
      </c>
      <c r="B31" s="6">
        <v>1</v>
      </c>
      <c r="C31" s="122"/>
      <c r="D31" s="121">
        <v>9</v>
      </c>
      <c r="E31" s="141">
        <v>9</v>
      </c>
      <c r="F31" s="121"/>
      <c r="G31" s="141"/>
      <c r="H31" s="141"/>
      <c r="I31" s="141"/>
      <c r="J31" s="8"/>
      <c r="K31" s="8">
        <v>1</v>
      </c>
      <c r="L31" s="121"/>
      <c r="M31" s="141"/>
      <c r="N31" s="141"/>
      <c r="O31" s="2">
        <v>2</v>
      </c>
      <c r="P31" s="141">
        <v>2</v>
      </c>
      <c r="Q31" s="8">
        <v>4</v>
      </c>
      <c r="R31" s="2">
        <v>2</v>
      </c>
      <c r="S31" s="9">
        <v>42</v>
      </c>
      <c r="T31" s="10"/>
      <c r="U31" s="8">
        <v>17</v>
      </c>
      <c r="V31" s="8">
        <v>1</v>
      </c>
      <c r="W31" s="8"/>
      <c r="X31" s="8"/>
      <c r="Y31" s="10">
        <v>6</v>
      </c>
      <c r="Z31" s="8"/>
      <c r="AA31" s="161"/>
      <c r="AB31" s="159">
        <v>101</v>
      </c>
      <c r="AC31" s="66">
        <v>22</v>
      </c>
    </row>
    <row r="32" spans="1:29" ht="13.7" customHeight="1" x14ac:dyDescent="0.2">
      <c r="A32" s="65">
        <v>23</v>
      </c>
      <c r="B32" s="6">
        <v>2</v>
      </c>
      <c r="C32" s="122"/>
      <c r="D32" s="121">
        <v>7</v>
      </c>
      <c r="E32" s="141">
        <v>16</v>
      </c>
      <c r="F32" s="121"/>
      <c r="G32" s="141"/>
      <c r="H32" s="141"/>
      <c r="I32" s="141"/>
      <c r="J32" s="8"/>
      <c r="K32" s="8">
        <v>1</v>
      </c>
      <c r="L32" s="121"/>
      <c r="M32" s="141"/>
      <c r="N32" s="141"/>
      <c r="O32" s="2">
        <v>2</v>
      </c>
      <c r="P32" s="141">
        <v>2</v>
      </c>
      <c r="Q32" s="8">
        <v>6</v>
      </c>
      <c r="R32" s="2">
        <v>2</v>
      </c>
      <c r="S32" s="9">
        <v>54</v>
      </c>
      <c r="T32" s="10"/>
      <c r="U32" s="8">
        <v>19</v>
      </c>
      <c r="V32" s="8">
        <v>4</v>
      </c>
      <c r="W32" s="8">
        <v>6</v>
      </c>
      <c r="X32" s="8">
        <v>1</v>
      </c>
      <c r="Y32" s="10">
        <v>2</v>
      </c>
      <c r="Z32" s="8"/>
      <c r="AA32" s="161"/>
      <c r="AB32" s="122"/>
      <c r="AC32" s="66">
        <v>23</v>
      </c>
    </row>
    <row r="33" spans="1:30" ht="13.7" customHeight="1" x14ac:dyDescent="0.2">
      <c r="A33" s="65">
        <v>24</v>
      </c>
      <c r="B33" s="6">
        <v>3</v>
      </c>
      <c r="C33" s="163">
        <f>18+42+10</f>
        <v>70</v>
      </c>
      <c r="D33" s="121">
        <v>17</v>
      </c>
      <c r="E33" s="141">
        <v>59</v>
      </c>
      <c r="F33" s="121">
        <v>4</v>
      </c>
      <c r="G33" s="141"/>
      <c r="H33" s="141"/>
      <c r="I33" s="141"/>
      <c r="J33" s="8">
        <v>3</v>
      </c>
      <c r="K33" s="8">
        <v>1</v>
      </c>
      <c r="L33" s="121"/>
      <c r="M33" s="141"/>
      <c r="N33" s="141"/>
      <c r="O33" s="2">
        <v>2</v>
      </c>
      <c r="P33" s="141">
        <v>6</v>
      </c>
      <c r="Q33" s="8">
        <v>13</v>
      </c>
      <c r="R33" s="2">
        <v>2</v>
      </c>
      <c r="S33" s="9">
        <v>169</v>
      </c>
      <c r="T33" s="10"/>
      <c r="U33" s="8">
        <v>63</v>
      </c>
      <c r="V33" s="8">
        <v>27</v>
      </c>
      <c r="W33" s="8">
        <v>17</v>
      </c>
      <c r="X33" s="8">
        <v>4</v>
      </c>
      <c r="Y33" s="10">
        <v>2</v>
      </c>
      <c r="Z33" s="8">
        <v>1</v>
      </c>
      <c r="AA33" s="161"/>
      <c r="AB33" s="159">
        <v>91</v>
      </c>
      <c r="AC33" s="66">
        <v>24</v>
      </c>
    </row>
    <row r="34" spans="1:30" ht="13.7" customHeight="1" x14ac:dyDescent="0.2">
      <c r="A34" s="65">
        <v>25</v>
      </c>
      <c r="B34" s="6">
        <v>2</v>
      </c>
      <c r="C34" s="122"/>
      <c r="D34" s="121">
        <v>38</v>
      </c>
      <c r="E34" s="141">
        <v>82</v>
      </c>
      <c r="F34" s="121"/>
      <c r="G34" s="141"/>
      <c r="H34" s="141"/>
      <c r="I34" s="141">
        <v>1</v>
      </c>
      <c r="J34" s="8"/>
      <c r="K34" s="8"/>
      <c r="L34" s="121"/>
      <c r="M34" s="141"/>
      <c r="N34" s="141"/>
      <c r="O34" s="2">
        <v>2</v>
      </c>
      <c r="P34" s="141">
        <v>23</v>
      </c>
      <c r="Q34" s="8">
        <v>41</v>
      </c>
      <c r="R34" s="2">
        <v>2</v>
      </c>
      <c r="S34" s="9">
        <v>284</v>
      </c>
      <c r="T34" s="10"/>
      <c r="U34" s="8">
        <v>104</v>
      </c>
      <c r="V34" s="8">
        <v>50</v>
      </c>
      <c r="W34" s="8">
        <v>29</v>
      </c>
      <c r="X34" s="8">
        <v>9</v>
      </c>
      <c r="Y34" s="10">
        <v>1</v>
      </c>
      <c r="Z34" s="8"/>
      <c r="AA34" s="161">
        <f>25+11+21</f>
        <v>57</v>
      </c>
      <c r="AB34" s="159">
        <v>229</v>
      </c>
      <c r="AC34" s="66">
        <v>25</v>
      </c>
    </row>
    <row r="35" spans="1:30" ht="13.7" customHeight="1" x14ac:dyDescent="0.2">
      <c r="A35" s="65">
        <v>26</v>
      </c>
      <c r="B35" s="6">
        <v>1</v>
      </c>
      <c r="C35" s="122"/>
      <c r="D35" s="121">
        <v>6</v>
      </c>
      <c r="E35" s="141">
        <v>6</v>
      </c>
      <c r="F35" s="121"/>
      <c r="G35" s="141"/>
      <c r="H35" s="141"/>
      <c r="I35" s="141"/>
      <c r="J35" s="8"/>
      <c r="K35" s="8"/>
      <c r="L35" s="121"/>
      <c r="M35" s="141"/>
      <c r="N35" s="141"/>
      <c r="O35" s="2">
        <v>2</v>
      </c>
      <c r="P35" s="141">
        <v>5</v>
      </c>
      <c r="Q35" s="8">
        <v>5</v>
      </c>
      <c r="R35" s="2">
        <v>2</v>
      </c>
      <c r="S35" s="9">
        <v>23</v>
      </c>
      <c r="T35" s="10"/>
      <c r="U35" s="8">
        <v>15</v>
      </c>
      <c r="V35" s="8">
        <v>2</v>
      </c>
      <c r="W35" s="8">
        <v>3</v>
      </c>
      <c r="X35" s="8"/>
      <c r="Y35" s="10"/>
      <c r="Z35" s="8"/>
      <c r="AA35" s="161"/>
      <c r="AB35" s="122"/>
      <c r="AC35" s="66">
        <v>26</v>
      </c>
    </row>
    <row r="36" spans="1:30" ht="13.7" customHeight="1" x14ac:dyDescent="0.2">
      <c r="A36" s="65">
        <v>27</v>
      </c>
      <c r="B36" s="6">
        <v>1</v>
      </c>
      <c r="C36" s="122"/>
      <c r="D36" s="121">
        <v>5</v>
      </c>
      <c r="E36" s="141">
        <v>6</v>
      </c>
      <c r="F36" s="121">
        <v>1</v>
      </c>
      <c r="G36" s="141"/>
      <c r="H36" s="141"/>
      <c r="I36" s="141">
        <v>1</v>
      </c>
      <c r="J36" s="8"/>
      <c r="K36" s="8"/>
      <c r="L36" s="121"/>
      <c r="M36" s="141"/>
      <c r="N36" s="141"/>
      <c r="O36" s="2">
        <v>2</v>
      </c>
      <c r="P36" s="141">
        <v>13</v>
      </c>
      <c r="Q36" s="8">
        <v>17</v>
      </c>
      <c r="R36" s="2">
        <v>2</v>
      </c>
      <c r="S36" s="9">
        <v>23</v>
      </c>
      <c r="T36" s="10"/>
      <c r="U36" s="8">
        <v>8</v>
      </c>
      <c r="V36" s="8">
        <v>5</v>
      </c>
      <c r="W36" s="8">
        <v>2</v>
      </c>
      <c r="X36" s="8"/>
      <c r="Y36" s="10">
        <v>2</v>
      </c>
      <c r="Z36" s="8"/>
      <c r="AA36" s="161"/>
      <c r="AB36" s="122"/>
      <c r="AC36" s="66">
        <v>27</v>
      </c>
    </row>
    <row r="37" spans="1:30" ht="13.7" customHeight="1" x14ac:dyDescent="0.2">
      <c r="A37" s="143">
        <v>28</v>
      </c>
      <c r="B37" s="144"/>
      <c r="C37" s="145"/>
      <c r="D37" s="146"/>
      <c r="E37" s="147"/>
      <c r="F37" s="146"/>
      <c r="G37" s="147"/>
      <c r="H37" s="147"/>
      <c r="I37" s="147"/>
      <c r="J37" s="147"/>
      <c r="K37" s="147"/>
      <c r="L37" s="146"/>
      <c r="M37" s="147"/>
      <c r="N37" s="147"/>
      <c r="O37" s="2">
        <v>2</v>
      </c>
      <c r="P37" s="147"/>
      <c r="Q37" s="147"/>
      <c r="R37" s="2">
        <v>2</v>
      </c>
      <c r="S37" s="148"/>
      <c r="T37" s="146"/>
      <c r="U37" s="147"/>
      <c r="V37" s="147"/>
      <c r="W37" s="147"/>
      <c r="X37" s="147"/>
      <c r="Y37" s="146"/>
      <c r="Z37" s="147"/>
      <c r="AA37" s="161"/>
      <c r="AB37" s="145"/>
      <c r="AC37" s="149">
        <v>28</v>
      </c>
    </row>
    <row r="38" spans="1:30" ht="13.7" customHeight="1" x14ac:dyDescent="0.2">
      <c r="A38" s="65">
        <v>29</v>
      </c>
      <c r="B38" s="6">
        <v>2</v>
      </c>
      <c r="C38" s="122"/>
      <c r="D38" s="121">
        <v>12</v>
      </c>
      <c r="E38" s="141">
        <v>15</v>
      </c>
      <c r="F38" s="121">
        <v>2</v>
      </c>
      <c r="G38" s="141">
        <v>1</v>
      </c>
      <c r="H38" s="141"/>
      <c r="I38" s="141">
        <v>1</v>
      </c>
      <c r="J38" s="8"/>
      <c r="K38" s="8"/>
      <c r="L38" s="121"/>
      <c r="M38" s="141"/>
      <c r="N38" s="141"/>
      <c r="O38" s="2">
        <v>2</v>
      </c>
      <c r="P38" s="141">
        <v>1</v>
      </c>
      <c r="Q38" s="8">
        <v>3</v>
      </c>
      <c r="R38" s="2">
        <v>2</v>
      </c>
      <c r="S38" s="9">
        <v>49</v>
      </c>
      <c r="T38" s="10"/>
      <c r="U38" s="8">
        <v>18</v>
      </c>
      <c r="V38" s="8">
        <v>5</v>
      </c>
      <c r="W38" s="8">
        <v>6</v>
      </c>
      <c r="X38" s="8">
        <v>1</v>
      </c>
      <c r="Y38" s="10">
        <v>5</v>
      </c>
      <c r="Z38" s="8"/>
      <c r="AA38" s="161"/>
      <c r="AB38" s="159">
        <v>121</v>
      </c>
      <c r="AC38" s="66">
        <v>29</v>
      </c>
    </row>
    <row r="39" spans="1:30" ht="13.7" customHeight="1" x14ac:dyDescent="0.2">
      <c r="A39" s="65">
        <v>30</v>
      </c>
      <c r="B39" s="6">
        <v>1</v>
      </c>
      <c r="C39" s="122"/>
      <c r="D39" s="121">
        <v>7</v>
      </c>
      <c r="E39" s="141">
        <v>17</v>
      </c>
      <c r="F39" s="121">
        <v>2</v>
      </c>
      <c r="G39" s="141"/>
      <c r="H39" s="141"/>
      <c r="I39" s="141"/>
      <c r="J39" s="8"/>
      <c r="K39" s="8"/>
      <c r="L39" s="121"/>
      <c r="M39" s="141"/>
      <c r="N39" s="141"/>
      <c r="O39" s="2">
        <v>2</v>
      </c>
      <c r="P39" s="141">
        <v>2</v>
      </c>
      <c r="Q39" s="8">
        <v>3</v>
      </c>
      <c r="R39" s="2">
        <v>2</v>
      </c>
      <c r="S39" s="9">
        <v>49</v>
      </c>
      <c r="T39" s="10"/>
      <c r="U39" s="8">
        <v>21</v>
      </c>
      <c r="V39" s="8">
        <v>3</v>
      </c>
      <c r="W39" s="8">
        <v>7</v>
      </c>
      <c r="X39" s="8">
        <v>1</v>
      </c>
      <c r="Y39" s="10"/>
      <c r="Z39" s="8"/>
      <c r="AA39" s="161"/>
      <c r="AB39" s="122"/>
      <c r="AC39" s="66">
        <v>30</v>
      </c>
    </row>
    <row r="40" spans="1:30" ht="13.7" customHeight="1" x14ac:dyDescent="0.2">
      <c r="A40" s="67">
        <v>31</v>
      </c>
      <c r="B40" s="11">
        <v>2</v>
      </c>
      <c r="C40" s="165">
        <f>31+209+6+7+7+7+22+70+15</f>
        <v>374</v>
      </c>
      <c r="D40" s="121">
        <v>14</v>
      </c>
      <c r="E40" s="141">
        <v>47</v>
      </c>
      <c r="F40" s="121">
        <v>1</v>
      </c>
      <c r="G40" s="141"/>
      <c r="H40" s="141"/>
      <c r="I40" s="141"/>
      <c r="J40" s="8"/>
      <c r="K40" s="8">
        <v>1</v>
      </c>
      <c r="L40" s="123"/>
      <c r="M40" s="142"/>
      <c r="N40" s="142"/>
      <c r="O40" s="2">
        <v>2</v>
      </c>
      <c r="P40" s="141">
        <v>4</v>
      </c>
      <c r="Q40" s="8">
        <v>9</v>
      </c>
      <c r="R40" s="2">
        <v>2</v>
      </c>
      <c r="S40" s="12">
        <v>129</v>
      </c>
      <c r="T40" s="13"/>
      <c r="U40" s="8">
        <v>51</v>
      </c>
      <c r="V40" s="8">
        <v>18</v>
      </c>
      <c r="W40" s="8">
        <v>15</v>
      </c>
      <c r="X40" s="8">
        <v>1</v>
      </c>
      <c r="Y40" s="13">
        <v>1</v>
      </c>
      <c r="Z40" s="117"/>
      <c r="AA40" s="162"/>
      <c r="AB40" s="168">
        <v>161</v>
      </c>
      <c r="AC40" s="68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45</v>
      </c>
      <c r="C41" s="108">
        <f t="shared" si="0"/>
        <v>1080</v>
      </c>
      <c r="D41" s="107">
        <f t="shared" si="0"/>
        <v>421</v>
      </c>
      <c r="E41" s="107">
        <f t="shared" si="0"/>
        <v>754</v>
      </c>
      <c r="F41" s="107">
        <f t="shared" si="0"/>
        <v>45</v>
      </c>
      <c r="G41" s="107">
        <f t="shared" si="0"/>
        <v>3</v>
      </c>
      <c r="H41" s="107">
        <f t="shared" si="0"/>
        <v>2</v>
      </c>
      <c r="I41" s="107">
        <f t="shared" si="0"/>
        <v>6</v>
      </c>
      <c r="J41" s="107">
        <f t="shared" si="0"/>
        <v>4</v>
      </c>
      <c r="K41" s="107">
        <f t="shared" si="0"/>
        <v>13</v>
      </c>
      <c r="L41" s="107">
        <f t="shared" si="0"/>
        <v>0</v>
      </c>
      <c r="M41" s="107">
        <f t="shared" si="0"/>
        <v>2</v>
      </c>
      <c r="N41" s="107">
        <f t="shared" si="0"/>
        <v>0</v>
      </c>
      <c r="O41" s="2">
        <f>AVERAGE(O10:O40)</f>
        <v>2</v>
      </c>
      <c r="P41" s="107">
        <f t="shared" si="0"/>
        <v>202</v>
      </c>
      <c r="Q41" s="109">
        <f t="shared" si="0"/>
        <v>344</v>
      </c>
      <c r="R41" s="110">
        <f>AVERAGE(R10:R40)</f>
        <v>2</v>
      </c>
      <c r="S41" s="14">
        <f t="shared" ref="S41:AA41" si="1">SUM(S10:S40)</f>
        <v>2624</v>
      </c>
      <c r="T41" s="14">
        <f t="shared" si="1"/>
        <v>0</v>
      </c>
      <c r="U41" s="14">
        <f t="shared" si="1"/>
        <v>996</v>
      </c>
      <c r="V41" s="14">
        <f t="shared" si="1"/>
        <v>352</v>
      </c>
      <c r="W41" s="14">
        <f t="shared" si="1"/>
        <v>211</v>
      </c>
      <c r="X41" s="14">
        <f t="shared" si="1"/>
        <v>49</v>
      </c>
      <c r="Y41" s="14">
        <f t="shared" si="1"/>
        <v>128</v>
      </c>
      <c r="Z41" s="14">
        <f t="shared" si="1"/>
        <v>4</v>
      </c>
      <c r="AA41" s="14">
        <f t="shared" si="1"/>
        <v>450</v>
      </c>
      <c r="AB41" s="14">
        <f>SUM(AB10:AB40)</f>
        <v>2573</v>
      </c>
      <c r="AC41" s="125" t="s">
        <v>6</v>
      </c>
      <c r="AD41" s="18"/>
    </row>
    <row r="42" spans="1:30" s="17" customFormat="1" ht="3" customHeight="1" x14ac:dyDescent="0.2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128"/>
      <c r="P42" s="71"/>
      <c r="Q42" s="71"/>
      <c r="R42" s="71"/>
      <c r="S42" s="71"/>
      <c r="T42" s="71"/>
      <c r="U42" s="72"/>
      <c r="V42" s="72"/>
      <c r="W42" s="72"/>
      <c r="X42" s="72"/>
      <c r="Y42" s="72"/>
      <c r="Z42" s="72"/>
      <c r="AA42" s="72"/>
      <c r="AB42" s="72"/>
      <c r="AC42" s="73"/>
    </row>
    <row r="43" spans="1:30" ht="27" customHeight="1" x14ac:dyDescent="0.2">
      <c r="A43" s="363" t="s">
        <v>32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3"/>
      <c r="O43" s="360"/>
      <c r="P43" s="360"/>
      <c r="Q43" s="360"/>
      <c r="R43" s="360"/>
      <c r="S43" s="360"/>
      <c r="T43" s="360"/>
      <c r="U43" s="361"/>
      <c r="V43" s="360"/>
      <c r="W43" s="360"/>
      <c r="X43" s="360"/>
      <c r="Y43" s="360"/>
      <c r="Z43" s="360"/>
      <c r="AA43" s="360"/>
      <c r="AB43" s="360"/>
      <c r="AC43" s="361"/>
    </row>
    <row r="44" spans="1:30" ht="3" customHeight="1" x14ac:dyDescent="0.2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75"/>
      <c r="X44" s="22"/>
      <c r="Y44" s="22"/>
      <c r="Z44" s="22"/>
      <c r="AA44" s="22"/>
      <c r="AB44" s="22"/>
      <c r="AC44" s="21"/>
    </row>
    <row r="45" spans="1:30" ht="11.25" customHeight="1" x14ac:dyDescent="0.2">
      <c r="A45" s="76" t="s">
        <v>5</v>
      </c>
      <c r="N45" s="164"/>
      <c r="O45" s="362">
        <v>2</v>
      </c>
      <c r="P45" s="362"/>
      <c r="S45" s="46"/>
      <c r="W45" s="18"/>
    </row>
    <row r="46" spans="1:30" x14ac:dyDescent="0.2">
      <c r="S46" s="46"/>
      <c r="W46" s="18"/>
    </row>
    <row r="47" spans="1:30" x14ac:dyDescent="0.2">
      <c r="S47" s="46"/>
      <c r="W47" s="18"/>
    </row>
    <row r="48" spans="1:30" x14ac:dyDescent="0.2">
      <c r="S48" s="46"/>
      <c r="W48" s="18"/>
    </row>
    <row r="49" spans="19:23" x14ac:dyDescent="0.2">
      <c r="S49" s="46"/>
      <c r="W49" s="18"/>
    </row>
    <row r="50" spans="19:23" x14ac:dyDescent="0.2">
      <c r="S50" s="46"/>
      <c r="W50" s="18"/>
    </row>
    <row r="51" spans="19:23" x14ac:dyDescent="0.2">
      <c r="S51" s="46"/>
      <c r="W51" s="18"/>
    </row>
    <row r="52" spans="19:23" x14ac:dyDescent="0.2">
      <c r="S52" s="46"/>
      <c r="W52" s="18"/>
    </row>
  </sheetData>
  <mergeCells count="40">
    <mergeCell ref="F7:G8"/>
    <mergeCell ref="AA4:AC4"/>
    <mergeCell ref="O45:P45"/>
    <mergeCell ref="D7:D8"/>
    <mergeCell ref="T7:T8"/>
    <mergeCell ref="A43:M43"/>
    <mergeCell ref="N43:U43"/>
    <mergeCell ref="M7:M8"/>
    <mergeCell ref="N7:N8"/>
    <mergeCell ref="A6:A9"/>
    <mergeCell ref="B6:C8"/>
    <mergeCell ref="D6:O6"/>
    <mergeCell ref="P6:R8"/>
    <mergeCell ref="E7:E8"/>
    <mergeCell ref="J7:J8"/>
    <mergeCell ref="K7:K8"/>
    <mergeCell ref="O7:O8"/>
    <mergeCell ref="L7:L8"/>
    <mergeCell ref="S7:S8"/>
    <mergeCell ref="H7:I8"/>
    <mergeCell ref="V43:AC43"/>
    <mergeCell ref="X7:X9"/>
    <mergeCell ref="W7:W9"/>
    <mergeCell ref="AB7:AB9"/>
    <mergeCell ref="F9:G9"/>
    <mergeCell ref="H9:I9"/>
    <mergeCell ref="A4:G4"/>
    <mergeCell ref="AA2:AC2"/>
    <mergeCell ref="W2:Z2"/>
    <mergeCell ref="V4:Z4"/>
    <mergeCell ref="S6:AB6"/>
    <mergeCell ref="AC6:AC9"/>
    <mergeCell ref="AA7:AA9"/>
    <mergeCell ref="Z7:Z9"/>
    <mergeCell ref="Y7:Y9"/>
    <mergeCell ref="L4:R4"/>
    <mergeCell ref="H4:K4"/>
    <mergeCell ref="U7:U9"/>
    <mergeCell ref="V7:V9"/>
    <mergeCell ref="S4:U4"/>
  </mergeCells>
  <printOptions horizontalCentered="1" verticalCentered="1"/>
  <pageMargins left="0" right="0" top="0" bottom="0" header="0" footer="0"/>
  <pageSetup scale="73" orientation="landscape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6" tint="-0.249977111117893"/>
    <pageSetUpPr fitToPage="1"/>
  </sheetPr>
  <dimension ref="A1:S52"/>
  <sheetViews>
    <sheetView showGridLines="0" showZeros="0" topLeftCell="A22" zoomScale="120" zoomScaleNormal="120" workbookViewId="0">
      <selection activeCell="F19" sqref="F19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35</v>
      </c>
      <c r="M1" s="250"/>
      <c r="N1" s="246">
        <v>2013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243">
        <v>1558</v>
      </c>
      <c r="M2" s="244"/>
      <c r="N2" s="244"/>
      <c r="O2" s="244"/>
      <c r="P2" s="244"/>
      <c r="Q2" s="245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251">
        <v>367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310"/>
      <c r="M6" s="311"/>
      <c r="N6" s="311"/>
      <c r="O6" s="311"/>
      <c r="P6" s="311"/>
      <c r="Q6" s="3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270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235" t="s">
        <v>11</v>
      </c>
      <c r="Q8" s="236"/>
      <c r="R8" s="27"/>
    </row>
    <row r="9" spans="1:19" s="30" customFormat="1" ht="10.5" customHeight="1" x14ac:dyDescent="0.15">
      <c r="A9" s="271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237"/>
      <c r="Q9" s="238"/>
      <c r="R9" s="29"/>
    </row>
    <row r="10" spans="1:19" s="32" customFormat="1" ht="21" customHeight="1" x14ac:dyDescent="0.15">
      <c r="A10" s="272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239"/>
      <c r="Q10" s="240"/>
      <c r="R10" s="31"/>
    </row>
    <row r="11" spans="1:19" ht="15.95" customHeight="1" x14ac:dyDescent="0.2">
      <c r="A11" s="85">
        <v>1</v>
      </c>
      <c r="B11" s="86">
        <f>SUM(Sepback!D10,Sepback!E10,Sepback!F10, Sepback!G10)</f>
        <v>120</v>
      </c>
      <c r="C11" s="87">
        <f>SUM(Sepback!C10, Sepback!AA10, Sepback!AB10)</f>
        <v>249</v>
      </c>
      <c r="D11" s="88"/>
      <c r="E11" s="86">
        <f>SUM(Sepback!H10, Sepback!I10, Sepback!P10)</f>
        <v>12</v>
      </c>
      <c r="F11" s="87"/>
      <c r="G11" s="88"/>
      <c r="H11" s="86">
        <f>SUM(Sepback!L10, Sepback!M10, Sepback!N10)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SUM(Sepback!D11,Sepback!E11,Sepback!F11, Sepback!G11)</f>
        <v>104</v>
      </c>
      <c r="C12" s="93">
        <f>SUM(Sepback!C11, Sepback!AA11, Sepback!AB11)</f>
        <v>95</v>
      </c>
      <c r="D12" s="94"/>
      <c r="E12" s="92">
        <f>SUM(Sepback!H11, Sepback!I11, Sepback!P11)</f>
        <v>12</v>
      </c>
      <c r="F12" s="93"/>
      <c r="G12" s="94"/>
      <c r="H12" s="92">
        <f>SUM(Sepback!L11, Sepback!M11, Sepback!N11)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SUM(Sepback!D12,Sepback!E12,Sepback!F12, Sepback!G12)</f>
        <v>13</v>
      </c>
      <c r="C13" s="93">
        <f>SUM(Sepback!C12, Sepback!AA12, Sepback!AB12)</f>
        <v>0</v>
      </c>
      <c r="D13" s="94"/>
      <c r="E13" s="92">
        <f>SUM(Sepback!H12, Sepback!I12, Sepback!P12)</f>
        <v>12</v>
      </c>
      <c r="F13" s="93"/>
      <c r="G13" s="94"/>
      <c r="H13" s="92">
        <f>SUM(Sepback!L12, Sepback!M12, Sepback!N12)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SUM(Sepback!D13,Sepback!E13,Sepback!F13, Sepback!G13)</f>
        <v>0</v>
      </c>
      <c r="C14" s="93">
        <f>SUM(Sepback!C13, Sepback!AA13, Sepback!AB13)</f>
        <v>0</v>
      </c>
      <c r="D14" s="94"/>
      <c r="E14" s="92">
        <f>SUM(Sepback!H13, Sepback!I13, Sepback!P13)</f>
        <v>0</v>
      </c>
      <c r="F14" s="93"/>
      <c r="G14" s="94"/>
      <c r="H14" s="92">
        <f>SUM(Sepback!L13, Sepback!M13, Sepback!N13)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SUM(Sepback!D14,Sepback!E14,Sepback!F14, Sepback!G14)</f>
        <v>21</v>
      </c>
      <c r="C15" s="93">
        <f>SUM(Sepback!C14, Sepback!AA14, Sepback!AB14)</f>
        <v>95</v>
      </c>
      <c r="D15" s="94"/>
      <c r="E15" s="92">
        <f>SUM(Sepback!H14, Sepback!I14, Sepback!P14)</f>
        <v>1</v>
      </c>
      <c r="F15" s="93"/>
      <c r="G15" s="94"/>
      <c r="H15" s="92">
        <f>SUM(Sepback!L14, Sepback!M14, Sepback!N14)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SUM(Sepback!D15,Sepback!E15,Sepback!F15, Sepback!G15)</f>
        <v>36</v>
      </c>
      <c r="C16" s="93">
        <f>SUM(Sepback!C15, Sepback!AA15, Sepback!AB15)</f>
        <v>0</v>
      </c>
      <c r="D16" s="94"/>
      <c r="E16" s="92">
        <f>SUM(Sepback!H15, Sepback!I15, Sepback!P15)</f>
        <v>6</v>
      </c>
      <c r="F16" s="93"/>
      <c r="G16" s="94"/>
      <c r="H16" s="92">
        <f>SUM(Sepback!L15, Sepback!M15, Sepback!N15)</f>
        <v>0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SUM(Sepback!D16,Sepback!E16,Sepback!F16, Sepback!G16)</f>
        <v>126</v>
      </c>
      <c r="C17" s="93">
        <f>SUM(Sepback!C16, Sepback!AA16, Sepback!AB16)</f>
        <v>246</v>
      </c>
      <c r="D17" s="94"/>
      <c r="E17" s="92">
        <f>SUM(Sepback!H16, Sepback!I16, Sepback!P16)</f>
        <v>14</v>
      </c>
      <c r="F17" s="93"/>
      <c r="G17" s="94"/>
      <c r="H17" s="92">
        <f>SUM(Sepback!L16, Sepback!M16, Sepback!N16)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SUM(Sepback!D17,Sepback!E17,Sepback!F17, Sepback!G17)</f>
        <v>87</v>
      </c>
      <c r="C18" s="93">
        <f>SUM(Sepback!C17, Sepback!AA17, Sepback!AB17)</f>
        <v>227</v>
      </c>
      <c r="D18" s="94"/>
      <c r="E18" s="92">
        <f>SUM(Sepback!H17, Sepback!I17, Sepback!P17)</f>
        <v>16</v>
      </c>
      <c r="F18" s="93"/>
      <c r="G18" s="94"/>
      <c r="H18" s="92">
        <f>SUM(Sepback!L17, Sepback!M17, Sepback!N17)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SUM(Sepback!D18,Sepback!E18,Sepback!F18, Sepback!G18)</f>
        <v>6</v>
      </c>
      <c r="C19" s="93">
        <f>SUM(Sepback!C18, Sepback!AA18, Sepback!AB18)</f>
        <v>0</v>
      </c>
      <c r="D19" s="94"/>
      <c r="E19" s="92">
        <f>SUM(Sepback!H18, Sepback!I18, Sepback!P18)</f>
        <v>6</v>
      </c>
      <c r="F19" s="93"/>
      <c r="G19" s="94"/>
      <c r="H19" s="92">
        <f>SUM(Sepback!L18, Sepback!M18, Sepback!N18)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SUM(Sepback!D19,Sepback!E19,Sepback!F19, Sepback!G19)</f>
        <v>15</v>
      </c>
      <c r="C20" s="93">
        <f>SUM(Sepback!C19, Sepback!AA19, Sepback!AB19)</f>
        <v>0</v>
      </c>
      <c r="D20" s="94"/>
      <c r="E20" s="92">
        <f>SUM(Sepback!H19, Sepback!I19, Sepback!P19)</f>
        <v>6</v>
      </c>
      <c r="F20" s="93"/>
      <c r="G20" s="94"/>
      <c r="H20" s="92">
        <f>SUM(Sepback!L19, Sepback!M19, Sepback!N19)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SUM(Sepback!D20,Sepback!E20,Sepback!F20, Sepback!G20)</f>
        <v>0</v>
      </c>
      <c r="C21" s="93">
        <f>SUM(Sepback!C20, Sepback!AA20, Sepback!AB20)</f>
        <v>0</v>
      </c>
      <c r="D21" s="94"/>
      <c r="E21" s="92">
        <f>SUM(Sepback!H20, Sepback!I20, Sepback!P20)</f>
        <v>0</v>
      </c>
      <c r="F21" s="93"/>
      <c r="G21" s="94"/>
      <c r="H21" s="92">
        <f>SUM(Sepback!L20, Sepback!M20, Sepback!N20)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SUM(Sepback!D21,Sepback!E21,Sepback!F21, Sepback!G21)</f>
        <v>21</v>
      </c>
      <c r="C22" s="93">
        <f>SUM(Sepback!C21, Sepback!AA21, Sepback!AB21)</f>
        <v>131</v>
      </c>
      <c r="D22" s="94"/>
      <c r="E22" s="92">
        <f>SUM(Sepback!H21, Sepback!I21, Sepback!P21)</f>
        <v>6</v>
      </c>
      <c r="F22" s="93"/>
      <c r="G22" s="94"/>
      <c r="H22" s="92">
        <f>SUM(Sepback!L21, Sepback!M21, Sepback!N21)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SUM(Sepback!D22,Sepback!E22,Sepback!F22, Sepback!G22)</f>
        <v>30</v>
      </c>
      <c r="C23" s="93">
        <f>SUM(Sepback!C22, Sepback!AA22, Sepback!AB22)</f>
        <v>0</v>
      </c>
      <c r="D23" s="94"/>
      <c r="E23" s="92">
        <f>SUM(Sepback!H22, Sepback!I22, Sepback!P22)</f>
        <v>2</v>
      </c>
      <c r="F23" s="93"/>
      <c r="G23" s="94"/>
      <c r="H23" s="92">
        <f>SUM(Sepback!L22, Sepback!M22, Sepback!N22)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SUM(Sepback!D23,Sepback!E23,Sepback!F23, Sepback!G23)</f>
        <v>118</v>
      </c>
      <c r="C24" s="93">
        <f>SUM(Sepback!C23, Sepback!AA23, Sepback!AB23)</f>
        <v>79</v>
      </c>
      <c r="D24" s="94"/>
      <c r="E24" s="92">
        <f>SUM(Sepback!H23, Sepback!I23, Sepback!P23)</f>
        <v>1</v>
      </c>
      <c r="F24" s="93"/>
      <c r="G24" s="94"/>
      <c r="H24" s="92">
        <f>SUM(Sepback!L23, Sepback!M23, Sepback!N23)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SUM(Sepback!D24,Sepback!E24,Sepback!F24, Sepback!G24)</f>
        <v>130</v>
      </c>
      <c r="C25" s="93">
        <f>SUM(Sepback!C24, Sepback!AA24, Sepback!AB24)</f>
        <v>473</v>
      </c>
      <c r="D25" s="94"/>
      <c r="E25" s="92">
        <f>SUM(Sepback!H24, Sepback!I24, Sepback!P24)</f>
        <v>1</v>
      </c>
      <c r="F25" s="93"/>
      <c r="G25" s="94"/>
      <c r="H25" s="92">
        <f>SUM(Sepback!L24, Sepback!M24, Sepback!N24)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SUM(Sepback!D25,Sepback!E25,Sepback!F25, Sepback!G25)</f>
        <v>12</v>
      </c>
      <c r="C26" s="93">
        <f>SUM(Sepback!C25, Sepback!AA25, Sepback!AB25)</f>
        <v>0</v>
      </c>
      <c r="D26" s="94"/>
      <c r="E26" s="92">
        <f>SUM(Sepback!H25, Sepback!I25, Sepback!P25)</f>
        <v>11</v>
      </c>
      <c r="F26" s="93"/>
      <c r="G26" s="94"/>
      <c r="H26" s="92">
        <f>SUM(Sepback!L25, Sepback!M25, Sepback!N25)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SUM(Sepback!D26,Sepback!E26,Sepback!F26, Sepback!G26)</f>
        <v>17</v>
      </c>
      <c r="C27" s="93">
        <f>SUM(Sepback!C26, Sepback!AA26, Sepback!AB26)</f>
        <v>0</v>
      </c>
      <c r="D27" s="94"/>
      <c r="E27" s="92">
        <f>SUM(Sepback!H26, Sepback!I26, Sepback!P26)</f>
        <v>18</v>
      </c>
      <c r="F27" s="93"/>
      <c r="G27" s="94"/>
      <c r="H27" s="92">
        <f>SUM(Sepback!L26, Sepback!M26, Sepback!N26)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SUM(Sepback!D27,Sepback!E27,Sepback!F27, Sepback!G27)</f>
        <v>0</v>
      </c>
      <c r="C28" s="93">
        <f>SUM(Sepback!C27, Sepback!AA27, Sepback!AB27)</f>
        <v>0</v>
      </c>
      <c r="D28" s="94"/>
      <c r="E28" s="92">
        <f>SUM(Sepback!H27, Sepback!I27, Sepback!P27)</f>
        <v>0</v>
      </c>
      <c r="F28" s="93"/>
      <c r="G28" s="94"/>
      <c r="H28" s="92">
        <f>SUM(Sepback!L27, Sepback!M27, Sepback!N27)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SUM(Sepback!D28,Sepback!E28,Sepback!F28, Sepback!G28)</f>
        <v>21</v>
      </c>
      <c r="C29" s="93">
        <f>SUM(Sepback!C28, Sepback!AA28, Sepback!AB28)</f>
        <v>0</v>
      </c>
      <c r="D29" s="94"/>
      <c r="E29" s="92">
        <f>SUM(Sepback!H28, Sepback!I28, Sepback!P28)</f>
        <v>1</v>
      </c>
      <c r="F29" s="93"/>
      <c r="G29" s="94"/>
      <c r="H29" s="92">
        <f>SUM(Sepback!L28, Sepback!M28, Sepback!N28)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SUM(Sepback!D29,Sepback!E29,Sepback!F29, Sepback!G29)</f>
        <v>27</v>
      </c>
      <c r="C30" s="93">
        <f>SUM(Sepback!C29, Sepback!AA29, Sepback!AB29)</f>
        <v>0</v>
      </c>
      <c r="D30" s="94"/>
      <c r="E30" s="92">
        <f>SUM(Sepback!H29, Sepback!I29, Sepback!P29)</f>
        <v>3</v>
      </c>
      <c r="F30" s="93"/>
      <c r="G30" s="94"/>
      <c r="H30" s="92">
        <f>SUM(Sepback!L29, Sepback!M29, Sepback!N29)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SUM(Sepback!D30,Sepback!E30,Sepback!F30, Sepback!G30)</f>
        <v>98</v>
      </c>
      <c r="C31" s="93">
        <f>SUM(Sepback!C30, Sepback!AA30, Sepback!AB30)</f>
        <v>35</v>
      </c>
      <c r="D31" s="94"/>
      <c r="E31" s="92">
        <f>SUM(Sepback!H30, Sepback!I30, Sepback!P30)</f>
        <v>4</v>
      </c>
      <c r="F31" s="93"/>
      <c r="G31" s="94"/>
      <c r="H31" s="92">
        <f>SUM(Sepback!L30, Sepback!M30, Sepback!N30)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SUM(Sepback!D31,Sepback!E31,Sepback!F31, Sepback!G31)</f>
        <v>159</v>
      </c>
      <c r="C32" s="93">
        <f>SUM(Sepback!C31, Sepback!AA31, Sepback!AB31)</f>
        <v>0</v>
      </c>
      <c r="D32" s="94"/>
      <c r="E32" s="92">
        <f>SUM(Sepback!H31, Sepback!I31, Sepback!P31)</f>
        <v>4</v>
      </c>
      <c r="F32" s="93"/>
      <c r="G32" s="94"/>
      <c r="H32" s="92">
        <f>SUM(Sepback!L31, Sepback!M31, Sepback!N31)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SUM(Sepback!D32,Sepback!E32,Sepback!F32, Sepback!G32)</f>
        <v>15</v>
      </c>
      <c r="C33" s="93">
        <f>SUM(Sepback!C32, Sepback!AA32, Sepback!AB32)</f>
        <v>0</v>
      </c>
      <c r="D33" s="94"/>
      <c r="E33" s="92">
        <f>SUM(Sepback!H32, Sepback!I32, Sepback!P32)</f>
        <v>6</v>
      </c>
      <c r="F33" s="93"/>
      <c r="G33" s="94"/>
      <c r="H33" s="92">
        <f>SUM(Sepback!L32, Sepback!M32, Sepback!N32)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SUM(Sepback!D33,Sepback!E33,Sepback!F33, Sepback!G33)</f>
        <v>20</v>
      </c>
      <c r="C34" s="93">
        <f>SUM(Sepback!C33, Sepback!AA33, Sepback!AB33)</f>
        <v>0</v>
      </c>
      <c r="D34" s="94"/>
      <c r="E34" s="92">
        <f>SUM(Sepback!H33, Sepback!I33, Sepback!P33)</f>
        <v>9</v>
      </c>
      <c r="F34" s="93"/>
      <c r="G34" s="94"/>
      <c r="H34" s="92">
        <f>SUM(Sepback!L33, Sepback!M33, Sepback!N33)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SUM(Sepback!D34,Sepback!E34,Sepback!F34, Sepback!G34)</f>
        <v>0</v>
      </c>
      <c r="C35" s="93">
        <f>SUM(Sepback!C34, Sepback!AA34, Sepback!AB34)</f>
        <v>0</v>
      </c>
      <c r="D35" s="94"/>
      <c r="E35" s="92">
        <f>SUM(Sepback!H34, Sepback!I34, Sepback!P34)</f>
        <v>0</v>
      </c>
      <c r="F35" s="93"/>
      <c r="G35" s="94"/>
      <c r="H35" s="92">
        <f>SUM(Sepback!L34, Sepback!M34, Sepback!N34)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SUM(Sepback!D35,Sepback!E35,Sepback!F35, Sepback!G35)</f>
        <v>25</v>
      </c>
      <c r="C36" s="93">
        <f>SUM(Sepback!C35, Sepback!AA35, Sepback!AB35)</f>
        <v>0</v>
      </c>
      <c r="D36" s="94"/>
      <c r="E36" s="92">
        <f>SUM(Sepback!H35, Sepback!I35, Sepback!P35)</f>
        <v>2</v>
      </c>
      <c r="F36" s="93"/>
      <c r="G36" s="94"/>
      <c r="H36" s="92">
        <f>SUM(Sepback!L35, Sepback!M35, Sepback!N35)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SUM(Sepback!D36,Sepback!E36,Sepback!F36, Sepback!G36)</f>
        <v>22</v>
      </c>
      <c r="C37" s="93">
        <f>SUM(Sepback!C36, Sepback!AA36, Sepback!AB36)</f>
        <v>0</v>
      </c>
      <c r="D37" s="94"/>
      <c r="E37" s="92">
        <f>SUM(Sepback!H36, Sepback!I36, Sepback!P36)</f>
        <v>6</v>
      </c>
      <c r="F37" s="93"/>
      <c r="G37" s="94"/>
      <c r="H37" s="92">
        <f>SUM(Sepback!L36, Sepback!M36, Sepback!N36)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SUM(Sepback!D37,Sepback!E37,Sepback!F37, Sepback!G37)</f>
        <v>93</v>
      </c>
      <c r="C38" s="93">
        <f>SUM(Sepback!C37, Sepback!AA37, Sepback!AB37)</f>
        <v>0</v>
      </c>
      <c r="D38" s="94"/>
      <c r="E38" s="92">
        <f>SUM(Sepback!H37, Sepback!I37, Sepback!P37)</f>
        <v>6</v>
      </c>
      <c r="F38" s="93"/>
      <c r="G38" s="94"/>
      <c r="H38" s="92">
        <f>SUM(Sepback!L37, Sepback!M37, Sepback!N37)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SUM(Sepback!D38,Sepback!E38,Sepback!F38, Sepback!G38)</f>
        <v>114</v>
      </c>
      <c r="C39" s="93">
        <f>SUM(Sepback!C38, Sepback!AA38, Sepback!AB38)</f>
        <v>600</v>
      </c>
      <c r="D39" s="94"/>
      <c r="E39" s="92">
        <f>SUM(Sepback!H38, Sepback!I38, Sepback!P38)</f>
        <v>11</v>
      </c>
      <c r="F39" s="93"/>
      <c r="G39" s="94"/>
      <c r="H39" s="92">
        <f>SUM(Sepback!L38, Sepback!M38, Sepback!N38)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SUM(Sepback!D39,Sepback!E39,Sepback!F39, Sepback!G39)</f>
        <v>16</v>
      </c>
      <c r="C40" s="93">
        <f>SUM(Sepback!C39, Sepback!AA39, Sepback!AB39)</f>
        <v>222</v>
      </c>
      <c r="D40" s="94"/>
      <c r="E40" s="92">
        <f>SUM(Sepback!H39, Sepback!I39, Sepback!P39)</f>
        <v>8</v>
      </c>
      <c r="F40" s="93"/>
      <c r="G40" s="94"/>
      <c r="H40" s="92">
        <f>SUM(Sepback!L39, Sepback!M39, Sepback!N39)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SUM(Sepback!D40,Sepback!E40,Sepback!F40, Sepback!G40)</f>
        <v>0</v>
      </c>
      <c r="C41" s="100">
        <f>SUM(Sepback!C40, Sepback!AA40, Sepback!AB40)</f>
        <v>0</v>
      </c>
      <c r="D41" s="94"/>
      <c r="E41" s="99">
        <f>SUM(Sepback!H40, Sepback!I40, Sepback!P40)</f>
        <v>0</v>
      </c>
      <c r="F41" s="93"/>
      <c r="G41" s="94"/>
      <c r="H41" s="99">
        <f>SUM(Sepback!L40, Sepback!M40, Sepback!N40)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 t="shared" ref="B42:I42" si="0">SUM(B11:B41)</f>
        <v>1466</v>
      </c>
      <c r="C42" s="103">
        <f t="shared" si="0"/>
        <v>2452</v>
      </c>
      <c r="D42" s="104">
        <f t="shared" si="0"/>
        <v>0</v>
      </c>
      <c r="E42" s="103">
        <f t="shared" si="0"/>
        <v>184</v>
      </c>
      <c r="F42" s="103">
        <f t="shared" si="0"/>
        <v>0</v>
      </c>
      <c r="G42" s="104">
        <f t="shared" si="0"/>
        <v>0</v>
      </c>
      <c r="H42" s="103">
        <f t="shared" si="0"/>
        <v>0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/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/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3665</v>
      </c>
      <c r="C49" s="16"/>
      <c r="D49" s="16"/>
      <c r="E49" s="44">
        <f>E42*E45</f>
        <v>368</v>
      </c>
      <c r="F49" s="43"/>
      <c r="G49" s="16"/>
      <c r="H49" s="44">
        <f>H42*H45</f>
        <v>0</v>
      </c>
      <c r="I49" s="45"/>
      <c r="J49" s="198"/>
      <c r="K49" s="189"/>
      <c r="L49" s="185"/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A8:A10"/>
    <mergeCell ref="B8:D9"/>
    <mergeCell ref="E8:G9"/>
    <mergeCell ref="H8:K9"/>
    <mergeCell ref="L8:L9"/>
    <mergeCell ref="L1:M1"/>
    <mergeCell ref="M8:O9"/>
    <mergeCell ref="N1:Q1"/>
    <mergeCell ref="L2:Q2"/>
    <mergeCell ref="L3:M3"/>
    <mergeCell ref="N3:Q3"/>
    <mergeCell ref="A6:F6"/>
    <mergeCell ref="G6:K6"/>
    <mergeCell ref="L6:Q6"/>
    <mergeCell ref="P8:Q10"/>
    <mergeCell ref="I10:J10"/>
    <mergeCell ref="M10:O10"/>
    <mergeCell ref="I11:J11"/>
    <mergeCell ref="M11:O11"/>
    <mergeCell ref="P11:Q11"/>
    <mergeCell ref="I12:J12"/>
    <mergeCell ref="M12:O12"/>
    <mergeCell ref="P12:Q12"/>
    <mergeCell ref="I13:J13"/>
    <mergeCell ref="M13:O13"/>
    <mergeCell ref="P13:Q13"/>
    <mergeCell ref="I14:J14"/>
    <mergeCell ref="M14:O14"/>
    <mergeCell ref="P14:Q14"/>
    <mergeCell ref="I15:J15"/>
    <mergeCell ref="M15:O15"/>
    <mergeCell ref="P15:Q15"/>
    <mergeCell ref="I16:J16"/>
    <mergeCell ref="M16:O16"/>
    <mergeCell ref="P16:Q16"/>
    <mergeCell ref="I17:J17"/>
    <mergeCell ref="M17:O17"/>
    <mergeCell ref="P17:Q17"/>
    <mergeCell ref="I18:J18"/>
    <mergeCell ref="M18:O18"/>
    <mergeCell ref="P18:Q18"/>
    <mergeCell ref="I19:J19"/>
    <mergeCell ref="M19:O19"/>
    <mergeCell ref="P19:Q19"/>
    <mergeCell ref="I20:J20"/>
    <mergeCell ref="M20:O20"/>
    <mergeCell ref="P20:Q20"/>
    <mergeCell ref="I21:J21"/>
    <mergeCell ref="M21:O21"/>
    <mergeCell ref="P21:Q21"/>
    <mergeCell ref="I22:J22"/>
    <mergeCell ref="M22:O22"/>
    <mergeCell ref="P22:Q22"/>
    <mergeCell ref="I23:J23"/>
    <mergeCell ref="M23:O23"/>
    <mergeCell ref="P23:Q23"/>
    <mergeCell ref="I24:J24"/>
    <mergeCell ref="M24:O24"/>
    <mergeCell ref="P24:Q24"/>
    <mergeCell ref="I25:J25"/>
    <mergeCell ref="M25:O25"/>
    <mergeCell ref="P25:Q25"/>
    <mergeCell ref="I26:J26"/>
    <mergeCell ref="M26:O26"/>
    <mergeCell ref="P26:Q26"/>
    <mergeCell ref="I27:J27"/>
    <mergeCell ref="M27:O27"/>
    <mergeCell ref="P27:Q27"/>
    <mergeCell ref="I28:J28"/>
    <mergeCell ref="M28:O28"/>
    <mergeCell ref="P28:Q28"/>
    <mergeCell ref="I29:J29"/>
    <mergeCell ref="M29:O29"/>
    <mergeCell ref="P29:Q29"/>
    <mergeCell ref="I30:J30"/>
    <mergeCell ref="M30:O30"/>
    <mergeCell ref="P30:Q30"/>
    <mergeCell ref="I31:J31"/>
    <mergeCell ref="M31:O31"/>
    <mergeCell ref="P31:Q31"/>
    <mergeCell ref="I32:J32"/>
    <mergeCell ref="M32:O32"/>
    <mergeCell ref="P32:Q32"/>
    <mergeCell ref="I33:J33"/>
    <mergeCell ref="M33:O33"/>
    <mergeCell ref="P33:Q33"/>
    <mergeCell ref="I34:J34"/>
    <mergeCell ref="M34:O34"/>
    <mergeCell ref="P34:Q34"/>
    <mergeCell ref="I35:J35"/>
    <mergeCell ref="M35:O35"/>
    <mergeCell ref="P35:Q35"/>
    <mergeCell ref="I36:J36"/>
    <mergeCell ref="M36:O36"/>
    <mergeCell ref="P36:Q36"/>
    <mergeCell ref="I37:J37"/>
    <mergeCell ref="M37:O37"/>
    <mergeCell ref="P37:Q37"/>
    <mergeCell ref="I38:J38"/>
    <mergeCell ref="M38:O38"/>
    <mergeCell ref="P38:Q38"/>
    <mergeCell ref="I39:J39"/>
    <mergeCell ref="M39:O39"/>
    <mergeCell ref="P39:Q39"/>
    <mergeCell ref="H45:H46"/>
    <mergeCell ref="K46:Q48"/>
    <mergeCell ref="I40:J40"/>
    <mergeCell ref="M40:O40"/>
    <mergeCell ref="P40:Q40"/>
    <mergeCell ref="I41:J41"/>
    <mergeCell ref="M41:O41"/>
    <mergeCell ref="P41:Q41"/>
    <mergeCell ref="A48:I48"/>
    <mergeCell ref="K49:K50"/>
    <mergeCell ref="L49:Q50"/>
    <mergeCell ref="I42:J42"/>
    <mergeCell ref="M42:O42"/>
    <mergeCell ref="P42:Q42"/>
    <mergeCell ref="A44:I44"/>
    <mergeCell ref="J44:J49"/>
    <mergeCell ref="K44:Q45"/>
    <mergeCell ref="B45:B46"/>
    <mergeCell ref="E45:E46"/>
  </mergeCells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3" tint="0.39997558519241921"/>
    <pageSetUpPr fitToPage="1"/>
  </sheetPr>
  <dimension ref="A1:AK52"/>
  <sheetViews>
    <sheetView showGridLines="0" showZeros="0" workbookViewId="0">
      <selection activeCell="R40" sqref="R40"/>
    </sheetView>
  </sheetViews>
  <sheetFormatPr defaultColWidth="8.77734375" defaultRowHeight="15" x14ac:dyDescent="0.2"/>
  <cols>
    <col min="1" max="1" width="3.77734375" style="46" customWidth="1"/>
    <col min="2" max="5" width="5.77734375" style="18" customWidth="1"/>
    <col min="6" max="9" width="3.77734375" style="18" customWidth="1"/>
    <col min="10" max="10" width="5.77734375" style="18" customWidth="1"/>
    <col min="11" max="11" width="6.109375" style="18" customWidth="1"/>
    <col min="12" max="14" width="6" style="18" customWidth="1"/>
    <col min="15" max="15" width="5.77734375" style="54" customWidth="1"/>
    <col min="16" max="16" width="6.44140625" style="54" customWidth="1"/>
    <col min="17" max="18" width="5.77734375" style="54" customWidth="1"/>
    <col min="19" max="19" width="6.44140625" style="54" customWidth="1"/>
    <col min="20" max="20" width="6.44140625" style="18" customWidth="1"/>
    <col min="21" max="22" width="5.77734375" style="18" customWidth="1"/>
    <col min="23" max="23" width="5.77734375" style="46" customWidth="1"/>
    <col min="24" max="28" width="5.77734375" style="18" customWidth="1"/>
    <col min="29" max="29" width="3.77734375" style="18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6"/>
      <c r="Q2" s="56"/>
      <c r="R2" s="56"/>
      <c r="S2" s="56"/>
      <c r="T2" s="56"/>
      <c r="U2" s="118"/>
      <c r="V2" s="118"/>
      <c r="W2" s="302" t="s">
        <v>35</v>
      </c>
      <c r="X2" s="302"/>
      <c r="Y2" s="302"/>
      <c r="Z2" s="372"/>
      <c r="AA2" s="357">
        <v>2013</v>
      </c>
      <c r="AB2" s="302"/>
      <c r="AC2" s="302"/>
    </row>
    <row r="3" spans="1:37" ht="3" customHeight="1" x14ac:dyDescent="0.2">
      <c r="T3" s="54"/>
      <c r="U3" s="54"/>
      <c r="V3" s="54"/>
      <c r="W3" s="54"/>
      <c r="AC3" s="46"/>
    </row>
    <row r="4" spans="1:37" ht="27" customHeight="1" x14ac:dyDescent="0.2">
      <c r="A4" s="273" t="s">
        <v>59</v>
      </c>
      <c r="B4" s="256"/>
      <c r="C4" s="256"/>
      <c r="D4" s="256"/>
      <c r="E4" s="256"/>
      <c r="F4" s="256"/>
      <c r="G4" s="274"/>
      <c r="H4" s="310">
        <v>1558</v>
      </c>
      <c r="I4" s="311"/>
      <c r="J4" s="311"/>
      <c r="K4" s="312"/>
      <c r="L4" s="306" t="s">
        <v>60</v>
      </c>
      <c r="M4" s="307"/>
      <c r="N4" s="307"/>
      <c r="O4" s="307"/>
      <c r="P4" s="307"/>
      <c r="Q4" s="307"/>
      <c r="R4" s="308"/>
      <c r="S4" s="305">
        <v>367</v>
      </c>
      <c r="T4" s="304"/>
      <c r="U4" s="304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64"/>
      <c r="R6" s="365"/>
      <c r="S6" s="326" t="s">
        <v>15</v>
      </c>
      <c r="T6" s="327"/>
      <c r="U6" s="327"/>
      <c r="V6" s="327"/>
      <c r="W6" s="327"/>
      <c r="X6" s="327"/>
      <c r="Y6" s="327"/>
      <c r="Z6" s="327"/>
      <c r="AA6" s="327"/>
      <c r="AB6" s="328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66"/>
      <c r="Q7" s="367"/>
      <c r="R7" s="36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69"/>
      <c r="Q8" s="370"/>
      <c r="R8" s="37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63">
        <v>1</v>
      </c>
      <c r="B10" s="1">
        <v>2</v>
      </c>
      <c r="C10" s="120"/>
      <c r="D10" s="119">
        <v>24</v>
      </c>
      <c r="E10" s="140">
        <v>93</v>
      </c>
      <c r="F10" s="119">
        <v>3</v>
      </c>
      <c r="G10" s="140"/>
      <c r="H10" s="140"/>
      <c r="I10" s="140"/>
      <c r="J10" s="3"/>
      <c r="K10" s="3">
        <v>4</v>
      </c>
      <c r="L10" s="119"/>
      <c r="M10" s="140"/>
      <c r="N10" s="140"/>
      <c r="O10" s="2">
        <v>2</v>
      </c>
      <c r="P10" s="140">
        <v>12</v>
      </c>
      <c r="Q10" s="3">
        <v>23</v>
      </c>
      <c r="R10" s="2">
        <v>2</v>
      </c>
      <c r="S10" s="4">
        <v>281</v>
      </c>
      <c r="T10" s="5"/>
      <c r="U10" s="3">
        <v>84</v>
      </c>
      <c r="V10" s="3">
        <v>61</v>
      </c>
      <c r="W10" s="5">
        <v>19</v>
      </c>
      <c r="X10" s="3">
        <v>10</v>
      </c>
      <c r="Y10" s="115">
        <v>1</v>
      </c>
      <c r="Z10" s="116"/>
      <c r="AA10" s="160">
        <f>18+20+32</f>
        <v>70</v>
      </c>
      <c r="AB10" s="167">
        <v>179</v>
      </c>
      <c r="AC10" s="64">
        <v>1</v>
      </c>
    </row>
    <row r="11" spans="1:37" ht="13.7" customHeight="1" x14ac:dyDescent="0.2">
      <c r="A11" s="65">
        <v>2</v>
      </c>
      <c r="B11" s="6">
        <v>2</v>
      </c>
      <c r="C11" s="122"/>
      <c r="D11" s="121">
        <v>21</v>
      </c>
      <c r="E11" s="141">
        <v>78</v>
      </c>
      <c r="F11" s="121">
        <v>5</v>
      </c>
      <c r="G11" s="141"/>
      <c r="H11" s="141"/>
      <c r="I11" s="141"/>
      <c r="J11" s="8"/>
      <c r="K11" s="8">
        <v>5</v>
      </c>
      <c r="L11" s="121"/>
      <c r="M11" s="141"/>
      <c r="N11" s="141"/>
      <c r="O11" s="2">
        <v>2</v>
      </c>
      <c r="P11" s="141">
        <v>12</v>
      </c>
      <c r="Q11" s="8">
        <v>29</v>
      </c>
      <c r="R11" s="2">
        <v>2</v>
      </c>
      <c r="S11" s="9">
        <v>243</v>
      </c>
      <c r="T11" s="10"/>
      <c r="U11" s="8">
        <v>66</v>
      </c>
      <c r="V11" s="8">
        <v>27</v>
      </c>
      <c r="W11" s="8">
        <v>42</v>
      </c>
      <c r="X11" s="8">
        <v>5</v>
      </c>
      <c r="Y11" s="10">
        <v>1</v>
      </c>
      <c r="Z11" s="8"/>
      <c r="AA11" s="161"/>
      <c r="AB11" s="159">
        <v>95</v>
      </c>
      <c r="AC11" s="66">
        <v>2</v>
      </c>
    </row>
    <row r="12" spans="1:37" ht="13.7" customHeight="1" x14ac:dyDescent="0.2">
      <c r="A12" s="65">
        <v>3</v>
      </c>
      <c r="B12" s="6">
        <v>1</v>
      </c>
      <c r="C12" s="122"/>
      <c r="D12" s="121">
        <v>5</v>
      </c>
      <c r="E12" s="141">
        <v>8</v>
      </c>
      <c r="F12" s="121"/>
      <c r="G12" s="141"/>
      <c r="H12" s="141"/>
      <c r="I12" s="141"/>
      <c r="J12" s="8"/>
      <c r="K12" s="8">
        <v>2</v>
      </c>
      <c r="L12" s="121"/>
      <c r="M12" s="141"/>
      <c r="N12" s="141"/>
      <c r="O12" s="2">
        <v>2</v>
      </c>
      <c r="P12" s="141">
        <v>12</v>
      </c>
      <c r="Q12" s="8">
        <v>2</v>
      </c>
      <c r="R12" s="2">
        <v>2</v>
      </c>
      <c r="S12" s="9">
        <v>31</v>
      </c>
      <c r="T12" s="10"/>
      <c r="U12" s="8">
        <v>9</v>
      </c>
      <c r="V12" s="8">
        <v>2</v>
      </c>
      <c r="W12" s="8">
        <v>2</v>
      </c>
      <c r="X12" s="8"/>
      <c r="Y12" s="10">
        <v>5</v>
      </c>
      <c r="Z12" s="8"/>
      <c r="AA12" s="161"/>
      <c r="AB12" s="122"/>
      <c r="AC12" s="66">
        <v>3</v>
      </c>
    </row>
    <row r="13" spans="1:37" ht="13.7" customHeight="1" x14ac:dyDescent="0.2">
      <c r="A13" s="143">
        <v>4</v>
      </c>
      <c r="B13" s="144"/>
      <c r="C13" s="145"/>
      <c r="D13" s="146"/>
      <c r="E13" s="147"/>
      <c r="F13" s="146"/>
      <c r="G13" s="147"/>
      <c r="H13" s="147"/>
      <c r="I13" s="147"/>
      <c r="J13" s="147"/>
      <c r="K13" s="147"/>
      <c r="L13" s="146"/>
      <c r="M13" s="147"/>
      <c r="N13" s="147"/>
      <c r="O13" s="2">
        <v>2</v>
      </c>
      <c r="P13" s="147"/>
      <c r="Q13" s="147"/>
      <c r="R13" s="2">
        <v>2</v>
      </c>
      <c r="S13" s="148"/>
      <c r="T13" s="146"/>
      <c r="U13" s="147"/>
      <c r="V13" s="147"/>
      <c r="W13" s="147"/>
      <c r="X13" s="147"/>
      <c r="Y13" s="146"/>
      <c r="Z13" s="147"/>
      <c r="AA13" s="161"/>
      <c r="AB13" s="145"/>
      <c r="AC13" s="149">
        <v>4</v>
      </c>
    </row>
    <row r="14" spans="1:37" ht="13.7" customHeight="1" x14ac:dyDescent="0.2">
      <c r="A14" s="65">
        <v>5</v>
      </c>
      <c r="B14" s="6">
        <v>2</v>
      </c>
      <c r="C14" s="122"/>
      <c r="D14" s="121">
        <v>10</v>
      </c>
      <c r="E14" s="141">
        <v>10</v>
      </c>
      <c r="F14" s="121">
        <v>1</v>
      </c>
      <c r="G14" s="141"/>
      <c r="H14" s="141"/>
      <c r="I14" s="141"/>
      <c r="J14" s="8"/>
      <c r="K14" s="8">
        <v>1</v>
      </c>
      <c r="L14" s="121"/>
      <c r="M14" s="141"/>
      <c r="N14" s="141"/>
      <c r="O14" s="2">
        <v>2</v>
      </c>
      <c r="P14" s="141">
        <v>1</v>
      </c>
      <c r="Q14" s="8">
        <v>1</v>
      </c>
      <c r="R14" s="2">
        <v>2</v>
      </c>
      <c r="S14" s="9">
        <v>41</v>
      </c>
      <c r="T14" s="10"/>
      <c r="U14" s="8">
        <v>10</v>
      </c>
      <c r="V14" s="8">
        <v>2</v>
      </c>
      <c r="W14" s="8">
        <v>1</v>
      </c>
      <c r="X14" s="8"/>
      <c r="Y14" s="10">
        <v>10</v>
      </c>
      <c r="Z14" s="8"/>
      <c r="AA14" s="161"/>
      <c r="AB14" s="159">
        <v>95</v>
      </c>
      <c r="AC14" s="66">
        <v>5</v>
      </c>
    </row>
    <row r="15" spans="1:37" ht="13.7" customHeight="1" x14ac:dyDescent="0.2">
      <c r="A15" s="65">
        <v>6</v>
      </c>
      <c r="B15" s="6">
        <v>1</v>
      </c>
      <c r="C15" s="122"/>
      <c r="D15" s="121">
        <v>17</v>
      </c>
      <c r="E15" s="141">
        <v>19</v>
      </c>
      <c r="F15" s="121"/>
      <c r="G15" s="141"/>
      <c r="H15" s="141"/>
      <c r="I15" s="141"/>
      <c r="J15" s="8"/>
      <c r="K15" s="8"/>
      <c r="L15" s="121"/>
      <c r="M15" s="141"/>
      <c r="N15" s="141"/>
      <c r="O15" s="2">
        <v>2</v>
      </c>
      <c r="P15" s="141">
        <v>6</v>
      </c>
      <c r="Q15" s="8">
        <v>9</v>
      </c>
      <c r="R15" s="2">
        <v>2</v>
      </c>
      <c r="S15" s="9">
        <v>68</v>
      </c>
      <c r="T15" s="10"/>
      <c r="U15" s="8">
        <v>22</v>
      </c>
      <c r="V15" s="8"/>
      <c r="W15" s="8">
        <v>8</v>
      </c>
      <c r="X15" s="8"/>
      <c r="Y15" s="10">
        <v>8</v>
      </c>
      <c r="Z15" s="8"/>
      <c r="AA15" s="161"/>
      <c r="AB15" s="122"/>
      <c r="AC15" s="66">
        <v>6</v>
      </c>
    </row>
    <row r="16" spans="1:37" ht="13.7" customHeight="1" x14ac:dyDescent="0.2">
      <c r="A16" s="65">
        <v>7</v>
      </c>
      <c r="B16" s="6">
        <v>2</v>
      </c>
      <c r="C16" s="163">
        <f>33+100+19</f>
        <v>152</v>
      </c>
      <c r="D16" s="121">
        <v>26</v>
      </c>
      <c r="E16" s="141">
        <v>89</v>
      </c>
      <c r="F16" s="121">
        <v>10</v>
      </c>
      <c r="G16" s="141">
        <v>1</v>
      </c>
      <c r="H16" s="141">
        <v>1</v>
      </c>
      <c r="I16" s="141">
        <v>2</v>
      </c>
      <c r="J16" s="8"/>
      <c r="K16" s="8">
        <v>2</v>
      </c>
      <c r="L16" s="121"/>
      <c r="M16" s="141"/>
      <c r="N16" s="141"/>
      <c r="O16" s="2">
        <v>2</v>
      </c>
      <c r="P16" s="141">
        <v>11</v>
      </c>
      <c r="Q16" s="8">
        <v>24</v>
      </c>
      <c r="R16" s="2">
        <v>2</v>
      </c>
      <c r="S16" s="9">
        <v>265</v>
      </c>
      <c r="T16" s="10"/>
      <c r="U16" s="8">
        <v>67</v>
      </c>
      <c r="V16" s="8">
        <v>17</v>
      </c>
      <c r="W16" s="8">
        <v>30</v>
      </c>
      <c r="X16" s="8">
        <v>3</v>
      </c>
      <c r="Y16" s="10">
        <v>42</v>
      </c>
      <c r="Z16" s="8"/>
      <c r="AA16" s="161"/>
      <c r="AB16" s="159">
        <v>94</v>
      </c>
      <c r="AC16" s="66">
        <v>7</v>
      </c>
    </row>
    <row r="17" spans="1:29" ht="13.7" customHeight="1" x14ac:dyDescent="0.2">
      <c r="A17" s="65">
        <v>8</v>
      </c>
      <c r="B17" s="6">
        <v>2</v>
      </c>
      <c r="C17" s="122"/>
      <c r="D17" s="121">
        <v>20</v>
      </c>
      <c r="E17" s="141">
        <v>66</v>
      </c>
      <c r="F17" s="121">
        <v>1</v>
      </c>
      <c r="G17" s="141"/>
      <c r="H17" s="141"/>
      <c r="I17" s="141"/>
      <c r="J17" s="8"/>
      <c r="K17" s="8">
        <v>1</v>
      </c>
      <c r="L17" s="121"/>
      <c r="M17" s="141"/>
      <c r="N17" s="141"/>
      <c r="O17" s="2">
        <v>2</v>
      </c>
      <c r="P17" s="141">
        <v>16</v>
      </c>
      <c r="Q17" s="8">
        <v>27</v>
      </c>
      <c r="R17" s="2">
        <v>2</v>
      </c>
      <c r="S17" s="9">
        <v>189</v>
      </c>
      <c r="T17" s="10"/>
      <c r="U17" s="8">
        <v>54</v>
      </c>
      <c r="V17" s="8">
        <v>26</v>
      </c>
      <c r="W17" s="8">
        <v>25</v>
      </c>
      <c r="X17" s="8">
        <v>2</v>
      </c>
      <c r="Y17" s="10">
        <v>2</v>
      </c>
      <c r="Z17" s="8"/>
      <c r="AA17" s="161">
        <f>15+7+10</f>
        <v>32</v>
      </c>
      <c r="AB17" s="159">
        <v>195</v>
      </c>
      <c r="AC17" s="66">
        <v>8</v>
      </c>
    </row>
    <row r="18" spans="1:29" ht="13.7" customHeight="1" x14ac:dyDescent="0.2">
      <c r="A18" s="65">
        <v>9</v>
      </c>
      <c r="B18" s="6">
        <v>1</v>
      </c>
      <c r="C18" s="122"/>
      <c r="D18" s="121">
        <v>1</v>
      </c>
      <c r="E18" s="141">
        <v>5</v>
      </c>
      <c r="F18" s="121"/>
      <c r="G18" s="141"/>
      <c r="H18" s="141"/>
      <c r="I18" s="141"/>
      <c r="J18" s="8"/>
      <c r="K18" s="8">
        <v>1</v>
      </c>
      <c r="L18" s="121"/>
      <c r="M18" s="141"/>
      <c r="N18" s="141"/>
      <c r="O18" s="2">
        <v>2</v>
      </c>
      <c r="P18" s="141">
        <v>6</v>
      </c>
      <c r="Q18" s="8">
        <v>7</v>
      </c>
      <c r="R18" s="2">
        <v>2</v>
      </c>
      <c r="S18" s="9">
        <v>13</v>
      </c>
      <c r="T18" s="10"/>
      <c r="U18" s="8">
        <v>7</v>
      </c>
      <c r="V18" s="8">
        <v>3</v>
      </c>
      <c r="W18" s="8">
        <v>2</v>
      </c>
      <c r="X18" s="8"/>
      <c r="Y18" s="10"/>
      <c r="Z18" s="8"/>
      <c r="AA18" s="161"/>
      <c r="AB18" s="122"/>
      <c r="AC18" s="66">
        <v>9</v>
      </c>
    </row>
    <row r="19" spans="1:29" ht="13.7" customHeight="1" x14ac:dyDescent="0.2">
      <c r="A19" s="65">
        <v>10</v>
      </c>
      <c r="B19" s="6">
        <v>1</v>
      </c>
      <c r="C19" s="122"/>
      <c r="D19" s="121">
        <v>8</v>
      </c>
      <c r="E19" s="141">
        <v>7</v>
      </c>
      <c r="F19" s="121"/>
      <c r="G19" s="141"/>
      <c r="H19" s="141"/>
      <c r="I19" s="141"/>
      <c r="J19" s="8"/>
      <c r="K19" s="8"/>
      <c r="L19" s="121"/>
      <c r="M19" s="141"/>
      <c r="N19" s="141"/>
      <c r="O19" s="2">
        <v>2</v>
      </c>
      <c r="P19" s="141">
        <v>6</v>
      </c>
      <c r="Q19" s="8">
        <v>7</v>
      </c>
      <c r="R19" s="2">
        <v>2</v>
      </c>
      <c r="S19" s="9">
        <v>21</v>
      </c>
      <c r="T19" s="10"/>
      <c r="U19" s="8">
        <v>9</v>
      </c>
      <c r="V19" s="8"/>
      <c r="W19" s="8">
        <v>1</v>
      </c>
      <c r="X19" s="8">
        <v>2</v>
      </c>
      <c r="Y19" s="10">
        <v>3</v>
      </c>
      <c r="Z19" s="8"/>
      <c r="AA19" s="161"/>
      <c r="AB19" s="122"/>
      <c r="AC19" s="66">
        <v>10</v>
      </c>
    </row>
    <row r="20" spans="1:29" ht="13.7" customHeight="1" x14ac:dyDescent="0.2">
      <c r="A20" s="143">
        <v>11</v>
      </c>
      <c r="B20" s="144"/>
      <c r="C20" s="145"/>
      <c r="D20" s="146"/>
      <c r="E20" s="147"/>
      <c r="F20" s="146"/>
      <c r="G20" s="147"/>
      <c r="H20" s="147"/>
      <c r="I20" s="147"/>
      <c r="J20" s="147"/>
      <c r="K20" s="147"/>
      <c r="L20" s="146"/>
      <c r="M20" s="147"/>
      <c r="N20" s="147"/>
      <c r="O20" s="2">
        <v>2</v>
      </c>
      <c r="P20" s="147"/>
      <c r="Q20" s="147"/>
      <c r="R20" s="2">
        <v>2</v>
      </c>
      <c r="S20" s="148"/>
      <c r="T20" s="146"/>
      <c r="U20" s="147"/>
      <c r="V20" s="147"/>
      <c r="W20" s="147"/>
      <c r="X20" s="147"/>
      <c r="Y20" s="146"/>
      <c r="Z20" s="147"/>
      <c r="AA20" s="161"/>
      <c r="AB20" s="145"/>
      <c r="AC20" s="149">
        <v>11</v>
      </c>
    </row>
    <row r="21" spans="1:29" ht="13.7" customHeight="1" x14ac:dyDescent="0.2">
      <c r="A21" s="65">
        <v>12</v>
      </c>
      <c r="B21" s="6">
        <v>2</v>
      </c>
      <c r="C21" s="122"/>
      <c r="D21" s="121">
        <v>10</v>
      </c>
      <c r="E21" s="141">
        <v>9</v>
      </c>
      <c r="F21" s="121">
        <v>2</v>
      </c>
      <c r="G21" s="141"/>
      <c r="H21" s="141">
        <v>1</v>
      </c>
      <c r="I21" s="141"/>
      <c r="J21" s="8"/>
      <c r="K21" s="8"/>
      <c r="L21" s="121"/>
      <c r="M21" s="141"/>
      <c r="N21" s="141"/>
      <c r="O21" s="2">
        <v>2</v>
      </c>
      <c r="P21" s="141">
        <v>5</v>
      </c>
      <c r="Q21" s="8">
        <v>7</v>
      </c>
      <c r="R21" s="2">
        <v>2</v>
      </c>
      <c r="S21" s="9">
        <v>45</v>
      </c>
      <c r="T21" s="10"/>
      <c r="U21" s="8">
        <v>16</v>
      </c>
      <c r="V21" s="8">
        <v>3</v>
      </c>
      <c r="W21" s="8">
        <v>3</v>
      </c>
      <c r="X21" s="8"/>
      <c r="Y21" s="10">
        <v>6</v>
      </c>
      <c r="Z21" s="8"/>
      <c r="AA21" s="161"/>
      <c r="AB21" s="159">
        <v>131</v>
      </c>
      <c r="AC21" s="66">
        <v>12</v>
      </c>
    </row>
    <row r="22" spans="1:29" ht="13.7" customHeight="1" x14ac:dyDescent="0.2">
      <c r="A22" s="65">
        <v>13</v>
      </c>
      <c r="B22" s="6">
        <v>1</v>
      </c>
      <c r="C22" s="122"/>
      <c r="D22" s="121">
        <v>10</v>
      </c>
      <c r="E22" s="141">
        <v>20</v>
      </c>
      <c r="F22" s="121"/>
      <c r="G22" s="141"/>
      <c r="H22" s="141">
        <v>1</v>
      </c>
      <c r="I22" s="141"/>
      <c r="J22" s="8"/>
      <c r="K22" s="8">
        <v>1</v>
      </c>
      <c r="L22" s="121"/>
      <c r="M22" s="141"/>
      <c r="N22" s="141"/>
      <c r="O22" s="2">
        <v>2</v>
      </c>
      <c r="P22" s="141">
        <v>1</v>
      </c>
      <c r="Q22" s="8">
        <v>9</v>
      </c>
      <c r="R22" s="2">
        <v>2</v>
      </c>
      <c r="S22" s="9">
        <v>59</v>
      </c>
      <c r="T22" s="10"/>
      <c r="U22" s="8">
        <v>22</v>
      </c>
      <c r="V22" s="8">
        <v>12</v>
      </c>
      <c r="W22" s="8">
        <v>3</v>
      </c>
      <c r="X22" s="8"/>
      <c r="Y22" s="10">
        <v>5</v>
      </c>
      <c r="Z22" s="8"/>
      <c r="AA22" s="161"/>
      <c r="AB22" s="166"/>
      <c r="AC22" s="66">
        <v>13</v>
      </c>
    </row>
    <row r="23" spans="1:29" ht="13.7" customHeight="1" x14ac:dyDescent="0.2">
      <c r="A23" s="65">
        <v>14</v>
      </c>
      <c r="B23" s="6">
        <v>2</v>
      </c>
      <c r="C23" s="163">
        <f>36+17+26</f>
        <v>79</v>
      </c>
      <c r="D23" s="121">
        <v>19</v>
      </c>
      <c r="E23" s="141">
        <v>78</v>
      </c>
      <c r="F23" s="121">
        <v>20</v>
      </c>
      <c r="G23" s="141">
        <v>1</v>
      </c>
      <c r="H23" s="141"/>
      <c r="I23" s="141"/>
      <c r="J23" s="8"/>
      <c r="K23" s="8">
        <v>3</v>
      </c>
      <c r="L23" s="121"/>
      <c r="M23" s="141"/>
      <c r="N23" s="141"/>
      <c r="O23" s="2">
        <v>2</v>
      </c>
      <c r="P23" s="141">
        <v>1</v>
      </c>
      <c r="Q23" s="8">
        <v>3</v>
      </c>
      <c r="R23" s="2">
        <v>2</v>
      </c>
      <c r="S23" s="9">
        <v>243</v>
      </c>
      <c r="T23" s="10"/>
      <c r="U23" s="8">
        <v>63</v>
      </c>
      <c r="V23" s="8">
        <v>17</v>
      </c>
      <c r="W23" s="8">
        <v>16</v>
      </c>
      <c r="X23" s="8"/>
      <c r="Y23" s="10">
        <v>48</v>
      </c>
      <c r="Z23" s="8">
        <v>1</v>
      </c>
      <c r="AA23" s="161"/>
      <c r="AB23" s="166"/>
      <c r="AC23" s="66">
        <v>14</v>
      </c>
    </row>
    <row r="24" spans="1:29" ht="13.7" customHeight="1" x14ac:dyDescent="0.2">
      <c r="A24" s="65">
        <v>15</v>
      </c>
      <c r="B24" s="6">
        <v>3</v>
      </c>
      <c r="C24" s="163">
        <f>15+29+40</f>
        <v>84</v>
      </c>
      <c r="D24" s="121">
        <v>21</v>
      </c>
      <c r="E24" s="141">
        <v>103</v>
      </c>
      <c r="F24" s="121">
        <v>6</v>
      </c>
      <c r="G24" s="141"/>
      <c r="H24" s="141"/>
      <c r="I24" s="141"/>
      <c r="J24" s="8"/>
      <c r="K24" s="8">
        <v>2</v>
      </c>
      <c r="L24" s="121"/>
      <c r="M24" s="141"/>
      <c r="N24" s="141"/>
      <c r="O24" s="2">
        <v>2</v>
      </c>
      <c r="P24" s="141">
        <v>1</v>
      </c>
      <c r="Q24" s="8">
        <v>3</v>
      </c>
      <c r="R24" s="2">
        <v>2</v>
      </c>
      <c r="S24" s="9">
        <v>273</v>
      </c>
      <c r="T24" s="10"/>
      <c r="U24" s="8">
        <v>90</v>
      </c>
      <c r="V24" s="8">
        <v>33</v>
      </c>
      <c r="W24" s="8">
        <v>48</v>
      </c>
      <c r="X24" s="8">
        <v>7</v>
      </c>
      <c r="Y24" s="10">
        <v>2</v>
      </c>
      <c r="Z24" s="8"/>
      <c r="AA24" s="161">
        <f>12+12+13</f>
        <v>37</v>
      </c>
      <c r="AB24" s="163">
        <f>141+189+22</f>
        <v>352</v>
      </c>
      <c r="AC24" s="66">
        <v>15</v>
      </c>
    </row>
    <row r="25" spans="1:29" ht="13.7" customHeight="1" x14ac:dyDescent="0.2">
      <c r="A25" s="65">
        <v>16</v>
      </c>
      <c r="B25" s="6">
        <v>1</v>
      </c>
      <c r="C25" s="122"/>
      <c r="D25" s="121">
        <v>7</v>
      </c>
      <c r="E25" s="141">
        <v>5</v>
      </c>
      <c r="F25" s="121"/>
      <c r="G25" s="141"/>
      <c r="H25" s="141"/>
      <c r="I25" s="141"/>
      <c r="J25" s="8"/>
      <c r="K25" s="8"/>
      <c r="L25" s="121"/>
      <c r="M25" s="141"/>
      <c r="N25" s="141"/>
      <c r="O25" s="2">
        <v>2</v>
      </c>
      <c r="P25" s="141">
        <v>11</v>
      </c>
      <c r="Q25" s="8">
        <v>17</v>
      </c>
      <c r="R25" s="2">
        <v>2</v>
      </c>
      <c r="S25" s="9">
        <v>21</v>
      </c>
      <c r="T25" s="10"/>
      <c r="U25" s="8">
        <v>6</v>
      </c>
      <c r="V25" s="8">
        <v>5</v>
      </c>
      <c r="W25" s="8">
        <v>3</v>
      </c>
      <c r="X25" s="8"/>
      <c r="Y25" s="10">
        <v>1</v>
      </c>
      <c r="Z25" s="8"/>
      <c r="AA25" s="161"/>
      <c r="AB25" s="122"/>
      <c r="AC25" s="66">
        <v>16</v>
      </c>
    </row>
    <row r="26" spans="1:29" ht="13.7" customHeight="1" x14ac:dyDescent="0.2">
      <c r="A26" s="65">
        <v>17</v>
      </c>
      <c r="B26" s="6">
        <v>1</v>
      </c>
      <c r="C26" s="122"/>
      <c r="D26" s="121">
        <v>5</v>
      </c>
      <c r="E26" s="141">
        <v>10</v>
      </c>
      <c r="F26" s="121">
        <v>2</v>
      </c>
      <c r="G26" s="141"/>
      <c r="H26" s="141"/>
      <c r="I26" s="141"/>
      <c r="J26" s="8"/>
      <c r="K26" s="8"/>
      <c r="L26" s="121"/>
      <c r="M26" s="141"/>
      <c r="N26" s="141"/>
      <c r="O26" s="2">
        <v>2</v>
      </c>
      <c r="P26" s="141">
        <v>18</v>
      </c>
      <c r="Q26" s="8">
        <v>27</v>
      </c>
      <c r="R26" s="2">
        <v>2</v>
      </c>
      <c r="S26" s="9">
        <v>31</v>
      </c>
      <c r="T26" s="10"/>
      <c r="U26" s="8">
        <v>12</v>
      </c>
      <c r="V26" s="8">
        <v>4</v>
      </c>
      <c r="W26" s="8">
        <v>4</v>
      </c>
      <c r="X26" s="8"/>
      <c r="Y26" s="10"/>
      <c r="Z26" s="8"/>
      <c r="AA26" s="161"/>
      <c r="AB26" s="122"/>
      <c r="AC26" s="66">
        <v>17</v>
      </c>
    </row>
    <row r="27" spans="1:29" ht="13.7" customHeight="1" x14ac:dyDescent="0.2">
      <c r="A27" s="143">
        <v>18</v>
      </c>
      <c r="B27" s="144"/>
      <c r="C27" s="145"/>
      <c r="D27" s="146"/>
      <c r="E27" s="147"/>
      <c r="F27" s="146"/>
      <c r="G27" s="147"/>
      <c r="H27" s="147"/>
      <c r="I27" s="147"/>
      <c r="J27" s="147"/>
      <c r="K27" s="147"/>
      <c r="L27" s="146"/>
      <c r="M27" s="147"/>
      <c r="N27" s="147"/>
      <c r="O27" s="2">
        <v>2</v>
      </c>
      <c r="P27" s="147"/>
      <c r="Q27" s="147"/>
      <c r="R27" s="2">
        <v>2</v>
      </c>
      <c r="S27" s="148"/>
      <c r="T27" s="146"/>
      <c r="U27" s="147"/>
      <c r="V27" s="147"/>
      <c r="W27" s="147"/>
      <c r="X27" s="147"/>
      <c r="Y27" s="146"/>
      <c r="Z27" s="147"/>
      <c r="AA27" s="161"/>
      <c r="AB27" s="145"/>
      <c r="AC27" s="149">
        <v>18</v>
      </c>
    </row>
    <row r="28" spans="1:29" ht="13.7" customHeight="1" x14ac:dyDescent="0.2">
      <c r="A28" s="65">
        <v>19</v>
      </c>
      <c r="B28" s="6">
        <v>1</v>
      </c>
      <c r="C28" s="122"/>
      <c r="D28" s="121">
        <v>14</v>
      </c>
      <c r="E28" s="141">
        <v>7</v>
      </c>
      <c r="F28" s="121"/>
      <c r="G28" s="141"/>
      <c r="H28" s="141"/>
      <c r="I28" s="141"/>
      <c r="J28" s="8"/>
      <c r="K28" s="8">
        <v>1</v>
      </c>
      <c r="L28" s="121"/>
      <c r="M28" s="141"/>
      <c r="N28" s="141"/>
      <c r="O28" s="2">
        <v>2</v>
      </c>
      <c r="P28" s="141">
        <v>1</v>
      </c>
      <c r="Q28" s="8">
        <v>3</v>
      </c>
      <c r="R28" s="2">
        <v>2</v>
      </c>
      <c r="S28" s="9">
        <v>39</v>
      </c>
      <c r="T28" s="10"/>
      <c r="U28" s="8">
        <v>16</v>
      </c>
      <c r="V28" s="8">
        <v>6</v>
      </c>
      <c r="W28" s="8"/>
      <c r="X28" s="8"/>
      <c r="Y28" s="10">
        <v>7</v>
      </c>
      <c r="Z28" s="8"/>
      <c r="AA28" s="161"/>
      <c r="AB28" s="122"/>
      <c r="AC28" s="66">
        <v>19</v>
      </c>
    </row>
    <row r="29" spans="1:29" ht="13.7" customHeight="1" x14ac:dyDescent="0.2">
      <c r="A29" s="65">
        <v>20</v>
      </c>
      <c r="B29" s="6">
        <v>1</v>
      </c>
      <c r="C29" s="122"/>
      <c r="D29" s="121">
        <v>6</v>
      </c>
      <c r="E29" s="141">
        <v>21</v>
      </c>
      <c r="F29" s="121"/>
      <c r="G29" s="141"/>
      <c r="H29" s="141"/>
      <c r="I29" s="141"/>
      <c r="J29" s="8"/>
      <c r="K29" s="8"/>
      <c r="L29" s="121"/>
      <c r="M29" s="141"/>
      <c r="N29" s="141"/>
      <c r="O29" s="2">
        <v>2</v>
      </c>
      <c r="P29" s="141">
        <v>3</v>
      </c>
      <c r="Q29" s="8">
        <v>8</v>
      </c>
      <c r="R29" s="2">
        <v>2</v>
      </c>
      <c r="S29" s="9">
        <v>53</v>
      </c>
      <c r="T29" s="10"/>
      <c r="U29" s="8">
        <v>27</v>
      </c>
      <c r="V29" s="8">
        <v>8</v>
      </c>
      <c r="W29" s="8">
        <v>6</v>
      </c>
      <c r="X29" s="8"/>
      <c r="Y29" s="10"/>
      <c r="Z29" s="8"/>
      <c r="AA29" s="161"/>
      <c r="AB29" s="122"/>
      <c r="AC29" s="66">
        <v>20</v>
      </c>
    </row>
    <row r="30" spans="1:29" ht="13.7" customHeight="1" x14ac:dyDescent="0.2">
      <c r="A30" s="65">
        <v>21</v>
      </c>
      <c r="B30" s="6">
        <v>1</v>
      </c>
      <c r="C30" s="122"/>
      <c r="D30" s="121">
        <v>16</v>
      </c>
      <c r="E30" s="141">
        <v>80</v>
      </c>
      <c r="F30" s="121">
        <v>2</v>
      </c>
      <c r="G30" s="141"/>
      <c r="H30" s="141">
        <v>1</v>
      </c>
      <c r="I30" s="141"/>
      <c r="J30" s="8"/>
      <c r="K30" s="8"/>
      <c r="L30" s="121"/>
      <c r="M30" s="141"/>
      <c r="N30" s="141"/>
      <c r="O30" s="2">
        <v>2</v>
      </c>
      <c r="P30" s="141">
        <v>3</v>
      </c>
      <c r="Q30" s="8">
        <v>14</v>
      </c>
      <c r="R30" s="2">
        <v>2</v>
      </c>
      <c r="S30" s="9">
        <v>195</v>
      </c>
      <c r="T30" s="10"/>
      <c r="U30" s="8">
        <v>51</v>
      </c>
      <c r="V30" s="8">
        <v>14</v>
      </c>
      <c r="W30" s="8">
        <v>47</v>
      </c>
      <c r="X30" s="8">
        <v>1</v>
      </c>
      <c r="Y30" s="10">
        <v>1</v>
      </c>
      <c r="Z30" s="8">
        <v>1</v>
      </c>
      <c r="AA30" s="161">
        <f>12+10+13</f>
        <v>35</v>
      </c>
      <c r="AB30" s="122"/>
      <c r="AC30" s="66">
        <v>21</v>
      </c>
    </row>
    <row r="31" spans="1:29" ht="13.7" customHeight="1" x14ac:dyDescent="0.2">
      <c r="A31" s="65">
        <v>22</v>
      </c>
      <c r="B31" s="6">
        <v>1</v>
      </c>
      <c r="C31" s="122"/>
      <c r="D31" s="121">
        <v>44</v>
      </c>
      <c r="E31" s="141">
        <v>110</v>
      </c>
      <c r="F31" s="121">
        <v>5</v>
      </c>
      <c r="G31" s="141"/>
      <c r="H31" s="141"/>
      <c r="I31" s="141"/>
      <c r="J31" s="8"/>
      <c r="K31" s="8">
        <v>4</v>
      </c>
      <c r="L31" s="121"/>
      <c r="M31" s="141"/>
      <c r="N31" s="141"/>
      <c r="O31" s="2">
        <v>2</v>
      </c>
      <c r="P31" s="141">
        <v>4</v>
      </c>
      <c r="Q31" s="8">
        <v>5</v>
      </c>
      <c r="R31" s="2">
        <v>2</v>
      </c>
      <c r="S31" s="9">
        <v>374</v>
      </c>
      <c r="T31" s="10"/>
      <c r="U31" s="8">
        <v>137</v>
      </c>
      <c r="V31" s="8">
        <v>46</v>
      </c>
      <c r="W31" s="8">
        <v>53</v>
      </c>
      <c r="X31" s="8">
        <v>4</v>
      </c>
      <c r="Y31" s="10">
        <v>1</v>
      </c>
      <c r="Z31" s="8"/>
      <c r="AA31" s="161"/>
      <c r="AB31" s="122"/>
      <c r="AC31" s="66">
        <v>22</v>
      </c>
    </row>
    <row r="32" spans="1:29" ht="13.7" customHeight="1" x14ac:dyDescent="0.2">
      <c r="A32" s="65">
        <v>23</v>
      </c>
      <c r="B32" s="6">
        <v>1</v>
      </c>
      <c r="C32" s="122"/>
      <c r="D32" s="121">
        <v>5</v>
      </c>
      <c r="E32" s="141">
        <v>10</v>
      </c>
      <c r="F32" s="121"/>
      <c r="G32" s="141"/>
      <c r="H32" s="141"/>
      <c r="I32" s="141"/>
      <c r="J32" s="8"/>
      <c r="K32" s="8"/>
      <c r="L32" s="121"/>
      <c r="M32" s="141"/>
      <c r="N32" s="141"/>
      <c r="O32" s="2">
        <v>2</v>
      </c>
      <c r="P32" s="141">
        <v>6</v>
      </c>
      <c r="Q32" s="8">
        <v>8</v>
      </c>
      <c r="R32" s="2">
        <v>2</v>
      </c>
      <c r="S32" s="9">
        <v>27</v>
      </c>
      <c r="T32" s="10"/>
      <c r="U32" s="8">
        <v>6</v>
      </c>
      <c r="V32" s="8">
        <v>9</v>
      </c>
      <c r="W32" s="8">
        <v>7</v>
      </c>
      <c r="X32" s="8"/>
      <c r="Y32" s="10"/>
      <c r="Z32" s="8"/>
      <c r="AA32" s="161"/>
      <c r="AB32" s="122"/>
      <c r="AC32" s="66">
        <v>23</v>
      </c>
    </row>
    <row r="33" spans="1:30" ht="13.7" customHeight="1" x14ac:dyDescent="0.2">
      <c r="A33" s="65">
        <v>24</v>
      </c>
      <c r="B33" s="6">
        <v>1</v>
      </c>
      <c r="C33" s="122"/>
      <c r="D33" s="121">
        <v>9</v>
      </c>
      <c r="E33" s="141">
        <v>10</v>
      </c>
      <c r="F33" s="121">
        <v>1</v>
      </c>
      <c r="G33" s="141"/>
      <c r="H33" s="141"/>
      <c r="I33" s="141"/>
      <c r="J33" s="8"/>
      <c r="K33" s="8"/>
      <c r="L33" s="121"/>
      <c r="M33" s="141"/>
      <c r="N33" s="141"/>
      <c r="O33" s="2">
        <v>2</v>
      </c>
      <c r="P33" s="141">
        <v>9</v>
      </c>
      <c r="Q33" s="8">
        <v>11</v>
      </c>
      <c r="R33" s="2">
        <v>2</v>
      </c>
      <c r="S33" s="9">
        <v>35</v>
      </c>
      <c r="T33" s="10"/>
      <c r="U33" s="8">
        <v>15</v>
      </c>
      <c r="V33" s="8">
        <v>6</v>
      </c>
      <c r="W33" s="8">
        <v>2</v>
      </c>
      <c r="X33" s="8">
        <v>1</v>
      </c>
      <c r="Y33" s="10">
        <v>1</v>
      </c>
      <c r="Z33" s="8"/>
      <c r="AA33" s="161"/>
      <c r="AB33" s="122"/>
      <c r="AC33" s="66">
        <v>24</v>
      </c>
    </row>
    <row r="34" spans="1:30" ht="13.7" customHeight="1" x14ac:dyDescent="0.2">
      <c r="A34" s="143">
        <v>25</v>
      </c>
      <c r="B34" s="144"/>
      <c r="C34" s="145"/>
      <c r="D34" s="146"/>
      <c r="E34" s="147"/>
      <c r="F34" s="146"/>
      <c r="G34" s="147"/>
      <c r="H34" s="147"/>
      <c r="I34" s="147"/>
      <c r="J34" s="147"/>
      <c r="K34" s="147"/>
      <c r="L34" s="146"/>
      <c r="M34" s="147"/>
      <c r="N34" s="147"/>
      <c r="O34" s="2">
        <v>2</v>
      </c>
      <c r="P34" s="147"/>
      <c r="Q34" s="147"/>
      <c r="R34" s="2">
        <v>2</v>
      </c>
      <c r="S34" s="148"/>
      <c r="T34" s="146"/>
      <c r="U34" s="147"/>
      <c r="V34" s="147"/>
      <c r="W34" s="147"/>
      <c r="X34" s="147"/>
      <c r="Y34" s="146"/>
      <c r="Z34" s="147"/>
      <c r="AA34" s="161"/>
      <c r="AB34" s="145"/>
      <c r="AC34" s="149">
        <v>25</v>
      </c>
    </row>
    <row r="35" spans="1:30" ht="13.7" customHeight="1" x14ac:dyDescent="0.2">
      <c r="A35" s="65">
        <v>26</v>
      </c>
      <c r="B35" s="6">
        <v>1</v>
      </c>
      <c r="C35" s="122"/>
      <c r="D35" s="121">
        <v>16</v>
      </c>
      <c r="E35" s="141">
        <v>9</v>
      </c>
      <c r="F35" s="121"/>
      <c r="G35" s="141"/>
      <c r="H35" s="141"/>
      <c r="I35" s="141"/>
      <c r="J35" s="8"/>
      <c r="K35" s="8"/>
      <c r="L35" s="121"/>
      <c r="M35" s="141"/>
      <c r="N35" s="141"/>
      <c r="O35" s="2">
        <v>2</v>
      </c>
      <c r="P35" s="141">
        <v>2</v>
      </c>
      <c r="Q35" s="8">
        <v>2</v>
      </c>
      <c r="R35" s="2">
        <v>2</v>
      </c>
      <c r="S35" s="9">
        <v>42</v>
      </c>
      <c r="T35" s="10">
        <v>16</v>
      </c>
      <c r="U35" s="8">
        <v>2</v>
      </c>
      <c r="V35" s="8">
        <v>4</v>
      </c>
      <c r="W35" s="8"/>
      <c r="X35" s="8">
        <v>6</v>
      </c>
      <c r="Y35" s="10"/>
      <c r="Z35" s="8"/>
      <c r="AA35" s="161"/>
      <c r="AB35" s="122"/>
      <c r="AC35" s="66">
        <v>26</v>
      </c>
    </row>
    <row r="36" spans="1:30" ht="13.7" customHeight="1" x14ac:dyDescent="0.2">
      <c r="A36" s="65">
        <v>27</v>
      </c>
      <c r="B36" s="6">
        <v>1</v>
      </c>
      <c r="C36" s="122"/>
      <c r="D36" s="121">
        <v>8</v>
      </c>
      <c r="E36" s="141">
        <v>14</v>
      </c>
      <c r="F36" s="121"/>
      <c r="G36" s="141"/>
      <c r="H36" s="141">
        <v>1</v>
      </c>
      <c r="I36" s="141"/>
      <c r="J36" s="8"/>
      <c r="K36" s="8"/>
      <c r="L36" s="121"/>
      <c r="M36" s="141"/>
      <c r="N36" s="141"/>
      <c r="O36" s="2">
        <v>2</v>
      </c>
      <c r="P36" s="141">
        <v>5</v>
      </c>
      <c r="Q36" s="8">
        <v>9</v>
      </c>
      <c r="R36" s="2">
        <v>2</v>
      </c>
      <c r="S36" s="9">
        <v>35</v>
      </c>
      <c r="T36" s="10">
        <v>20</v>
      </c>
      <c r="U36" s="8">
        <v>3</v>
      </c>
      <c r="V36" s="8">
        <v>9</v>
      </c>
      <c r="W36" s="8"/>
      <c r="X36" s="8"/>
      <c r="Y36" s="10"/>
      <c r="Z36" s="8"/>
      <c r="AA36" s="161"/>
      <c r="AB36" s="122"/>
      <c r="AC36" s="66">
        <v>27</v>
      </c>
    </row>
    <row r="37" spans="1:30" ht="13.7" customHeight="1" x14ac:dyDescent="0.2">
      <c r="A37" s="65">
        <v>28</v>
      </c>
      <c r="B37" s="6">
        <v>1</v>
      </c>
      <c r="C37" s="122"/>
      <c r="D37" s="121">
        <v>21</v>
      </c>
      <c r="E37" s="141">
        <v>70</v>
      </c>
      <c r="F37" s="121">
        <v>2</v>
      </c>
      <c r="G37" s="141"/>
      <c r="H37" s="141"/>
      <c r="I37" s="141"/>
      <c r="J37" s="8"/>
      <c r="K37" s="8">
        <v>1</v>
      </c>
      <c r="L37" s="121"/>
      <c r="M37" s="141"/>
      <c r="N37" s="141"/>
      <c r="O37" s="2">
        <v>2</v>
      </c>
      <c r="P37" s="141">
        <v>6</v>
      </c>
      <c r="Q37" s="8">
        <v>16</v>
      </c>
      <c r="R37" s="2">
        <v>2</v>
      </c>
      <c r="S37" s="9">
        <v>197</v>
      </c>
      <c r="T37" s="10">
        <v>92</v>
      </c>
      <c r="U37" s="8">
        <v>36</v>
      </c>
      <c r="V37" s="8">
        <v>22</v>
      </c>
      <c r="W37" s="8"/>
      <c r="X37" s="8">
        <v>3</v>
      </c>
      <c r="Y37" s="10"/>
      <c r="Z37" s="8"/>
      <c r="AA37" s="161"/>
      <c r="AB37" s="122"/>
      <c r="AC37" s="66">
        <v>28</v>
      </c>
    </row>
    <row r="38" spans="1:30" ht="13.7" customHeight="1" x14ac:dyDescent="0.2">
      <c r="A38" s="65">
        <v>29</v>
      </c>
      <c r="B38" s="6">
        <v>2</v>
      </c>
      <c r="C38" s="122"/>
      <c r="D38" s="121">
        <v>21</v>
      </c>
      <c r="E38" s="141">
        <v>93</v>
      </c>
      <c r="F38" s="121"/>
      <c r="G38" s="141"/>
      <c r="H38" s="141"/>
      <c r="I38" s="141"/>
      <c r="J38" s="8"/>
      <c r="K38" s="8">
        <v>1</v>
      </c>
      <c r="L38" s="121"/>
      <c r="M38" s="141"/>
      <c r="N38" s="141"/>
      <c r="O38" s="2">
        <v>2</v>
      </c>
      <c r="P38" s="141">
        <v>11</v>
      </c>
      <c r="Q38" s="8">
        <v>14</v>
      </c>
      <c r="R38" s="2">
        <v>2</v>
      </c>
      <c r="S38" s="9">
        <v>225</v>
      </c>
      <c r="T38" s="10">
        <v>106</v>
      </c>
      <c r="U38" s="8">
        <v>25</v>
      </c>
      <c r="V38" s="8">
        <v>31</v>
      </c>
      <c r="W38" s="8"/>
      <c r="X38" s="8"/>
      <c r="Y38" s="10">
        <v>1</v>
      </c>
      <c r="Z38" s="8">
        <v>3</v>
      </c>
      <c r="AA38" s="161">
        <f>32+51+70+32</f>
        <v>185</v>
      </c>
      <c r="AB38" s="163">
        <v>415</v>
      </c>
      <c r="AC38" s="66">
        <v>29</v>
      </c>
    </row>
    <row r="39" spans="1:30" ht="13.7" customHeight="1" x14ac:dyDescent="0.2">
      <c r="A39" s="65">
        <v>30</v>
      </c>
      <c r="B39" s="6">
        <v>2</v>
      </c>
      <c r="C39" s="165">
        <f>31+10+2+1+23</f>
        <v>67</v>
      </c>
      <c r="D39" s="121">
        <v>6</v>
      </c>
      <c r="E39" s="141">
        <v>7</v>
      </c>
      <c r="F39" s="121">
        <v>3</v>
      </c>
      <c r="G39" s="141"/>
      <c r="H39" s="141"/>
      <c r="I39" s="141"/>
      <c r="J39" s="8"/>
      <c r="K39" s="8">
        <v>1</v>
      </c>
      <c r="L39" s="121"/>
      <c r="M39" s="141"/>
      <c r="N39" s="141"/>
      <c r="O39" s="2">
        <v>2</v>
      </c>
      <c r="P39" s="141">
        <v>8</v>
      </c>
      <c r="Q39" s="8">
        <v>8</v>
      </c>
      <c r="R39" s="2">
        <v>2</v>
      </c>
      <c r="S39" s="9">
        <v>28</v>
      </c>
      <c r="T39" s="10">
        <v>8</v>
      </c>
      <c r="U39" s="8">
        <v>2</v>
      </c>
      <c r="V39" s="8">
        <v>3</v>
      </c>
      <c r="W39" s="8"/>
      <c r="X39" s="8"/>
      <c r="Y39" s="10"/>
      <c r="Z39" s="8"/>
      <c r="AA39" s="161"/>
      <c r="AB39" s="163">
        <v>155</v>
      </c>
      <c r="AC39" s="66">
        <v>30</v>
      </c>
    </row>
    <row r="40" spans="1:30" ht="13.7" customHeight="1" x14ac:dyDescent="0.2">
      <c r="A40" s="67">
        <v>31</v>
      </c>
      <c r="B40" s="11">
        <v>1</v>
      </c>
      <c r="C40" s="122"/>
      <c r="D40" s="121"/>
      <c r="E40" s="141"/>
      <c r="F40" s="121"/>
      <c r="G40" s="141"/>
      <c r="H40" s="141"/>
      <c r="I40" s="141"/>
      <c r="J40" s="8"/>
      <c r="K40" s="8"/>
      <c r="L40" s="123"/>
      <c r="M40" s="142"/>
      <c r="N40" s="142"/>
      <c r="O40" s="2">
        <v>2</v>
      </c>
      <c r="P40" s="141"/>
      <c r="Q40" s="8"/>
      <c r="R40" s="2">
        <v>2</v>
      </c>
      <c r="S40" s="12"/>
      <c r="T40" s="13"/>
      <c r="U40" s="8"/>
      <c r="V40" s="8"/>
      <c r="W40" s="8"/>
      <c r="X40" s="8"/>
      <c r="Y40" s="13"/>
      <c r="Z40" s="117"/>
      <c r="AA40" s="162"/>
      <c r="AB40" s="124"/>
      <c r="AC40" s="68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38</v>
      </c>
      <c r="C41" s="108">
        <f t="shared" si="0"/>
        <v>382</v>
      </c>
      <c r="D41" s="107">
        <f t="shared" si="0"/>
        <v>370</v>
      </c>
      <c r="E41" s="107">
        <f t="shared" si="0"/>
        <v>1031</v>
      </c>
      <c r="F41" s="107">
        <f t="shared" si="0"/>
        <v>63</v>
      </c>
      <c r="G41" s="107">
        <f t="shared" si="0"/>
        <v>2</v>
      </c>
      <c r="H41" s="107">
        <f t="shared" si="0"/>
        <v>5</v>
      </c>
      <c r="I41" s="107">
        <f t="shared" si="0"/>
        <v>2</v>
      </c>
      <c r="J41" s="107">
        <f t="shared" si="0"/>
        <v>0</v>
      </c>
      <c r="K41" s="107">
        <f t="shared" si="0"/>
        <v>30</v>
      </c>
      <c r="L41" s="107">
        <f t="shared" si="0"/>
        <v>0</v>
      </c>
      <c r="M41" s="107">
        <f t="shared" si="0"/>
        <v>0</v>
      </c>
      <c r="N41" s="107">
        <f t="shared" si="0"/>
        <v>0</v>
      </c>
      <c r="O41" s="2">
        <f>AVERAGE(O10:O40)</f>
        <v>2</v>
      </c>
      <c r="P41" s="107">
        <f t="shared" si="0"/>
        <v>177</v>
      </c>
      <c r="Q41" s="109">
        <f t="shared" si="0"/>
        <v>293</v>
      </c>
      <c r="R41" s="110">
        <f>AVERAGE(R10:R40)</f>
        <v>2</v>
      </c>
      <c r="S41" s="14">
        <f t="shared" ref="S41:AB41" si="1">SUM(S10:S40)</f>
        <v>3074</v>
      </c>
      <c r="T41" s="14">
        <f t="shared" si="1"/>
        <v>242</v>
      </c>
      <c r="U41" s="14">
        <f t="shared" si="1"/>
        <v>857</v>
      </c>
      <c r="V41" s="14">
        <f t="shared" si="1"/>
        <v>370</v>
      </c>
      <c r="W41" s="14">
        <f t="shared" si="1"/>
        <v>322</v>
      </c>
      <c r="X41" s="14">
        <f t="shared" si="1"/>
        <v>44</v>
      </c>
      <c r="Y41" s="14">
        <f t="shared" si="1"/>
        <v>145</v>
      </c>
      <c r="Z41" s="14">
        <f t="shared" si="1"/>
        <v>5</v>
      </c>
      <c r="AA41" s="14">
        <f t="shared" si="1"/>
        <v>359</v>
      </c>
      <c r="AB41" s="14">
        <f t="shared" si="1"/>
        <v>1711</v>
      </c>
      <c r="AC41" s="125" t="s">
        <v>6</v>
      </c>
      <c r="AD41" s="18"/>
    </row>
    <row r="42" spans="1:30" s="17" customFormat="1" ht="3" customHeight="1" x14ac:dyDescent="0.2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128"/>
      <c r="P42" s="71"/>
      <c r="Q42" s="71"/>
      <c r="R42" s="71"/>
      <c r="S42" s="71"/>
      <c r="T42" s="71"/>
      <c r="U42" s="72"/>
      <c r="V42" s="72"/>
      <c r="W42" s="72"/>
      <c r="X42" s="72"/>
      <c r="Y42" s="72"/>
      <c r="Z42" s="72"/>
      <c r="AA42" s="72"/>
      <c r="AB42" s="72"/>
      <c r="AC42" s="73"/>
    </row>
    <row r="43" spans="1:30" ht="27" customHeight="1" x14ac:dyDescent="0.2">
      <c r="A43" s="363" t="s">
        <v>32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3"/>
      <c r="O43" s="360"/>
      <c r="P43" s="360"/>
      <c r="Q43" s="360"/>
      <c r="R43" s="360"/>
      <c r="S43" s="360"/>
      <c r="T43" s="360"/>
      <c r="U43" s="361"/>
      <c r="V43" s="373"/>
      <c r="W43" s="373"/>
      <c r="X43" s="373"/>
      <c r="Y43" s="373"/>
      <c r="Z43" s="373"/>
      <c r="AA43" s="373"/>
      <c r="AB43" s="373"/>
      <c r="AC43" s="374"/>
    </row>
    <row r="44" spans="1:30" ht="3" customHeight="1" x14ac:dyDescent="0.2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75"/>
      <c r="X44" s="22"/>
      <c r="Y44" s="22"/>
      <c r="Z44" s="22"/>
      <c r="AA44" s="22"/>
      <c r="AB44" s="22"/>
      <c r="AC44" s="21"/>
    </row>
    <row r="45" spans="1:30" ht="11.25" customHeight="1" x14ac:dyDescent="0.2">
      <c r="A45" s="76" t="s">
        <v>5</v>
      </c>
      <c r="N45" s="164"/>
      <c r="O45" s="362">
        <v>2</v>
      </c>
      <c r="P45" s="362"/>
      <c r="S45" s="46"/>
      <c r="W45" s="18"/>
    </row>
    <row r="46" spans="1:30" x14ac:dyDescent="0.2">
      <c r="S46" s="46"/>
      <c r="W46" s="18"/>
    </row>
    <row r="47" spans="1:30" x14ac:dyDescent="0.2">
      <c r="S47" s="46"/>
      <c r="W47" s="18"/>
    </row>
    <row r="48" spans="1:30" x14ac:dyDescent="0.2">
      <c r="S48" s="46"/>
      <c r="W48" s="18"/>
    </row>
    <row r="49" spans="19:23" x14ac:dyDescent="0.2">
      <c r="S49" s="46"/>
      <c r="W49" s="18"/>
    </row>
    <row r="50" spans="19:23" x14ac:dyDescent="0.2">
      <c r="S50" s="46"/>
      <c r="W50" s="18"/>
    </row>
    <row r="51" spans="19:23" x14ac:dyDescent="0.2">
      <c r="S51" s="46"/>
      <c r="W51" s="18"/>
    </row>
    <row r="52" spans="19:23" x14ac:dyDescent="0.2">
      <c r="S52" s="46"/>
      <c r="W52" s="18"/>
    </row>
  </sheetData>
  <mergeCells count="40">
    <mergeCell ref="F7:G8"/>
    <mergeCell ref="AA4:AC4"/>
    <mergeCell ref="O45:P45"/>
    <mergeCell ref="D7:D8"/>
    <mergeCell ref="T7:T8"/>
    <mergeCell ref="A43:M43"/>
    <mergeCell ref="N43:U43"/>
    <mergeCell ref="M7:M8"/>
    <mergeCell ref="N7:N8"/>
    <mergeCell ref="A6:A9"/>
    <mergeCell ref="B6:C8"/>
    <mergeCell ref="D6:O6"/>
    <mergeCell ref="P6:R8"/>
    <mergeCell ref="E7:E8"/>
    <mergeCell ref="J7:J8"/>
    <mergeCell ref="K7:K8"/>
    <mergeCell ref="O7:O8"/>
    <mergeCell ref="L7:L8"/>
    <mergeCell ref="S7:S8"/>
    <mergeCell ref="H7:I8"/>
    <mergeCell ref="V43:AC43"/>
    <mergeCell ref="X7:X9"/>
    <mergeCell ref="W7:W9"/>
    <mergeCell ref="AB7:AB9"/>
    <mergeCell ref="F9:G9"/>
    <mergeCell ref="H9:I9"/>
    <mergeCell ref="A4:G4"/>
    <mergeCell ref="AA2:AC2"/>
    <mergeCell ref="W2:Z2"/>
    <mergeCell ref="V4:Z4"/>
    <mergeCell ref="S6:AB6"/>
    <mergeCell ref="AC6:AC9"/>
    <mergeCell ref="AA7:AA9"/>
    <mergeCell ref="Z7:Z9"/>
    <mergeCell ref="Y7:Y9"/>
    <mergeCell ref="L4:R4"/>
    <mergeCell ref="H4:K4"/>
    <mergeCell ref="U7:U9"/>
    <mergeCell ref="V7:V9"/>
    <mergeCell ref="S4:U4"/>
  </mergeCells>
  <printOptions horizontalCentered="1" verticalCentered="1"/>
  <pageMargins left="0" right="0" top="0" bottom="0" header="0" footer="0"/>
  <pageSetup scale="71" orientation="landscape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6" tint="-0.249977111117893"/>
    <pageSetUpPr fitToPage="1"/>
  </sheetPr>
  <dimension ref="A1:S52"/>
  <sheetViews>
    <sheetView showGridLines="0" showZeros="0" topLeftCell="A19" zoomScale="120" zoomScaleNormal="120" workbookViewId="0">
      <selection activeCell="F19" sqref="F19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36</v>
      </c>
      <c r="M1" s="250"/>
      <c r="N1" s="246">
        <v>2013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243">
        <v>1558</v>
      </c>
      <c r="M2" s="244"/>
      <c r="N2" s="244"/>
      <c r="O2" s="244"/>
      <c r="P2" s="244"/>
      <c r="Q2" s="245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251">
        <v>367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310"/>
      <c r="M6" s="311"/>
      <c r="N6" s="311"/>
      <c r="O6" s="311"/>
      <c r="P6" s="311"/>
      <c r="Q6" s="3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270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235" t="s">
        <v>11</v>
      </c>
      <c r="Q8" s="236"/>
      <c r="R8" s="27"/>
    </row>
    <row r="9" spans="1:19" s="30" customFormat="1" ht="10.5" customHeight="1" x14ac:dyDescent="0.15">
      <c r="A9" s="271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237"/>
      <c r="Q9" s="238"/>
      <c r="R9" s="29"/>
    </row>
    <row r="10" spans="1:19" s="32" customFormat="1" ht="21" customHeight="1" x14ac:dyDescent="0.15">
      <c r="A10" s="272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239"/>
      <c r="Q10" s="240"/>
      <c r="R10" s="31"/>
    </row>
    <row r="11" spans="1:19" ht="15.95" customHeight="1" x14ac:dyDescent="0.2">
      <c r="A11" s="85">
        <v>1</v>
      </c>
      <c r="B11" s="86">
        <f>SUM(Octback!D10,Octback!E10,Octback!F10, Octback!G10)</f>
        <v>25</v>
      </c>
      <c r="C11" s="87">
        <f>SUM(Octback!C10, Octback!AA10, Octback!AB10)</f>
        <v>608</v>
      </c>
      <c r="D11" s="88"/>
      <c r="E11" s="86">
        <f>SUM(Octback!H10, Octback!I10, Octback!P10)</f>
        <v>8</v>
      </c>
      <c r="F11" s="87"/>
      <c r="G11" s="88"/>
      <c r="H11" s="86">
        <f>SUM(Octback!L10, Octback!M10, Octback!N10)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SUM(Octback!D11,Octback!E11,Octback!F11, Octback!G11)</f>
        <v>0</v>
      </c>
      <c r="C12" s="93">
        <f>SUM(Octback!C11, Octback!AA11, Octback!AB11)</f>
        <v>1033</v>
      </c>
      <c r="D12" s="94"/>
      <c r="E12" s="92">
        <f>SUM(Octback!H11, Octback!I11, Octback!P11)</f>
        <v>0</v>
      </c>
      <c r="F12" s="93"/>
      <c r="G12" s="94"/>
      <c r="H12" s="92">
        <f>SUM(Octback!L11, Octback!M11, Octback!N11)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SUM(Octback!D12,Octback!E12,Octback!F12, Octback!G12)</f>
        <v>34</v>
      </c>
      <c r="C13" s="93">
        <f>SUM(Octback!C12, Octback!AA12, Octback!AB12)</f>
        <v>1160</v>
      </c>
      <c r="D13" s="94"/>
      <c r="E13" s="92">
        <f>SUM(Octback!H12, Octback!I12, Octback!P12)</f>
        <v>2</v>
      </c>
      <c r="F13" s="93"/>
      <c r="G13" s="94"/>
      <c r="H13" s="92">
        <f>SUM(Octback!L12, Octback!M12, Octback!N12)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SUM(Octback!D13,Octback!E13,Octback!F13, Octback!G13)</f>
        <v>30</v>
      </c>
      <c r="C14" s="93">
        <f>SUM(Octback!C13, Octback!AA13, Octback!AB13)</f>
        <v>1354</v>
      </c>
      <c r="D14" s="94"/>
      <c r="E14" s="92">
        <f>SUM(Octback!H13, Octback!I13, Octback!P13)</f>
        <v>4</v>
      </c>
      <c r="F14" s="93"/>
      <c r="G14" s="94"/>
      <c r="H14" s="92">
        <f>SUM(Octback!L13, Octback!M13, Octback!N13)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SUM(Octback!D14,Octback!E14,Octback!F14, Octback!G14)</f>
        <v>194</v>
      </c>
      <c r="C15" s="93">
        <f>SUM(Octback!C14, Octback!AA14, Octback!AB14)</f>
        <v>1516</v>
      </c>
      <c r="D15" s="94"/>
      <c r="E15" s="92">
        <f>SUM(Octback!H14, Octback!I14, Octback!P14)</f>
        <v>15</v>
      </c>
      <c r="F15" s="93"/>
      <c r="G15" s="94"/>
      <c r="H15" s="92">
        <f>SUM(Octback!L14, Octback!M14, Octback!N14)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SUM(Octback!D15,Octback!E15,Octback!F15, Octback!G15)</f>
        <v>21</v>
      </c>
      <c r="C16" s="93">
        <f>SUM(Octback!C15, Octback!AA15, Octback!AB15)</f>
        <v>1430</v>
      </c>
      <c r="D16" s="94"/>
      <c r="E16" s="92">
        <f>SUM(Octback!H15, Octback!I15, Octback!P15)</f>
        <v>6</v>
      </c>
      <c r="F16" s="93"/>
      <c r="G16" s="94"/>
      <c r="H16" s="92">
        <f>SUM(Octback!L15, Octback!M15, Octback!N15)</f>
        <v>0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SUM(Octback!D16,Octback!E16,Octback!F16, Octback!G16)</f>
        <v>17</v>
      </c>
      <c r="C17" s="93">
        <f>SUM(Octback!C16, Octback!AA16, Octback!AB16)</f>
        <v>0</v>
      </c>
      <c r="D17" s="94"/>
      <c r="E17" s="92">
        <f>SUM(Octback!H16, Octback!I16, Octback!P16)</f>
        <v>5</v>
      </c>
      <c r="F17" s="93"/>
      <c r="G17" s="94"/>
      <c r="H17" s="92">
        <f>SUM(Octback!L16, Octback!M16, Octback!N16)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SUM(Octback!D17,Octback!E17,Octback!F17, Octback!G17)</f>
        <v>15</v>
      </c>
      <c r="C18" s="93">
        <f>SUM(Octback!C17, Octback!AA17, Octback!AB17)</f>
        <v>0</v>
      </c>
      <c r="D18" s="94"/>
      <c r="E18" s="92">
        <f>SUM(Octback!H17, Octback!I17, Octback!P17)</f>
        <v>3</v>
      </c>
      <c r="F18" s="93"/>
      <c r="G18" s="94"/>
      <c r="H18" s="92">
        <f>SUM(Octback!L17, Octback!M17, Octback!N17)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SUM(Octback!D18,Octback!E18,Octback!F18, Octback!G18)</f>
        <v>0</v>
      </c>
      <c r="C19" s="93">
        <f>SUM(Octback!C18, Octback!AA18, Octback!AB18)</f>
        <v>0</v>
      </c>
      <c r="D19" s="94"/>
      <c r="E19" s="92">
        <f>SUM(Octback!H18, Octback!I18, Octback!P18)</f>
        <v>0</v>
      </c>
      <c r="F19" s="93"/>
      <c r="G19" s="94"/>
      <c r="H19" s="92">
        <f>SUM(Octback!L18, Octback!M18, Octback!N18)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SUM(Octback!D19,Octback!E19,Octback!F19, Octback!G19)</f>
        <v>28</v>
      </c>
      <c r="C20" s="93">
        <f>SUM(Octback!C19, Octback!AA19, Octback!AB19)</f>
        <v>0</v>
      </c>
      <c r="D20" s="94"/>
      <c r="E20" s="92">
        <f>SUM(Octback!H19, Octback!I19, Octback!P19)</f>
        <v>3</v>
      </c>
      <c r="F20" s="93"/>
      <c r="G20" s="94"/>
      <c r="H20" s="92">
        <f>SUM(Octback!L19, Octback!M19, Octback!N19)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SUM(Octback!D20,Octback!E20,Octback!F20, Octback!G20)</f>
        <v>39</v>
      </c>
      <c r="C21" s="93">
        <f>SUM(Octback!C20, Octback!AA20, Octback!AB20)</f>
        <v>24</v>
      </c>
      <c r="D21" s="94"/>
      <c r="E21" s="92">
        <f>SUM(Octback!H20, Octback!I20, Octback!P20)</f>
        <v>1</v>
      </c>
      <c r="F21" s="93"/>
      <c r="G21" s="94"/>
      <c r="H21" s="92">
        <f>SUM(Octback!L20, Octback!M20, Octback!N20)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SUM(Octback!D21,Octback!E21,Octback!F21, Octback!G21)</f>
        <v>188</v>
      </c>
      <c r="C22" s="93">
        <f>SUM(Octback!C21, Octback!AA21, Octback!AB21)</f>
        <v>238</v>
      </c>
      <c r="D22" s="94"/>
      <c r="E22" s="92">
        <f>SUM(Octback!H21, Octback!I21, Octback!P21)</f>
        <v>13</v>
      </c>
      <c r="F22" s="93"/>
      <c r="G22" s="94"/>
      <c r="H22" s="92">
        <f>SUM(Octback!L21, Octback!M21, Octback!N21)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SUM(Octback!D22,Octback!E22,Octback!F22, Octback!G22)</f>
        <v>0</v>
      </c>
      <c r="C23" s="93">
        <f>SUM(Octback!C22, Octback!AA22, Octback!AB22)</f>
        <v>353</v>
      </c>
      <c r="D23" s="94"/>
      <c r="E23" s="92">
        <f>SUM(Octback!H22, Octback!I22, Octback!P22)</f>
        <v>394</v>
      </c>
      <c r="F23" s="93"/>
      <c r="G23" s="94"/>
      <c r="H23" s="92">
        <f>SUM(Octback!L22, Octback!M22, Octback!N22)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SUM(Octback!D23,Octback!E23,Octback!F23, Octback!G23)</f>
        <v>47</v>
      </c>
      <c r="C24" s="93">
        <f>SUM(Octback!C23, Octback!AA23, Octback!AB23)</f>
        <v>219</v>
      </c>
      <c r="D24" s="94"/>
      <c r="E24" s="92">
        <f>SUM(Octback!H23, Octback!I23, Octback!P23)</f>
        <v>84</v>
      </c>
      <c r="F24" s="93"/>
      <c r="G24" s="94"/>
      <c r="H24" s="92">
        <f>SUM(Octback!L23, Octback!M23, Octback!N23)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SUM(Octback!D24,Octback!E24,Octback!F24, Octback!G24)</f>
        <v>7</v>
      </c>
      <c r="C25" s="93">
        <f>SUM(Octback!C24, Octback!AA24, Octback!AB24)</f>
        <v>0</v>
      </c>
      <c r="D25" s="94"/>
      <c r="E25" s="92">
        <f>SUM(Octback!H24, Octback!I24, Octback!P24)</f>
        <v>5</v>
      </c>
      <c r="F25" s="93"/>
      <c r="G25" s="94"/>
      <c r="H25" s="92">
        <f>SUM(Octback!L24, Octback!M24, Octback!N24)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SUM(Octback!D25,Octback!E25,Octback!F25, Octback!G25)</f>
        <v>0</v>
      </c>
      <c r="C26" s="93">
        <f>SUM(Octback!C25, Octback!AA25, Octback!AB25)</f>
        <v>0</v>
      </c>
      <c r="D26" s="94"/>
      <c r="E26" s="92">
        <f>SUM(Octback!H25, Octback!I25, Octback!P25)</f>
        <v>0</v>
      </c>
      <c r="F26" s="93"/>
      <c r="G26" s="94"/>
      <c r="H26" s="92">
        <f>SUM(Octback!L25, Octback!M25, Octback!N25)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SUM(Octback!D26,Octback!E26,Octback!F26, Octback!G26)</f>
        <v>38</v>
      </c>
      <c r="C27" s="93">
        <f>SUM(Octback!C26, Octback!AA26, Octback!AB26)</f>
        <v>0</v>
      </c>
      <c r="D27" s="94"/>
      <c r="E27" s="92">
        <f>SUM(Octback!H26, Octback!I26, Octback!P26)</f>
        <v>5</v>
      </c>
      <c r="F27" s="93"/>
      <c r="G27" s="94"/>
      <c r="H27" s="92">
        <f>SUM(Octback!L26, Octback!M26, Octback!N26)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SUM(Octback!D27,Octback!E27,Octback!F27, Octback!G27)</f>
        <v>38</v>
      </c>
      <c r="C28" s="93">
        <f>SUM(Octback!C27, Octback!AA27, Octback!AB27)</f>
        <v>57</v>
      </c>
      <c r="D28" s="94"/>
      <c r="E28" s="92">
        <f>SUM(Octback!H27, Octback!I27, Octback!P27)</f>
        <v>7</v>
      </c>
      <c r="F28" s="93"/>
      <c r="G28" s="94"/>
      <c r="H28" s="92">
        <f>SUM(Octback!L27, Octback!M27, Octback!N27)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SUM(Octback!D28,Octback!E28,Octback!F28, Octback!G28)</f>
        <v>141</v>
      </c>
      <c r="C29" s="93">
        <f>SUM(Octback!C28, Octback!AA28, Octback!AB28)</f>
        <v>1398</v>
      </c>
      <c r="D29" s="94"/>
      <c r="E29" s="92">
        <f>SUM(Octback!H28, Octback!I28, Octback!P28)</f>
        <v>19</v>
      </c>
      <c r="F29" s="93"/>
      <c r="G29" s="94"/>
      <c r="H29" s="92">
        <f>SUM(Octback!L28, Octback!M28, Octback!N28)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SUM(Octback!D29,Octback!E29,Octback!F29, Octback!G29)</f>
        <v>157</v>
      </c>
      <c r="C30" s="93">
        <f>SUM(Octback!C29, Octback!AA29, Octback!AB29)</f>
        <v>560</v>
      </c>
      <c r="D30" s="94"/>
      <c r="E30" s="92">
        <f>SUM(Octback!H29, Octback!I29, Octback!P29)</f>
        <v>11</v>
      </c>
      <c r="F30" s="93"/>
      <c r="G30" s="94"/>
      <c r="H30" s="92">
        <f>SUM(Octback!L29, Octback!M29, Octback!N29)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SUM(Octback!D30,Octback!E30,Octback!F30, Octback!G30)</f>
        <v>25</v>
      </c>
      <c r="C31" s="93">
        <f>SUM(Octback!C30, Octback!AA30, Octback!AB30)</f>
        <v>0</v>
      </c>
      <c r="D31" s="94"/>
      <c r="E31" s="92">
        <f>SUM(Octback!H30, Octback!I30, Octback!P30)</f>
        <v>3</v>
      </c>
      <c r="F31" s="93"/>
      <c r="G31" s="94"/>
      <c r="H31" s="92">
        <f>SUM(Octback!L30, Octback!M30, Octback!N30)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SUM(Octback!D31,Octback!E31,Octback!F31, Octback!G31)</f>
        <v>25</v>
      </c>
      <c r="C32" s="93">
        <f>SUM(Octback!C31, Octback!AA31, Octback!AB31)</f>
        <v>0</v>
      </c>
      <c r="D32" s="94"/>
      <c r="E32" s="92">
        <f>SUM(Octback!H31, Octback!I31, Octback!P31)</f>
        <v>9</v>
      </c>
      <c r="F32" s="93"/>
      <c r="G32" s="94"/>
      <c r="H32" s="92">
        <f>SUM(Octback!L31, Octback!M31, Octback!N31)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SUM(Octback!D32,Octback!E32,Octback!F32, Octback!G32)</f>
        <v>0</v>
      </c>
      <c r="C33" s="93">
        <f>SUM(Octback!C32, Octback!AA32, Octback!AB32)</f>
        <v>0</v>
      </c>
      <c r="D33" s="94"/>
      <c r="E33" s="92">
        <f>SUM(Octback!H32, Octback!I32, Octback!P32)</f>
        <v>0</v>
      </c>
      <c r="F33" s="93"/>
      <c r="G33" s="94"/>
      <c r="H33" s="92">
        <f>SUM(Octback!L32, Octback!M32, Octback!N32)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SUM(Octback!D33,Octback!E33,Octback!F33, Octback!G33)</f>
        <v>23</v>
      </c>
      <c r="C34" s="93">
        <f>SUM(Octback!C33, Octback!AA33, Octback!AB33)</f>
        <v>0</v>
      </c>
      <c r="D34" s="94"/>
      <c r="E34" s="92">
        <f>SUM(Octback!H33, Octback!I33, Octback!P33)</f>
        <v>4</v>
      </c>
      <c r="F34" s="93"/>
      <c r="G34" s="94"/>
      <c r="H34" s="92">
        <f>SUM(Octback!L33, Octback!M33, Octback!N33)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SUM(Octback!D34,Octback!E34,Octback!F34, Octback!G34)</f>
        <v>87</v>
      </c>
      <c r="C35" s="93">
        <f>SUM(Octback!C34, Octback!AA34, Octback!AB34)</f>
        <v>0</v>
      </c>
      <c r="D35" s="94"/>
      <c r="E35" s="92">
        <f>SUM(Octback!H34, Octback!I34, Octback!P34)</f>
        <v>3</v>
      </c>
      <c r="F35" s="93"/>
      <c r="G35" s="94"/>
      <c r="H35" s="92">
        <f>SUM(Octback!L34, Octback!M34, Octback!N34)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SUM(Octback!D35,Octback!E35,Octback!F35, Octback!G35)</f>
        <v>311</v>
      </c>
      <c r="C36" s="93">
        <f>SUM(Octback!C35, Octback!AA35, Octback!AB35)</f>
        <v>387</v>
      </c>
      <c r="D36" s="94"/>
      <c r="E36" s="92">
        <f>SUM(Octback!H35, Octback!I35, Octback!P35)</f>
        <v>5</v>
      </c>
      <c r="F36" s="93"/>
      <c r="G36" s="94"/>
      <c r="H36" s="92">
        <f>SUM(Octback!L35, Octback!M35, Octback!N35)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SUM(Octback!D36,Octback!E36,Octback!F36, Octback!G36)</f>
        <v>749</v>
      </c>
      <c r="C37" s="93">
        <f>SUM(Octback!C36, Octback!AA36, Octback!AB36)</f>
        <v>151</v>
      </c>
      <c r="D37" s="94"/>
      <c r="E37" s="92">
        <f>SUM(Octback!H36, Octback!I36, Octback!P36)</f>
        <v>12</v>
      </c>
      <c r="F37" s="93"/>
      <c r="G37" s="94"/>
      <c r="H37" s="92">
        <f>SUM(Octback!L36, Octback!M36, Octback!N36)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SUM(Octback!D37,Octback!E37,Octback!F37, Octback!G37)</f>
        <v>32</v>
      </c>
      <c r="C38" s="93">
        <f>SUM(Octback!C37, Octback!AA37, Octback!AB37)</f>
        <v>0</v>
      </c>
      <c r="D38" s="94"/>
      <c r="E38" s="92">
        <f>SUM(Octback!H37, Octback!I37, Octback!P37)</f>
        <v>2</v>
      </c>
      <c r="F38" s="93"/>
      <c r="G38" s="94"/>
      <c r="H38" s="92">
        <f>SUM(Octback!L37, Octback!M37, Octback!N37)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SUM(Octback!D38,Octback!E38,Octback!F38, Octback!G38)</f>
        <v>21</v>
      </c>
      <c r="C39" s="93">
        <f>SUM(Octback!C38, Octback!AA38, Octback!AB38)</f>
        <v>0</v>
      </c>
      <c r="D39" s="94"/>
      <c r="E39" s="92">
        <f>SUM(Octback!H38, Octback!I38, Octback!P38)</f>
        <v>18</v>
      </c>
      <c r="F39" s="93"/>
      <c r="G39" s="94"/>
      <c r="H39" s="92">
        <f>SUM(Octback!L38, Octback!M38, Octback!N38)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SUM(Octback!D39,Octback!E39,Octback!F39, Octback!G39)</f>
        <v>0</v>
      </c>
      <c r="C40" s="93">
        <f>SUM(Octback!C39, Octback!AA39, Octback!AB39)</f>
        <v>0</v>
      </c>
      <c r="D40" s="94"/>
      <c r="E40" s="92">
        <f>SUM(Octback!H39, Octback!I39, Octback!P39)</f>
        <v>0</v>
      </c>
      <c r="F40" s="93"/>
      <c r="G40" s="94"/>
      <c r="H40" s="92">
        <f>SUM(Octback!L39, Octback!M39, Octback!N39)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SUM(Octback!D40,Octback!E40,Octback!F40, Octback!G40)</f>
        <v>31</v>
      </c>
      <c r="C41" s="100">
        <f>SUM(Octback!C40, Octback!AA40, Octback!AB40)</f>
        <v>137</v>
      </c>
      <c r="D41" s="94"/>
      <c r="E41" s="99">
        <f>SUM(Octback!H40, Octback!I40, Octback!P40)</f>
        <v>2</v>
      </c>
      <c r="F41" s="93"/>
      <c r="G41" s="94"/>
      <c r="H41" s="99">
        <f>SUM(Octback!L40, Octback!M40, Octback!N40)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 t="shared" ref="B42:I42" si="0">SUM(B11:B41)</f>
        <v>2323</v>
      </c>
      <c r="C42" s="103">
        <f t="shared" si="0"/>
        <v>10625</v>
      </c>
      <c r="D42" s="104">
        <f t="shared" si="0"/>
        <v>0</v>
      </c>
      <c r="E42" s="103">
        <f t="shared" si="0"/>
        <v>643</v>
      </c>
      <c r="F42" s="103">
        <f t="shared" si="0"/>
        <v>0</v>
      </c>
      <c r="G42" s="104">
        <f t="shared" si="0"/>
        <v>0</v>
      </c>
      <c r="H42" s="103">
        <f t="shared" si="0"/>
        <v>0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/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/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5807.5</v>
      </c>
      <c r="C49" s="16"/>
      <c r="D49" s="16"/>
      <c r="E49" s="44">
        <f>E42*E45</f>
        <v>1286</v>
      </c>
      <c r="F49" s="43"/>
      <c r="G49" s="16"/>
      <c r="H49" s="44">
        <f>H42*H45</f>
        <v>0</v>
      </c>
      <c r="I49" s="45"/>
      <c r="J49" s="198"/>
      <c r="K49" s="189"/>
      <c r="L49" s="185"/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A8:A10"/>
    <mergeCell ref="B8:D9"/>
    <mergeCell ref="E8:G9"/>
    <mergeCell ref="H8:K9"/>
    <mergeCell ref="L8:L9"/>
    <mergeCell ref="L1:M1"/>
    <mergeCell ref="M8:O9"/>
    <mergeCell ref="N1:Q1"/>
    <mergeCell ref="L2:Q2"/>
    <mergeCell ref="L3:M3"/>
    <mergeCell ref="N3:Q3"/>
    <mergeCell ref="A6:F6"/>
    <mergeCell ref="G6:K6"/>
    <mergeCell ref="L6:Q6"/>
    <mergeCell ref="P8:Q10"/>
    <mergeCell ref="I10:J10"/>
    <mergeCell ref="M10:O10"/>
    <mergeCell ref="I11:J11"/>
    <mergeCell ref="M11:O11"/>
    <mergeCell ref="P11:Q11"/>
    <mergeCell ref="I12:J12"/>
    <mergeCell ref="M12:O12"/>
    <mergeCell ref="P12:Q12"/>
    <mergeCell ref="I13:J13"/>
    <mergeCell ref="M13:O13"/>
    <mergeCell ref="P13:Q13"/>
    <mergeCell ref="I14:J14"/>
    <mergeCell ref="M14:O14"/>
    <mergeCell ref="P14:Q14"/>
    <mergeCell ref="I15:J15"/>
    <mergeCell ref="M15:O15"/>
    <mergeCell ref="P15:Q15"/>
    <mergeCell ref="I16:J16"/>
    <mergeCell ref="M16:O16"/>
    <mergeCell ref="P16:Q16"/>
    <mergeCell ref="I17:J17"/>
    <mergeCell ref="M17:O17"/>
    <mergeCell ref="P17:Q17"/>
    <mergeCell ref="I18:J18"/>
    <mergeCell ref="M18:O18"/>
    <mergeCell ref="P18:Q18"/>
    <mergeCell ref="I19:J19"/>
    <mergeCell ref="M19:O19"/>
    <mergeCell ref="P19:Q19"/>
    <mergeCell ref="I20:J20"/>
    <mergeCell ref="M20:O20"/>
    <mergeCell ref="P20:Q20"/>
    <mergeCell ref="I21:J21"/>
    <mergeCell ref="M21:O21"/>
    <mergeCell ref="P21:Q21"/>
    <mergeCell ref="I22:J22"/>
    <mergeCell ref="M22:O22"/>
    <mergeCell ref="P22:Q22"/>
    <mergeCell ref="I23:J23"/>
    <mergeCell ref="M23:O23"/>
    <mergeCell ref="P23:Q23"/>
    <mergeCell ref="I24:J24"/>
    <mergeCell ref="M24:O24"/>
    <mergeCell ref="P24:Q24"/>
    <mergeCell ref="I25:J25"/>
    <mergeCell ref="M25:O25"/>
    <mergeCell ref="P25:Q25"/>
    <mergeCell ref="I26:J26"/>
    <mergeCell ref="M26:O26"/>
    <mergeCell ref="P26:Q26"/>
    <mergeCell ref="I27:J27"/>
    <mergeCell ref="M27:O27"/>
    <mergeCell ref="P27:Q27"/>
    <mergeCell ref="I28:J28"/>
    <mergeCell ref="M28:O28"/>
    <mergeCell ref="P28:Q28"/>
    <mergeCell ref="I29:J29"/>
    <mergeCell ref="M29:O29"/>
    <mergeCell ref="P29:Q29"/>
    <mergeCell ref="I30:J30"/>
    <mergeCell ref="M30:O30"/>
    <mergeCell ref="P30:Q30"/>
    <mergeCell ref="I31:J31"/>
    <mergeCell ref="M31:O31"/>
    <mergeCell ref="P31:Q31"/>
    <mergeCell ref="I32:J32"/>
    <mergeCell ref="M32:O32"/>
    <mergeCell ref="P32:Q32"/>
    <mergeCell ref="I33:J33"/>
    <mergeCell ref="M33:O33"/>
    <mergeCell ref="P33:Q33"/>
    <mergeCell ref="I34:J34"/>
    <mergeCell ref="M34:O34"/>
    <mergeCell ref="P34:Q34"/>
    <mergeCell ref="I35:J35"/>
    <mergeCell ref="M35:O35"/>
    <mergeCell ref="P35:Q35"/>
    <mergeCell ref="I36:J36"/>
    <mergeCell ref="M36:O36"/>
    <mergeCell ref="P36:Q36"/>
    <mergeCell ref="I37:J37"/>
    <mergeCell ref="M37:O37"/>
    <mergeCell ref="P37:Q37"/>
    <mergeCell ref="I38:J38"/>
    <mergeCell ref="M38:O38"/>
    <mergeCell ref="P38:Q38"/>
    <mergeCell ref="I39:J39"/>
    <mergeCell ref="M39:O39"/>
    <mergeCell ref="P39:Q39"/>
    <mergeCell ref="H45:H46"/>
    <mergeCell ref="K46:Q48"/>
    <mergeCell ref="I40:J40"/>
    <mergeCell ref="M40:O40"/>
    <mergeCell ref="P40:Q40"/>
    <mergeCell ref="I41:J41"/>
    <mergeCell ref="M41:O41"/>
    <mergeCell ref="P41:Q41"/>
    <mergeCell ref="A48:I48"/>
    <mergeCell ref="K49:K50"/>
    <mergeCell ref="L49:Q50"/>
    <mergeCell ref="I42:J42"/>
    <mergeCell ref="M42:O42"/>
    <mergeCell ref="P42:Q42"/>
    <mergeCell ref="A44:I44"/>
    <mergeCell ref="J44:J49"/>
    <mergeCell ref="K44:Q45"/>
    <mergeCell ref="B45:B46"/>
    <mergeCell ref="E45:E46"/>
  </mergeCells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3" tint="0.39997558519241921"/>
    <pageSetUpPr fitToPage="1"/>
  </sheetPr>
  <dimension ref="A1:AK52"/>
  <sheetViews>
    <sheetView showGridLines="0" showZeros="0" workbookViewId="0">
      <selection activeCell="R10" sqref="R10:R40"/>
    </sheetView>
  </sheetViews>
  <sheetFormatPr defaultColWidth="8.77734375" defaultRowHeight="15" x14ac:dyDescent="0.2"/>
  <cols>
    <col min="1" max="1" width="3.77734375" style="46" customWidth="1"/>
    <col min="2" max="5" width="5.77734375" style="18" customWidth="1"/>
    <col min="6" max="9" width="3.77734375" style="18" customWidth="1"/>
    <col min="10" max="10" width="5.77734375" style="18" customWidth="1"/>
    <col min="11" max="11" width="6.109375" style="18" customWidth="1"/>
    <col min="12" max="14" width="6" style="18" customWidth="1"/>
    <col min="15" max="15" width="5.77734375" style="54" customWidth="1"/>
    <col min="16" max="16" width="6.44140625" style="54" customWidth="1"/>
    <col min="17" max="18" width="5.77734375" style="54" customWidth="1"/>
    <col min="19" max="19" width="6.44140625" style="54" customWidth="1"/>
    <col min="20" max="20" width="6.44140625" style="18" customWidth="1"/>
    <col min="21" max="22" width="5.77734375" style="18" customWidth="1"/>
    <col min="23" max="23" width="5.77734375" style="46" customWidth="1"/>
    <col min="24" max="28" width="5.77734375" style="18" customWidth="1"/>
    <col min="29" max="29" width="3.77734375" style="18" customWidth="1"/>
    <col min="30" max="16384" width="8.77734375" style="18"/>
  </cols>
  <sheetData>
    <row r="1" spans="1:37" ht="6" customHeight="1" x14ac:dyDescent="0.2"/>
    <row r="2" spans="1:37" ht="27" customHeight="1" x14ac:dyDescent="0.2">
      <c r="A2" s="4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6"/>
      <c r="Q2" s="56"/>
      <c r="R2" s="56"/>
      <c r="S2" s="56"/>
      <c r="T2" s="56"/>
      <c r="U2" s="118"/>
      <c r="V2" s="118"/>
      <c r="W2" s="302" t="s">
        <v>36</v>
      </c>
      <c r="X2" s="302"/>
      <c r="Y2" s="302"/>
      <c r="Z2" s="303"/>
      <c r="AA2" s="301">
        <v>2013</v>
      </c>
      <c r="AB2" s="302"/>
      <c r="AC2" s="302"/>
    </row>
    <row r="3" spans="1:37" ht="3" customHeight="1" x14ac:dyDescent="0.2">
      <c r="T3" s="54"/>
      <c r="U3" s="54"/>
      <c r="V3" s="54"/>
      <c r="W3" s="54"/>
      <c r="AC3" s="46"/>
    </row>
    <row r="4" spans="1:37" ht="27" customHeight="1" x14ac:dyDescent="0.2">
      <c r="A4" s="273" t="s">
        <v>59</v>
      </c>
      <c r="B4" s="256"/>
      <c r="C4" s="256"/>
      <c r="D4" s="256"/>
      <c r="E4" s="256"/>
      <c r="F4" s="256"/>
      <c r="G4" s="274"/>
      <c r="H4" s="310">
        <v>1558</v>
      </c>
      <c r="I4" s="311"/>
      <c r="J4" s="311"/>
      <c r="K4" s="312"/>
      <c r="L4" s="306" t="s">
        <v>60</v>
      </c>
      <c r="M4" s="307"/>
      <c r="N4" s="307"/>
      <c r="O4" s="307"/>
      <c r="P4" s="307"/>
      <c r="Q4" s="307"/>
      <c r="R4" s="308"/>
      <c r="S4" s="305">
        <v>367</v>
      </c>
      <c r="T4" s="304"/>
      <c r="U4" s="304"/>
      <c r="V4" s="304"/>
      <c r="W4" s="304"/>
      <c r="X4" s="304"/>
      <c r="Y4" s="304"/>
      <c r="Z4" s="304"/>
      <c r="AA4" s="304"/>
      <c r="AB4" s="304"/>
      <c r="AC4" s="309"/>
    </row>
    <row r="5" spans="1:37" s="24" customFormat="1" ht="3" customHeight="1" x14ac:dyDescent="0.2">
      <c r="A5" s="23"/>
      <c r="O5" s="25"/>
      <c r="P5" s="25"/>
      <c r="Q5" s="25"/>
      <c r="R5" s="25"/>
      <c r="S5" s="25"/>
      <c r="T5" s="25"/>
      <c r="U5" s="25"/>
      <c r="V5" s="25"/>
      <c r="W5" s="25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28" customFormat="1" ht="15" customHeight="1" x14ac:dyDescent="0.25">
      <c r="A6" s="334" t="s">
        <v>11</v>
      </c>
      <c r="B6" s="337" t="s">
        <v>12</v>
      </c>
      <c r="C6" s="338"/>
      <c r="D6" s="326" t="s">
        <v>13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43" t="s">
        <v>14</v>
      </c>
      <c r="Q6" s="364"/>
      <c r="R6" s="365"/>
      <c r="S6" s="326" t="s">
        <v>15</v>
      </c>
      <c r="T6" s="327"/>
      <c r="U6" s="327"/>
      <c r="V6" s="327"/>
      <c r="W6" s="327"/>
      <c r="X6" s="327"/>
      <c r="Y6" s="327"/>
      <c r="Z6" s="327"/>
      <c r="AA6" s="327"/>
      <c r="AB6" s="328"/>
      <c r="AC6" s="313" t="s">
        <v>11</v>
      </c>
      <c r="AD6" s="17"/>
      <c r="AE6" s="18"/>
      <c r="AF6" s="18"/>
      <c r="AG6" s="18"/>
      <c r="AH6" s="18"/>
      <c r="AI6" s="18"/>
      <c r="AJ6" s="18"/>
      <c r="AK6" s="18"/>
    </row>
    <row r="7" spans="1:37" s="30" customFormat="1" ht="10.5" customHeight="1" x14ac:dyDescent="0.15">
      <c r="A7" s="335"/>
      <c r="B7" s="339"/>
      <c r="C7" s="340"/>
      <c r="D7" s="354" t="s">
        <v>16</v>
      </c>
      <c r="E7" s="296" t="s">
        <v>17</v>
      </c>
      <c r="F7" s="290" t="s">
        <v>65</v>
      </c>
      <c r="G7" s="291"/>
      <c r="H7" s="290" t="s">
        <v>66</v>
      </c>
      <c r="I7" s="291"/>
      <c r="J7" s="333" t="s">
        <v>18</v>
      </c>
      <c r="K7" s="333" t="s">
        <v>49</v>
      </c>
      <c r="L7" s="296" t="s">
        <v>7</v>
      </c>
      <c r="M7" s="333" t="s">
        <v>46</v>
      </c>
      <c r="N7" s="333" t="s">
        <v>47</v>
      </c>
      <c r="O7" s="352" t="s">
        <v>19</v>
      </c>
      <c r="P7" s="366"/>
      <c r="Q7" s="367"/>
      <c r="R7" s="368"/>
      <c r="S7" s="354" t="s">
        <v>48</v>
      </c>
      <c r="T7" s="333" t="s">
        <v>20</v>
      </c>
      <c r="U7" s="329" t="s">
        <v>29</v>
      </c>
      <c r="V7" s="329" t="s">
        <v>30</v>
      </c>
      <c r="W7" s="329" t="s">
        <v>31</v>
      </c>
      <c r="X7" s="330" t="s">
        <v>45</v>
      </c>
      <c r="Y7" s="316" t="s">
        <v>55</v>
      </c>
      <c r="Z7" s="318" t="s">
        <v>15</v>
      </c>
      <c r="AA7" s="320" t="s">
        <v>56</v>
      </c>
      <c r="AB7" s="323" t="s">
        <v>57</v>
      </c>
      <c r="AC7" s="314"/>
    </row>
    <row r="8" spans="1:37" s="32" customFormat="1" ht="10.15" customHeight="1" x14ac:dyDescent="0.15">
      <c r="A8" s="335"/>
      <c r="B8" s="341"/>
      <c r="C8" s="342"/>
      <c r="D8" s="355"/>
      <c r="E8" s="297"/>
      <c r="F8" s="292"/>
      <c r="G8" s="293"/>
      <c r="H8" s="292"/>
      <c r="I8" s="293"/>
      <c r="J8" s="297"/>
      <c r="K8" s="297"/>
      <c r="L8" s="297"/>
      <c r="M8" s="297"/>
      <c r="N8" s="297"/>
      <c r="O8" s="353"/>
      <c r="P8" s="369"/>
      <c r="Q8" s="370"/>
      <c r="R8" s="371"/>
      <c r="S8" s="355"/>
      <c r="T8" s="356"/>
      <c r="U8" s="321"/>
      <c r="V8" s="321"/>
      <c r="W8" s="321"/>
      <c r="X8" s="331"/>
      <c r="Y8" s="316"/>
      <c r="Z8" s="318"/>
      <c r="AA8" s="321"/>
      <c r="AB8" s="324"/>
      <c r="AC8" s="314"/>
    </row>
    <row r="9" spans="1:37" s="32" customFormat="1" ht="10.5" customHeight="1" x14ac:dyDescent="0.15">
      <c r="A9" s="336"/>
      <c r="B9" s="57" t="s">
        <v>21</v>
      </c>
      <c r="C9" s="58" t="s">
        <v>22</v>
      </c>
      <c r="D9" s="59" t="s">
        <v>23</v>
      </c>
      <c r="E9" s="59" t="s">
        <v>24</v>
      </c>
      <c r="F9" s="294" t="s">
        <v>24</v>
      </c>
      <c r="G9" s="295"/>
      <c r="H9" s="294" t="s">
        <v>24</v>
      </c>
      <c r="I9" s="295"/>
      <c r="J9" s="59" t="s">
        <v>24</v>
      </c>
      <c r="K9" s="59" t="s">
        <v>24</v>
      </c>
      <c r="L9" s="60" t="s">
        <v>25</v>
      </c>
      <c r="M9" s="60" t="s">
        <v>25</v>
      </c>
      <c r="N9" s="60" t="s">
        <v>25</v>
      </c>
      <c r="O9" s="58" t="s">
        <v>26</v>
      </c>
      <c r="P9" s="59" t="s">
        <v>27</v>
      </c>
      <c r="Q9" s="60" t="s">
        <v>22</v>
      </c>
      <c r="R9" s="61" t="s">
        <v>28</v>
      </c>
      <c r="S9" s="62" t="s">
        <v>22</v>
      </c>
      <c r="T9" s="62" t="s">
        <v>22</v>
      </c>
      <c r="U9" s="322"/>
      <c r="V9" s="322"/>
      <c r="W9" s="322"/>
      <c r="X9" s="332"/>
      <c r="Y9" s="317"/>
      <c r="Z9" s="319"/>
      <c r="AA9" s="322"/>
      <c r="AB9" s="325"/>
      <c r="AC9" s="315"/>
    </row>
    <row r="10" spans="1:37" ht="13.7" customHeight="1" x14ac:dyDescent="0.2">
      <c r="A10" s="63">
        <v>1</v>
      </c>
      <c r="B10" s="1">
        <v>2</v>
      </c>
      <c r="C10" s="120"/>
      <c r="D10" s="119">
        <v>11</v>
      </c>
      <c r="E10" s="140">
        <v>12</v>
      </c>
      <c r="F10" s="119"/>
      <c r="G10" s="140">
        <v>2</v>
      </c>
      <c r="H10" s="140"/>
      <c r="I10" s="140"/>
      <c r="J10" s="3"/>
      <c r="K10" s="3">
        <v>2</v>
      </c>
      <c r="L10" s="119"/>
      <c r="M10" s="140"/>
      <c r="N10" s="140"/>
      <c r="O10" s="2">
        <v>2</v>
      </c>
      <c r="P10" s="140">
        <v>8</v>
      </c>
      <c r="Q10" s="3">
        <v>8</v>
      </c>
      <c r="R10" s="2">
        <v>2</v>
      </c>
      <c r="S10" s="4">
        <v>42</v>
      </c>
      <c r="T10" s="5"/>
      <c r="U10" s="3">
        <v>26</v>
      </c>
      <c r="V10" s="3">
        <v>3</v>
      </c>
      <c r="W10" s="5">
        <v>3</v>
      </c>
      <c r="X10" s="3">
        <v>2</v>
      </c>
      <c r="Y10" s="115">
        <v>1</v>
      </c>
      <c r="Z10" s="116"/>
      <c r="AA10" s="160">
        <f>12+10+12</f>
        <v>34</v>
      </c>
      <c r="AB10" s="169">
        <v>574</v>
      </c>
      <c r="AC10" s="64">
        <v>1</v>
      </c>
    </row>
    <row r="11" spans="1:37" ht="13.7" customHeight="1" x14ac:dyDescent="0.2">
      <c r="A11" s="143">
        <v>2</v>
      </c>
      <c r="B11" s="144">
        <v>1</v>
      </c>
      <c r="C11" s="145"/>
      <c r="D11" s="146"/>
      <c r="E11" s="147"/>
      <c r="F11" s="146"/>
      <c r="G11" s="147"/>
      <c r="H11" s="147"/>
      <c r="I11" s="147"/>
      <c r="J11" s="147"/>
      <c r="K11" s="147"/>
      <c r="L11" s="146"/>
      <c r="M11" s="147"/>
      <c r="N11" s="147"/>
      <c r="O11" s="2">
        <v>2</v>
      </c>
      <c r="P11" s="147"/>
      <c r="Q11" s="147"/>
      <c r="R11" s="2">
        <v>2</v>
      </c>
      <c r="S11" s="148"/>
      <c r="T11" s="146"/>
      <c r="U11" s="147"/>
      <c r="V11" s="147"/>
      <c r="W11" s="147"/>
      <c r="X11" s="147"/>
      <c r="Y11" s="146"/>
      <c r="Z11" s="147"/>
      <c r="AA11" s="161"/>
      <c r="AB11" s="163">
        <v>1033</v>
      </c>
      <c r="AC11" s="149">
        <v>2</v>
      </c>
    </row>
    <row r="12" spans="1:37" ht="13.7" customHeight="1" x14ac:dyDescent="0.2">
      <c r="A12" s="65">
        <v>3</v>
      </c>
      <c r="B12" s="6">
        <v>2</v>
      </c>
      <c r="C12" s="122"/>
      <c r="D12" s="121">
        <v>15</v>
      </c>
      <c r="E12" s="141">
        <v>19</v>
      </c>
      <c r="F12" s="121"/>
      <c r="G12" s="141"/>
      <c r="H12" s="141"/>
      <c r="I12" s="141"/>
      <c r="J12" s="8"/>
      <c r="K12" s="8"/>
      <c r="L12" s="121"/>
      <c r="M12" s="141"/>
      <c r="N12" s="141"/>
      <c r="O12" s="2">
        <v>2</v>
      </c>
      <c r="P12" s="141">
        <v>2</v>
      </c>
      <c r="Q12" s="8">
        <v>4</v>
      </c>
      <c r="R12" s="2">
        <v>2</v>
      </c>
      <c r="S12" s="9">
        <v>53</v>
      </c>
      <c r="T12" s="10"/>
      <c r="U12" s="8">
        <v>38</v>
      </c>
      <c r="V12" s="8">
        <v>1</v>
      </c>
      <c r="W12" s="8">
        <v>3</v>
      </c>
      <c r="X12" s="8">
        <v>1</v>
      </c>
      <c r="Y12" s="10">
        <v>2</v>
      </c>
      <c r="Z12" s="8"/>
      <c r="AA12" s="161"/>
      <c r="AB12" s="163">
        <v>1160</v>
      </c>
      <c r="AC12" s="66">
        <v>3</v>
      </c>
    </row>
    <row r="13" spans="1:37" ht="13.7" customHeight="1" x14ac:dyDescent="0.2">
      <c r="A13" s="65">
        <v>4</v>
      </c>
      <c r="B13" s="6">
        <v>3</v>
      </c>
      <c r="C13" s="163">
        <f>10+45+9</f>
        <v>64</v>
      </c>
      <c r="D13" s="121">
        <v>7</v>
      </c>
      <c r="E13" s="141">
        <v>22</v>
      </c>
      <c r="F13" s="121">
        <v>1</v>
      </c>
      <c r="G13" s="141"/>
      <c r="H13" s="141"/>
      <c r="I13" s="141"/>
      <c r="J13" s="8"/>
      <c r="K13" s="8"/>
      <c r="L13" s="121"/>
      <c r="M13" s="141"/>
      <c r="N13" s="141"/>
      <c r="O13" s="2">
        <v>2</v>
      </c>
      <c r="P13" s="141">
        <v>4</v>
      </c>
      <c r="Q13" s="8">
        <v>8</v>
      </c>
      <c r="R13" s="2">
        <v>2</v>
      </c>
      <c r="S13" s="9">
        <v>55</v>
      </c>
      <c r="T13" s="10"/>
      <c r="U13" s="8">
        <v>36</v>
      </c>
      <c r="V13" s="8">
        <v>1</v>
      </c>
      <c r="W13" s="8">
        <v>6</v>
      </c>
      <c r="X13" s="8"/>
      <c r="Y13" s="10"/>
      <c r="Z13" s="8"/>
      <c r="AA13" s="161"/>
      <c r="AB13" s="163">
        <v>1290</v>
      </c>
      <c r="AC13" s="66">
        <v>4</v>
      </c>
    </row>
    <row r="14" spans="1:37" ht="13.7" customHeight="1" x14ac:dyDescent="0.2">
      <c r="A14" s="65">
        <v>5</v>
      </c>
      <c r="B14" s="6">
        <v>3</v>
      </c>
      <c r="C14" s="163">
        <f>45+96+15</f>
        <v>156</v>
      </c>
      <c r="D14" s="121">
        <v>51</v>
      </c>
      <c r="E14" s="141">
        <v>139</v>
      </c>
      <c r="F14" s="121">
        <v>4</v>
      </c>
      <c r="G14" s="141"/>
      <c r="H14" s="141"/>
      <c r="I14" s="141"/>
      <c r="J14" s="8"/>
      <c r="K14" s="8">
        <v>6</v>
      </c>
      <c r="L14" s="121"/>
      <c r="M14" s="141"/>
      <c r="N14" s="141"/>
      <c r="O14" s="2">
        <v>2</v>
      </c>
      <c r="P14" s="141">
        <v>15</v>
      </c>
      <c r="Q14" s="8">
        <v>19</v>
      </c>
      <c r="R14" s="2">
        <v>2</v>
      </c>
      <c r="S14" s="9">
        <v>476</v>
      </c>
      <c r="T14" s="10"/>
      <c r="U14" s="8">
        <v>252</v>
      </c>
      <c r="V14" s="8">
        <v>53</v>
      </c>
      <c r="W14" s="8">
        <v>27</v>
      </c>
      <c r="X14" s="8">
        <v>1</v>
      </c>
      <c r="Y14" s="10"/>
      <c r="Z14" s="8">
        <v>5</v>
      </c>
      <c r="AA14" s="161"/>
      <c r="AB14" s="163">
        <v>1360</v>
      </c>
      <c r="AC14" s="66">
        <v>5</v>
      </c>
    </row>
    <row r="15" spans="1:37" ht="13.7" customHeight="1" x14ac:dyDescent="0.2">
      <c r="A15" s="65">
        <v>6</v>
      </c>
      <c r="B15" s="6">
        <v>3</v>
      </c>
      <c r="C15" s="163">
        <f>49+214+29</f>
        <v>292</v>
      </c>
      <c r="D15" s="121">
        <v>8</v>
      </c>
      <c r="E15" s="141">
        <v>13</v>
      </c>
      <c r="F15" s="121"/>
      <c r="G15" s="141"/>
      <c r="H15" s="141"/>
      <c r="I15" s="141"/>
      <c r="J15" s="8"/>
      <c r="K15" s="8">
        <v>1</v>
      </c>
      <c r="L15" s="121"/>
      <c r="M15" s="141"/>
      <c r="N15" s="141"/>
      <c r="O15" s="2">
        <v>2</v>
      </c>
      <c r="P15" s="141">
        <v>6</v>
      </c>
      <c r="Q15" s="8">
        <v>6</v>
      </c>
      <c r="R15" s="2">
        <v>2</v>
      </c>
      <c r="S15" s="9">
        <v>34</v>
      </c>
      <c r="T15" s="10"/>
      <c r="U15" s="8">
        <v>26</v>
      </c>
      <c r="V15" s="8">
        <v>5</v>
      </c>
      <c r="W15" s="8">
        <v>2</v>
      </c>
      <c r="X15" s="8"/>
      <c r="Y15" s="10"/>
      <c r="Z15" s="8"/>
      <c r="AA15" s="161">
        <f>12+5+9</f>
        <v>26</v>
      </c>
      <c r="AB15" s="163">
        <v>1112</v>
      </c>
      <c r="AC15" s="66">
        <v>6</v>
      </c>
    </row>
    <row r="16" spans="1:37" ht="13.7" customHeight="1" x14ac:dyDescent="0.2">
      <c r="A16" s="65">
        <v>7</v>
      </c>
      <c r="B16" s="6">
        <v>1</v>
      </c>
      <c r="C16" s="122"/>
      <c r="D16" s="121">
        <v>8</v>
      </c>
      <c r="E16" s="141">
        <v>7</v>
      </c>
      <c r="F16" s="121">
        <v>2</v>
      </c>
      <c r="G16" s="141"/>
      <c r="H16" s="141"/>
      <c r="I16" s="141"/>
      <c r="J16" s="8"/>
      <c r="K16" s="8">
        <v>3</v>
      </c>
      <c r="L16" s="121"/>
      <c r="M16" s="141"/>
      <c r="N16" s="141"/>
      <c r="O16" s="2">
        <v>2</v>
      </c>
      <c r="P16" s="141">
        <v>5</v>
      </c>
      <c r="Q16" s="8">
        <v>6</v>
      </c>
      <c r="R16" s="2">
        <v>2</v>
      </c>
      <c r="S16" s="9">
        <v>32</v>
      </c>
      <c r="T16" s="10"/>
      <c r="U16" s="8">
        <v>19</v>
      </c>
      <c r="V16" s="8"/>
      <c r="W16" s="8">
        <v>3</v>
      </c>
      <c r="X16" s="8"/>
      <c r="Y16" s="10">
        <v>4</v>
      </c>
      <c r="Z16" s="8"/>
      <c r="AA16" s="161"/>
      <c r="AB16" s="122"/>
      <c r="AC16" s="66">
        <v>7</v>
      </c>
    </row>
    <row r="17" spans="1:29" ht="13.7" customHeight="1" x14ac:dyDescent="0.2">
      <c r="A17" s="65">
        <v>8</v>
      </c>
      <c r="B17" s="6">
        <v>1</v>
      </c>
      <c r="C17" s="122"/>
      <c r="D17" s="121">
        <v>8</v>
      </c>
      <c r="E17" s="141">
        <v>7</v>
      </c>
      <c r="F17" s="121"/>
      <c r="G17" s="141"/>
      <c r="H17" s="141"/>
      <c r="I17" s="141"/>
      <c r="J17" s="8"/>
      <c r="K17" s="8"/>
      <c r="L17" s="121"/>
      <c r="M17" s="141"/>
      <c r="N17" s="141"/>
      <c r="O17" s="2">
        <v>2</v>
      </c>
      <c r="P17" s="141">
        <v>3</v>
      </c>
      <c r="Q17" s="8">
        <v>6</v>
      </c>
      <c r="R17" s="2">
        <v>2</v>
      </c>
      <c r="S17" s="9">
        <v>31</v>
      </c>
      <c r="T17" s="10"/>
      <c r="U17" s="8">
        <v>18</v>
      </c>
      <c r="V17" s="8"/>
      <c r="W17" s="8"/>
      <c r="X17" s="8"/>
      <c r="Y17" s="10"/>
      <c r="Z17" s="8"/>
      <c r="AA17" s="161"/>
      <c r="AB17" s="122"/>
      <c r="AC17" s="66">
        <v>8</v>
      </c>
    </row>
    <row r="18" spans="1:29" ht="13.7" customHeight="1" x14ac:dyDescent="0.2">
      <c r="A18" s="143">
        <v>9</v>
      </c>
      <c r="B18" s="144"/>
      <c r="C18" s="145"/>
      <c r="D18" s="146"/>
      <c r="E18" s="147"/>
      <c r="F18" s="146"/>
      <c r="G18" s="147"/>
      <c r="H18" s="147"/>
      <c r="I18" s="147"/>
      <c r="J18" s="147"/>
      <c r="K18" s="147"/>
      <c r="L18" s="146"/>
      <c r="M18" s="147"/>
      <c r="N18" s="147"/>
      <c r="O18" s="2">
        <v>2</v>
      </c>
      <c r="P18" s="147"/>
      <c r="Q18" s="147"/>
      <c r="R18" s="2">
        <v>2</v>
      </c>
      <c r="S18" s="148"/>
      <c r="T18" s="146"/>
      <c r="U18" s="147"/>
      <c r="V18" s="147"/>
      <c r="W18" s="147"/>
      <c r="X18" s="147"/>
      <c r="Y18" s="146"/>
      <c r="Z18" s="147"/>
      <c r="AA18" s="161"/>
      <c r="AB18" s="145"/>
      <c r="AC18" s="149">
        <v>9</v>
      </c>
    </row>
    <row r="19" spans="1:29" ht="13.7" customHeight="1" x14ac:dyDescent="0.2">
      <c r="A19" s="65">
        <v>10</v>
      </c>
      <c r="B19" s="6">
        <v>1</v>
      </c>
      <c r="C19" s="122"/>
      <c r="D19" s="121">
        <v>11</v>
      </c>
      <c r="E19" s="141">
        <v>17</v>
      </c>
      <c r="F19" s="121"/>
      <c r="G19" s="141"/>
      <c r="H19" s="141"/>
      <c r="I19" s="141">
        <v>1</v>
      </c>
      <c r="J19" s="8"/>
      <c r="K19" s="8">
        <v>1</v>
      </c>
      <c r="L19" s="121"/>
      <c r="M19" s="141"/>
      <c r="N19" s="141"/>
      <c r="O19" s="2">
        <v>2</v>
      </c>
      <c r="P19" s="141">
        <v>2</v>
      </c>
      <c r="Q19" s="8">
        <v>5</v>
      </c>
      <c r="R19" s="2">
        <v>2</v>
      </c>
      <c r="S19" s="9">
        <v>61</v>
      </c>
      <c r="T19" s="10"/>
      <c r="U19" s="8">
        <v>45</v>
      </c>
      <c r="V19" s="8">
        <v>3</v>
      </c>
      <c r="W19" s="8">
        <v>1</v>
      </c>
      <c r="X19" s="8">
        <v>1</v>
      </c>
      <c r="Y19" s="10">
        <v>1</v>
      </c>
      <c r="Z19" s="8"/>
      <c r="AA19" s="161"/>
      <c r="AB19" s="122"/>
      <c r="AC19" s="66">
        <v>10</v>
      </c>
    </row>
    <row r="20" spans="1:29" ht="13.7" customHeight="1" x14ac:dyDescent="0.2">
      <c r="A20" s="65">
        <v>11</v>
      </c>
      <c r="B20" s="6">
        <v>2</v>
      </c>
      <c r="C20" s="163">
        <f>13+1+10</f>
        <v>24</v>
      </c>
      <c r="D20" s="121">
        <v>7</v>
      </c>
      <c r="E20" s="141">
        <v>32</v>
      </c>
      <c r="F20" s="121"/>
      <c r="G20" s="141"/>
      <c r="H20" s="141"/>
      <c r="I20" s="141"/>
      <c r="J20" s="8"/>
      <c r="K20" s="8"/>
      <c r="L20" s="121"/>
      <c r="M20" s="141"/>
      <c r="N20" s="141"/>
      <c r="O20" s="2">
        <v>2</v>
      </c>
      <c r="P20" s="141">
        <v>1</v>
      </c>
      <c r="Q20" s="8">
        <v>5</v>
      </c>
      <c r="R20" s="2">
        <v>2</v>
      </c>
      <c r="S20" s="9">
        <v>78</v>
      </c>
      <c r="T20" s="10"/>
      <c r="U20" s="8">
        <v>49</v>
      </c>
      <c r="V20" s="8">
        <v>7</v>
      </c>
      <c r="W20" s="8">
        <v>5</v>
      </c>
      <c r="X20" s="8"/>
      <c r="Y20" s="10"/>
      <c r="Z20" s="8"/>
      <c r="AA20" s="161"/>
      <c r="AB20" s="122"/>
      <c r="AC20" s="66">
        <v>11</v>
      </c>
    </row>
    <row r="21" spans="1:29" ht="13.7" customHeight="1" x14ac:dyDescent="0.2">
      <c r="A21" s="65">
        <v>12</v>
      </c>
      <c r="B21" s="6">
        <v>2</v>
      </c>
      <c r="C21" s="163">
        <f>30+37+12</f>
        <v>79</v>
      </c>
      <c r="D21" s="121">
        <v>42</v>
      </c>
      <c r="E21" s="141">
        <v>146</v>
      </c>
      <c r="F21" s="121"/>
      <c r="G21" s="141"/>
      <c r="H21" s="141"/>
      <c r="I21" s="141">
        <v>1</v>
      </c>
      <c r="J21" s="8"/>
      <c r="K21" s="8">
        <v>3</v>
      </c>
      <c r="L21" s="121"/>
      <c r="M21" s="141"/>
      <c r="N21" s="141"/>
      <c r="O21" s="2">
        <v>2</v>
      </c>
      <c r="P21" s="141">
        <v>12</v>
      </c>
      <c r="Q21" s="8">
        <v>27</v>
      </c>
      <c r="R21" s="2">
        <v>2</v>
      </c>
      <c r="S21" s="9">
        <v>378</v>
      </c>
      <c r="T21" s="10"/>
      <c r="U21" s="8">
        <v>159</v>
      </c>
      <c r="V21" s="8">
        <v>47</v>
      </c>
      <c r="W21" s="8">
        <v>56</v>
      </c>
      <c r="X21" s="8">
        <v>5</v>
      </c>
      <c r="Y21" s="10"/>
      <c r="Z21" s="8">
        <v>3</v>
      </c>
      <c r="AA21" s="161"/>
      <c r="AB21" s="159">
        <f>114+39+6</f>
        <v>159</v>
      </c>
      <c r="AC21" s="66">
        <v>12</v>
      </c>
    </row>
    <row r="22" spans="1:29" ht="13.7" customHeight="1" x14ac:dyDescent="0.2">
      <c r="A22" s="65">
        <v>13</v>
      </c>
      <c r="B22" s="6">
        <v>3</v>
      </c>
      <c r="C22" s="163">
        <f>40+63+15</f>
        <v>118</v>
      </c>
      <c r="D22" s="121"/>
      <c r="E22" s="141"/>
      <c r="F22" s="121"/>
      <c r="G22" s="141"/>
      <c r="H22" s="141"/>
      <c r="I22" s="141"/>
      <c r="J22" s="8"/>
      <c r="K22" s="8">
        <v>4</v>
      </c>
      <c r="L22" s="121"/>
      <c r="M22" s="141"/>
      <c r="N22" s="141"/>
      <c r="O22" s="2">
        <v>2</v>
      </c>
      <c r="P22" s="141">
        <v>394</v>
      </c>
      <c r="Q22" s="8">
        <v>696</v>
      </c>
      <c r="R22" s="2">
        <v>2</v>
      </c>
      <c r="S22" s="9"/>
      <c r="T22" s="10"/>
      <c r="U22" s="8">
        <v>258</v>
      </c>
      <c r="V22" s="8">
        <v>174</v>
      </c>
      <c r="W22" s="8">
        <v>57</v>
      </c>
      <c r="X22" s="8">
        <v>12</v>
      </c>
      <c r="Y22" s="10"/>
      <c r="Z22" s="8"/>
      <c r="AA22" s="161">
        <f>34+5+19</f>
        <v>58</v>
      </c>
      <c r="AB22" s="159">
        <f>120+49+8</f>
        <v>177</v>
      </c>
      <c r="AC22" s="66">
        <v>13</v>
      </c>
    </row>
    <row r="23" spans="1:29" ht="13.7" customHeight="1" x14ac:dyDescent="0.2">
      <c r="A23" s="65">
        <v>14</v>
      </c>
      <c r="B23" s="6">
        <v>3</v>
      </c>
      <c r="C23" s="163">
        <f>8+5</f>
        <v>13</v>
      </c>
      <c r="D23" s="121">
        <v>20</v>
      </c>
      <c r="E23" s="141">
        <v>26</v>
      </c>
      <c r="F23" s="121"/>
      <c r="G23" s="141">
        <v>1</v>
      </c>
      <c r="H23" s="141"/>
      <c r="I23" s="141"/>
      <c r="J23" s="8"/>
      <c r="K23" s="8">
        <v>1</v>
      </c>
      <c r="L23" s="121"/>
      <c r="M23" s="141"/>
      <c r="N23" s="141"/>
      <c r="O23" s="2">
        <v>2</v>
      </c>
      <c r="P23" s="141">
        <v>84</v>
      </c>
      <c r="Q23" s="8">
        <v>142</v>
      </c>
      <c r="R23" s="2">
        <v>2</v>
      </c>
      <c r="S23" s="9">
        <v>84</v>
      </c>
      <c r="T23" s="10"/>
      <c r="U23" s="8">
        <v>53</v>
      </c>
      <c r="V23" s="8">
        <v>11</v>
      </c>
      <c r="W23" s="8">
        <v>5</v>
      </c>
      <c r="X23" s="8">
        <v>1</v>
      </c>
      <c r="Y23" s="10"/>
      <c r="Z23" s="8"/>
      <c r="AA23" s="161"/>
      <c r="AB23" s="163">
        <f>200+6</f>
        <v>206</v>
      </c>
      <c r="AC23" s="66">
        <v>14</v>
      </c>
    </row>
    <row r="24" spans="1:29" ht="13.7" customHeight="1" x14ac:dyDescent="0.2">
      <c r="A24" s="65">
        <v>15</v>
      </c>
      <c r="B24" s="6">
        <v>1</v>
      </c>
      <c r="C24" s="122"/>
      <c r="D24" s="121">
        <v>4</v>
      </c>
      <c r="E24" s="141">
        <v>3</v>
      </c>
      <c r="F24" s="121"/>
      <c r="G24" s="141"/>
      <c r="H24" s="141"/>
      <c r="I24" s="141"/>
      <c r="J24" s="8"/>
      <c r="K24" s="8"/>
      <c r="L24" s="121"/>
      <c r="M24" s="141"/>
      <c r="N24" s="141"/>
      <c r="O24" s="2">
        <v>2</v>
      </c>
      <c r="P24" s="141">
        <v>5</v>
      </c>
      <c r="Q24" s="8">
        <v>7</v>
      </c>
      <c r="R24" s="2">
        <v>2</v>
      </c>
      <c r="S24" s="9">
        <v>11</v>
      </c>
      <c r="T24" s="10"/>
      <c r="U24" s="8">
        <v>6</v>
      </c>
      <c r="V24" s="8"/>
      <c r="W24" s="8">
        <v>2</v>
      </c>
      <c r="X24" s="8"/>
      <c r="Y24" s="10"/>
      <c r="Z24" s="8"/>
      <c r="AA24" s="161"/>
      <c r="AB24" s="122"/>
      <c r="AC24" s="66">
        <v>15</v>
      </c>
    </row>
    <row r="25" spans="1:29" ht="13.7" customHeight="1" x14ac:dyDescent="0.2">
      <c r="A25" s="143">
        <v>16</v>
      </c>
      <c r="B25" s="144"/>
      <c r="C25" s="145"/>
      <c r="D25" s="146"/>
      <c r="E25" s="147"/>
      <c r="F25" s="146"/>
      <c r="G25" s="147"/>
      <c r="H25" s="147"/>
      <c r="I25" s="147"/>
      <c r="J25" s="147"/>
      <c r="K25" s="147"/>
      <c r="L25" s="146"/>
      <c r="M25" s="147"/>
      <c r="N25" s="147"/>
      <c r="O25" s="2">
        <v>2</v>
      </c>
      <c r="P25" s="147"/>
      <c r="Q25" s="147"/>
      <c r="R25" s="2">
        <v>2</v>
      </c>
      <c r="S25" s="148"/>
      <c r="T25" s="146"/>
      <c r="U25" s="147"/>
      <c r="V25" s="147"/>
      <c r="W25" s="147"/>
      <c r="X25" s="147"/>
      <c r="Y25" s="146"/>
      <c r="Z25" s="147"/>
      <c r="AA25" s="161"/>
      <c r="AB25" s="145"/>
      <c r="AC25" s="149">
        <v>16</v>
      </c>
    </row>
    <row r="26" spans="1:29" ht="13.7" customHeight="1" x14ac:dyDescent="0.2">
      <c r="A26" s="65">
        <v>17</v>
      </c>
      <c r="B26" s="6">
        <v>2</v>
      </c>
      <c r="C26" s="122"/>
      <c r="D26" s="121">
        <v>15</v>
      </c>
      <c r="E26" s="141">
        <v>23</v>
      </c>
      <c r="F26" s="121"/>
      <c r="G26" s="141"/>
      <c r="H26" s="141"/>
      <c r="I26" s="141">
        <v>1</v>
      </c>
      <c r="J26" s="8"/>
      <c r="K26" s="8">
        <v>1</v>
      </c>
      <c r="L26" s="121"/>
      <c r="M26" s="141"/>
      <c r="N26" s="141"/>
      <c r="O26" s="2">
        <v>2</v>
      </c>
      <c r="P26" s="141">
        <v>4</v>
      </c>
      <c r="Q26" s="8">
        <v>9</v>
      </c>
      <c r="R26" s="2">
        <v>2</v>
      </c>
      <c r="S26" s="9">
        <v>62</v>
      </c>
      <c r="T26" s="10"/>
      <c r="U26" s="8">
        <v>40</v>
      </c>
      <c r="V26" s="8"/>
      <c r="W26" s="8">
        <v>7</v>
      </c>
      <c r="X26" s="8">
        <v>2</v>
      </c>
      <c r="Y26" s="10"/>
      <c r="Z26" s="8"/>
      <c r="AA26" s="161"/>
      <c r="AB26" s="159"/>
      <c r="AC26" s="66">
        <v>17</v>
      </c>
    </row>
    <row r="27" spans="1:29" ht="13.7" customHeight="1" x14ac:dyDescent="0.2">
      <c r="A27" s="65">
        <v>18</v>
      </c>
      <c r="B27" s="6">
        <v>2</v>
      </c>
      <c r="C27" s="163">
        <f>13+35+9</f>
        <v>57</v>
      </c>
      <c r="D27" s="121">
        <v>16</v>
      </c>
      <c r="E27" s="141">
        <v>22</v>
      </c>
      <c r="F27" s="121"/>
      <c r="G27" s="141"/>
      <c r="H27" s="141"/>
      <c r="I27" s="141">
        <v>2</v>
      </c>
      <c r="J27" s="8"/>
      <c r="K27" s="8">
        <v>1</v>
      </c>
      <c r="L27" s="121"/>
      <c r="M27" s="141"/>
      <c r="N27" s="141"/>
      <c r="O27" s="2">
        <v>2</v>
      </c>
      <c r="P27" s="141">
        <v>5</v>
      </c>
      <c r="Q27" s="8">
        <v>6</v>
      </c>
      <c r="R27" s="2">
        <v>2</v>
      </c>
      <c r="S27" s="9">
        <v>63</v>
      </c>
      <c r="T27" s="10"/>
      <c r="U27" s="8">
        <v>39</v>
      </c>
      <c r="V27" s="8">
        <v>6</v>
      </c>
      <c r="W27" s="8">
        <v>2</v>
      </c>
      <c r="X27" s="8">
        <v>2</v>
      </c>
      <c r="Y27" s="10"/>
      <c r="Z27" s="8"/>
      <c r="AA27" s="161"/>
      <c r="AB27" s="122"/>
      <c r="AC27" s="66">
        <v>18</v>
      </c>
    </row>
    <row r="28" spans="1:29" ht="13.7" customHeight="1" x14ac:dyDescent="0.2">
      <c r="A28" s="65">
        <v>19</v>
      </c>
      <c r="B28" s="6">
        <v>3</v>
      </c>
      <c r="C28" s="163">
        <f>29+1107+22</f>
        <v>1158</v>
      </c>
      <c r="D28" s="121">
        <v>45</v>
      </c>
      <c r="E28" s="141">
        <v>93</v>
      </c>
      <c r="F28" s="121">
        <v>3</v>
      </c>
      <c r="G28" s="141"/>
      <c r="H28" s="141"/>
      <c r="I28" s="141"/>
      <c r="J28" s="8"/>
      <c r="K28" s="8">
        <v>4</v>
      </c>
      <c r="L28" s="121"/>
      <c r="M28" s="141"/>
      <c r="N28" s="141"/>
      <c r="O28" s="2">
        <v>2</v>
      </c>
      <c r="P28" s="141">
        <v>19</v>
      </c>
      <c r="Q28" s="8">
        <v>43</v>
      </c>
      <c r="R28" s="2">
        <v>2</v>
      </c>
      <c r="S28" s="9">
        <v>302</v>
      </c>
      <c r="T28" s="10"/>
      <c r="U28" s="8">
        <v>143</v>
      </c>
      <c r="V28" s="8">
        <v>26</v>
      </c>
      <c r="W28" s="8">
        <v>15</v>
      </c>
      <c r="X28" s="8">
        <v>6</v>
      </c>
      <c r="Y28" s="10">
        <v>18</v>
      </c>
      <c r="Z28" s="8">
        <v>1</v>
      </c>
      <c r="AA28" s="161"/>
      <c r="AB28" s="159">
        <f>166+64+10</f>
        <v>240</v>
      </c>
      <c r="AC28" s="66">
        <v>19</v>
      </c>
    </row>
    <row r="29" spans="1:29" ht="13.7" customHeight="1" x14ac:dyDescent="0.2">
      <c r="A29" s="65">
        <v>20</v>
      </c>
      <c r="B29" s="6">
        <v>2</v>
      </c>
      <c r="C29" s="122"/>
      <c r="D29" s="121">
        <v>43</v>
      </c>
      <c r="E29" s="141">
        <v>111</v>
      </c>
      <c r="F29" s="121">
        <v>3</v>
      </c>
      <c r="G29" s="141"/>
      <c r="H29" s="141"/>
      <c r="I29" s="141"/>
      <c r="J29" s="8"/>
      <c r="K29" s="8">
        <v>3</v>
      </c>
      <c r="L29" s="121"/>
      <c r="M29" s="141"/>
      <c r="N29" s="141"/>
      <c r="O29" s="2">
        <v>2</v>
      </c>
      <c r="P29" s="141">
        <v>11</v>
      </c>
      <c r="Q29" s="8">
        <v>13</v>
      </c>
      <c r="R29" s="2">
        <v>2</v>
      </c>
      <c r="S29" s="9">
        <v>385</v>
      </c>
      <c r="T29" s="10"/>
      <c r="U29" s="8">
        <v>228</v>
      </c>
      <c r="V29" s="8">
        <v>44</v>
      </c>
      <c r="W29" s="8">
        <v>17</v>
      </c>
      <c r="X29" s="8">
        <v>5</v>
      </c>
      <c r="Y29" s="10">
        <v>2</v>
      </c>
      <c r="Z29" s="8"/>
      <c r="AA29" s="161">
        <f>34+9+20</f>
        <v>63</v>
      </c>
      <c r="AB29" s="163">
        <f>185+302+10</f>
        <v>497</v>
      </c>
      <c r="AC29" s="66">
        <v>20</v>
      </c>
    </row>
    <row r="30" spans="1:29" ht="13.7" customHeight="1" x14ac:dyDescent="0.2">
      <c r="A30" s="65">
        <v>21</v>
      </c>
      <c r="B30" s="6">
        <v>1</v>
      </c>
      <c r="C30" s="122"/>
      <c r="D30" s="121">
        <v>7</v>
      </c>
      <c r="E30" s="141">
        <v>17</v>
      </c>
      <c r="F30" s="121">
        <v>1</v>
      </c>
      <c r="G30" s="141"/>
      <c r="H30" s="141"/>
      <c r="I30" s="141"/>
      <c r="J30" s="8"/>
      <c r="K30" s="8">
        <v>2</v>
      </c>
      <c r="L30" s="121"/>
      <c r="M30" s="141"/>
      <c r="N30" s="141"/>
      <c r="O30" s="2">
        <v>2</v>
      </c>
      <c r="P30" s="141">
        <v>3</v>
      </c>
      <c r="Q30" s="8">
        <v>3</v>
      </c>
      <c r="R30" s="2">
        <v>2</v>
      </c>
      <c r="S30" s="9">
        <v>36</v>
      </c>
      <c r="T30" s="10"/>
      <c r="U30" s="8">
        <v>26</v>
      </c>
      <c r="V30" s="8">
        <v>3</v>
      </c>
      <c r="W30" s="8">
        <v>3</v>
      </c>
      <c r="X30" s="8">
        <v>1</v>
      </c>
      <c r="Y30" s="10"/>
      <c r="Z30" s="8">
        <v>1</v>
      </c>
      <c r="AA30" s="161"/>
      <c r="AB30" s="122"/>
      <c r="AC30" s="66">
        <v>21</v>
      </c>
    </row>
    <row r="31" spans="1:29" ht="13.7" customHeight="1" x14ac:dyDescent="0.2">
      <c r="A31" s="65">
        <v>22</v>
      </c>
      <c r="B31" s="6">
        <v>1</v>
      </c>
      <c r="C31" s="122"/>
      <c r="D31" s="121">
        <v>12</v>
      </c>
      <c r="E31" s="141">
        <v>12</v>
      </c>
      <c r="F31" s="121">
        <v>1</v>
      </c>
      <c r="G31" s="141"/>
      <c r="H31" s="141"/>
      <c r="I31" s="141"/>
      <c r="J31" s="8"/>
      <c r="K31" s="8">
        <v>1</v>
      </c>
      <c r="L31" s="121"/>
      <c r="M31" s="141"/>
      <c r="N31" s="141"/>
      <c r="O31" s="2">
        <v>2</v>
      </c>
      <c r="P31" s="141">
        <v>9</v>
      </c>
      <c r="Q31" s="8">
        <v>9</v>
      </c>
      <c r="R31" s="2">
        <v>2</v>
      </c>
      <c r="S31" s="9">
        <v>48</v>
      </c>
      <c r="T31" s="10"/>
      <c r="U31" s="8">
        <v>24</v>
      </c>
      <c r="V31" s="8">
        <v>3</v>
      </c>
      <c r="W31" s="8">
        <v>6</v>
      </c>
      <c r="X31" s="8">
        <v>1</v>
      </c>
      <c r="Y31" s="10">
        <v>1</v>
      </c>
      <c r="Z31" s="8"/>
      <c r="AA31" s="161"/>
      <c r="AB31" s="122"/>
      <c r="AC31" s="66">
        <v>22</v>
      </c>
    </row>
    <row r="32" spans="1:29" ht="13.7" customHeight="1" x14ac:dyDescent="0.2">
      <c r="A32" s="143">
        <v>23</v>
      </c>
      <c r="B32" s="144"/>
      <c r="C32" s="145"/>
      <c r="D32" s="146"/>
      <c r="E32" s="147"/>
      <c r="F32" s="146"/>
      <c r="G32" s="147"/>
      <c r="H32" s="147"/>
      <c r="I32" s="147"/>
      <c r="J32" s="147"/>
      <c r="K32" s="147"/>
      <c r="L32" s="146"/>
      <c r="M32" s="147"/>
      <c r="N32" s="147"/>
      <c r="O32" s="2">
        <v>2</v>
      </c>
      <c r="P32" s="147"/>
      <c r="Q32" s="147"/>
      <c r="R32" s="2">
        <v>2</v>
      </c>
      <c r="S32" s="148"/>
      <c r="T32" s="146"/>
      <c r="U32" s="147"/>
      <c r="V32" s="147"/>
      <c r="W32" s="147"/>
      <c r="X32" s="147"/>
      <c r="Y32" s="146"/>
      <c r="Z32" s="147"/>
      <c r="AA32" s="161"/>
      <c r="AB32" s="145"/>
      <c r="AC32" s="149">
        <v>23</v>
      </c>
    </row>
    <row r="33" spans="1:30" ht="13.7" customHeight="1" x14ac:dyDescent="0.2">
      <c r="A33" s="65">
        <v>24</v>
      </c>
      <c r="B33" s="6">
        <v>2</v>
      </c>
      <c r="C33" s="122"/>
      <c r="D33" s="121">
        <v>13</v>
      </c>
      <c r="E33" s="141">
        <v>9</v>
      </c>
      <c r="F33" s="121">
        <v>1</v>
      </c>
      <c r="G33" s="141"/>
      <c r="H33" s="141"/>
      <c r="I33" s="141">
        <v>1</v>
      </c>
      <c r="J33" s="8"/>
      <c r="K33" s="8">
        <v>1</v>
      </c>
      <c r="L33" s="121"/>
      <c r="M33" s="141"/>
      <c r="N33" s="141"/>
      <c r="O33" s="2">
        <v>2</v>
      </c>
      <c r="P33" s="141">
        <v>3</v>
      </c>
      <c r="Q33" s="8">
        <v>5</v>
      </c>
      <c r="R33" s="2">
        <v>2</v>
      </c>
      <c r="S33" s="9">
        <v>31</v>
      </c>
      <c r="T33" s="10"/>
      <c r="U33" s="8">
        <v>26</v>
      </c>
      <c r="V33" s="8">
        <v>2</v>
      </c>
      <c r="W33" s="8">
        <v>1</v>
      </c>
      <c r="X33" s="8"/>
      <c r="Y33" s="10"/>
      <c r="Z33" s="8"/>
      <c r="AA33" s="161"/>
      <c r="AB33" s="159"/>
      <c r="AC33" s="66">
        <v>24</v>
      </c>
    </row>
    <row r="34" spans="1:30" ht="13.7" customHeight="1" x14ac:dyDescent="0.2">
      <c r="A34" s="65">
        <v>25</v>
      </c>
      <c r="B34" s="6">
        <v>2</v>
      </c>
      <c r="C34" s="122"/>
      <c r="D34" s="121">
        <v>22</v>
      </c>
      <c r="E34" s="141">
        <v>63</v>
      </c>
      <c r="F34" s="121">
        <v>2</v>
      </c>
      <c r="G34" s="141"/>
      <c r="H34" s="141"/>
      <c r="I34" s="141"/>
      <c r="J34" s="8"/>
      <c r="K34" s="8"/>
      <c r="L34" s="121"/>
      <c r="M34" s="141"/>
      <c r="N34" s="141"/>
      <c r="O34" s="2">
        <v>2</v>
      </c>
      <c r="P34" s="141">
        <v>3</v>
      </c>
      <c r="Q34" s="8">
        <v>5</v>
      </c>
      <c r="R34" s="2">
        <v>2</v>
      </c>
      <c r="S34" s="9">
        <v>32</v>
      </c>
      <c r="T34" s="10"/>
      <c r="U34" s="8">
        <v>39</v>
      </c>
      <c r="V34" s="8">
        <v>8</v>
      </c>
      <c r="W34" s="8">
        <v>3</v>
      </c>
      <c r="X34" s="8">
        <v>1</v>
      </c>
      <c r="Y34" s="10"/>
      <c r="Z34" s="8"/>
      <c r="AA34" s="161"/>
      <c r="AB34" s="122"/>
      <c r="AC34" s="66">
        <v>25</v>
      </c>
    </row>
    <row r="35" spans="1:30" ht="13.7" customHeight="1" x14ac:dyDescent="0.2">
      <c r="A35" s="65">
        <v>26</v>
      </c>
      <c r="B35" s="6">
        <v>2</v>
      </c>
      <c r="C35" s="122"/>
      <c r="D35" s="121">
        <v>39</v>
      </c>
      <c r="E35" s="141">
        <v>268</v>
      </c>
      <c r="F35" s="121">
        <v>4</v>
      </c>
      <c r="G35" s="141"/>
      <c r="H35" s="141"/>
      <c r="I35" s="141"/>
      <c r="J35" s="8"/>
      <c r="K35" s="8">
        <v>4</v>
      </c>
      <c r="L35" s="121"/>
      <c r="M35" s="141"/>
      <c r="N35" s="141"/>
      <c r="O35" s="2">
        <v>2</v>
      </c>
      <c r="P35" s="141">
        <v>5</v>
      </c>
      <c r="Q35" s="8">
        <v>10</v>
      </c>
      <c r="R35" s="2">
        <v>2</v>
      </c>
      <c r="S35" s="9">
        <v>268</v>
      </c>
      <c r="T35" s="10"/>
      <c r="U35" s="8">
        <v>167</v>
      </c>
      <c r="V35" s="8">
        <v>18</v>
      </c>
      <c r="W35" s="8">
        <v>12</v>
      </c>
      <c r="X35" s="8">
        <v>4</v>
      </c>
      <c r="Y35" s="10"/>
      <c r="Z35" s="8"/>
      <c r="AA35" s="161"/>
      <c r="AB35" s="163">
        <f>136+241+10</f>
        <v>387</v>
      </c>
      <c r="AC35" s="66">
        <v>26</v>
      </c>
    </row>
    <row r="36" spans="1:30" ht="13.7" customHeight="1" x14ac:dyDescent="0.2">
      <c r="A36" s="65">
        <v>27</v>
      </c>
      <c r="B36" s="6">
        <v>2</v>
      </c>
      <c r="C36" s="122"/>
      <c r="D36" s="121">
        <v>42</v>
      </c>
      <c r="E36" s="141">
        <v>707</v>
      </c>
      <c r="F36" s="121"/>
      <c r="G36" s="141"/>
      <c r="H36" s="141"/>
      <c r="I36" s="141"/>
      <c r="J36" s="8"/>
      <c r="K36" s="8">
        <v>3</v>
      </c>
      <c r="L36" s="121"/>
      <c r="M36" s="141"/>
      <c r="N36" s="141"/>
      <c r="O36" s="2">
        <v>2</v>
      </c>
      <c r="P36" s="141">
        <v>12</v>
      </c>
      <c r="Q36" s="8">
        <v>29</v>
      </c>
      <c r="R36" s="2">
        <v>2</v>
      </c>
      <c r="S36" s="9">
        <v>790</v>
      </c>
      <c r="T36" s="10"/>
      <c r="U36" s="8">
        <v>208</v>
      </c>
      <c r="V36" s="8">
        <v>9</v>
      </c>
      <c r="W36" s="8">
        <v>18</v>
      </c>
      <c r="X36" s="8">
        <v>2</v>
      </c>
      <c r="Y36" s="10"/>
      <c r="Z36" s="8"/>
      <c r="AA36" s="161">
        <f>13+4+5</f>
        <v>22</v>
      </c>
      <c r="AB36" s="159">
        <f>85+36+8</f>
        <v>129</v>
      </c>
      <c r="AC36" s="66">
        <v>27</v>
      </c>
    </row>
    <row r="37" spans="1:30" ht="13.7" customHeight="1" x14ac:dyDescent="0.2">
      <c r="A37" s="65">
        <v>28</v>
      </c>
      <c r="B37" s="6">
        <v>1</v>
      </c>
      <c r="C37" s="122"/>
      <c r="D37" s="121">
        <v>7</v>
      </c>
      <c r="E37" s="141">
        <v>25</v>
      </c>
      <c r="F37" s="121"/>
      <c r="G37" s="141"/>
      <c r="H37" s="141"/>
      <c r="I37" s="141"/>
      <c r="J37" s="8"/>
      <c r="K37" s="8">
        <v>1</v>
      </c>
      <c r="L37" s="121"/>
      <c r="M37" s="141"/>
      <c r="N37" s="141"/>
      <c r="O37" s="2">
        <v>2</v>
      </c>
      <c r="P37" s="141">
        <v>2</v>
      </c>
      <c r="Q37" s="8">
        <v>3</v>
      </c>
      <c r="R37" s="2">
        <v>2</v>
      </c>
      <c r="S37" s="9">
        <v>25</v>
      </c>
      <c r="T37" s="10"/>
      <c r="U37" s="8">
        <v>12</v>
      </c>
      <c r="V37" s="8">
        <v>2</v>
      </c>
      <c r="W37" s="8">
        <v>1</v>
      </c>
      <c r="X37" s="8">
        <v>1</v>
      </c>
      <c r="Y37" s="10"/>
      <c r="Z37" s="8"/>
      <c r="AA37" s="161"/>
      <c r="AB37" s="122"/>
      <c r="AC37" s="66">
        <v>28</v>
      </c>
    </row>
    <row r="38" spans="1:30" ht="13.7" customHeight="1" x14ac:dyDescent="0.2">
      <c r="A38" s="65">
        <v>29</v>
      </c>
      <c r="B38" s="6">
        <v>1</v>
      </c>
      <c r="C38" s="122"/>
      <c r="D38" s="121">
        <v>12</v>
      </c>
      <c r="E38" s="141">
        <v>9</v>
      </c>
      <c r="F38" s="121"/>
      <c r="G38" s="141"/>
      <c r="H38" s="141"/>
      <c r="I38" s="141"/>
      <c r="J38" s="8"/>
      <c r="K38" s="8"/>
      <c r="L38" s="121"/>
      <c r="M38" s="141"/>
      <c r="N38" s="141"/>
      <c r="O38" s="2">
        <v>2</v>
      </c>
      <c r="P38" s="141">
        <v>18</v>
      </c>
      <c r="Q38" s="8">
        <v>19</v>
      </c>
      <c r="R38" s="2">
        <v>2</v>
      </c>
      <c r="S38" s="9">
        <v>40</v>
      </c>
      <c r="T38" s="10"/>
      <c r="U38" s="8">
        <v>12</v>
      </c>
      <c r="V38" s="8">
        <v>4</v>
      </c>
      <c r="W38" s="8">
        <v>1</v>
      </c>
      <c r="X38" s="8">
        <v>1</v>
      </c>
      <c r="Y38" s="10"/>
      <c r="Z38" s="8"/>
      <c r="AA38" s="161"/>
      <c r="AB38" s="122"/>
      <c r="AC38" s="66">
        <v>29</v>
      </c>
    </row>
    <row r="39" spans="1:30" ht="13.7" customHeight="1" x14ac:dyDescent="0.2">
      <c r="A39" s="143">
        <v>30</v>
      </c>
      <c r="B39" s="144"/>
      <c r="C39" s="145"/>
      <c r="D39" s="146"/>
      <c r="E39" s="147"/>
      <c r="F39" s="146"/>
      <c r="G39" s="147"/>
      <c r="H39" s="147"/>
      <c r="I39" s="147"/>
      <c r="J39" s="147"/>
      <c r="K39" s="147"/>
      <c r="L39" s="146"/>
      <c r="M39" s="147"/>
      <c r="N39" s="147"/>
      <c r="O39" s="2">
        <v>2</v>
      </c>
      <c r="P39" s="147"/>
      <c r="Q39" s="147"/>
      <c r="R39" s="2">
        <v>2</v>
      </c>
      <c r="S39" s="148"/>
      <c r="T39" s="146"/>
      <c r="U39" s="147"/>
      <c r="V39" s="147"/>
      <c r="W39" s="147"/>
      <c r="X39" s="147"/>
      <c r="Y39" s="146"/>
      <c r="Z39" s="147"/>
      <c r="AA39" s="161"/>
      <c r="AB39" s="145"/>
      <c r="AC39" s="149">
        <v>30</v>
      </c>
    </row>
    <row r="40" spans="1:30" ht="13.7" customHeight="1" x14ac:dyDescent="0.2">
      <c r="A40" s="67">
        <v>31</v>
      </c>
      <c r="B40" s="11">
        <v>2</v>
      </c>
      <c r="C40" s="165">
        <f>5+36+3+4+6+6+30</f>
        <v>90</v>
      </c>
      <c r="D40" s="121">
        <v>15</v>
      </c>
      <c r="E40" s="141">
        <v>16</v>
      </c>
      <c r="F40" s="121"/>
      <c r="G40" s="141"/>
      <c r="H40" s="141"/>
      <c r="I40" s="141"/>
      <c r="J40" s="8"/>
      <c r="K40" s="8">
        <v>1</v>
      </c>
      <c r="L40" s="123"/>
      <c r="M40" s="142"/>
      <c r="N40" s="142"/>
      <c r="O40" s="2">
        <v>2</v>
      </c>
      <c r="P40" s="141">
        <v>2</v>
      </c>
      <c r="Q40" s="8">
        <v>4</v>
      </c>
      <c r="R40" s="2">
        <v>2</v>
      </c>
      <c r="S40" s="12"/>
      <c r="T40" s="13"/>
      <c r="U40" s="8">
        <v>35</v>
      </c>
      <c r="V40" s="8">
        <v>3</v>
      </c>
      <c r="W40" s="8">
        <v>5</v>
      </c>
      <c r="X40" s="8"/>
      <c r="Y40" s="13"/>
      <c r="Z40" s="117"/>
      <c r="AA40" s="162"/>
      <c r="AB40" s="168">
        <f>34+7+6</f>
        <v>47</v>
      </c>
      <c r="AC40" s="68">
        <v>31</v>
      </c>
    </row>
    <row r="41" spans="1:30" s="33" customFormat="1" ht="15" customHeight="1" x14ac:dyDescent="0.2">
      <c r="A41" s="126" t="s">
        <v>6</v>
      </c>
      <c r="B41" s="107">
        <f t="shared" ref="B41:Q41" si="0">SUM(B10:B40)</f>
        <v>51</v>
      </c>
      <c r="C41" s="108">
        <f t="shared" si="0"/>
        <v>2051</v>
      </c>
      <c r="D41" s="107">
        <f t="shared" si="0"/>
        <v>480</v>
      </c>
      <c r="E41" s="107">
        <f t="shared" si="0"/>
        <v>1818</v>
      </c>
      <c r="F41" s="107">
        <f t="shared" si="0"/>
        <v>22</v>
      </c>
      <c r="G41" s="107">
        <f t="shared" si="0"/>
        <v>3</v>
      </c>
      <c r="H41" s="107">
        <f t="shared" si="0"/>
        <v>0</v>
      </c>
      <c r="I41" s="107">
        <f t="shared" si="0"/>
        <v>6</v>
      </c>
      <c r="J41" s="107">
        <f t="shared" si="0"/>
        <v>0</v>
      </c>
      <c r="K41" s="107">
        <f t="shared" si="0"/>
        <v>43</v>
      </c>
      <c r="L41" s="107">
        <f t="shared" si="0"/>
        <v>0</v>
      </c>
      <c r="M41" s="107">
        <f t="shared" si="0"/>
        <v>0</v>
      </c>
      <c r="N41" s="107">
        <f t="shared" si="0"/>
        <v>0</v>
      </c>
      <c r="O41" s="2">
        <f>AVERAGE(O10:O40)</f>
        <v>2</v>
      </c>
      <c r="P41" s="107">
        <f t="shared" si="0"/>
        <v>637</v>
      </c>
      <c r="Q41" s="109">
        <f t="shared" si="0"/>
        <v>1097</v>
      </c>
      <c r="R41" s="110">
        <f>AVERAGE(R10:R40)</f>
        <v>2</v>
      </c>
      <c r="S41" s="14">
        <f t="shared" ref="S41:AB41" si="1">SUM(S10:S40)</f>
        <v>3417</v>
      </c>
      <c r="T41" s="14">
        <f t="shared" si="1"/>
        <v>0</v>
      </c>
      <c r="U41" s="14">
        <f t="shared" si="1"/>
        <v>1984</v>
      </c>
      <c r="V41" s="14">
        <f t="shared" si="1"/>
        <v>433</v>
      </c>
      <c r="W41" s="14">
        <f t="shared" si="1"/>
        <v>261</v>
      </c>
      <c r="X41" s="14">
        <f t="shared" si="1"/>
        <v>49</v>
      </c>
      <c r="Y41" s="14">
        <f t="shared" si="1"/>
        <v>29</v>
      </c>
      <c r="Z41" s="14">
        <f t="shared" si="1"/>
        <v>10</v>
      </c>
      <c r="AA41" s="14">
        <f t="shared" si="1"/>
        <v>203</v>
      </c>
      <c r="AB41" s="14">
        <f t="shared" si="1"/>
        <v>8371</v>
      </c>
      <c r="AC41" s="125" t="s">
        <v>6</v>
      </c>
      <c r="AD41" s="18"/>
    </row>
    <row r="42" spans="1:30" s="17" customFormat="1" ht="3" customHeight="1" x14ac:dyDescent="0.2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128"/>
      <c r="P42" s="71"/>
      <c r="Q42" s="71"/>
      <c r="R42" s="71"/>
      <c r="S42" s="71"/>
      <c r="T42" s="71"/>
      <c r="U42" s="72"/>
      <c r="V42" s="72"/>
      <c r="W42" s="72"/>
      <c r="X42" s="72"/>
      <c r="Y42" s="72"/>
      <c r="Z42" s="72"/>
      <c r="AA42" s="72"/>
      <c r="AB42" s="72"/>
      <c r="AC42" s="73"/>
    </row>
    <row r="43" spans="1:30" ht="27" customHeight="1" x14ac:dyDescent="0.2">
      <c r="A43" s="363" t="s">
        <v>32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3"/>
      <c r="O43" s="360"/>
      <c r="P43" s="360"/>
      <c r="Q43" s="360"/>
      <c r="R43" s="360"/>
      <c r="S43" s="360"/>
      <c r="T43" s="360"/>
      <c r="U43" s="361"/>
      <c r="V43" s="363"/>
      <c r="W43" s="360"/>
      <c r="X43" s="360"/>
      <c r="Y43" s="360"/>
      <c r="Z43" s="360"/>
      <c r="AA43" s="360"/>
      <c r="AB43" s="360"/>
      <c r="AC43" s="361"/>
    </row>
    <row r="44" spans="1:30" ht="3" customHeight="1" x14ac:dyDescent="0.2">
      <c r="A44" s="7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2"/>
      <c r="W44" s="75"/>
      <c r="X44" s="22"/>
      <c r="Y44" s="22"/>
      <c r="Z44" s="22"/>
      <c r="AA44" s="22"/>
      <c r="AB44" s="22"/>
      <c r="AC44" s="21"/>
    </row>
    <row r="45" spans="1:30" ht="11.25" customHeight="1" x14ac:dyDescent="0.2">
      <c r="A45" s="76" t="s">
        <v>5</v>
      </c>
      <c r="N45" s="164"/>
      <c r="O45" s="362">
        <v>2</v>
      </c>
      <c r="P45" s="362"/>
      <c r="S45" s="46"/>
      <c r="W45" s="18"/>
    </row>
    <row r="46" spans="1:30" x14ac:dyDescent="0.2">
      <c r="S46" s="46"/>
      <c r="W46" s="18"/>
    </row>
    <row r="47" spans="1:30" x14ac:dyDescent="0.2">
      <c r="S47" s="46"/>
      <c r="W47" s="18"/>
    </row>
    <row r="48" spans="1:30" x14ac:dyDescent="0.2">
      <c r="S48" s="46"/>
      <c r="W48" s="18"/>
    </row>
    <row r="49" spans="19:23" x14ac:dyDescent="0.2">
      <c r="S49" s="46"/>
      <c r="W49" s="18"/>
    </row>
    <row r="50" spans="19:23" x14ac:dyDescent="0.2">
      <c r="S50" s="46"/>
      <c r="W50" s="18"/>
    </row>
    <row r="51" spans="19:23" x14ac:dyDescent="0.2">
      <c r="S51" s="46"/>
      <c r="W51" s="18"/>
    </row>
    <row r="52" spans="19:23" x14ac:dyDescent="0.2">
      <c r="S52" s="46"/>
      <c r="W52" s="18"/>
    </row>
  </sheetData>
  <mergeCells count="40">
    <mergeCell ref="V43:AC43"/>
    <mergeCell ref="A6:A9"/>
    <mergeCell ref="B6:C8"/>
    <mergeCell ref="D6:O6"/>
    <mergeCell ref="P6:R8"/>
    <mergeCell ref="AC6:AC9"/>
    <mergeCell ref="T7:T8"/>
    <mergeCell ref="W7:W9"/>
    <mergeCell ref="D7:D8"/>
    <mergeCell ref="J7:J8"/>
    <mergeCell ref="K7:K8"/>
    <mergeCell ref="L7:L8"/>
    <mergeCell ref="O7:O8"/>
    <mergeCell ref="U7:U9"/>
    <mergeCell ref="V7:V9"/>
    <mergeCell ref="M7:M8"/>
    <mergeCell ref="AA2:AC2"/>
    <mergeCell ref="W2:Z2"/>
    <mergeCell ref="V4:Z4"/>
    <mergeCell ref="S4:U4"/>
    <mergeCell ref="AB7:AB9"/>
    <mergeCell ref="S6:AB6"/>
    <mergeCell ref="AA4:AC4"/>
    <mergeCell ref="X7:X9"/>
    <mergeCell ref="Y7:Y9"/>
    <mergeCell ref="Z7:Z9"/>
    <mergeCell ref="AA7:AA9"/>
    <mergeCell ref="O45:P45"/>
    <mergeCell ref="L4:R4"/>
    <mergeCell ref="F7:G8"/>
    <mergeCell ref="H7:I8"/>
    <mergeCell ref="F9:G9"/>
    <mergeCell ref="H9:I9"/>
    <mergeCell ref="A4:G4"/>
    <mergeCell ref="A43:M43"/>
    <mergeCell ref="N43:U43"/>
    <mergeCell ref="E7:E8"/>
    <mergeCell ref="N7:N8"/>
    <mergeCell ref="H4:K4"/>
    <mergeCell ref="S7:S8"/>
  </mergeCells>
  <printOptions horizontalCentered="1" verticalCentered="1"/>
  <pageMargins left="0" right="0" top="0" bottom="0" header="0" footer="0"/>
  <pageSetup scale="71" orientation="landscape" vertic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6" tint="-0.249977111117893"/>
    <pageSetUpPr fitToPage="1"/>
  </sheetPr>
  <dimension ref="A1:S52"/>
  <sheetViews>
    <sheetView showGridLines="0" showZeros="0" topLeftCell="A22" zoomScale="120" zoomScaleNormal="120" workbookViewId="0">
      <selection activeCell="F19" sqref="F19"/>
    </sheetView>
  </sheetViews>
  <sheetFormatPr defaultColWidth="8.77734375" defaultRowHeight="15" x14ac:dyDescent="0.2"/>
  <cols>
    <col min="1" max="1" width="3.33203125" style="46" customWidth="1"/>
    <col min="2" max="8" width="6.88671875" style="18" customWidth="1"/>
    <col min="9" max="9" width="6.5546875" style="54" customWidth="1"/>
    <col min="10" max="10" width="0.44140625" style="54" customWidth="1"/>
    <col min="11" max="12" width="6.88671875" style="54" customWidth="1"/>
    <col min="13" max="13" width="3" style="54" customWidth="1"/>
    <col min="14" max="14" width="3.21875" style="54" customWidth="1"/>
    <col min="15" max="15" width="2.88671875" style="54" customWidth="1"/>
    <col min="16" max="16" width="1.77734375" style="54" customWidth="1"/>
    <col min="17" max="17" width="2" style="18" customWidth="1"/>
    <col min="18" max="16384" width="8.77734375" style="18"/>
  </cols>
  <sheetData>
    <row r="1" spans="1:19" ht="24.95" customHeight="1" x14ac:dyDescent="0.25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249" t="s">
        <v>37</v>
      </c>
      <c r="M1" s="250"/>
      <c r="N1" s="246">
        <v>2013</v>
      </c>
      <c r="O1" s="247"/>
      <c r="P1" s="247"/>
      <c r="Q1" s="248"/>
    </row>
    <row r="2" spans="1:19" ht="24.9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243">
        <v>1558</v>
      </c>
      <c r="M2" s="244"/>
      <c r="N2" s="244"/>
      <c r="O2" s="244"/>
      <c r="P2" s="244"/>
      <c r="Q2" s="245"/>
    </row>
    <row r="3" spans="1:19" ht="24.95" customHeight="1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251">
        <v>367</v>
      </c>
      <c r="M3" s="252"/>
      <c r="N3" s="277"/>
      <c r="O3" s="278"/>
      <c r="P3" s="278"/>
      <c r="Q3" s="279"/>
      <c r="S3" s="17"/>
    </row>
    <row r="4" spans="1:19" ht="17.2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  <c r="O4" s="19"/>
      <c r="P4" s="19"/>
      <c r="Q4" s="19"/>
    </row>
    <row r="5" spans="1:19" ht="3" customHeight="1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2"/>
      <c r="N5" s="22"/>
      <c r="O5" s="22"/>
      <c r="P5" s="22"/>
      <c r="Q5" s="22"/>
    </row>
    <row r="6" spans="1:19" ht="27" customHeight="1" x14ac:dyDescent="0.2">
      <c r="A6" s="273" t="s">
        <v>59</v>
      </c>
      <c r="B6" s="256"/>
      <c r="C6" s="256"/>
      <c r="D6" s="256"/>
      <c r="E6" s="256"/>
      <c r="F6" s="274"/>
      <c r="G6" s="255" t="s">
        <v>60</v>
      </c>
      <c r="H6" s="256"/>
      <c r="I6" s="256"/>
      <c r="J6" s="256"/>
      <c r="K6" s="274"/>
      <c r="L6" s="310"/>
      <c r="M6" s="311"/>
      <c r="N6" s="311"/>
      <c r="O6" s="311"/>
      <c r="P6" s="311"/>
      <c r="Q6" s="357"/>
    </row>
    <row r="7" spans="1:19" s="26" customFormat="1" ht="3" customHeight="1" x14ac:dyDescent="0.1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  <c r="M7" s="25"/>
      <c r="N7" s="25"/>
      <c r="O7" s="25"/>
      <c r="P7" s="25"/>
      <c r="Q7" s="25"/>
    </row>
    <row r="8" spans="1:19" s="28" customFormat="1" ht="15" customHeight="1" x14ac:dyDescent="0.2">
      <c r="A8" s="270" t="s">
        <v>11</v>
      </c>
      <c r="B8" s="262" t="s">
        <v>50</v>
      </c>
      <c r="C8" s="263"/>
      <c r="D8" s="264"/>
      <c r="E8" s="262" t="s">
        <v>51</v>
      </c>
      <c r="F8" s="263"/>
      <c r="G8" s="264"/>
      <c r="H8" s="262" t="s">
        <v>52</v>
      </c>
      <c r="I8" s="263"/>
      <c r="J8" s="263"/>
      <c r="K8" s="264"/>
      <c r="L8" s="268" t="s">
        <v>53</v>
      </c>
      <c r="M8" s="283" t="s">
        <v>54</v>
      </c>
      <c r="N8" s="284"/>
      <c r="O8" s="285"/>
      <c r="P8" s="235" t="s">
        <v>11</v>
      </c>
      <c r="Q8" s="236"/>
      <c r="R8" s="27"/>
    </row>
    <row r="9" spans="1:19" s="30" customFormat="1" ht="10.5" customHeight="1" x14ac:dyDescent="0.15">
      <c r="A9" s="271"/>
      <c r="B9" s="265"/>
      <c r="C9" s="266"/>
      <c r="D9" s="267"/>
      <c r="E9" s="265"/>
      <c r="F9" s="266"/>
      <c r="G9" s="267"/>
      <c r="H9" s="265"/>
      <c r="I9" s="266"/>
      <c r="J9" s="266"/>
      <c r="K9" s="267"/>
      <c r="L9" s="269"/>
      <c r="M9" s="286"/>
      <c r="N9" s="287"/>
      <c r="O9" s="288"/>
      <c r="P9" s="237"/>
      <c r="Q9" s="238"/>
      <c r="R9" s="29"/>
    </row>
    <row r="10" spans="1:19" s="32" customFormat="1" ht="21" customHeight="1" x14ac:dyDescent="0.15">
      <c r="A10" s="272"/>
      <c r="B10" s="80" t="s">
        <v>0</v>
      </c>
      <c r="C10" s="81" t="s">
        <v>1</v>
      </c>
      <c r="D10" s="82" t="s">
        <v>10</v>
      </c>
      <c r="E10" s="83" t="s">
        <v>0</v>
      </c>
      <c r="F10" s="81" t="s">
        <v>1</v>
      </c>
      <c r="G10" s="82" t="s">
        <v>10</v>
      </c>
      <c r="H10" s="81" t="s">
        <v>2</v>
      </c>
      <c r="I10" s="275" t="s">
        <v>3</v>
      </c>
      <c r="J10" s="276"/>
      <c r="K10" s="82" t="s">
        <v>10</v>
      </c>
      <c r="L10" s="84" t="s">
        <v>4</v>
      </c>
      <c r="M10" s="280" t="s">
        <v>8</v>
      </c>
      <c r="N10" s="281"/>
      <c r="O10" s="282"/>
      <c r="P10" s="239"/>
      <c r="Q10" s="240"/>
      <c r="R10" s="31"/>
    </row>
    <row r="11" spans="1:19" ht="15.95" customHeight="1" x14ac:dyDescent="0.2">
      <c r="A11" s="85">
        <v>1</v>
      </c>
      <c r="B11" s="86">
        <f>SUM(Novback!D10,Novback!E10,Novback!F10, Novback!G10)</f>
        <v>38</v>
      </c>
      <c r="C11" s="87">
        <f>SUM(Novback!C10, Novback!AA10, Novback!AB10)</f>
        <v>468</v>
      </c>
      <c r="D11" s="88"/>
      <c r="E11" s="86">
        <f>SUM(Novback!H10, Novback!I10, Novback!P10)</f>
        <v>4</v>
      </c>
      <c r="F11" s="87"/>
      <c r="G11" s="88"/>
      <c r="H11" s="86">
        <f>SUM(Novback!L10, Novback!M10, Novback!N10)</f>
        <v>0</v>
      </c>
      <c r="I11" s="228"/>
      <c r="J11" s="229"/>
      <c r="K11" s="89"/>
      <c r="L11" s="90"/>
      <c r="M11" s="230"/>
      <c r="N11" s="231"/>
      <c r="O11" s="232"/>
      <c r="P11" s="260">
        <v>1</v>
      </c>
      <c r="Q11" s="261"/>
    </row>
    <row r="12" spans="1:19" ht="15.95" customHeight="1" x14ac:dyDescent="0.2">
      <c r="A12" s="91">
        <v>2</v>
      </c>
      <c r="B12" s="92">
        <f>SUM(Novback!D11,Novback!E11,Novback!F11, Novback!G11)</f>
        <v>114</v>
      </c>
      <c r="C12" s="93">
        <f>SUM(Novback!C11, Novback!AA11, Novback!AB11)</f>
        <v>0</v>
      </c>
      <c r="D12" s="94"/>
      <c r="E12" s="92">
        <f>SUM(Novback!H11, Novback!I11, Novback!P11)</f>
        <v>12</v>
      </c>
      <c r="F12" s="93"/>
      <c r="G12" s="94"/>
      <c r="H12" s="92">
        <f>SUM(Novback!L11, Novback!M11, Novback!N11)</f>
        <v>0</v>
      </c>
      <c r="I12" s="216"/>
      <c r="J12" s="217"/>
      <c r="K12" s="95"/>
      <c r="L12" s="96"/>
      <c r="M12" s="207"/>
      <c r="N12" s="208"/>
      <c r="O12" s="209"/>
      <c r="P12" s="233">
        <v>2</v>
      </c>
      <c r="Q12" s="234"/>
    </row>
    <row r="13" spans="1:19" ht="15.95" customHeight="1" x14ac:dyDescent="0.2">
      <c r="A13" s="91">
        <v>3</v>
      </c>
      <c r="B13" s="92">
        <f>SUM(Novback!D12,Novback!E12,Novback!F12, Novback!G12)</f>
        <v>167</v>
      </c>
      <c r="C13" s="93">
        <f>SUM(Novback!C12, Novback!AA12, Novback!AB12)</f>
        <v>57</v>
      </c>
      <c r="D13" s="94"/>
      <c r="E13" s="92">
        <f>SUM(Novback!H12, Novback!I12, Novback!P12)</f>
        <v>13</v>
      </c>
      <c r="F13" s="93"/>
      <c r="G13" s="94"/>
      <c r="H13" s="92">
        <f>SUM(Novback!L12, Novback!M12, Novback!N12)</f>
        <v>0</v>
      </c>
      <c r="I13" s="216"/>
      <c r="J13" s="217"/>
      <c r="K13" s="95"/>
      <c r="L13" s="96"/>
      <c r="M13" s="207"/>
      <c r="N13" s="208"/>
      <c r="O13" s="209"/>
      <c r="P13" s="233">
        <v>3</v>
      </c>
      <c r="Q13" s="234"/>
    </row>
    <row r="14" spans="1:19" ht="15.95" customHeight="1" x14ac:dyDescent="0.2">
      <c r="A14" s="97">
        <v>4</v>
      </c>
      <c r="B14" s="92">
        <f>SUM(Novback!D13,Novback!E13,Novback!F13, Novback!G13)</f>
        <v>9</v>
      </c>
      <c r="C14" s="93">
        <f>SUM(Novback!C13, Novback!AA13, Novback!AB13)</f>
        <v>0</v>
      </c>
      <c r="D14" s="94"/>
      <c r="E14" s="92">
        <f>SUM(Novback!H13, Novback!I13, Novback!P13)</f>
        <v>8</v>
      </c>
      <c r="F14" s="93"/>
      <c r="G14" s="94"/>
      <c r="H14" s="92">
        <f>SUM(Novback!L13, Novback!M13, Novback!N13)</f>
        <v>0</v>
      </c>
      <c r="I14" s="216"/>
      <c r="J14" s="217"/>
      <c r="K14" s="95"/>
      <c r="L14" s="96"/>
      <c r="M14" s="207"/>
      <c r="N14" s="208"/>
      <c r="O14" s="209"/>
      <c r="P14" s="241">
        <v>4</v>
      </c>
      <c r="Q14" s="242"/>
    </row>
    <row r="15" spans="1:19" ht="15.95" customHeight="1" x14ac:dyDescent="0.2">
      <c r="A15" s="97">
        <v>5</v>
      </c>
      <c r="B15" s="92">
        <f>SUM(Novback!D14,Novback!E14,Novback!F14, Novback!G14)</f>
        <v>17</v>
      </c>
      <c r="C15" s="93">
        <f>SUM(Novback!C14, Novback!AA14, Novback!AB14)</f>
        <v>0</v>
      </c>
      <c r="D15" s="94"/>
      <c r="E15" s="92">
        <f>SUM(Novback!H14, Novback!I14, Novback!P14)</f>
        <v>12</v>
      </c>
      <c r="F15" s="93"/>
      <c r="G15" s="94"/>
      <c r="H15" s="92">
        <f>SUM(Novback!L14, Novback!M14, Novback!N14)</f>
        <v>0</v>
      </c>
      <c r="I15" s="216"/>
      <c r="J15" s="217"/>
      <c r="K15" s="95"/>
      <c r="L15" s="96"/>
      <c r="M15" s="207"/>
      <c r="N15" s="208"/>
      <c r="O15" s="209"/>
      <c r="P15" s="241">
        <v>5</v>
      </c>
      <c r="Q15" s="242"/>
    </row>
    <row r="16" spans="1:19" ht="15.95" customHeight="1" x14ac:dyDescent="0.2">
      <c r="A16" s="97">
        <v>6</v>
      </c>
      <c r="B16" s="92">
        <f>SUM(Novback!D15,Novback!E15,Novback!F15, Novback!G15)</f>
        <v>0</v>
      </c>
      <c r="C16" s="93">
        <f>SUM(Novback!C15, Novback!AA15, Novback!AB15)</f>
        <v>0</v>
      </c>
      <c r="D16" s="94"/>
      <c r="E16" s="92">
        <f>SUM(Novback!H15, Novback!I15, Novback!P15)</f>
        <v>0</v>
      </c>
      <c r="F16" s="93"/>
      <c r="G16" s="94"/>
      <c r="H16" s="92">
        <f>SUM(Novback!L15, Novback!M15, Novback!N15)</f>
        <v>0</v>
      </c>
      <c r="I16" s="216"/>
      <c r="J16" s="217"/>
      <c r="K16" s="95"/>
      <c r="L16" s="96"/>
      <c r="M16" s="207"/>
      <c r="N16" s="208"/>
      <c r="O16" s="209"/>
      <c r="P16" s="241">
        <v>6</v>
      </c>
      <c r="Q16" s="242"/>
    </row>
    <row r="17" spans="1:17" ht="15.95" customHeight="1" x14ac:dyDescent="0.2">
      <c r="A17" s="97">
        <v>7</v>
      </c>
      <c r="B17" s="92">
        <f>SUM(Novback!D16,Novback!E16,Novback!F16, Novback!G16)</f>
        <v>55</v>
      </c>
      <c r="C17" s="93">
        <f>SUM(Novback!C16, Novback!AA16, Novback!AB16)</f>
        <v>41</v>
      </c>
      <c r="D17" s="94"/>
      <c r="E17" s="92">
        <f>SUM(Novback!H16, Novback!I16, Novback!P16)</f>
        <v>3</v>
      </c>
      <c r="F17" s="93"/>
      <c r="G17" s="94"/>
      <c r="H17" s="92">
        <f>SUM(Novback!L16, Novback!M16, Novback!N16)</f>
        <v>0</v>
      </c>
      <c r="I17" s="216"/>
      <c r="J17" s="217"/>
      <c r="K17" s="95"/>
      <c r="L17" s="96"/>
      <c r="M17" s="207"/>
      <c r="N17" s="208"/>
      <c r="O17" s="209"/>
      <c r="P17" s="241">
        <v>7</v>
      </c>
      <c r="Q17" s="242"/>
    </row>
    <row r="18" spans="1:17" ht="15.95" customHeight="1" x14ac:dyDescent="0.2">
      <c r="A18" s="97">
        <v>8</v>
      </c>
      <c r="B18" s="92">
        <f>SUM(Novback!D17,Novback!E17,Novback!F17, Novback!G17)</f>
        <v>28</v>
      </c>
      <c r="C18" s="93">
        <f>SUM(Novback!C17, Novback!AA17, Novback!AB17)</f>
        <v>0</v>
      </c>
      <c r="D18" s="94"/>
      <c r="E18" s="92">
        <f>SUM(Novback!H17, Novback!I17, Novback!P17)</f>
        <v>0</v>
      </c>
      <c r="F18" s="93"/>
      <c r="G18" s="94"/>
      <c r="H18" s="92">
        <f>SUM(Novback!L17, Novback!M17, Novback!N17)</f>
        <v>0</v>
      </c>
      <c r="I18" s="216"/>
      <c r="J18" s="217"/>
      <c r="K18" s="95"/>
      <c r="L18" s="96"/>
      <c r="M18" s="207"/>
      <c r="N18" s="208"/>
      <c r="O18" s="209"/>
      <c r="P18" s="241">
        <v>8</v>
      </c>
      <c r="Q18" s="242"/>
    </row>
    <row r="19" spans="1:17" ht="15.95" customHeight="1" x14ac:dyDescent="0.2">
      <c r="A19" s="97">
        <v>9</v>
      </c>
      <c r="B19" s="92">
        <f>SUM(Novback!D18,Novback!E18,Novback!F18, Novback!G18)</f>
        <v>147</v>
      </c>
      <c r="C19" s="93">
        <f>SUM(Novback!C18, Novback!AA18, Novback!AB18)</f>
        <v>168</v>
      </c>
      <c r="D19" s="94"/>
      <c r="E19" s="92">
        <f>SUM(Novback!H18, Novback!I18, Novback!P18)</f>
        <v>0</v>
      </c>
      <c r="F19" s="93"/>
      <c r="G19" s="94"/>
      <c r="H19" s="92">
        <f>SUM(Novback!L18, Novback!M18, Novback!N18)</f>
        <v>0</v>
      </c>
      <c r="I19" s="216"/>
      <c r="J19" s="217"/>
      <c r="K19" s="95"/>
      <c r="L19" s="96"/>
      <c r="M19" s="207"/>
      <c r="N19" s="208"/>
      <c r="O19" s="209"/>
      <c r="P19" s="241">
        <v>9</v>
      </c>
      <c r="Q19" s="242"/>
    </row>
    <row r="20" spans="1:17" ht="15.95" customHeight="1" x14ac:dyDescent="0.2">
      <c r="A20" s="97">
        <v>10</v>
      </c>
      <c r="B20" s="92">
        <f>SUM(Novback!D19,Novback!E19,Novback!F19, Novback!G19)</f>
        <v>167</v>
      </c>
      <c r="C20" s="93">
        <f>SUM(Novback!C19, Novback!AA19, Novback!AB19)</f>
        <v>212</v>
      </c>
      <c r="D20" s="94"/>
      <c r="E20" s="92">
        <f>SUM(Novback!H19, Novback!I19, Novback!P19)</f>
        <v>10</v>
      </c>
      <c r="F20" s="93"/>
      <c r="G20" s="94"/>
      <c r="H20" s="92">
        <f>SUM(Novback!L19, Novback!M19, Novback!N19)</f>
        <v>0</v>
      </c>
      <c r="I20" s="216"/>
      <c r="J20" s="217"/>
      <c r="K20" s="95"/>
      <c r="L20" s="96"/>
      <c r="M20" s="207"/>
      <c r="N20" s="208"/>
      <c r="O20" s="209"/>
      <c r="P20" s="241">
        <v>10</v>
      </c>
      <c r="Q20" s="242"/>
    </row>
    <row r="21" spans="1:17" ht="15.95" customHeight="1" x14ac:dyDescent="0.2">
      <c r="A21" s="97">
        <v>11</v>
      </c>
      <c r="B21" s="92">
        <f>SUM(Novback!D20,Novback!E20,Novback!F20, Novback!G20)</f>
        <v>29</v>
      </c>
      <c r="C21" s="93">
        <f>SUM(Novback!C20, Novback!AA20, Novback!AB20)</f>
        <v>52</v>
      </c>
      <c r="D21" s="94"/>
      <c r="E21" s="92">
        <f>SUM(Novback!H20, Novback!I20, Novback!P20)</f>
        <v>194</v>
      </c>
      <c r="F21" s="93"/>
      <c r="G21" s="94"/>
      <c r="H21" s="92">
        <f>SUM(Novback!L20, Novback!M20, Novback!N20)</f>
        <v>0</v>
      </c>
      <c r="I21" s="216"/>
      <c r="J21" s="217"/>
      <c r="K21" s="95"/>
      <c r="L21" s="96"/>
      <c r="M21" s="207"/>
      <c r="N21" s="208"/>
      <c r="O21" s="209"/>
      <c r="P21" s="241">
        <v>11</v>
      </c>
      <c r="Q21" s="242"/>
    </row>
    <row r="22" spans="1:17" ht="15.95" customHeight="1" x14ac:dyDescent="0.2">
      <c r="A22" s="97">
        <v>12</v>
      </c>
      <c r="B22" s="92">
        <f>SUM(Novback!D21,Novback!E21,Novback!F21, Novback!G21)</f>
        <v>19</v>
      </c>
      <c r="C22" s="93">
        <f>SUM(Novback!C21, Novback!AA21, Novback!AB21)</f>
        <v>0</v>
      </c>
      <c r="D22" s="94"/>
      <c r="E22" s="92">
        <f>SUM(Novback!H21, Novback!I21, Novback!P21)</f>
        <v>15</v>
      </c>
      <c r="F22" s="93"/>
      <c r="G22" s="94"/>
      <c r="H22" s="92">
        <f>SUM(Novback!L21, Novback!M21, Novback!N21)</f>
        <v>0</v>
      </c>
      <c r="I22" s="216"/>
      <c r="J22" s="217"/>
      <c r="K22" s="95"/>
      <c r="L22" s="96"/>
      <c r="M22" s="207"/>
      <c r="N22" s="208"/>
      <c r="O22" s="209"/>
      <c r="P22" s="241">
        <v>12</v>
      </c>
      <c r="Q22" s="242"/>
    </row>
    <row r="23" spans="1:17" ht="15.95" customHeight="1" x14ac:dyDescent="0.2">
      <c r="A23" s="97">
        <v>13</v>
      </c>
      <c r="B23" s="92">
        <f>SUM(Novback!D22,Novback!E22,Novback!F22, Novback!G22)</f>
        <v>0</v>
      </c>
      <c r="C23" s="93">
        <f>SUM(Novback!C22, Novback!AA22, Novback!AB22)</f>
        <v>0</v>
      </c>
      <c r="D23" s="94"/>
      <c r="E23" s="92">
        <f>SUM(Novback!H22, Novback!I22, Novback!P22)</f>
        <v>0</v>
      </c>
      <c r="F23" s="93"/>
      <c r="G23" s="94"/>
      <c r="H23" s="92">
        <f>SUM(Novback!L22, Novback!M22, Novback!N22)</f>
        <v>0</v>
      </c>
      <c r="I23" s="216"/>
      <c r="J23" s="217"/>
      <c r="K23" s="95"/>
      <c r="L23" s="96"/>
      <c r="M23" s="207"/>
      <c r="N23" s="208"/>
      <c r="O23" s="209"/>
      <c r="P23" s="241">
        <v>13</v>
      </c>
      <c r="Q23" s="242"/>
    </row>
    <row r="24" spans="1:17" ht="15.95" customHeight="1" x14ac:dyDescent="0.2">
      <c r="A24" s="97">
        <v>14</v>
      </c>
      <c r="B24" s="92">
        <f>SUM(Novback!D23,Novback!E23,Novback!F23, Novback!G23)</f>
        <v>39</v>
      </c>
      <c r="C24" s="93">
        <f>SUM(Novback!C23, Novback!AA23, Novback!AB23)</f>
        <v>37</v>
      </c>
      <c r="D24" s="94"/>
      <c r="E24" s="92">
        <f>SUM(Novback!H23, Novback!I23, Novback!P23)</f>
        <v>2</v>
      </c>
      <c r="F24" s="93"/>
      <c r="G24" s="94"/>
      <c r="H24" s="92">
        <f>SUM(Novback!L23, Novback!M23, Novback!N23)</f>
        <v>0</v>
      </c>
      <c r="I24" s="216"/>
      <c r="J24" s="217"/>
      <c r="K24" s="95"/>
      <c r="L24" s="96"/>
      <c r="M24" s="207"/>
      <c r="N24" s="208"/>
      <c r="O24" s="209"/>
      <c r="P24" s="241">
        <v>14</v>
      </c>
      <c r="Q24" s="242"/>
    </row>
    <row r="25" spans="1:17" ht="15.95" customHeight="1" x14ac:dyDescent="0.2">
      <c r="A25" s="97">
        <v>15</v>
      </c>
      <c r="B25" s="92">
        <f>SUM(Novback!D24,Novback!E24,Novback!F24, Novback!G24)</f>
        <v>39</v>
      </c>
      <c r="C25" s="93">
        <f>SUM(Novback!C24, Novback!AA24, Novback!AB24)</f>
        <v>69</v>
      </c>
      <c r="D25" s="94"/>
      <c r="E25" s="92">
        <f>SUM(Novback!H24, Novback!I24, Novback!P24)</f>
        <v>0</v>
      </c>
      <c r="F25" s="93"/>
      <c r="G25" s="94"/>
      <c r="H25" s="92">
        <f>SUM(Novback!L24, Novback!M24, Novback!N24)</f>
        <v>0</v>
      </c>
      <c r="I25" s="216"/>
      <c r="J25" s="217"/>
      <c r="K25" s="95"/>
      <c r="L25" s="96"/>
      <c r="M25" s="207"/>
      <c r="N25" s="208"/>
      <c r="O25" s="209"/>
      <c r="P25" s="241">
        <v>15</v>
      </c>
      <c r="Q25" s="242"/>
    </row>
    <row r="26" spans="1:17" ht="15.95" customHeight="1" x14ac:dyDescent="0.2">
      <c r="A26" s="97">
        <v>16</v>
      </c>
      <c r="B26" s="92">
        <f>SUM(Novback!D25,Novback!E25,Novback!F25, Novback!G25)</f>
        <v>170</v>
      </c>
      <c r="C26" s="93">
        <f>SUM(Novback!C25, Novback!AA25, Novback!AB25)</f>
        <v>134</v>
      </c>
      <c r="D26" s="94"/>
      <c r="E26" s="92">
        <f>SUM(Novback!H25, Novback!I25, Novback!P25)</f>
        <v>8</v>
      </c>
      <c r="F26" s="93"/>
      <c r="G26" s="94"/>
      <c r="H26" s="92">
        <f>SUM(Novback!L25, Novback!M25, Novback!N25)</f>
        <v>0</v>
      </c>
      <c r="I26" s="216"/>
      <c r="J26" s="217"/>
      <c r="K26" s="95"/>
      <c r="L26" s="96"/>
      <c r="M26" s="207"/>
      <c r="N26" s="208"/>
      <c r="O26" s="209"/>
      <c r="P26" s="241">
        <v>16</v>
      </c>
      <c r="Q26" s="242"/>
    </row>
    <row r="27" spans="1:17" ht="15.95" customHeight="1" x14ac:dyDescent="0.2">
      <c r="A27" s="97">
        <v>17</v>
      </c>
      <c r="B27" s="92">
        <f>SUM(Novback!D26,Novback!E26,Novback!F26, Novback!G26)</f>
        <v>173</v>
      </c>
      <c r="C27" s="93">
        <f>SUM(Novback!C26, Novback!AA26, Novback!AB26)</f>
        <v>198</v>
      </c>
      <c r="D27" s="94"/>
      <c r="E27" s="92">
        <f>SUM(Novback!H26, Novback!I26, Novback!P26)</f>
        <v>0</v>
      </c>
      <c r="F27" s="93"/>
      <c r="G27" s="94"/>
      <c r="H27" s="92">
        <f>SUM(Novback!L26, Novback!M26, Novback!N26)</f>
        <v>0</v>
      </c>
      <c r="I27" s="216"/>
      <c r="J27" s="217"/>
      <c r="K27" s="95"/>
      <c r="L27" s="96"/>
      <c r="M27" s="207"/>
      <c r="N27" s="208"/>
      <c r="O27" s="209"/>
      <c r="P27" s="241">
        <v>17</v>
      </c>
      <c r="Q27" s="242"/>
    </row>
    <row r="28" spans="1:17" ht="15.95" customHeight="1" x14ac:dyDescent="0.2">
      <c r="A28" s="97">
        <v>18</v>
      </c>
      <c r="B28" s="92">
        <f>SUM(Novback!D27,Novback!E27,Novback!F27, Novback!G27)</f>
        <v>19</v>
      </c>
      <c r="C28" s="93">
        <f>SUM(Novback!C27, Novback!AA27, Novback!AB27)</f>
        <v>0</v>
      </c>
      <c r="D28" s="94"/>
      <c r="E28" s="92">
        <f>SUM(Novback!H27, Novback!I27, Novback!P27)</f>
        <v>4</v>
      </c>
      <c r="F28" s="93"/>
      <c r="G28" s="94"/>
      <c r="H28" s="92">
        <f>SUM(Novback!L27, Novback!M27, Novback!N27)</f>
        <v>0</v>
      </c>
      <c r="I28" s="216"/>
      <c r="J28" s="217"/>
      <c r="K28" s="95"/>
      <c r="L28" s="96"/>
      <c r="M28" s="207"/>
      <c r="N28" s="208"/>
      <c r="O28" s="209"/>
      <c r="P28" s="241">
        <v>18</v>
      </c>
      <c r="Q28" s="242"/>
    </row>
    <row r="29" spans="1:17" ht="15.95" customHeight="1" x14ac:dyDescent="0.2">
      <c r="A29" s="97">
        <v>19</v>
      </c>
      <c r="B29" s="92">
        <f>SUM(Novback!D28,Novback!E28,Novback!F28, Novback!G28)</f>
        <v>17</v>
      </c>
      <c r="C29" s="93">
        <f>SUM(Novback!C28, Novback!AA28, Novback!AB28)</f>
        <v>0</v>
      </c>
      <c r="D29" s="94"/>
      <c r="E29" s="92">
        <f>SUM(Novback!H28, Novback!I28, Novback!P28)</f>
        <v>9</v>
      </c>
      <c r="F29" s="93"/>
      <c r="G29" s="94"/>
      <c r="H29" s="92">
        <f>SUM(Novback!L28, Novback!M28, Novback!N28)</f>
        <v>0</v>
      </c>
      <c r="I29" s="216"/>
      <c r="J29" s="217"/>
      <c r="K29" s="95"/>
      <c r="L29" s="96"/>
      <c r="M29" s="207"/>
      <c r="N29" s="208"/>
      <c r="O29" s="209"/>
      <c r="P29" s="241">
        <v>19</v>
      </c>
      <c r="Q29" s="242"/>
    </row>
    <row r="30" spans="1:17" ht="15.95" customHeight="1" x14ac:dyDescent="0.2">
      <c r="A30" s="97">
        <v>20</v>
      </c>
      <c r="B30" s="92">
        <f>SUM(Novback!D29,Novback!E29,Novback!F29, Novback!G29)</f>
        <v>0</v>
      </c>
      <c r="C30" s="93">
        <f>SUM(Novback!C29, Novback!AA29, Novback!AB29)</f>
        <v>0</v>
      </c>
      <c r="D30" s="94"/>
      <c r="E30" s="92">
        <f>SUM(Novback!H29, Novback!I29, Novback!P29)</f>
        <v>0</v>
      </c>
      <c r="F30" s="93"/>
      <c r="G30" s="94"/>
      <c r="H30" s="92">
        <f>SUM(Novback!L29, Novback!M29, Novback!N29)</f>
        <v>0</v>
      </c>
      <c r="I30" s="216"/>
      <c r="J30" s="217"/>
      <c r="K30" s="95"/>
      <c r="L30" s="96"/>
      <c r="M30" s="207"/>
      <c r="N30" s="208"/>
      <c r="O30" s="209"/>
      <c r="P30" s="241">
        <v>20</v>
      </c>
      <c r="Q30" s="242"/>
    </row>
    <row r="31" spans="1:17" ht="15.95" customHeight="1" x14ac:dyDescent="0.2">
      <c r="A31" s="91">
        <v>21</v>
      </c>
      <c r="B31" s="92">
        <f>SUM(Novback!D30,Novback!E30,Novback!F30, Novback!G30)</f>
        <v>30</v>
      </c>
      <c r="C31" s="93">
        <f>SUM(Novback!C30, Novback!AA30, Novback!AB30)</f>
        <v>5</v>
      </c>
      <c r="D31" s="94"/>
      <c r="E31" s="92">
        <f>SUM(Novback!H30, Novback!I30, Novback!P30)</f>
        <v>1</v>
      </c>
      <c r="F31" s="93"/>
      <c r="G31" s="94"/>
      <c r="H31" s="92">
        <f>SUM(Novback!L30, Novback!M30, Novback!N30)</f>
        <v>0</v>
      </c>
      <c r="I31" s="216"/>
      <c r="J31" s="217"/>
      <c r="K31" s="95"/>
      <c r="L31" s="96"/>
      <c r="M31" s="207"/>
      <c r="N31" s="208"/>
      <c r="O31" s="209"/>
      <c r="P31" s="233">
        <v>21</v>
      </c>
      <c r="Q31" s="234"/>
    </row>
    <row r="32" spans="1:17" ht="15.95" customHeight="1" x14ac:dyDescent="0.2">
      <c r="A32" s="91">
        <v>22</v>
      </c>
      <c r="B32" s="92">
        <f>SUM(Novback!D31,Novback!E31,Novback!F31, Novback!G31)</f>
        <v>22</v>
      </c>
      <c r="C32" s="93">
        <f>SUM(Novback!C31, Novback!AA31, Novback!AB31)</f>
        <v>0</v>
      </c>
      <c r="D32" s="94"/>
      <c r="E32" s="92">
        <f>SUM(Novback!H31, Novback!I31, Novback!P31)</f>
        <v>5</v>
      </c>
      <c r="F32" s="93"/>
      <c r="G32" s="94"/>
      <c r="H32" s="92">
        <f>SUM(Novback!L31, Novback!M31, Novback!N31)</f>
        <v>0</v>
      </c>
      <c r="I32" s="216"/>
      <c r="J32" s="217"/>
      <c r="K32" s="95"/>
      <c r="L32" s="96"/>
      <c r="M32" s="207"/>
      <c r="N32" s="208"/>
      <c r="O32" s="209"/>
      <c r="P32" s="233">
        <v>22</v>
      </c>
      <c r="Q32" s="234"/>
    </row>
    <row r="33" spans="1:17" ht="15.95" customHeight="1" x14ac:dyDescent="0.2">
      <c r="A33" s="91">
        <v>23</v>
      </c>
      <c r="B33" s="92">
        <f>SUM(Novback!D32,Novback!E32,Novback!F32, Novback!G32)</f>
        <v>155</v>
      </c>
      <c r="C33" s="93">
        <f>SUM(Novback!C32, Novback!AA32, Novback!AB32)</f>
        <v>128</v>
      </c>
      <c r="D33" s="94"/>
      <c r="E33" s="92">
        <f>SUM(Novback!H32, Novback!I32, Novback!P32)</f>
        <v>7</v>
      </c>
      <c r="F33" s="93"/>
      <c r="G33" s="94"/>
      <c r="H33" s="92">
        <f>SUM(Novback!L32, Novback!M32, Novback!N32)</f>
        <v>0</v>
      </c>
      <c r="I33" s="216"/>
      <c r="J33" s="217"/>
      <c r="K33" s="95"/>
      <c r="L33" s="96"/>
      <c r="M33" s="207"/>
      <c r="N33" s="208"/>
      <c r="O33" s="209"/>
      <c r="P33" s="233">
        <v>23</v>
      </c>
      <c r="Q33" s="234"/>
    </row>
    <row r="34" spans="1:17" ht="15.95" customHeight="1" x14ac:dyDescent="0.2">
      <c r="A34" s="91">
        <v>24</v>
      </c>
      <c r="B34" s="92">
        <f>SUM(Novback!D33,Novback!E33,Novback!F33, Novback!G33)</f>
        <v>176</v>
      </c>
      <c r="C34" s="93">
        <f>SUM(Novback!C33, Novback!AA33, Novback!AB33)</f>
        <v>247</v>
      </c>
      <c r="D34" s="94"/>
      <c r="E34" s="92">
        <f>SUM(Novback!H33, Novback!I33, Novback!P33)</f>
        <v>0</v>
      </c>
      <c r="F34" s="93"/>
      <c r="G34" s="94"/>
      <c r="H34" s="92">
        <f>SUM(Novback!L33, Novback!M33, Novback!N33)</f>
        <v>0</v>
      </c>
      <c r="I34" s="216"/>
      <c r="J34" s="217"/>
      <c r="K34" s="95"/>
      <c r="L34" s="96"/>
      <c r="M34" s="207"/>
      <c r="N34" s="208"/>
      <c r="O34" s="209"/>
      <c r="P34" s="233">
        <v>24</v>
      </c>
      <c r="Q34" s="234"/>
    </row>
    <row r="35" spans="1:17" ht="15.95" customHeight="1" x14ac:dyDescent="0.2">
      <c r="A35" s="91">
        <v>25</v>
      </c>
      <c r="B35" s="92">
        <f>SUM(Novback!D34,Novback!E34,Novback!F34, Novback!G34)</f>
        <v>45</v>
      </c>
      <c r="C35" s="93">
        <f>SUM(Novback!C34, Novback!AA34, Novback!AB34)</f>
        <v>0</v>
      </c>
      <c r="D35" s="94"/>
      <c r="E35" s="92">
        <f>SUM(Novback!H34, Novback!I34, Novback!P34)</f>
        <v>9</v>
      </c>
      <c r="F35" s="93"/>
      <c r="G35" s="94"/>
      <c r="H35" s="92">
        <f>SUM(Novback!L34, Novback!M34, Novback!N34)</f>
        <v>0</v>
      </c>
      <c r="I35" s="216"/>
      <c r="J35" s="217"/>
      <c r="K35" s="95"/>
      <c r="L35" s="96"/>
      <c r="M35" s="207"/>
      <c r="N35" s="208"/>
      <c r="O35" s="209"/>
      <c r="P35" s="233">
        <v>25</v>
      </c>
      <c r="Q35" s="234"/>
    </row>
    <row r="36" spans="1:17" ht="15.95" customHeight="1" x14ac:dyDescent="0.2">
      <c r="A36" s="97">
        <v>26</v>
      </c>
      <c r="B36" s="92">
        <f>SUM(Novback!D35,Novback!E35,Novback!F35, Novback!G35)</f>
        <v>66</v>
      </c>
      <c r="C36" s="93">
        <f>SUM(Novback!C35, Novback!AA35, Novback!AB35)</f>
        <v>0</v>
      </c>
      <c r="D36" s="94"/>
      <c r="E36" s="92">
        <f>SUM(Novback!H35, Novback!I35, Novback!P35)</f>
        <v>10</v>
      </c>
      <c r="F36" s="93"/>
      <c r="G36" s="94"/>
      <c r="H36" s="92">
        <f>SUM(Novback!L35, Novback!M35, Novback!N35)</f>
        <v>0</v>
      </c>
      <c r="I36" s="216"/>
      <c r="J36" s="217"/>
      <c r="K36" s="95"/>
      <c r="L36" s="96"/>
      <c r="M36" s="207"/>
      <c r="N36" s="208"/>
      <c r="O36" s="209"/>
      <c r="P36" s="241">
        <v>26</v>
      </c>
      <c r="Q36" s="242"/>
    </row>
    <row r="37" spans="1:17" ht="15.95" customHeight="1" x14ac:dyDescent="0.2">
      <c r="A37" s="97">
        <v>27</v>
      </c>
      <c r="B37" s="92">
        <f>SUM(Novback!D36,Novback!E36,Novback!F36, Novback!G36)</f>
        <v>0</v>
      </c>
      <c r="C37" s="93">
        <f>SUM(Novback!C36, Novback!AA36, Novback!AB36)</f>
        <v>0</v>
      </c>
      <c r="D37" s="94"/>
      <c r="E37" s="92">
        <f>SUM(Novback!H36, Novback!I36, Novback!P36)</f>
        <v>0</v>
      </c>
      <c r="F37" s="93"/>
      <c r="G37" s="94"/>
      <c r="H37" s="92">
        <f>SUM(Novback!L36, Novback!M36, Novback!N36)</f>
        <v>0</v>
      </c>
      <c r="I37" s="216"/>
      <c r="J37" s="217"/>
      <c r="K37" s="95"/>
      <c r="L37" s="96"/>
      <c r="M37" s="207"/>
      <c r="N37" s="208"/>
      <c r="O37" s="209"/>
      <c r="P37" s="241">
        <v>27</v>
      </c>
      <c r="Q37" s="242"/>
    </row>
    <row r="38" spans="1:17" ht="15.95" customHeight="1" x14ac:dyDescent="0.2">
      <c r="A38" s="91">
        <v>28</v>
      </c>
      <c r="B38" s="92">
        <f>SUM(Novback!D37,Novback!E37,Novback!F37, Novback!G37)</f>
        <v>50</v>
      </c>
      <c r="C38" s="93">
        <f>SUM(Novback!C37, Novback!AA37, Novback!AB37)</f>
        <v>0</v>
      </c>
      <c r="D38" s="94"/>
      <c r="E38" s="92">
        <f>SUM(Novback!H37, Novback!I37, Novback!P37)</f>
        <v>4</v>
      </c>
      <c r="F38" s="93"/>
      <c r="G38" s="94"/>
      <c r="H38" s="92">
        <f>SUM(Novback!L37, Novback!M37, Novback!N37)</f>
        <v>0</v>
      </c>
      <c r="I38" s="216"/>
      <c r="J38" s="217"/>
      <c r="K38" s="95"/>
      <c r="L38" s="96"/>
      <c r="M38" s="207"/>
      <c r="N38" s="208"/>
      <c r="O38" s="209"/>
      <c r="P38" s="233">
        <v>28</v>
      </c>
      <c r="Q38" s="234"/>
    </row>
    <row r="39" spans="1:17" ht="15.95" customHeight="1" x14ac:dyDescent="0.2">
      <c r="A39" s="91">
        <v>29</v>
      </c>
      <c r="B39" s="92">
        <f>SUM(Novback!D38,Novback!E38,Novback!F38, Novback!G38)</f>
        <v>178</v>
      </c>
      <c r="C39" s="93">
        <f>SUM(Novback!C38, Novback!AA38, Novback!AB38)</f>
        <v>67</v>
      </c>
      <c r="D39" s="94"/>
      <c r="E39" s="92">
        <f>SUM(Novback!H38, Novback!I38, Novback!P38)</f>
        <v>11</v>
      </c>
      <c r="F39" s="93"/>
      <c r="G39" s="94"/>
      <c r="H39" s="92">
        <f>SUM(Novback!L38, Novback!M38, Novback!N38)</f>
        <v>0</v>
      </c>
      <c r="I39" s="216"/>
      <c r="J39" s="217"/>
      <c r="K39" s="95"/>
      <c r="L39" s="96"/>
      <c r="M39" s="207"/>
      <c r="N39" s="208"/>
      <c r="O39" s="209"/>
      <c r="P39" s="233">
        <v>29</v>
      </c>
      <c r="Q39" s="234"/>
    </row>
    <row r="40" spans="1:17" ht="15.95" customHeight="1" x14ac:dyDescent="0.2">
      <c r="A40" s="91">
        <v>30</v>
      </c>
      <c r="B40" s="92">
        <f>SUM(Novback!D39,Novback!E39,Novback!F39, Novback!G39)</f>
        <v>199</v>
      </c>
      <c r="C40" s="93">
        <f>SUM(Novback!C39, Novback!AA39, Novback!AB39)</f>
        <v>199</v>
      </c>
      <c r="D40" s="94"/>
      <c r="E40" s="92">
        <f>SUM(Novback!H39, Novback!I39, Novback!P39)</f>
        <v>5</v>
      </c>
      <c r="F40" s="93"/>
      <c r="G40" s="94"/>
      <c r="H40" s="92">
        <f>SUM(Novback!L39, Novback!M39, Novback!N39)</f>
        <v>0</v>
      </c>
      <c r="I40" s="216"/>
      <c r="J40" s="217"/>
      <c r="K40" s="95"/>
      <c r="L40" s="96"/>
      <c r="M40" s="207"/>
      <c r="N40" s="208"/>
      <c r="O40" s="209"/>
      <c r="P40" s="233">
        <v>30</v>
      </c>
      <c r="Q40" s="234"/>
    </row>
    <row r="41" spans="1:17" ht="15.95" customHeight="1" x14ac:dyDescent="0.2">
      <c r="A41" s="98">
        <v>31</v>
      </c>
      <c r="B41" s="99">
        <f>SUM(Novback!D40,Novback!E40,Novback!F40, Novback!G40)</f>
        <v>0</v>
      </c>
      <c r="C41" s="100">
        <f>SUM(Novback!C40, Novback!AA40, Novback!AB40)</f>
        <v>0</v>
      </c>
      <c r="D41" s="94"/>
      <c r="E41" s="99">
        <f>SUM(Novback!H40, Novback!I40, Novback!P40)</f>
        <v>0</v>
      </c>
      <c r="F41" s="93"/>
      <c r="G41" s="94"/>
      <c r="H41" s="99">
        <f>SUM(Novback!L40, Novback!M40, Novback!N40)</f>
        <v>0</v>
      </c>
      <c r="I41" s="218"/>
      <c r="J41" s="219"/>
      <c r="K41" s="95"/>
      <c r="L41" s="101"/>
      <c r="M41" s="210"/>
      <c r="N41" s="211"/>
      <c r="O41" s="212"/>
      <c r="P41" s="258">
        <v>31</v>
      </c>
      <c r="Q41" s="259"/>
    </row>
    <row r="42" spans="1:17" s="33" customFormat="1" ht="18.75" customHeight="1" x14ac:dyDescent="0.25">
      <c r="A42" s="102" t="s">
        <v>6</v>
      </c>
      <c r="B42" s="103">
        <f t="shared" ref="B42:I42" si="0">SUM(B11:B41)</f>
        <v>2168</v>
      </c>
      <c r="C42" s="103">
        <f t="shared" si="0"/>
        <v>2082</v>
      </c>
      <c r="D42" s="104">
        <f t="shared" si="0"/>
        <v>0</v>
      </c>
      <c r="E42" s="103">
        <f t="shared" si="0"/>
        <v>346</v>
      </c>
      <c r="F42" s="103">
        <f t="shared" si="0"/>
        <v>0</v>
      </c>
      <c r="G42" s="104">
        <f t="shared" si="0"/>
        <v>0</v>
      </c>
      <c r="H42" s="103">
        <f t="shared" si="0"/>
        <v>0</v>
      </c>
      <c r="I42" s="220">
        <f t="shared" si="0"/>
        <v>0</v>
      </c>
      <c r="J42" s="221"/>
      <c r="K42" s="105">
        <f>SUM(K11:K41)</f>
        <v>0</v>
      </c>
      <c r="L42" s="106">
        <f>SUM(L11:L41)</f>
        <v>0</v>
      </c>
      <c r="M42" s="213">
        <f>SUM(M11:O41)</f>
        <v>0</v>
      </c>
      <c r="N42" s="214"/>
      <c r="O42" s="215"/>
      <c r="P42" s="253" t="s">
        <v>6</v>
      </c>
      <c r="Q42" s="254"/>
    </row>
    <row r="43" spans="1:17" s="39" customFormat="1" ht="3" customHeight="1" x14ac:dyDescent="0.2">
      <c r="A43" s="34"/>
      <c r="B43" s="35"/>
      <c r="C43" s="35"/>
      <c r="D43" s="35"/>
      <c r="E43" s="35"/>
      <c r="F43" s="35"/>
      <c r="G43" s="35"/>
      <c r="H43" s="35"/>
      <c r="I43" s="35"/>
      <c r="J43" s="36"/>
      <c r="K43" s="35"/>
      <c r="L43" s="21"/>
      <c r="M43" s="37">
        <v>0</v>
      </c>
      <c r="N43" s="37"/>
      <c r="O43" s="37"/>
      <c r="P43" s="37"/>
      <c r="Q43" s="38"/>
    </row>
    <row r="44" spans="1:17" s="33" customFormat="1" ht="12" customHeight="1" x14ac:dyDescent="0.2">
      <c r="A44" s="222">
        <v>0</v>
      </c>
      <c r="B44" s="223"/>
      <c r="C44" s="223"/>
      <c r="D44" s="223"/>
      <c r="E44" s="223"/>
      <c r="F44" s="223"/>
      <c r="G44" s="223"/>
      <c r="H44" s="223"/>
      <c r="I44" s="224"/>
      <c r="J44" s="198"/>
      <c r="K44" s="199"/>
      <c r="L44" s="200"/>
      <c r="M44" s="200"/>
      <c r="N44" s="200"/>
      <c r="O44" s="200"/>
      <c r="P44" s="200"/>
      <c r="Q44" s="201"/>
    </row>
    <row r="45" spans="1:17" s="33" customFormat="1" ht="12" customHeight="1" x14ac:dyDescent="0.2">
      <c r="A45" s="15"/>
      <c r="B45" s="205">
        <v>2.5</v>
      </c>
      <c r="C45" s="40"/>
      <c r="D45" s="40"/>
      <c r="E45" s="205">
        <v>2</v>
      </c>
      <c r="F45" s="40"/>
      <c r="G45" s="40"/>
      <c r="H45" s="205">
        <v>3</v>
      </c>
      <c r="I45" s="41"/>
      <c r="J45" s="198"/>
      <c r="K45" s="202"/>
      <c r="L45" s="203"/>
      <c r="M45" s="203"/>
      <c r="N45" s="203"/>
      <c r="O45" s="203"/>
      <c r="P45" s="203"/>
      <c r="Q45" s="204"/>
    </row>
    <row r="46" spans="1:17" s="39" customFormat="1" ht="12" customHeight="1" x14ac:dyDescent="0.2">
      <c r="A46" s="15"/>
      <c r="B46" s="206"/>
      <c r="C46" s="40"/>
      <c r="D46" s="40"/>
      <c r="E46" s="206"/>
      <c r="F46" s="40"/>
      <c r="G46" s="40"/>
      <c r="H46" s="206"/>
      <c r="I46" s="41"/>
      <c r="J46" s="198"/>
      <c r="K46" s="191"/>
      <c r="L46" s="185"/>
      <c r="M46" s="185"/>
      <c r="N46" s="185"/>
      <c r="O46" s="185"/>
      <c r="P46" s="185"/>
      <c r="Q46" s="186"/>
    </row>
    <row r="47" spans="1:17" s="39" customFormat="1" ht="3.75" customHeight="1" x14ac:dyDescent="0.2">
      <c r="A47" s="15"/>
      <c r="B47" s="40"/>
      <c r="C47" s="40"/>
      <c r="D47" s="40"/>
      <c r="E47" s="40"/>
      <c r="F47" s="40"/>
      <c r="G47" s="40"/>
      <c r="H47" s="40"/>
      <c r="I47" s="41"/>
      <c r="J47" s="198"/>
      <c r="K47" s="192"/>
      <c r="L47" s="193"/>
      <c r="M47" s="193"/>
      <c r="N47" s="193"/>
      <c r="O47" s="193"/>
      <c r="P47" s="193"/>
      <c r="Q47" s="194"/>
    </row>
    <row r="48" spans="1:17" s="42" customFormat="1" ht="12" customHeight="1" x14ac:dyDescent="0.2">
      <c r="A48" s="225">
        <f>B42*A44</f>
        <v>0</v>
      </c>
      <c r="B48" s="226"/>
      <c r="C48" s="226"/>
      <c r="D48" s="226"/>
      <c r="E48" s="226"/>
      <c r="F48" s="226"/>
      <c r="G48" s="226"/>
      <c r="H48" s="226"/>
      <c r="I48" s="227"/>
      <c r="J48" s="198"/>
      <c r="K48" s="195"/>
      <c r="L48" s="196"/>
      <c r="M48" s="196"/>
      <c r="N48" s="196"/>
      <c r="O48" s="196"/>
      <c r="P48" s="196"/>
      <c r="Q48" s="197"/>
    </row>
    <row r="49" spans="1:17" s="46" customFormat="1" ht="24" customHeight="1" x14ac:dyDescent="0.2">
      <c r="A49" s="43"/>
      <c r="B49" s="44">
        <f>B42*B45</f>
        <v>5420</v>
      </c>
      <c r="C49" s="16"/>
      <c r="D49" s="16"/>
      <c r="E49" s="44">
        <f>E42*E45</f>
        <v>692</v>
      </c>
      <c r="F49" s="43"/>
      <c r="G49" s="16"/>
      <c r="H49" s="44">
        <f>H42*H45</f>
        <v>0</v>
      </c>
      <c r="I49" s="45"/>
      <c r="J49" s="198"/>
      <c r="K49" s="189"/>
      <c r="L49" s="185"/>
      <c r="M49" s="185"/>
      <c r="N49" s="185"/>
      <c r="O49" s="185"/>
      <c r="P49" s="185"/>
      <c r="Q49" s="186"/>
    </row>
    <row r="50" spans="1:17" s="46" customFormat="1" ht="3.75" customHeight="1" x14ac:dyDescent="0.2">
      <c r="A50" s="47"/>
      <c r="B50" s="48"/>
      <c r="C50" s="48"/>
      <c r="D50" s="48"/>
      <c r="E50" s="48"/>
      <c r="F50" s="48"/>
      <c r="G50" s="48"/>
      <c r="H50" s="48"/>
      <c r="I50" s="49"/>
      <c r="J50" s="50"/>
      <c r="K50" s="190"/>
      <c r="L50" s="187"/>
      <c r="M50" s="187"/>
      <c r="N50" s="187"/>
      <c r="O50" s="187"/>
      <c r="P50" s="187"/>
      <c r="Q50" s="188"/>
    </row>
    <row r="51" spans="1:17" s="46" customFormat="1" ht="3" customHeight="1" x14ac:dyDescent="0.2">
      <c r="A51" s="48"/>
      <c r="B51" s="48"/>
      <c r="C51" s="48"/>
      <c r="D51" s="48"/>
      <c r="E51" s="48"/>
      <c r="F51" s="48"/>
      <c r="G51" s="48"/>
      <c r="H51" s="48"/>
      <c r="I51" s="48"/>
      <c r="J51" s="51"/>
      <c r="K51" s="48"/>
      <c r="L51" s="48"/>
      <c r="M51" s="48"/>
      <c r="N51" s="48"/>
      <c r="O51" s="48"/>
      <c r="P51" s="48"/>
      <c r="Q51" s="48"/>
    </row>
    <row r="52" spans="1:17" x14ac:dyDescent="0.2">
      <c r="A52" s="52" t="s">
        <v>9</v>
      </c>
      <c r="B52" s="17"/>
      <c r="C52" s="17"/>
      <c r="D52" s="17"/>
      <c r="E52" s="17"/>
      <c r="F52" s="17"/>
      <c r="G52" s="17"/>
      <c r="H52" s="53">
        <v>1</v>
      </c>
      <c r="I52" s="19"/>
      <c r="J52" s="19"/>
      <c r="K52" s="19"/>
      <c r="L52" s="19"/>
      <c r="M52" s="19"/>
      <c r="N52" s="17"/>
      <c r="O52" s="17"/>
      <c r="P52" s="17"/>
      <c r="Q52" s="16"/>
    </row>
  </sheetData>
  <mergeCells count="123">
    <mergeCell ref="A8:A10"/>
    <mergeCell ref="B8:D9"/>
    <mergeCell ref="E8:G9"/>
    <mergeCell ref="H8:K9"/>
    <mergeCell ref="L8:L9"/>
    <mergeCell ref="L1:M1"/>
    <mergeCell ref="M8:O9"/>
    <mergeCell ref="N1:Q1"/>
    <mergeCell ref="L2:Q2"/>
    <mergeCell ref="L3:M3"/>
    <mergeCell ref="N3:Q3"/>
    <mergeCell ref="A6:F6"/>
    <mergeCell ref="G6:K6"/>
    <mergeCell ref="L6:Q6"/>
    <mergeCell ref="P8:Q10"/>
    <mergeCell ref="I10:J10"/>
    <mergeCell ref="M10:O10"/>
    <mergeCell ref="I11:J11"/>
    <mergeCell ref="M11:O11"/>
    <mergeCell ref="P11:Q11"/>
    <mergeCell ref="I12:J12"/>
    <mergeCell ref="M12:O12"/>
    <mergeCell ref="P12:Q12"/>
    <mergeCell ref="I13:J13"/>
    <mergeCell ref="M13:O13"/>
    <mergeCell ref="P13:Q13"/>
    <mergeCell ref="I14:J14"/>
    <mergeCell ref="M14:O14"/>
    <mergeCell ref="P14:Q14"/>
    <mergeCell ref="I15:J15"/>
    <mergeCell ref="M15:O15"/>
    <mergeCell ref="P15:Q15"/>
    <mergeCell ref="I16:J16"/>
    <mergeCell ref="M16:O16"/>
    <mergeCell ref="P16:Q16"/>
    <mergeCell ref="I17:J17"/>
    <mergeCell ref="M17:O17"/>
    <mergeCell ref="P17:Q17"/>
    <mergeCell ref="I18:J18"/>
    <mergeCell ref="M18:O18"/>
    <mergeCell ref="P18:Q18"/>
    <mergeCell ref="I19:J19"/>
    <mergeCell ref="M19:O19"/>
    <mergeCell ref="P19:Q19"/>
    <mergeCell ref="I20:J20"/>
    <mergeCell ref="M20:O20"/>
    <mergeCell ref="P20:Q20"/>
    <mergeCell ref="I21:J21"/>
    <mergeCell ref="M21:O21"/>
    <mergeCell ref="P21:Q21"/>
    <mergeCell ref="I22:J22"/>
    <mergeCell ref="M22:O22"/>
    <mergeCell ref="P22:Q22"/>
    <mergeCell ref="I23:J23"/>
    <mergeCell ref="M23:O23"/>
    <mergeCell ref="P23:Q23"/>
    <mergeCell ref="I24:J24"/>
    <mergeCell ref="M24:O24"/>
    <mergeCell ref="P24:Q24"/>
    <mergeCell ref="I25:J25"/>
    <mergeCell ref="M25:O25"/>
    <mergeCell ref="P25:Q25"/>
    <mergeCell ref="I26:J26"/>
    <mergeCell ref="M26:O26"/>
    <mergeCell ref="P26:Q26"/>
    <mergeCell ref="I27:J27"/>
    <mergeCell ref="M27:O27"/>
    <mergeCell ref="P27:Q27"/>
    <mergeCell ref="I28:J28"/>
    <mergeCell ref="M28:O28"/>
    <mergeCell ref="P28:Q28"/>
    <mergeCell ref="I29:J29"/>
    <mergeCell ref="M29:O29"/>
    <mergeCell ref="P29:Q29"/>
    <mergeCell ref="I30:J30"/>
    <mergeCell ref="M30:O30"/>
    <mergeCell ref="P30:Q30"/>
    <mergeCell ref="I31:J31"/>
    <mergeCell ref="M31:O31"/>
    <mergeCell ref="P31:Q31"/>
    <mergeCell ref="I32:J32"/>
    <mergeCell ref="M32:O32"/>
    <mergeCell ref="P32:Q32"/>
    <mergeCell ref="I33:J33"/>
    <mergeCell ref="M33:O33"/>
    <mergeCell ref="P33:Q33"/>
    <mergeCell ref="I34:J34"/>
    <mergeCell ref="M34:O34"/>
    <mergeCell ref="P34:Q34"/>
    <mergeCell ref="I35:J35"/>
    <mergeCell ref="M35:O35"/>
    <mergeCell ref="P35:Q35"/>
    <mergeCell ref="I36:J36"/>
    <mergeCell ref="M36:O36"/>
    <mergeCell ref="P36:Q36"/>
    <mergeCell ref="I37:J37"/>
    <mergeCell ref="M37:O37"/>
    <mergeCell ref="P37:Q37"/>
    <mergeCell ref="I38:J38"/>
    <mergeCell ref="M38:O38"/>
    <mergeCell ref="P38:Q38"/>
    <mergeCell ref="I39:J39"/>
    <mergeCell ref="M39:O39"/>
    <mergeCell ref="P39:Q39"/>
    <mergeCell ref="H45:H46"/>
    <mergeCell ref="K46:Q48"/>
    <mergeCell ref="I40:J40"/>
    <mergeCell ref="M40:O40"/>
    <mergeCell ref="P40:Q40"/>
    <mergeCell ref="I41:J41"/>
    <mergeCell ref="M41:O41"/>
    <mergeCell ref="P41:Q41"/>
    <mergeCell ref="A48:I48"/>
    <mergeCell ref="K49:K50"/>
    <mergeCell ref="L49:Q50"/>
    <mergeCell ref="I42:J42"/>
    <mergeCell ref="M42:O42"/>
    <mergeCell ref="P42:Q42"/>
    <mergeCell ref="A44:I44"/>
    <mergeCell ref="J44:J49"/>
    <mergeCell ref="K44:Q45"/>
    <mergeCell ref="B45:B46"/>
    <mergeCell ref="E45:E46"/>
  </mergeCells>
  <printOptions horizontalCentered="1" verticalCentered="1"/>
  <pageMargins left="0" right="0" top="0" bottom="0" header="0" footer="0"/>
  <pageSetup scale="99" orientation="portrait" horizontalDpi="4294967292" r:id="rId1"/>
  <headerFooter alignWithMargins="0"/>
  <ignoredErrors>
    <ignoredError sqref="H11:H4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238125</xdr:rowOff>
                  </from>
                  <to>
                    <xdr:col>1</xdr:col>
                    <xdr:colOff>28575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July</vt:lpstr>
      <vt:lpstr>Julback</vt:lpstr>
      <vt:lpstr>August</vt:lpstr>
      <vt:lpstr>Augback</vt:lpstr>
      <vt:lpstr>September</vt:lpstr>
      <vt:lpstr>Sepback</vt:lpstr>
      <vt:lpstr>October</vt:lpstr>
      <vt:lpstr>Octback</vt:lpstr>
      <vt:lpstr>November</vt:lpstr>
      <vt:lpstr>Novback</vt:lpstr>
      <vt:lpstr>December</vt:lpstr>
      <vt:lpstr>Decback</vt:lpstr>
      <vt:lpstr>January</vt:lpstr>
      <vt:lpstr>Janback</vt:lpstr>
      <vt:lpstr>February</vt:lpstr>
      <vt:lpstr>Febback</vt:lpstr>
      <vt:lpstr>March</vt:lpstr>
      <vt:lpstr>Marback</vt:lpstr>
      <vt:lpstr>April</vt:lpstr>
      <vt:lpstr>Aprback</vt:lpstr>
      <vt:lpstr>May</vt:lpstr>
      <vt:lpstr>Mayback</vt:lpstr>
      <vt:lpstr>June</vt:lpstr>
      <vt:lpstr>Junback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VISITOR ATTENDANCE REPORT</dc:title>
  <dc:subject>Park Operations Responsible</dc:subject>
  <dc:creator>DPR Forms Coordinator</dc:creator>
  <dc:description>7/09 [Page 1: Updated Row 10 (Columns D,G,&amp;K) titles]</dc:description>
  <cp:lastModifiedBy>Navarro, Jose</cp:lastModifiedBy>
  <cp:lastPrinted>2014-01-02T17:15:38Z</cp:lastPrinted>
  <dcterms:created xsi:type="dcterms:W3CDTF">2008-02-04T20:55:14Z</dcterms:created>
  <dcterms:modified xsi:type="dcterms:W3CDTF">2015-05-17T20:36:20Z</dcterms:modified>
</cp:coreProperties>
</file>