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research\xRatio\"/>
    </mc:Choice>
  </mc:AlternateContent>
  <bookViews>
    <workbookView xWindow="0" yWindow="0" windowWidth="20490" windowHeight="7755"/>
  </bookViews>
  <sheets>
    <sheet name="3d AE" sheetId="1" r:id="rId1"/>
    <sheet name="CoP AE" sheetId="2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C3" i="1"/>
  <c r="EM25" i="22"/>
  <c r="EM20" i="22"/>
  <c r="E5" i="22" l="1"/>
  <c r="B38" i="22" l="1"/>
  <c r="B37" i="22"/>
  <c r="B36" i="22"/>
  <c r="B5" i="22" l="1"/>
  <c r="C5" i="22"/>
  <c r="D5" i="22"/>
  <c r="B8" i="22"/>
  <c r="C8" i="22"/>
  <c r="D8" i="22"/>
  <c r="BY8" i="22"/>
  <c r="A27" i="22" l="1"/>
  <c r="BY26" i="22"/>
  <c r="BY27" i="22"/>
  <c r="BY28" i="22"/>
  <c r="BY29" i="22"/>
  <c r="BY30" i="22"/>
  <c r="BY31" i="22"/>
  <c r="BY32" i="22"/>
  <c r="BY33" i="22"/>
  <c r="BY34" i="22"/>
  <c r="BY35" i="22"/>
  <c r="BY36" i="22"/>
  <c r="BY37" i="22"/>
  <c r="BY38" i="22"/>
  <c r="BY39" i="22"/>
  <c r="BY40" i="22"/>
  <c r="BY41" i="22"/>
  <c r="BY42" i="22"/>
  <c r="BY43" i="22"/>
  <c r="BY44" i="22"/>
  <c r="BY45" i="22"/>
  <c r="D19" i="1"/>
  <c r="E19" i="1"/>
  <c r="C19" i="1"/>
  <c r="F19" i="1" s="1"/>
  <c r="B32" i="22" s="1"/>
  <c r="D15" i="1"/>
  <c r="F15" i="1" s="1"/>
  <c r="B28" i="22" s="1"/>
  <c r="E15" i="1"/>
  <c r="C15" i="1"/>
  <c r="BY25" i="22" l="1"/>
  <c r="BY24" i="22"/>
  <c r="BY23" i="22"/>
  <c r="BY22" i="22"/>
  <c r="BY21" i="22"/>
  <c r="BY20" i="22"/>
  <c r="BY19" i="22"/>
  <c r="C19" i="22"/>
  <c r="A19" i="22"/>
  <c r="BY18" i="22"/>
  <c r="C18" i="22"/>
  <c r="A18" i="22"/>
  <c r="BY17" i="22"/>
  <c r="C17" i="22"/>
  <c r="A17" i="22"/>
  <c r="BY16" i="22"/>
  <c r="A16" i="22"/>
  <c r="BY15" i="22"/>
  <c r="BY14" i="22"/>
  <c r="A14" i="22"/>
  <c r="BY13" i="22"/>
  <c r="A13" i="22"/>
  <c r="BY12" i="22"/>
  <c r="A12" i="22"/>
  <c r="BY11" i="22"/>
  <c r="BY10" i="22"/>
  <c r="BY9" i="22"/>
  <c r="D9" i="22"/>
  <c r="C9" i="22"/>
  <c r="B9" i="22"/>
  <c r="A9" i="22"/>
  <c r="A8" i="22"/>
  <c r="BY7" i="22"/>
  <c r="D7" i="22"/>
  <c r="C7" i="22"/>
  <c r="B7" i="22"/>
  <c r="A7" i="22"/>
  <c r="BY6" i="22"/>
  <c r="D6" i="22"/>
  <c r="C6" i="22"/>
  <c r="B6" i="22"/>
  <c r="A6" i="22"/>
  <c r="BY5" i="22"/>
  <c r="D13" i="22"/>
  <c r="B13" i="22"/>
  <c r="A5" i="22"/>
  <c r="D4" i="22"/>
  <c r="EE2" i="22" s="1"/>
  <c r="C4" i="22"/>
  <c r="ED2" i="22" s="1"/>
  <c r="B4" i="22"/>
  <c r="EC2" i="22" s="1"/>
  <c r="A4" i="22"/>
  <c r="D3" i="22"/>
  <c r="C3" i="22"/>
  <c r="B3" i="22"/>
  <c r="J5" i="22" l="1"/>
  <c r="G5" i="22" s="1"/>
  <c r="B21" i="22"/>
  <c r="B22" i="22"/>
  <c r="B23" i="22"/>
  <c r="C32" i="22"/>
  <c r="C29" i="22"/>
  <c r="C31" i="22"/>
  <c r="C28" i="22"/>
  <c r="C30" i="22"/>
  <c r="D14" i="22"/>
  <c r="J6" i="22"/>
  <c r="J10" i="22"/>
  <c r="J14" i="22"/>
  <c r="J18" i="22"/>
  <c r="J22" i="22"/>
  <c r="J26" i="22"/>
  <c r="J30" i="22"/>
  <c r="J34" i="22"/>
  <c r="J38" i="22"/>
  <c r="J42" i="22"/>
  <c r="J13" i="22"/>
  <c r="J29" i="22"/>
  <c r="J37" i="22"/>
  <c r="J45" i="22"/>
  <c r="J7" i="22"/>
  <c r="J11" i="22"/>
  <c r="J15" i="22"/>
  <c r="J19" i="22"/>
  <c r="J23" i="22"/>
  <c r="J27" i="22"/>
  <c r="J31" i="22"/>
  <c r="J35" i="22"/>
  <c r="J39" i="22"/>
  <c r="J43" i="22"/>
  <c r="J8" i="22"/>
  <c r="J12" i="22"/>
  <c r="J16" i="22"/>
  <c r="J20" i="22"/>
  <c r="J24" i="22"/>
  <c r="J28" i="22"/>
  <c r="J32" i="22"/>
  <c r="J36" i="22"/>
  <c r="J40" i="22"/>
  <c r="J44" i="22"/>
  <c r="J9" i="22"/>
  <c r="J17" i="22"/>
  <c r="J21" i="22"/>
  <c r="J25" i="22"/>
  <c r="J33" i="22"/>
  <c r="J41" i="22"/>
  <c r="C14" i="22"/>
  <c r="E6" i="22"/>
  <c r="C13" i="22"/>
  <c r="B14" i="22"/>
  <c r="E7" i="22" l="1"/>
  <c r="E8" i="22" s="1"/>
  <c r="E9" i="22" s="1"/>
  <c r="G6" i="22"/>
  <c r="L5" i="22"/>
  <c r="D49" i="1"/>
  <c r="D53" i="1" s="1"/>
  <c r="D57" i="1" s="1"/>
  <c r="D61" i="1" s="1"/>
  <c r="D65" i="1" s="1"/>
  <c r="E45" i="1"/>
  <c r="E53" i="1" s="1"/>
  <c r="E47" i="1"/>
  <c r="E67" i="1" s="1"/>
  <c r="E46" i="1"/>
  <c r="E62" i="1" s="1"/>
  <c r="B50" i="1"/>
  <c r="B54" i="1" s="1"/>
  <c r="B58" i="1" s="1"/>
  <c r="B62" i="1" s="1"/>
  <c r="B66" i="1" s="1"/>
  <c r="C50" i="1"/>
  <c r="C54" i="1" s="1"/>
  <c r="C58" i="1" s="1"/>
  <c r="C62" i="1" s="1"/>
  <c r="C66" i="1" s="1"/>
  <c r="D50" i="1"/>
  <c r="D54" i="1" s="1"/>
  <c r="D58" i="1" s="1"/>
  <c r="D62" i="1" s="1"/>
  <c r="D66" i="1" s="1"/>
  <c r="B51" i="1"/>
  <c r="B55" i="1" s="1"/>
  <c r="B59" i="1" s="1"/>
  <c r="B63" i="1" s="1"/>
  <c r="B67" i="1" s="1"/>
  <c r="C51" i="1"/>
  <c r="C55" i="1" s="1"/>
  <c r="C59" i="1" s="1"/>
  <c r="C63" i="1" s="1"/>
  <c r="C67" i="1" s="1"/>
  <c r="D51" i="1"/>
  <c r="D55" i="1" s="1"/>
  <c r="D59" i="1" s="1"/>
  <c r="D63" i="1" s="1"/>
  <c r="D67" i="1" s="1"/>
  <c r="C49" i="1"/>
  <c r="C53" i="1" s="1"/>
  <c r="C57" i="1" s="1"/>
  <c r="C61" i="1" s="1"/>
  <c r="C65" i="1" s="1"/>
  <c r="B49" i="1"/>
  <c r="E23" i="1"/>
  <c r="E24" i="1"/>
  <c r="E25" i="1"/>
  <c r="E26" i="1"/>
  <c r="E27" i="1"/>
  <c r="D23" i="1"/>
  <c r="C23" i="1"/>
  <c r="E11" i="1"/>
  <c r="E12" i="1"/>
  <c r="G7" i="22" l="1"/>
  <c r="K7" i="22" s="1"/>
  <c r="K5" i="22"/>
  <c r="V5" i="22" s="1"/>
  <c r="M5" i="22"/>
  <c r="T5" i="22" s="1"/>
  <c r="G8" i="22"/>
  <c r="E10" i="22"/>
  <c r="E11" i="22" s="1"/>
  <c r="E12" i="22" s="1"/>
  <c r="G9" i="22"/>
  <c r="M6" i="22"/>
  <c r="K6" i="22"/>
  <c r="L6" i="22"/>
  <c r="E65" i="1"/>
  <c r="E63" i="1"/>
  <c r="E50" i="1"/>
  <c r="E58" i="1"/>
  <c r="F46" i="1"/>
  <c r="E66" i="1"/>
  <c r="E51" i="1"/>
  <c r="E54" i="1"/>
  <c r="B53" i="1"/>
  <c r="E59" i="1"/>
  <c r="E49" i="1"/>
  <c r="F50" i="1" s="1"/>
  <c r="E55" i="1"/>
  <c r="E61" i="1"/>
  <c r="E57" i="1"/>
  <c r="L7" i="22" l="1"/>
  <c r="V7" i="22" s="1"/>
  <c r="B31" i="1"/>
  <c r="C31" i="1" s="1"/>
  <c r="CW1" i="22" s="1"/>
  <c r="M7" i="22"/>
  <c r="U7" i="22" s="1"/>
  <c r="K9" i="22"/>
  <c r="U5" i="22"/>
  <c r="M8" i="22"/>
  <c r="K8" i="22"/>
  <c r="L8" i="22"/>
  <c r="L9" i="22"/>
  <c r="G11" i="22"/>
  <c r="G10" i="22"/>
  <c r="M9" i="22"/>
  <c r="U6" i="22"/>
  <c r="T6" i="22"/>
  <c r="V6" i="22"/>
  <c r="E13" i="22"/>
  <c r="G12" i="22"/>
  <c r="F54" i="1"/>
  <c r="B32" i="1" s="1"/>
  <c r="B57" i="1"/>
  <c r="T7" i="22" l="1"/>
  <c r="T8" i="22"/>
  <c r="T1" i="22" s="1"/>
  <c r="M11" i="22"/>
  <c r="U9" i="22"/>
  <c r="V9" i="22"/>
  <c r="K10" i="22"/>
  <c r="W5" i="22"/>
  <c r="V8" i="22"/>
  <c r="U8" i="22"/>
  <c r="M10" i="22"/>
  <c r="L11" i="22"/>
  <c r="K11" i="22"/>
  <c r="L10" i="22"/>
  <c r="T9" i="22"/>
  <c r="W6" i="22"/>
  <c r="E14" i="22"/>
  <c r="G13" i="22"/>
  <c r="M12" i="22"/>
  <c r="K12" i="22"/>
  <c r="L12" i="22"/>
  <c r="E31" i="1"/>
  <c r="D31" i="1"/>
  <c r="I12" i="1"/>
  <c r="D32" i="1"/>
  <c r="E32" i="1"/>
  <c r="K7" i="1" s="1"/>
  <c r="C32" i="1"/>
  <c r="F58" i="1"/>
  <c r="B33" i="1" s="1"/>
  <c r="B61" i="1"/>
  <c r="J12" i="1" l="1"/>
  <c r="L12" i="1" s="1"/>
  <c r="CX1" i="22"/>
  <c r="K12" i="1"/>
  <c r="CY1" i="22"/>
  <c r="W7" i="22"/>
  <c r="U11" i="22"/>
  <c r="V10" i="22"/>
  <c r="W8" i="22"/>
  <c r="T10" i="22"/>
  <c r="U10" i="22"/>
  <c r="V11" i="22"/>
  <c r="T11" i="22"/>
  <c r="W9" i="22"/>
  <c r="U12" i="22"/>
  <c r="V12" i="22"/>
  <c r="T12" i="22"/>
  <c r="M13" i="22"/>
  <c r="K13" i="22"/>
  <c r="L13" i="22"/>
  <c r="E15" i="22"/>
  <c r="G14" i="22"/>
  <c r="J7" i="1"/>
  <c r="I7" i="1"/>
  <c r="I13" i="1"/>
  <c r="K13" i="1"/>
  <c r="J13" i="1"/>
  <c r="E33" i="1"/>
  <c r="K14" i="1" s="1"/>
  <c r="C33" i="1"/>
  <c r="I14" i="1" s="1"/>
  <c r="D33" i="1"/>
  <c r="J14" i="1" s="1"/>
  <c r="F62" i="1"/>
  <c r="B34" i="1" s="1"/>
  <c r="B65" i="1"/>
  <c r="F66" i="1" s="1"/>
  <c r="B35" i="1" s="1"/>
  <c r="W11" i="22" l="1"/>
  <c r="W10" i="22"/>
  <c r="T13" i="22"/>
  <c r="W12" i="22"/>
  <c r="V13" i="22"/>
  <c r="K14" i="22"/>
  <c r="M14" i="22"/>
  <c r="L14" i="22"/>
  <c r="E16" i="22"/>
  <c r="G15" i="22"/>
  <c r="U13" i="22"/>
  <c r="L13" i="1"/>
  <c r="L14" i="1"/>
  <c r="C35" i="1"/>
  <c r="D35" i="1"/>
  <c r="DA1" i="22" s="1"/>
  <c r="E35" i="1"/>
  <c r="DB1" i="22" s="1"/>
  <c r="C34" i="1"/>
  <c r="I15" i="1" s="1"/>
  <c r="D34" i="1"/>
  <c r="J15" i="1" s="1"/>
  <c r="E34" i="1"/>
  <c r="CZ1" i="22" l="1"/>
  <c r="I16" i="1"/>
  <c r="EA1" i="22"/>
  <c r="T14" i="22"/>
  <c r="U14" i="22"/>
  <c r="E17" i="22"/>
  <c r="G16" i="22"/>
  <c r="K15" i="22"/>
  <c r="M15" i="22"/>
  <c r="L15" i="22"/>
  <c r="V14" i="22"/>
  <c r="W13" i="22"/>
  <c r="E38" i="1"/>
  <c r="K15" i="1"/>
  <c r="L15" i="1" s="1"/>
  <c r="J16" i="1"/>
  <c r="J5" i="1"/>
  <c r="D41" i="1"/>
  <c r="I5" i="1"/>
  <c r="D38" i="1"/>
  <c r="C41" i="1"/>
  <c r="K5" i="1"/>
  <c r="K16" i="1"/>
  <c r="C36" i="1"/>
  <c r="C37" i="1"/>
  <c r="E39" i="1"/>
  <c r="E40" i="1"/>
  <c r="E36" i="1"/>
  <c r="E37" i="1"/>
  <c r="D39" i="1"/>
  <c r="D40" i="1"/>
  <c r="C38" i="1"/>
  <c r="E41" i="1"/>
  <c r="D36" i="1"/>
  <c r="D37" i="1"/>
  <c r="C39" i="1"/>
  <c r="C40" i="1"/>
  <c r="V15" i="22" l="1"/>
  <c r="W14" i="22"/>
  <c r="T15" i="22"/>
  <c r="K16" i="22"/>
  <c r="M16" i="22"/>
  <c r="L16" i="22"/>
  <c r="U15" i="22"/>
  <c r="E18" i="22"/>
  <c r="G17" i="22"/>
  <c r="J8" i="1"/>
  <c r="L7" i="1"/>
  <c r="L16" i="1"/>
  <c r="L5" i="1"/>
  <c r="J6" i="1" s="1"/>
  <c r="F40" i="1"/>
  <c r="F37" i="1"/>
  <c r="E19" i="22" l="1"/>
  <c r="G18" i="22"/>
  <c r="V16" i="22"/>
  <c r="T16" i="22"/>
  <c r="M17" i="22"/>
  <c r="K17" i="22"/>
  <c r="L17" i="22"/>
  <c r="U16" i="22"/>
  <c r="W15" i="22"/>
  <c r="I9" i="1"/>
  <c r="K9" i="1"/>
  <c r="K10" i="1" s="1"/>
  <c r="J9" i="1"/>
  <c r="J10" i="1" s="1"/>
  <c r="K6" i="1"/>
  <c r="I6" i="1"/>
  <c r="V17" i="22" l="1"/>
  <c r="U17" i="22"/>
  <c r="W16" i="22"/>
  <c r="M18" i="22"/>
  <c r="K18" i="22"/>
  <c r="L18" i="22"/>
  <c r="T17" i="22"/>
  <c r="E20" i="22"/>
  <c r="G19" i="22"/>
  <c r="I18" i="1"/>
  <c r="I19" i="1"/>
  <c r="Q38" i="1" s="1"/>
  <c r="L9" i="1"/>
  <c r="I10" i="1"/>
  <c r="I20" i="1"/>
  <c r="Q41" i="1" s="1"/>
  <c r="I21" i="1"/>
  <c r="I22" i="1"/>
  <c r="L6" i="1"/>
  <c r="V18" i="22" l="1"/>
  <c r="T18" i="22"/>
  <c r="U18" i="22"/>
  <c r="M19" i="22"/>
  <c r="K19" i="22"/>
  <c r="L19" i="22"/>
  <c r="W17" i="22"/>
  <c r="E21" i="22"/>
  <c r="G20" i="22"/>
  <c r="I27" i="1"/>
  <c r="K28" i="1"/>
  <c r="K27" i="1"/>
  <c r="I28" i="1"/>
  <c r="K26" i="1"/>
  <c r="I26" i="1"/>
  <c r="L10" i="1"/>
  <c r="K20" i="22" l="1"/>
  <c r="M20" i="22"/>
  <c r="L20" i="22"/>
  <c r="U19" i="22"/>
  <c r="E22" i="22"/>
  <c r="G21" i="22"/>
  <c r="T19" i="22"/>
  <c r="W18" i="22"/>
  <c r="V19" i="22"/>
  <c r="M10" i="1"/>
  <c r="J11" i="1"/>
  <c r="K11" i="1"/>
  <c r="I11" i="1"/>
  <c r="G22" i="22" l="1"/>
  <c r="E23" i="22"/>
  <c r="V20" i="22"/>
  <c r="U20" i="22"/>
  <c r="T20" i="22"/>
  <c r="W19" i="22"/>
  <c r="K21" i="22"/>
  <c r="M21" i="22"/>
  <c r="L21" i="22"/>
  <c r="J18" i="1"/>
  <c r="J19" i="1"/>
  <c r="R38" i="1" l="1"/>
  <c r="S38" i="1" s="1"/>
  <c r="T21" i="22"/>
  <c r="K22" i="22"/>
  <c r="M22" i="22"/>
  <c r="L22" i="22"/>
  <c r="E24" i="22"/>
  <c r="G23" i="22"/>
  <c r="V21" i="22"/>
  <c r="U21" i="22"/>
  <c r="W20" i="22"/>
  <c r="L18" i="1"/>
  <c r="J20" i="1"/>
  <c r="L19" i="1"/>
  <c r="J21" i="1"/>
  <c r="J22" i="1"/>
  <c r="L11" i="1"/>
  <c r="I33" i="1" l="1"/>
  <c r="J33" i="1" s="1"/>
  <c r="I35" i="1"/>
  <c r="J35" i="1" s="1"/>
  <c r="I32" i="1"/>
  <c r="R41" i="1"/>
  <c r="S41" i="1" s="1"/>
  <c r="W21" i="22"/>
  <c r="T22" i="22"/>
  <c r="V22" i="22"/>
  <c r="K23" i="22"/>
  <c r="M23" i="22"/>
  <c r="L23" i="22"/>
  <c r="U22" i="22"/>
  <c r="G24" i="22"/>
  <c r="E25" i="22"/>
  <c r="I34" i="1"/>
  <c r="L22" i="1"/>
  <c r="C39" i="22" s="1"/>
  <c r="L21" i="1"/>
  <c r="L28" i="1"/>
  <c r="J27" i="1"/>
  <c r="J28" i="1"/>
  <c r="L27" i="1"/>
  <c r="L26" i="1"/>
  <c r="J26" i="1"/>
  <c r="L20" i="1"/>
  <c r="J32" i="1" l="1"/>
  <c r="Q39" i="1" s="1"/>
  <c r="DC2" i="22"/>
  <c r="W22" i="22"/>
  <c r="T23" i="22"/>
  <c r="E26" i="22"/>
  <c r="G25" i="22"/>
  <c r="K24" i="22"/>
  <c r="M24" i="22"/>
  <c r="L24" i="22"/>
  <c r="V23" i="22"/>
  <c r="U23" i="22"/>
  <c r="K33" i="1"/>
  <c r="J34" i="1"/>
  <c r="K34" i="1" s="1"/>
  <c r="K32" i="1" l="1"/>
  <c r="J38" i="1" s="1"/>
  <c r="C36" i="22"/>
  <c r="Q40" i="1"/>
  <c r="S40" i="1" s="1"/>
  <c r="C38" i="22"/>
  <c r="J40" i="1"/>
  <c r="J39" i="1"/>
  <c r="C37" i="22"/>
  <c r="R39" i="1"/>
  <c r="S39" i="1" s="1"/>
  <c r="T24" i="22"/>
  <c r="U24" i="22"/>
  <c r="K25" i="22"/>
  <c r="M25" i="22"/>
  <c r="L25" i="22"/>
  <c r="W23" i="22"/>
  <c r="V24" i="22"/>
  <c r="E27" i="22"/>
  <c r="G26" i="22"/>
  <c r="C42" i="22" l="1"/>
  <c r="DJ1" i="22"/>
  <c r="DO2" i="22" s="1"/>
  <c r="D37" i="22"/>
  <c r="U39" i="1"/>
  <c r="D38" i="22"/>
  <c r="C43" i="22"/>
  <c r="DD1" i="22"/>
  <c r="DN2" i="22" s="1"/>
  <c r="D36" i="22"/>
  <c r="C41" i="22"/>
  <c r="DG1" i="22"/>
  <c r="DM2" i="22" s="1"/>
  <c r="D39" i="22"/>
  <c r="B17" i="22"/>
  <c r="H5" i="22" s="1"/>
  <c r="B19" i="22"/>
  <c r="B18" i="22"/>
  <c r="I5" i="22" s="1"/>
  <c r="T25" i="22"/>
  <c r="E28" i="22"/>
  <c r="G27" i="22"/>
  <c r="W24" i="22"/>
  <c r="K26" i="22"/>
  <c r="M26" i="22"/>
  <c r="L26" i="22"/>
  <c r="V25" i="22"/>
  <c r="U25" i="22"/>
  <c r="CM5" i="22" l="1"/>
  <c r="CN5" i="22"/>
  <c r="CL5" i="22"/>
  <c r="H6" i="22"/>
  <c r="H20" i="22"/>
  <c r="H9" i="22"/>
  <c r="H7" i="22"/>
  <c r="H10" i="22"/>
  <c r="H8" i="22"/>
  <c r="H11" i="22"/>
  <c r="H12" i="22"/>
  <c r="H16" i="22"/>
  <c r="H24" i="22"/>
  <c r="H23" i="22"/>
  <c r="H19" i="22"/>
  <c r="H15" i="22"/>
  <c r="H22" i="22"/>
  <c r="H18" i="22"/>
  <c r="H14" i="22"/>
  <c r="H26" i="22"/>
  <c r="H25" i="22"/>
  <c r="H21" i="22"/>
  <c r="H17" i="22"/>
  <c r="H13" i="22"/>
  <c r="I7" i="22"/>
  <c r="I8" i="22"/>
  <c r="I9" i="22"/>
  <c r="I6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W25" i="22"/>
  <c r="E29" i="22"/>
  <c r="G28" i="22"/>
  <c r="V26" i="22"/>
  <c r="U26" i="22"/>
  <c r="T26" i="22"/>
  <c r="H27" i="22"/>
  <c r="M27" i="22"/>
  <c r="I27" i="22"/>
  <c r="K27" i="22"/>
  <c r="L27" i="22"/>
  <c r="DV5" i="22" l="1"/>
  <c r="DU5" i="22"/>
  <c r="O20" i="22"/>
  <c r="CN24" i="22"/>
  <c r="CL24" i="22"/>
  <c r="CM24" i="22"/>
  <c r="CN20" i="22"/>
  <c r="CL20" i="22"/>
  <c r="CM20" i="22"/>
  <c r="CN16" i="22"/>
  <c r="CL16" i="22"/>
  <c r="CM16" i="22"/>
  <c r="CN12" i="22"/>
  <c r="CL12" i="22"/>
  <c r="CM12" i="22"/>
  <c r="CN9" i="22"/>
  <c r="CL9" i="22"/>
  <c r="CM9" i="22"/>
  <c r="CN27" i="22"/>
  <c r="CM27" i="22"/>
  <c r="CL27" i="22"/>
  <c r="CN23" i="22"/>
  <c r="CM23" i="22"/>
  <c r="CL23" i="22"/>
  <c r="CN19" i="22"/>
  <c r="CM19" i="22"/>
  <c r="CL19" i="22"/>
  <c r="CN15" i="22"/>
  <c r="CM15" i="22"/>
  <c r="CL15" i="22"/>
  <c r="CN11" i="22"/>
  <c r="CM11" i="22"/>
  <c r="CL11" i="22"/>
  <c r="CN8" i="22"/>
  <c r="CL8" i="22"/>
  <c r="CM8" i="22"/>
  <c r="CN26" i="22"/>
  <c r="CL26" i="22"/>
  <c r="CM26" i="22"/>
  <c r="CN22" i="22"/>
  <c r="CL22" i="22"/>
  <c r="CM22" i="22"/>
  <c r="CN18" i="22"/>
  <c r="CL18" i="22"/>
  <c r="CM18" i="22"/>
  <c r="CN14" i="22"/>
  <c r="CL14" i="22"/>
  <c r="CM14" i="22"/>
  <c r="CN10" i="22"/>
  <c r="CL10" i="22"/>
  <c r="CM10" i="22"/>
  <c r="CN7" i="22"/>
  <c r="CM7" i="22"/>
  <c r="CL7" i="22"/>
  <c r="CN25" i="22"/>
  <c r="CL25" i="22"/>
  <c r="CM25" i="22"/>
  <c r="CN21" i="22"/>
  <c r="CL21" i="22"/>
  <c r="CM21" i="22"/>
  <c r="CN17" i="22"/>
  <c r="CL17" i="22"/>
  <c r="CM17" i="22"/>
  <c r="CN13" i="22"/>
  <c r="CL13" i="22"/>
  <c r="CM13" i="22"/>
  <c r="CN6" i="22"/>
  <c r="CL6" i="22"/>
  <c r="CM6" i="22"/>
  <c r="N20" i="22"/>
  <c r="P20" i="22"/>
  <c r="X20" i="22" s="1"/>
  <c r="Q26" i="22"/>
  <c r="N21" i="22"/>
  <c r="N23" i="22"/>
  <c r="O22" i="22"/>
  <c r="P24" i="22"/>
  <c r="O26" i="22"/>
  <c r="O6" i="22"/>
  <c r="N9" i="22"/>
  <c r="O13" i="22"/>
  <c r="N15" i="22"/>
  <c r="N16" i="22"/>
  <c r="O10" i="22"/>
  <c r="N5" i="22"/>
  <c r="P18" i="22"/>
  <c r="O11" i="22"/>
  <c r="V1" i="22"/>
  <c r="P17" i="22"/>
  <c r="O14" i="22"/>
  <c r="P19" i="22"/>
  <c r="N12" i="22"/>
  <c r="P7" i="22"/>
  <c r="P8" i="22"/>
  <c r="U1" i="22"/>
  <c r="P16" i="22"/>
  <c r="P5" i="22"/>
  <c r="P12" i="22"/>
  <c r="O12" i="22"/>
  <c r="O16" i="22"/>
  <c r="O5" i="22"/>
  <c r="P13" i="22"/>
  <c r="N17" i="22"/>
  <c r="P21" i="22"/>
  <c r="N8" i="22"/>
  <c r="N14" i="22"/>
  <c r="O9" i="22"/>
  <c r="N11" i="22"/>
  <c r="P15" i="22"/>
  <c r="P26" i="22"/>
  <c r="O24" i="22"/>
  <c r="O18" i="22"/>
  <c r="N13" i="22"/>
  <c r="O7" i="22"/>
  <c r="P10" i="22"/>
  <c r="N18" i="22"/>
  <c r="O15" i="22"/>
  <c r="P9" i="22"/>
  <c r="N24" i="22"/>
  <c r="P6" i="22"/>
  <c r="N26" i="22"/>
  <c r="R26" i="22"/>
  <c r="P14" i="22"/>
  <c r="N22" i="22"/>
  <c r="N19" i="22"/>
  <c r="O19" i="22"/>
  <c r="N7" i="22"/>
  <c r="P22" i="22"/>
  <c r="O17" i="22"/>
  <c r="O23" i="22"/>
  <c r="S26" i="22"/>
  <c r="N10" i="22"/>
  <c r="O8" i="22"/>
  <c r="P23" i="22"/>
  <c r="N25" i="22"/>
  <c r="O25" i="22"/>
  <c r="P11" i="22"/>
  <c r="N6" i="22"/>
  <c r="O21" i="22"/>
  <c r="P25" i="22"/>
  <c r="R24" i="22"/>
  <c r="S24" i="22"/>
  <c r="Q24" i="22"/>
  <c r="S20" i="22"/>
  <c r="Q20" i="22"/>
  <c r="R20" i="22"/>
  <c r="Q16" i="22"/>
  <c r="R16" i="22"/>
  <c r="S16" i="22"/>
  <c r="S12" i="22"/>
  <c r="R12" i="22"/>
  <c r="Q12" i="22"/>
  <c r="R9" i="22"/>
  <c r="Q9" i="22"/>
  <c r="S9" i="22"/>
  <c r="S23" i="22"/>
  <c r="Q23" i="22"/>
  <c r="R23" i="22"/>
  <c r="Q19" i="22"/>
  <c r="S19" i="22"/>
  <c r="R19" i="22"/>
  <c r="Q15" i="22"/>
  <c r="R15" i="22"/>
  <c r="S15" i="22"/>
  <c r="S11" i="22"/>
  <c r="R11" i="22"/>
  <c r="Q11" i="22"/>
  <c r="R8" i="22"/>
  <c r="S8" i="22"/>
  <c r="Q8" i="22"/>
  <c r="Q22" i="22"/>
  <c r="S22" i="22"/>
  <c r="R22" i="22"/>
  <c r="S18" i="22"/>
  <c r="Q18" i="22"/>
  <c r="R18" i="22"/>
  <c r="S14" i="22"/>
  <c r="R14" i="22"/>
  <c r="Q14" i="22"/>
  <c r="S10" i="22"/>
  <c r="Q10" i="22"/>
  <c r="R10" i="22"/>
  <c r="R7" i="22"/>
  <c r="Q7" i="22"/>
  <c r="S7" i="22"/>
  <c r="Q25" i="22"/>
  <c r="R25" i="22"/>
  <c r="S25" i="22"/>
  <c r="S21" i="22"/>
  <c r="Q21" i="22"/>
  <c r="R21" i="22"/>
  <c r="S17" i="22"/>
  <c r="R17" i="22"/>
  <c r="Q17" i="22"/>
  <c r="Q13" i="22"/>
  <c r="S13" i="22"/>
  <c r="R13" i="22"/>
  <c r="S6" i="22"/>
  <c r="Q6" i="22"/>
  <c r="R6" i="22"/>
  <c r="R5" i="22"/>
  <c r="Q5" i="22"/>
  <c r="S5" i="22"/>
  <c r="S27" i="22"/>
  <c r="Q27" i="22"/>
  <c r="R27" i="22"/>
  <c r="V27" i="22"/>
  <c r="P27" i="22"/>
  <c r="N27" i="22"/>
  <c r="O27" i="22"/>
  <c r="U27" i="22"/>
  <c r="K28" i="22"/>
  <c r="M28" i="22"/>
  <c r="H28" i="22"/>
  <c r="I28" i="22"/>
  <c r="L28" i="22"/>
  <c r="W26" i="22"/>
  <c r="E30" i="22"/>
  <c r="G29" i="22"/>
  <c r="T27" i="22"/>
  <c r="DU27" i="22" l="1"/>
  <c r="DV27" i="22"/>
  <c r="DU24" i="22"/>
  <c r="DV24" i="22"/>
  <c r="DU25" i="22"/>
  <c r="DV25" i="22"/>
  <c r="DU26" i="22"/>
  <c r="DV26" i="22"/>
  <c r="DU13" i="22"/>
  <c r="DV13" i="22"/>
  <c r="DU22" i="22"/>
  <c r="DV22" i="22"/>
  <c r="DU11" i="22"/>
  <c r="DV11" i="22"/>
  <c r="DU18" i="22"/>
  <c r="DV18" i="22"/>
  <c r="DU23" i="22"/>
  <c r="DV23" i="22"/>
  <c r="DU20" i="22"/>
  <c r="DV20" i="22"/>
  <c r="DU21" i="22"/>
  <c r="DV21" i="22"/>
  <c r="DU14" i="22"/>
  <c r="DV14" i="22"/>
  <c r="DU19" i="22"/>
  <c r="DV19" i="22"/>
  <c r="DU16" i="22"/>
  <c r="DV16" i="22"/>
  <c r="DU17" i="22"/>
  <c r="DV17" i="22"/>
  <c r="DU15" i="22"/>
  <c r="DV15" i="22"/>
  <c r="DU12" i="22"/>
  <c r="DV12" i="22"/>
  <c r="DU6" i="22"/>
  <c r="DV6" i="22"/>
  <c r="DU8" i="22"/>
  <c r="DV8" i="22"/>
  <c r="DU7" i="22"/>
  <c r="DV7" i="22"/>
  <c r="DU10" i="22"/>
  <c r="DV10" i="22"/>
  <c r="DU9" i="22"/>
  <c r="DV9" i="22"/>
  <c r="CN28" i="22"/>
  <c r="CL28" i="22"/>
  <c r="CM28" i="22"/>
  <c r="Y20" i="22"/>
  <c r="AQ20" i="22" s="1"/>
  <c r="Z20" i="22"/>
  <c r="Z26" i="22"/>
  <c r="X24" i="22"/>
  <c r="X18" i="22"/>
  <c r="Y16" i="22"/>
  <c r="W1" i="22"/>
  <c r="X26" i="22"/>
  <c r="Y23" i="22"/>
  <c r="Z23" i="22"/>
  <c r="X13" i="22"/>
  <c r="Z13" i="22"/>
  <c r="Z5" i="22"/>
  <c r="X6" i="22"/>
  <c r="Z16" i="22"/>
  <c r="Y5" i="22"/>
  <c r="X11" i="22"/>
  <c r="X22" i="22"/>
  <c r="Y21" i="22"/>
  <c r="X14" i="22"/>
  <c r="Z11" i="22"/>
  <c r="X10" i="22"/>
  <c r="Z9" i="22"/>
  <c r="Y17" i="22"/>
  <c r="X19" i="22"/>
  <c r="X7" i="22"/>
  <c r="Y9" i="22"/>
  <c r="Z12" i="22"/>
  <c r="Y15" i="22"/>
  <c r="Y12" i="22"/>
  <c r="AD10" i="22"/>
  <c r="X8" i="22"/>
  <c r="Y8" i="22"/>
  <c r="X5" i="22"/>
  <c r="X12" i="22"/>
  <c r="X16" i="22"/>
  <c r="Z24" i="22"/>
  <c r="AB5" i="22"/>
  <c r="AB26" i="22"/>
  <c r="AC5" i="22"/>
  <c r="AD5" i="22"/>
  <c r="Z14" i="22"/>
  <c r="AD15" i="22"/>
  <c r="AC26" i="22"/>
  <c r="X21" i="22"/>
  <c r="Y24" i="22"/>
  <c r="Y10" i="22"/>
  <c r="Y13" i="22"/>
  <c r="Z17" i="22"/>
  <c r="Z19" i="22"/>
  <c r="AD26" i="22"/>
  <c r="X17" i="22"/>
  <c r="X9" i="22"/>
  <c r="Y19" i="22"/>
  <c r="Z8" i="22"/>
  <c r="Y26" i="22"/>
  <c r="Y22" i="22"/>
  <c r="Y18" i="22"/>
  <c r="Z15" i="22"/>
  <c r="Z22" i="22"/>
  <c r="AD6" i="22"/>
  <c r="AB25" i="22"/>
  <c r="X15" i="22"/>
  <c r="Y11" i="22"/>
  <c r="Z18" i="22"/>
  <c r="Y14" i="22"/>
  <c r="Z7" i="22"/>
  <c r="Z21" i="22"/>
  <c r="X25" i="22"/>
  <c r="X23" i="22"/>
  <c r="AD18" i="22"/>
  <c r="Z10" i="22"/>
  <c r="Y7" i="22"/>
  <c r="AB16" i="22"/>
  <c r="Y25" i="22"/>
  <c r="Z6" i="22"/>
  <c r="Y6" i="22"/>
  <c r="AD21" i="22"/>
  <c r="AD25" i="22"/>
  <c r="AB7" i="22"/>
  <c r="AD22" i="22"/>
  <c r="Z25" i="22"/>
  <c r="AB14" i="22"/>
  <c r="AB10" i="22"/>
  <c r="AB8" i="22"/>
  <c r="AB11" i="22"/>
  <c r="AD19" i="22"/>
  <c r="AB9" i="22"/>
  <c r="AD12" i="22"/>
  <c r="AD13" i="22"/>
  <c r="AD17" i="22"/>
  <c r="AB21" i="22"/>
  <c r="AB15" i="22"/>
  <c r="AB23" i="22"/>
  <c r="AD20" i="22"/>
  <c r="AB24" i="22"/>
  <c r="AC10" i="22"/>
  <c r="AC23" i="22"/>
  <c r="AC16" i="22"/>
  <c r="AC24" i="22"/>
  <c r="AB13" i="22"/>
  <c r="AB17" i="22"/>
  <c r="AD7" i="22"/>
  <c r="AC7" i="22"/>
  <c r="AB22" i="22"/>
  <c r="AB19" i="22"/>
  <c r="AC9" i="22"/>
  <c r="AB12" i="22"/>
  <c r="AC6" i="22"/>
  <c r="AC13" i="22"/>
  <c r="AC14" i="22"/>
  <c r="AC18" i="22"/>
  <c r="AC22" i="22"/>
  <c r="AC11" i="22"/>
  <c r="AC19" i="22"/>
  <c r="AD9" i="22"/>
  <c r="AC20" i="22"/>
  <c r="AD24" i="22"/>
  <c r="AB6" i="22"/>
  <c r="AC17" i="22"/>
  <c r="AC21" i="22"/>
  <c r="AC25" i="22"/>
  <c r="AD14" i="22"/>
  <c r="AB18" i="22"/>
  <c r="AD8" i="22"/>
  <c r="AC8" i="22"/>
  <c r="AD11" i="22"/>
  <c r="AC15" i="22"/>
  <c r="AD23" i="22"/>
  <c r="AC12" i="22"/>
  <c r="AD16" i="22"/>
  <c r="AB20" i="22"/>
  <c r="AD27" i="22"/>
  <c r="X27" i="22"/>
  <c r="P28" i="22"/>
  <c r="N28" i="22"/>
  <c r="O28" i="22"/>
  <c r="W27" i="22"/>
  <c r="V28" i="22"/>
  <c r="U28" i="22"/>
  <c r="AB27" i="22"/>
  <c r="S28" i="22"/>
  <c r="Q28" i="22"/>
  <c r="R28" i="22"/>
  <c r="Z27" i="22"/>
  <c r="I29" i="22"/>
  <c r="M29" i="22"/>
  <c r="H29" i="22"/>
  <c r="K29" i="22"/>
  <c r="L29" i="22"/>
  <c r="Y27" i="22"/>
  <c r="G30" i="22"/>
  <c r="E31" i="22"/>
  <c r="T28" i="22"/>
  <c r="AC27" i="22"/>
  <c r="AP12" i="22" l="1"/>
  <c r="DU28" i="22"/>
  <c r="DV28" i="22"/>
  <c r="CN29" i="22"/>
  <c r="CL29" i="22"/>
  <c r="CM29" i="22"/>
  <c r="AP7" i="22"/>
  <c r="AQ23" i="22"/>
  <c r="AQ18" i="22"/>
  <c r="AQ19" i="22"/>
  <c r="AP19" i="22"/>
  <c r="AP26" i="22"/>
  <c r="AO26" i="22"/>
  <c r="AT26" i="22" s="1"/>
  <c r="AO20" i="22"/>
  <c r="AT20" i="22" s="1"/>
  <c r="AA20" i="22"/>
  <c r="AL20" i="22" s="1"/>
  <c r="AP20" i="22"/>
  <c r="AP10" i="22"/>
  <c r="AP22" i="22"/>
  <c r="AO16" i="22"/>
  <c r="AT16" i="22" s="1"/>
  <c r="AP24" i="22"/>
  <c r="AO5" i="22"/>
  <c r="AT5" i="22" s="1"/>
  <c r="AO23" i="22"/>
  <c r="AT23" i="22" s="1"/>
  <c r="AQ6" i="22"/>
  <c r="AQ7" i="22"/>
  <c r="AQ21" i="22"/>
  <c r="AO12" i="22"/>
  <c r="AT12" i="22" s="1"/>
  <c r="AP11" i="22"/>
  <c r="AP13" i="22"/>
  <c r="AA11" i="22"/>
  <c r="AL11" i="22" s="1"/>
  <c r="AM11" i="22" s="1"/>
  <c r="AA13" i="22"/>
  <c r="AL13" i="22" s="1"/>
  <c r="AA5" i="22"/>
  <c r="AL5" i="22" s="1"/>
  <c r="AM5" i="22" s="1"/>
  <c r="AQ15" i="22"/>
  <c r="AO15" i="22"/>
  <c r="AT15" i="22" s="1"/>
  <c r="AA16" i="22"/>
  <c r="AL16" i="22" s="1"/>
  <c r="AP14" i="22"/>
  <c r="BB9" i="22"/>
  <c r="BG9" i="22" s="1"/>
  <c r="AO9" i="22"/>
  <c r="AT9" i="22" s="1"/>
  <c r="AQ17" i="22"/>
  <c r="BD9" i="22"/>
  <c r="BB8" i="22"/>
  <c r="BG8" i="22" s="1"/>
  <c r="BC8" i="22"/>
  <c r="AA9" i="22"/>
  <c r="BQ9" i="22"/>
  <c r="BO8" i="22"/>
  <c r="BT8" i="22" s="1"/>
  <c r="AQ8" i="22"/>
  <c r="BC9" i="22"/>
  <c r="BQ8" i="22"/>
  <c r="AP8" i="22"/>
  <c r="BP9" i="22"/>
  <c r="BP8" i="22"/>
  <c r="AO8" i="22"/>
  <c r="BD8" i="22"/>
  <c r="BO9" i="22"/>
  <c r="AA8" i="22"/>
  <c r="AQ10" i="22"/>
  <c r="AP5" i="22"/>
  <c r="AQ5" i="22"/>
  <c r="AQ12" i="22"/>
  <c r="AA12" i="22"/>
  <c r="AL12" i="22" s="1"/>
  <c r="AQ27" i="22"/>
  <c r="AQ16" i="22"/>
  <c r="AP16" i="22"/>
  <c r="AA21" i="22"/>
  <c r="AL21" i="22" s="1"/>
  <c r="AA24" i="22"/>
  <c r="AL24" i="22" s="1"/>
  <c r="AP27" i="22"/>
  <c r="AE5" i="22"/>
  <c r="AI5" i="22" s="1"/>
  <c r="BB27" i="22"/>
  <c r="BG27" i="22" s="1"/>
  <c r="AE26" i="22"/>
  <c r="BB26" i="22"/>
  <c r="BD26" i="22"/>
  <c r="BC26" i="22"/>
  <c r="BP26" i="22"/>
  <c r="BQ26" i="22"/>
  <c r="BO27" i="22"/>
  <c r="BP27" i="22"/>
  <c r="BQ27" i="22"/>
  <c r="AA26" i="22"/>
  <c r="BO26" i="22"/>
  <c r="AQ26" i="22"/>
  <c r="BC27" i="22"/>
  <c r="AO27" i="22"/>
  <c r="BD27" i="22"/>
  <c r="BC15" i="22"/>
  <c r="AO14" i="22"/>
  <c r="AT14" i="22" s="1"/>
  <c r="AP9" i="22"/>
  <c r="AQ13" i="22"/>
  <c r="AO13" i="22"/>
  <c r="AT13" i="22" s="1"/>
  <c r="BP5" i="22"/>
  <c r="BQ24" i="22"/>
  <c r="AA10" i="22"/>
  <c r="AL10" i="22" s="1"/>
  <c r="AQ24" i="22"/>
  <c r="AO24" i="22"/>
  <c r="AT24" i="22" s="1"/>
  <c r="AQ9" i="22"/>
  <c r="BC25" i="22"/>
  <c r="AO19" i="22"/>
  <c r="AO10" i="22"/>
  <c r="AA17" i="22"/>
  <c r="AL17" i="22" s="1"/>
  <c r="AO22" i="22"/>
  <c r="AT22" i="22" s="1"/>
  <c r="AP17" i="22"/>
  <c r="BP16" i="22"/>
  <c r="AQ11" i="22"/>
  <c r="BC10" i="22"/>
  <c r="AO11" i="22"/>
  <c r="AT11" i="22" s="1"/>
  <c r="BP14" i="22"/>
  <c r="AO6" i="22"/>
  <c r="AT6" i="22" s="1"/>
  <c r="AO18" i="22"/>
  <c r="AT18" i="22" s="1"/>
  <c r="AO17" i="22"/>
  <c r="AT17" i="22" s="1"/>
  <c r="AP18" i="22"/>
  <c r="AA19" i="22"/>
  <c r="AL19" i="22" s="1"/>
  <c r="AA22" i="22"/>
  <c r="AL22" i="22" s="1"/>
  <c r="AQ22" i="22"/>
  <c r="AP15" i="22"/>
  <c r="BP6" i="22"/>
  <c r="AA14" i="22"/>
  <c r="AL14" i="22" s="1"/>
  <c r="BC14" i="22"/>
  <c r="AP21" i="22"/>
  <c r="AA18" i="22"/>
  <c r="AL18" i="22" s="1"/>
  <c r="AA23" i="22"/>
  <c r="AL23" i="22" s="1"/>
  <c r="AO21" i="22"/>
  <c r="AQ14" i="22"/>
  <c r="BO11" i="22"/>
  <c r="BT11" i="22" s="1"/>
  <c r="AA15" i="22"/>
  <c r="AL15" i="22" s="1"/>
  <c r="BO14" i="22"/>
  <c r="BT14" i="22" s="1"/>
  <c r="AA7" i="22"/>
  <c r="AL7" i="22" s="1"/>
  <c r="BB14" i="22"/>
  <c r="BG14" i="22" s="1"/>
  <c r="AP6" i="22"/>
  <c r="AP23" i="22"/>
  <c r="AO7" i="22"/>
  <c r="BP21" i="22"/>
  <c r="BP22" i="22"/>
  <c r="AA6" i="22"/>
  <c r="AL6" i="22" s="1"/>
  <c r="BO10" i="22"/>
  <c r="BT10" i="22" s="1"/>
  <c r="BO20" i="22"/>
  <c r="BT20" i="22" s="1"/>
  <c r="BO22" i="22"/>
  <c r="BT22" i="22" s="1"/>
  <c r="AQ25" i="22"/>
  <c r="AA25" i="22"/>
  <c r="AL25" i="22" s="1"/>
  <c r="BB17" i="22"/>
  <c r="BG17" i="22" s="1"/>
  <c r="BO7" i="22"/>
  <c r="BT7" i="22" s="1"/>
  <c r="BP19" i="22"/>
  <c r="AO25" i="22"/>
  <c r="AP25" i="22"/>
  <c r="BP25" i="22"/>
  <c r="BC21" i="22"/>
  <c r="BP10" i="22"/>
  <c r="BP15" i="22"/>
  <c r="BQ23" i="22"/>
  <c r="BQ21" i="22"/>
  <c r="BB23" i="22"/>
  <c r="BC23" i="22"/>
  <c r="BO23" i="22"/>
  <c r="BC12" i="22"/>
  <c r="AE12" i="22"/>
  <c r="AK12" i="22" s="1"/>
  <c r="AE8" i="22"/>
  <c r="AE18" i="22"/>
  <c r="BC18" i="22"/>
  <c r="BQ25" i="22"/>
  <c r="BB25" i="22"/>
  <c r="BD25" i="22"/>
  <c r="BO25" i="22"/>
  <c r="BC6" i="22"/>
  <c r="AE6" i="22"/>
  <c r="AI6" i="22" s="1"/>
  <c r="BD20" i="22"/>
  <c r="BQ20" i="22"/>
  <c r="BB20" i="22"/>
  <c r="AE17" i="22"/>
  <c r="AK17" i="22" s="1"/>
  <c r="BC17" i="22"/>
  <c r="BP17" i="22"/>
  <c r="BD16" i="22"/>
  <c r="BQ16" i="22"/>
  <c r="AE16" i="22"/>
  <c r="AK16" i="22" s="1"/>
  <c r="BD10" i="22"/>
  <c r="BQ10" i="22"/>
  <c r="AE10" i="22"/>
  <c r="AI10" i="22" s="1"/>
  <c r="AE20" i="22"/>
  <c r="AI20" i="22" s="1"/>
  <c r="BC20" i="22"/>
  <c r="BP20" i="22"/>
  <c r="BD15" i="22"/>
  <c r="BO15" i="22"/>
  <c r="AE15" i="22"/>
  <c r="AK15" i="22" s="1"/>
  <c r="BQ15" i="22"/>
  <c r="BD5" i="22"/>
  <c r="BQ5" i="22"/>
  <c r="BB5" i="22"/>
  <c r="AE25" i="22"/>
  <c r="BB24" i="22"/>
  <c r="BO24" i="22"/>
  <c r="BP24" i="22"/>
  <c r="BQ18" i="22"/>
  <c r="AE9" i="22"/>
  <c r="BO5" i="22"/>
  <c r="BB7" i="22"/>
  <c r="BP7" i="22"/>
  <c r="BC7" i="22"/>
  <c r="BQ6" i="22"/>
  <c r="BD21" i="22"/>
  <c r="AE21" i="22"/>
  <c r="BO21" i="22"/>
  <c r="BD19" i="22"/>
  <c r="BQ19" i="22"/>
  <c r="BB19" i="22"/>
  <c r="BO19" i="22"/>
  <c r="BB21" i="22"/>
  <c r="BB11" i="22"/>
  <c r="BC11" i="22"/>
  <c r="BP11" i="22"/>
  <c r="BP23" i="22"/>
  <c r="BB16" i="22"/>
  <c r="BC16" i="22"/>
  <c r="BO16" i="22"/>
  <c r="BD12" i="22"/>
  <c r="BB12" i="22"/>
  <c r="BO12" i="22"/>
  <c r="BQ12" i="22"/>
  <c r="BP12" i="22"/>
  <c r="BQ17" i="22"/>
  <c r="BB15" i="22"/>
  <c r="BP18" i="22"/>
  <c r="BC24" i="22"/>
  <c r="AE23" i="22"/>
  <c r="BD17" i="22"/>
  <c r="BD11" i="22"/>
  <c r="BQ11" i="22"/>
  <c r="BD22" i="22"/>
  <c r="BQ22" i="22"/>
  <c r="BB22" i="22"/>
  <c r="BD18" i="22"/>
  <c r="BO18" i="22"/>
  <c r="BD14" i="22"/>
  <c r="BQ14" i="22"/>
  <c r="BD13" i="22"/>
  <c r="BQ13" i="22"/>
  <c r="BO13" i="22"/>
  <c r="BB18" i="22"/>
  <c r="AE7" i="22"/>
  <c r="BD7" i="22"/>
  <c r="BQ7" i="22"/>
  <c r="AE14" i="22"/>
  <c r="AI14" i="22" s="1"/>
  <c r="BB13" i="22"/>
  <c r="BD6" i="22"/>
  <c r="BB6" i="22"/>
  <c r="BO6" i="22"/>
  <c r="BO17" i="22"/>
  <c r="AE19" i="22"/>
  <c r="AJ19" i="22" s="1"/>
  <c r="BC19" i="22"/>
  <c r="BD24" i="22"/>
  <c r="AE24" i="22"/>
  <c r="AJ24" i="22" s="1"/>
  <c r="BD23" i="22"/>
  <c r="AE11" i="22"/>
  <c r="BC13" i="22"/>
  <c r="AE13" i="22"/>
  <c r="BB10" i="22"/>
  <c r="BC22" i="22"/>
  <c r="AE22" i="22"/>
  <c r="BP13" i="22"/>
  <c r="BC5" i="22"/>
  <c r="AC28" i="22"/>
  <c r="AA27" i="22"/>
  <c r="W28" i="22"/>
  <c r="V29" i="22"/>
  <c r="Q29" i="22"/>
  <c r="S29" i="22"/>
  <c r="R29" i="22"/>
  <c r="X28" i="22"/>
  <c r="U29" i="22"/>
  <c r="AB28" i="22"/>
  <c r="E32" i="22"/>
  <c r="G31" i="22"/>
  <c r="P29" i="22"/>
  <c r="N29" i="22"/>
  <c r="O29" i="22"/>
  <c r="Z28" i="22"/>
  <c r="K30" i="22"/>
  <c r="M30" i="22"/>
  <c r="I30" i="22"/>
  <c r="H30" i="22"/>
  <c r="L30" i="22"/>
  <c r="T29" i="22"/>
  <c r="AD28" i="22"/>
  <c r="AE27" i="22"/>
  <c r="Y28" i="22"/>
  <c r="B19" i="1"/>
  <c r="B15" i="1"/>
  <c r="B23" i="1"/>
  <c r="B24" i="1"/>
  <c r="B25" i="1"/>
  <c r="B26" i="1"/>
  <c r="B27" i="1"/>
  <c r="C24" i="1"/>
  <c r="D24" i="1"/>
  <c r="C25" i="1"/>
  <c r="D25" i="1"/>
  <c r="C26" i="1"/>
  <c r="D26" i="1"/>
  <c r="C27" i="1"/>
  <c r="D27" i="1"/>
  <c r="C11" i="1"/>
  <c r="D11" i="1"/>
  <c r="C12" i="1"/>
  <c r="D12" i="1"/>
  <c r="B12" i="1"/>
  <c r="B11" i="1"/>
  <c r="DU29" i="22" l="1"/>
  <c r="DV29" i="22"/>
  <c r="CN30" i="22"/>
  <c r="CL30" i="22"/>
  <c r="CM30" i="22"/>
  <c r="AN5" i="22"/>
  <c r="AS20" i="22"/>
  <c r="AR20" i="22"/>
  <c r="AR19" i="22"/>
  <c r="AR26" i="22"/>
  <c r="AR23" i="22"/>
  <c r="AS12" i="22"/>
  <c r="AR9" i="22"/>
  <c r="AR7" i="22"/>
  <c r="AR15" i="22"/>
  <c r="AU11" i="22"/>
  <c r="AN11" i="22"/>
  <c r="BF9" i="22"/>
  <c r="BF8" i="22"/>
  <c r="BR8" i="22"/>
  <c r="BE9" i="22"/>
  <c r="BE8" i="22"/>
  <c r="AI9" i="22"/>
  <c r="BL9" i="22"/>
  <c r="BN9" i="22" s="1"/>
  <c r="AR8" i="22"/>
  <c r="AT8" i="22"/>
  <c r="CD8" i="22"/>
  <c r="AS8" i="22"/>
  <c r="CB8" i="22"/>
  <c r="AY8" i="22"/>
  <c r="BA8" i="22" s="1"/>
  <c r="AL8" i="22"/>
  <c r="BL8" i="22"/>
  <c r="CC8" i="22"/>
  <c r="AK8" i="22"/>
  <c r="BS8" i="22"/>
  <c r="AL9" i="22"/>
  <c r="AN9" i="22" s="1"/>
  <c r="AI8" i="22"/>
  <c r="AJ8" i="22"/>
  <c r="AS10" i="22"/>
  <c r="AF10" i="22"/>
  <c r="AR12" i="22"/>
  <c r="AR5" i="22"/>
  <c r="AU5" i="22"/>
  <c r="AS5" i="22"/>
  <c r="BB28" i="22"/>
  <c r="BG28" i="22" s="1"/>
  <c r="AR16" i="22"/>
  <c r="BL27" i="22"/>
  <c r="BM27" i="22" s="1"/>
  <c r="BV27" i="22" s="1"/>
  <c r="AS16" i="22"/>
  <c r="AG21" i="22"/>
  <c r="AS27" i="22"/>
  <c r="AS26" i="22"/>
  <c r="AG5" i="22"/>
  <c r="AH5" i="22"/>
  <c r="AO28" i="22"/>
  <c r="AT28" i="22" s="1"/>
  <c r="BD28" i="22"/>
  <c r="AF5" i="22"/>
  <c r="CB26" i="22"/>
  <c r="CD26" i="22"/>
  <c r="CB27" i="22"/>
  <c r="AH26" i="22"/>
  <c r="CC27" i="22"/>
  <c r="BF27" i="22"/>
  <c r="AG26" i="22"/>
  <c r="AF26" i="22"/>
  <c r="AN7" i="22"/>
  <c r="BT26" i="22"/>
  <c r="BS26" i="22"/>
  <c r="BR26" i="22"/>
  <c r="AY27" i="22"/>
  <c r="BA27" i="22" s="1"/>
  <c r="BQ28" i="22"/>
  <c r="AV5" i="22"/>
  <c r="AL26" i="22"/>
  <c r="BR27" i="22"/>
  <c r="BT27" i="22"/>
  <c r="AP28" i="22"/>
  <c r="BG26" i="22"/>
  <c r="BE26" i="22"/>
  <c r="BF26" i="22"/>
  <c r="AQ28" i="22"/>
  <c r="BP28" i="22"/>
  <c r="AL27" i="22"/>
  <c r="AN27" i="22" s="1"/>
  <c r="AN12" i="22"/>
  <c r="AR21" i="22"/>
  <c r="AY26" i="22"/>
  <c r="BA26" i="22" s="1"/>
  <c r="BL26" i="22"/>
  <c r="BU26" i="22" s="1"/>
  <c r="BS27" i="22"/>
  <c r="BE27" i="22"/>
  <c r="BO28" i="22"/>
  <c r="BT28" i="22" s="1"/>
  <c r="AN25" i="22"/>
  <c r="AN15" i="22"/>
  <c r="AN23" i="22"/>
  <c r="AT27" i="22"/>
  <c r="CD27" i="22"/>
  <c r="AR27" i="22"/>
  <c r="CC26" i="22"/>
  <c r="CF5" i="22"/>
  <c r="BC28" i="22"/>
  <c r="CF11" i="22"/>
  <c r="AG18" i="22"/>
  <c r="AS9" i="22"/>
  <c r="AS14" i="22"/>
  <c r="AS13" i="22"/>
  <c r="AR13" i="22"/>
  <c r="AR10" i="22"/>
  <c r="CD10" i="22"/>
  <c r="AT10" i="22"/>
  <c r="CC17" i="22"/>
  <c r="AF23" i="22"/>
  <c r="AS24" i="22"/>
  <c r="AS19" i="22"/>
  <c r="AS22" i="22"/>
  <c r="AR18" i="22"/>
  <c r="AS23" i="22"/>
  <c r="AR24" i="22"/>
  <c r="AS17" i="22"/>
  <c r="AT19" i="22"/>
  <c r="AS11" i="22"/>
  <c r="AR17" i="22"/>
  <c r="AR14" i="22"/>
  <c r="AG12" i="22"/>
  <c r="CD24" i="22"/>
  <c r="AS15" i="22"/>
  <c r="CD14" i="22"/>
  <c r="AG22" i="22"/>
  <c r="CB10" i="22"/>
  <c r="CB25" i="22"/>
  <c r="AR22" i="22"/>
  <c r="AS18" i="22"/>
  <c r="AR11" i="22"/>
  <c r="AN17" i="22"/>
  <c r="AR6" i="22"/>
  <c r="BR14" i="22"/>
  <c r="AV11" i="22"/>
  <c r="CD5" i="22"/>
  <c r="AS21" i="22"/>
  <c r="AT7" i="22"/>
  <c r="CD15" i="22"/>
  <c r="AT21" i="22"/>
  <c r="BR20" i="22"/>
  <c r="AG7" i="22"/>
  <c r="CB14" i="22"/>
  <c r="CD11" i="22"/>
  <c r="CC19" i="22"/>
  <c r="AK21" i="22"/>
  <c r="AG20" i="22"/>
  <c r="CB15" i="22"/>
  <c r="BR10" i="22"/>
  <c r="AG10" i="22"/>
  <c r="CB24" i="22"/>
  <c r="CB18" i="22"/>
  <c r="AI19" i="22"/>
  <c r="AI21" i="22"/>
  <c r="CC7" i="22"/>
  <c r="BF5" i="22"/>
  <c r="BS22" i="22"/>
  <c r="AG19" i="22"/>
  <c r="CB7" i="22"/>
  <c r="CD22" i="22"/>
  <c r="BF17" i="22"/>
  <c r="AS6" i="22"/>
  <c r="CC10" i="22"/>
  <c r="BF13" i="22"/>
  <c r="CC21" i="22"/>
  <c r="BS5" i="22"/>
  <c r="CC5" i="22"/>
  <c r="AS7" i="22"/>
  <c r="CB11" i="22"/>
  <c r="AF16" i="22"/>
  <c r="D16" i="1"/>
  <c r="D18" i="1"/>
  <c r="D17" i="1"/>
  <c r="AT25" i="22"/>
  <c r="AR25" i="22"/>
  <c r="AS25" i="22"/>
  <c r="C17" i="1"/>
  <c r="F17" i="1" s="1"/>
  <c r="B30" i="22" s="1"/>
  <c r="C16" i="1"/>
  <c r="C18" i="1"/>
  <c r="E17" i="1"/>
  <c r="E16" i="1"/>
  <c r="E18" i="1"/>
  <c r="AG17" i="22"/>
  <c r="CC6" i="22"/>
  <c r="CB9" i="22"/>
  <c r="CD9" i="22"/>
  <c r="BS10" i="22"/>
  <c r="CD23" i="22"/>
  <c r="AM25" i="22"/>
  <c r="CB6" i="22"/>
  <c r="CD13" i="22"/>
  <c r="AG16" i="22"/>
  <c r="BR22" i="22"/>
  <c r="CB12" i="22"/>
  <c r="CD16" i="22"/>
  <c r="BR11" i="22"/>
  <c r="AU25" i="22"/>
  <c r="AG23" i="22"/>
  <c r="CB23" i="22"/>
  <c r="AJ7" i="22"/>
  <c r="CC18" i="22"/>
  <c r="CB21" i="22"/>
  <c r="BS7" i="22"/>
  <c r="CB16" i="22"/>
  <c r="CD17" i="22"/>
  <c r="BF6" i="22"/>
  <c r="AI18" i="22"/>
  <c r="CC15" i="22"/>
  <c r="AF18" i="22"/>
  <c r="AJ9" i="22"/>
  <c r="AJ18" i="22"/>
  <c r="CD18" i="22"/>
  <c r="AG15" i="22"/>
  <c r="AG6" i="22"/>
  <c r="BF19" i="22"/>
  <c r="CB17" i="22"/>
  <c r="BS12" i="22"/>
  <c r="BE17" i="22"/>
  <c r="AJ21" i="22"/>
  <c r="AG9" i="22"/>
  <c r="CC24" i="22"/>
  <c r="AJ20" i="22"/>
  <c r="CD6" i="22"/>
  <c r="AK18" i="22"/>
  <c r="CC14" i="22"/>
  <c r="BR7" i="22"/>
  <c r="CC22" i="22"/>
  <c r="BS20" i="22"/>
  <c r="BS11" i="22"/>
  <c r="BF22" i="22"/>
  <c r="CC23" i="22"/>
  <c r="AF6" i="22"/>
  <c r="CB13" i="22"/>
  <c r="BS18" i="22"/>
  <c r="CB22" i="22"/>
  <c r="CC12" i="22"/>
  <c r="CD7" i="22"/>
  <c r="CD20" i="22"/>
  <c r="CB20" i="22"/>
  <c r="BF18" i="22"/>
  <c r="AY22" i="22"/>
  <c r="BA22" i="22" s="1"/>
  <c r="AI22" i="22"/>
  <c r="AH22" i="22"/>
  <c r="BL22" i="22"/>
  <c r="AJ22" i="22"/>
  <c r="AK22" i="22"/>
  <c r="AF22" i="22"/>
  <c r="AM19" i="22"/>
  <c r="AU19" i="22"/>
  <c r="AN19" i="22"/>
  <c r="AY5" i="22"/>
  <c r="BL5" i="22"/>
  <c r="BN5" i="22" s="1"/>
  <c r="AJ5" i="22"/>
  <c r="AK5" i="22"/>
  <c r="AK13" i="22"/>
  <c r="AY13" i="22"/>
  <c r="BA13" i="22" s="1"/>
  <c r="BL13" i="22"/>
  <c r="AH13" i="22"/>
  <c r="AG13" i="22"/>
  <c r="AF13" i="22"/>
  <c r="AI13" i="22"/>
  <c r="AJ13" i="22"/>
  <c r="AN6" i="22"/>
  <c r="AU6" i="22"/>
  <c r="AM6" i="22"/>
  <c r="AJ11" i="22"/>
  <c r="AY11" i="22"/>
  <c r="BL11" i="22"/>
  <c r="AH11" i="22"/>
  <c r="AI11" i="22"/>
  <c r="AG11" i="22"/>
  <c r="AF11" i="22"/>
  <c r="AK11" i="22"/>
  <c r="AN24" i="22"/>
  <c r="AU24" i="22"/>
  <c r="AM24" i="22"/>
  <c r="BG10" i="22"/>
  <c r="BE10" i="22"/>
  <c r="BF10" i="22"/>
  <c r="AK24" i="22"/>
  <c r="AY24" i="22"/>
  <c r="AH24" i="22"/>
  <c r="BL24" i="22"/>
  <c r="BT6" i="22"/>
  <c r="BR6" i="22"/>
  <c r="BG13" i="22"/>
  <c r="BE13" i="22"/>
  <c r="CC11" i="22"/>
  <c r="BE16" i="22"/>
  <c r="BG16" i="22"/>
  <c r="BF16" i="22"/>
  <c r="BG11" i="22"/>
  <c r="BE11" i="22"/>
  <c r="BF11" i="22"/>
  <c r="BG21" i="22"/>
  <c r="BE21" i="22"/>
  <c r="BF21" i="22"/>
  <c r="AU18" i="22"/>
  <c r="AM18" i="22"/>
  <c r="BT19" i="22"/>
  <c r="BR19" i="22"/>
  <c r="AN20" i="22"/>
  <c r="AM20" i="22"/>
  <c r="AU20" i="22"/>
  <c r="AN13" i="22"/>
  <c r="AU13" i="22"/>
  <c r="AM13" i="22"/>
  <c r="BT24" i="22"/>
  <c r="BR24" i="22"/>
  <c r="BS24" i="22"/>
  <c r="AJ15" i="22"/>
  <c r="BS14" i="22"/>
  <c r="AK10" i="22"/>
  <c r="BG20" i="22"/>
  <c r="BE20" i="22"/>
  <c r="BS6" i="22"/>
  <c r="AJ12" i="22"/>
  <c r="BT23" i="22"/>
  <c r="BR23" i="22"/>
  <c r="BS23" i="22"/>
  <c r="AN22" i="22"/>
  <c r="AM22" i="22"/>
  <c r="AU22" i="22"/>
  <c r="AN10" i="22"/>
  <c r="AM10" i="22"/>
  <c r="AU10" i="22"/>
  <c r="CC20" i="22"/>
  <c r="AG24" i="22"/>
  <c r="AI24" i="22"/>
  <c r="BS19" i="22"/>
  <c r="AK19" i="22"/>
  <c r="AY19" i="22"/>
  <c r="BA19" i="22" s="1"/>
  <c r="AH19" i="22"/>
  <c r="BL19" i="22"/>
  <c r="BN19" i="22" s="1"/>
  <c r="BE6" i="22"/>
  <c r="BG6" i="22"/>
  <c r="BG22" i="22"/>
  <c r="BE22" i="22"/>
  <c r="BF14" i="22"/>
  <c r="BG15" i="22"/>
  <c r="BE15" i="22"/>
  <c r="BF15" i="22"/>
  <c r="BT12" i="22"/>
  <c r="BR12" i="22"/>
  <c r="BT16" i="22"/>
  <c r="BR16" i="22"/>
  <c r="BS16" i="22"/>
  <c r="AF19" i="22"/>
  <c r="AN18" i="22"/>
  <c r="BG19" i="22"/>
  <c r="BE19" i="22"/>
  <c r="AF21" i="22"/>
  <c r="BT5" i="22"/>
  <c r="BR5" i="22"/>
  <c r="AK9" i="22"/>
  <c r="AY9" i="22"/>
  <c r="BH9" i="22" s="1"/>
  <c r="AH9" i="22"/>
  <c r="AF24" i="22"/>
  <c r="AF15" i="22"/>
  <c r="AI16" i="22"/>
  <c r="AY16" i="22"/>
  <c r="BL16" i="22"/>
  <c r="BN16" i="22" s="1"/>
  <c r="AH16" i="22"/>
  <c r="AJ16" i="22"/>
  <c r="AF9" i="22"/>
  <c r="AJ6" i="22"/>
  <c r="AY6" i="22"/>
  <c r="BA6" i="22" s="1"/>
  <c r="AH6" i="22"/>
  <c r="BL6" i="22"/>
  <c r="BN6" i="22" s="1"/>
  <c r="CC25" i="22"/>
  <c r="BF25" i="22"/>
  <c r="CD25" i="22"/>
  <c r="BG25" i="22"/>
  <c r="BE25" i="22"/>
  <c r="AU16" i="22"/>
  <c r="AM16" i="22"/>
  <c r="CF16" i="22" s="1"/>
  <c r="AY7" i="22"/>
  <c r="BA7" i="22" s="1"/>
  <c r="BL7" i="22"/>
  <c r="BN7" i="22" s="1"/>
  <c r="AH7" i="22"/>
  <c r="AF7" i="22"/>
  <c r="AI7" i="22"/>
  <c r="BT13" i="22"/>
  <c r="BR13" i="22"/>
  <c r="BT18" i="22"/>
  <c r="BR18" i="22"/>
  <c r="AK23" i="22"/>
  <c r="AY23" i="22"/>
  <c r="BA23" i="22" s="1"/>
  <c r="AH23" i="22"/>
  <c r="BL23" i="22"/>
  <c r="BN23" i="22" s="1"/>
  <c r="AN14" i="22"/>
  <c r="AU14" i="22"/>
  <c r="AM14" i="22"/>
  <c r="BG12" i="22"/>
  <c r="BE12" i="22"/>
  <c r="CD19" i="22"/>
  <c r="BG7" i="22"/>
  <c r="BE7" i="22"/>
  <c r="BF7" i="22"/>
  <c r="AN21" i="22"/>
  <c r="AU21" i="22"/>
  <c r="AM21" i="22"/>
  <c r="AU12" i="22"/>
  <c r="AM12" i="22"/>
  <c r="BG24" i="22"/>
  <c r="BE24" i="22"/>
  <c r="BF24" i="22"/>
  <c r="AJ25" i="22"/>
  <c r="AY25" i="22"/>
  <c r="AK25" i="22"/>
  <c r="AI25" i="22"/>
  <c r="BL25" i="22"/>
  <c r="BN25" i="22" s="1"/>
  <c r="AF25" i="22"/>
  <c r="AG25" i="22"/>
  <c r="AH25" i="22"/>
  <c r="AY15" i="22"/>
  <c r="BA15" i="22" s="1"/>
  <c r="BL15" i="22"/>
  <c r="BN15" i="22" s="1"/>
  <c r="AI15" i="22"/>
  <c r="AH15" i="22"/>
  <c r="CB19" i="22"/>
  <c r="AY10" i="22"/>
  <c r="AH10" i="22"/>
  <c r="BL10" i="22"/>
  <c r="BN10" i="22" s="1"/>
  <c r="AJ10" i="22"/>
  <c r="AJ17" i="22"/>
  <c r="AY17" i="22"/>
  <c r="BA17" i="22" s="1"/>
  <c r="AH17" i="22"/>
  <c r="BL17" i="22"/>
  <c r="AI17" i="22"/>
  <c r="AF17" i="22"/>
  <c r="CC13" i="22"/>
  <c r="AH8" i="22"/>
  <c r="AF8" i="22"/>
  <c r="AU7" i="22"/>
  <c r="AM7" i="22"/>
  <c r="CF7" i="22" s="1"/>
  <c r="CG7" i="22" s="1"/>
  <c r="AY12" i="22"/>
  <c r="AH12" i="22"/>
  <c r="BL12" i="22"/>
  <c r="AI12" i="22"/>
  <c r="BG23" i="22"/>
  <c r="BE23" i="22"/>
  <c r="BF23" i="22"/>
  <c r="AU23" i="22"/>
  <c r="AM23" i="22"/>
  <c r="CC16" i="22"/>
  <c r="AU15" i="22"/>
  <c r="AM15" i="22"/>
  <c r="AU17" i="22"/>
  <c r="AM17" i="22"/>
  <c r="CF17" i="22" s="1"/>
  <c r="CG17" i="22" s="1"/>
  <c r="BS13" i="22"/>
  <c r="AI23" i="22"/>
  <c r="BT17" i="22"/>
  <c r="BR17" i="22"/>
  <c r="AJ14" i="22"/>
  <c r="AY14" i="22"/>
  <c r="BA14" i="22" s="1"/>
  <c r="BL14" i="22"/>
  <c r="BN14" i="22" s="1"/>
  <c r="AH14" i="22"/>
  <c r="AF14" i="22"/>
  <c r="AN16" i="22"/>
  <c r="AK7" i="22"/>
  <c r="BG18" i="22"/>
  <c r="BE18" i="22"/>
  <c r="AK14" i="22"/>
  <c r="BE14" i="22"/>
  <c r="AG14" i="22"/>
  <c r="AF12" i="22"/>
  <c r="BT21" i="22"/>
  <c r="BR21" i="22"/>
  <c r="BS21" i="22"/>
  <c r="AY21" i="22"/>
  <c r="BA21" i="22" s="1"/>
  <c r="AH21" i="22"/>
  <c r="BL21" i="22"/>
  <c r="AJ23" i="22"/>
  <c r="AG8" i="22"/>
  <c r="BE5" i="22"/>
  <c r="BG5" i="22"/>
  <c r="CB5" i="22"/>
  <c r="BT15" i="22"/>
  <c r="BR15" i="22"/>
  <c r="BS15" i="22"/>
  <c r="CD12" i="22"/>
  <c r="CD21" i="22"/>
  <c r="BF20" i="22"/>
  <c r="AK20" i="22"/>
  <c r="AY20" i="22"/>
  <c r="BL20" i="22"/>
  <c r="AH20" i="22"/>
  <c r="BS17" i="22"/>
  <c r="BT9" i="22"/>
  <c r="BS9" i="22"/>
  <c r="BR9" i="22"/>
  <c r="AF20" i="22"/>
  <c r="AK6" i="22"/>
  <c r="BS25" i="22"/>
  <c r="BT25" i="22"/>
  <c r="BR25" i="22"/>
  <c r="AY18" i="22"/>
  <c r="BA18" i="22" s="1"/>
  <c r="AH18" i="22"/>
  <c r="BL18" i="22"/>
  <c r="CC9" i="22"/>
  <c r="BF12" i="22"/>
  <c r="AH27" i="22"/>
  <c r="T30" i="22"/>
  <c r="AC29" i="22"/>
  <c r="P30" i="22"/>
  <c r="N30" i="22"/>
  <c r="O30" i="22"/>
  <c r="AF27" i="22"/>
  <c r="X29" i="22"/>
  <c r="G32" i="22"/>
  <c r="E33" i="22"/>
  <c r="AD29" i="22"/>
  <c r="V30" i="22"/>
  <c r="U30" i="22"/>
  <c r="AA28" i="22"/>
  <c r="AB29" i="22"/>
  <c r="W29" i="22"/>
  <c r="Z29" i="22"/>
  <c r="AG27" i="22"/>
  <c r="Q30" i="22"/>
  <c r="S30" i="22"/>
  <c r="R30" i="22"/>
  <c r="Y29" i="22"/>
  <c r="H31" i="22"/>
  <c r="I31" i="22"/>
  <c r="M31" i="22"/>
  <c r="K31" i="22"/>
  <c r="L31" i="22"/>
  <c r="AE28" i="22"/>
  <c r="F18" i="1" l="1"/>
  <c r="B31" i="22" s="1"/>
  <c r="AX11" i="22"/>
  <c r="F16" i="1"/>
  <c r="B29" i="22" s="1"/>
  <c r="DU30" i="22"/>
  <c r="DV30" i="22"/>
  <c r="CN31" i="22"/>
  <c r="CM31" i="22"/>
  <c r="CL31" i="22"/>
  <c r="CG5" i="22"/>
  <c r="CH5" i="22"/>
  <c r="CI5" i="22"/>
  <c r="AM9" i="22"/>
  <c r="AV9" i="22" s="1"/>
  <c r="BA9" i="22"/>
  <c r="BM8" i="22"/>
  <c r="BV8" i="22" s="1"/>
  <c r="BU8" i="22"/>
  <c r="AM8" i="22"/>
  <c r="AV8" i="22" s="1"/>
  <c r="AU8" i="22"/>
  <c r="BN8" i="22"/>
  <c r="AU9" i="22"/>
  <c r="AN8" i="22"/>
  <c r="BM9" i="22"/>
  <c r="BV9" i="22" s="1"/>
  <c r="BH8" i="22"/>
  <c r="BZ8" i="22"/>
  <c r="AZ8" i="22"/>
  <c r="AW5" i="22"/>
  <c r="BN27" i="22"/>
  <c r="BU27" i="22"/>
  <c r="BW27" i="22" s="1"/>
  <c r="BB29" i="22"/>
  <c r="BG29" i="22" s="1"/>
  <c r="AX5" i="22"/>
  <c r="CC28" i="22"/>
  <c r="BN26" i="22"/>
  <c r="AQ29" i="22"/>
  <c r="CD28" i="22"/>
  <c r="CG16" i="22"/>
  <c r="CH16" i="22"/>
  <c r="AR28" i="22"/>
  <c r="BE28" i="22"/>
  <c r="BR28" i="22"/>
  <c r="BS28" i="22"/>
  <c r="AV23" i="22"/>
  <c r="AX23" i="22" s="1"/>
  <c r="AV10" i="22"/>
  <c r="AX10" i="22" s="1"/>
  <c r="AV13" i="22"/>
  <c r="AX13" i="22" s="1"/>
  <c r="CF13" i="22"/>
  <c r="CI13" i="22" s="1"/>
  <c r="AV20" i="22"/>
  <c r="AX20" i="22" s="1"/>
  <c r="AV18" i="22"/>
  <c r="AW18" i="22" s="1"/>
  <c r="BD29" i="22"/>
  <c r="CF18" i="22"/>
  <c r="CI18" i="22" s="1"/>
  <c r="AH28" i="22"/>
  <c r="AY28" i="22"/>
  <c r="BP29" i="22"/>
  <c r="AL28" i="22"/>
  <c r="AN28" i="22" s="1"/>
  <c r="AV15" i="22"/>
  <c r="AX15" i="22" s="1"/>
  <c r="AV7" i="22"/>
  <c r="AX7" i="22" s="1"/>
  <c r="CI7" i="22"/>
  <c r="AV12" i="22"/>
  <c r="AX12" i="22" s="1"/>
  <c r="CF12" i="22"/>
  <c r="CG11" i="22"/>
  <c r="CH11" i="22"/>
  <c r="BF28" i="22"/>
  <c r="CF10" i="22"/>
  <c r="CI10" i="22" s="1"/>
  <c r="AU26" i="22"/>
  <c r="AM26" i="22"/>
  <c r="BQ29" i="22"/>
  <c r="AV6" i="22"/>
  <c r="AW6" i="22" s="1"/>
  <c r="CF6" i="22"/>
  <c r="CI6" i="22" s="1"/>
  <c r="AV25" i="22"/>
  <c r="AW25" i="22" s="1"/>
  <c r="CF25" i="22"/>
  <c r="CF23" i="22"/>
  <c r="CI23" i="22" s="1"/>
  <c r="CF20" i="22"/>
  <c r="CI11" i="22"/>
  <c r="BC29" i="22"/>
  <c r="BL28" i="22"/>
  <c r="BM28" i="22" s="1"/>
  <c r="BV28" i="22" s="1"/>
  <c r="AS28" i="22"/>
  <c r="CB28" i="22"/>
  <c r="AN26" i="22"/>
  <c r="CH17" i="22"/>
  <c r="BO29" i="22"/>
  <c r="BT29" i="22" s="1"/>
  <c r="AV17" i="22"/>
  <c r="AX17" i="22" s="1"/>
  <c r="CI17" i="22"/>
  <c r="AV21" i="22"/>
  <c r="AX21" i="22" s="1"/>
  <c r="CF21" i="22"/>
  <c r="AV14" i="22"/>
  <c r="AW14" i="22" s="1"/>
  <c r="CF14" i="22"/>
  <c r="AV16" i="22"/>
  <c r="AW16" i="22" s="1"/>
  <c r="CI16" i="22"/>
  <c r="AV22" i="22"/>
  <c r="AX22" i="22" s="1"/>
  <c r="AV24" i="22"/>
  <c r="AW24" i="22" s="1"/>
  <c r="CF24" i="22"/>
  <c r="AV19" i="22"/>
  <c r="AW19" i="22" s="1"/>
  <c r="CF19" i="22"/>
  <c r="CF15" i="22"/>
  <c r="BH26" i="22"/>
  <c r="BZ26" i="22"/>
  <c r="AZ26" i="22"/>
  <c r="CF22" i="22"/>
  <c r="CI22" i="22" s="1"/>
  <c r="AM27" i="22"/>
  <c r="AU27" i="22"/>
  <c r="AP29" i="22"/>
  <c r="BM26" i="22"/>
  <c r="BV26" i="22" s="1"/>
  <c r="BX26" i="22" s="1"/>
  <c r="BH27" i="22"/>
  <c r="BZ27" i="22"/>
  <c r="AZ27" i="22"/>
  <c r="CH7" i="22"/>
  <c r="AO29" i="22"/>
  <c r="AW11" i="22"/>
  <c r="BZ15" i="22"/>
  <c r="BU21" i="22"/>
  <c r="BM21" i="22"/>
  <c r="BV21" i="22" s="1"/>
  <c r="BA16" i="22"/>
  <c r="BH16" i="22"/>
  <c r="AZ16" i="22"/>
  <c r="BZ16" i="22"/>
  <c r="BU24" i="22"/>
  <c r="BM24" i="22"/>
  <c r="BV24" i="22" s="1"/>
  <c r="BU11" i="22"/>
  <c r="BM11" i="22"/>
  <c r="BV11" i="22" s="1"/>
  <c r="AZ18" i="22"/>
  <c r="BH18" i="22"/>
  <c r="BZ18" i="22"/>
  <c r="BU12" i="22"/>
  <c r="BM12" i="22"/>
  <c r="BV12" i="22" s="1"/>
  <c r="BU17" i="22"/>
  <c r="BM17" i="22"/>
  <c r="BV17" i="22" s="1"/>
  <c r="BZ17" i="22"/>
  <c r="BH17" i="22"/>
  <c r="AZ17" i="22"/>
  <c r="AZ15" i="22"/>
  <c r="BH15" i="22"/>
  <c r="BZ9" i="22"/>
  <c r="AZ9" i="22"/>
  <c r="BI9" i="22" s="1"/>
  <c r="BK9" i="22" s="1"/>
  <c r="AZ13" i="22"/>
  <c r="BH13" i="22"/>
  <c r="BZ13" i="22"/>
  <c r="BA5" i="22"/>
  <c r="AZ5" i="22"/>
  <c r="BH5" i="22"/>
  <c r="BZ5" i="22"/>
  <c r="BU18" i="22"/>
  <c r="BM18" i="22"/>
  <c r="BV18" i="22" s="1"/>
  <c r="BN18" i="22"/>
  <c r="BU20" i="22"/>
  <c r="BM20" i="22"/>
  <c r="BV20" i="22" s="1"/>
  <c r="AZ14" i="22"/>
  <c r="BH14" i="22"/>
  <c r="BZ14" i="22"/>
  <c r="BU15" i="22"/>
  <c r="BM15" i="22"/>
  <c r="BV15" i="22" s="1"/>
  <c r="BA25" i="22"/>
  <c r="BZ25" i="22"/>
  <c r="BH25" i="22"/>
  <c r="AZ25" i="22"/>
  <c r="BU23" i="22"/>
  <c r="BM23" i="22"/>
  <c r="BV23" i="22" s="1"/>
  <c r="AZ23" i="22"/>
  <c r="BH23" i="22"/>
  <c r="BZ23" i="22"/>
  <c r="BU7" i="22"/>
  <c r="BM7" i="22"/>
  <c r="BV7" i="22" s="1"/>
  <c r="BU16" i="22"/>
  <c r="BM16" i="22"/>
  <c r="BV16" i="22" s="1"/>
  <c r="BU9" i="22"/>
  <c r="BA24" i="22"/>
  <c r="BH24" i="22"/>
  <c r="BZ24" i="22"/>
  <c r="AZ24" i="22"/>
  <c r="BA11" i="22"/>
  <c r="BH11" i="22"/>
  <c r="AZ11" i="22"/>
  <c r="BZ11" i="22"/>
  <c r="BM13" i="22"/>
  <c r="BV13" i="22" s="1"/>
  <c r="BU13" i="22"/>
  <c r="BU5" i="22"/>
  <c r="BM5" i="22"/>
  <c r="BV5" i="22" s="1"/>
  <c r="BA20" i="22"/>
  <c r="BH20" i="22"/>
  <c r="BZ20" i="22"/>
  <c r="AZ20" i="22"/>
  <c r="AZ21" i="22"/>
  <c r="BH21" i="22"/>
  <c r="BZ21" i="22"/>
  <c r="BA12" i="22"/>
  <c r="BZ12" i="22"/>
  <c r="AZ12" i="22"/>
  <c r="BH12" i="22"/>
  <c r="BU10" i="22"/>
  <c r="BM10" i="22"/>
  <c r="BV10" i="22" s="1"/>
  <c r="BM22" i="22"/>
  <c r="BV22" i="22" s="1"/>
  <c r="BU22" i="22"/>
  <c r="AZ7" i="22"/>
  <c r="BZ7" i="22"/>
  <c r="BH7" i="22"/>
  <c r="BN11" i="22"/>
  <c r="AZ22" i="22"/>
  <c r="BH22" i="22"/>
  <c r="BZ22" i="22"/>
  <c r="BN20" i="22"/>
  <c r="BN21" i="22"/>
  <c r="BU14" i="22"/>
  <c r="BM14" i="22"/>
  <c r="BV14" i="22" s="1"/>
  <c r="BN12" i="22"/>
  <c r="BN17" i="22"/>
  <c r="BA10" i="22"/>
  <c r="BH10" i="22"/>
  <c r="BZ10" i="22"/>
  <c r="AZ10" i="22"/>
  <c r="BU25" i="22"/>
  <c r="BM25" i="22"/>
  <c r="BV25" i="22" s="1"/>
  <c r="BU6" i="22"/>
  <c r="BM6" i="22"/>
  <c r="BV6" i="22" s="1"/>
  <c r="BH6" i="22"/>
  <c r="BZ6" i="22"/>
  <c r="AZ6" i="22"/>
  <c r="BU19" i="22"/>
  <c r="BM19" i="22"/>
  <c r="BV19" i="22" s="1"/>
  <c r="BH19" i="22"/>
  <c r="BZ19" i="22"/>
  <c r="AZ19" i="22"/>
  <c r="BN24" i="22"/>
  <c r="BN13" i="22"/>
  <c r="BN22" i="22"/>
  <c r="W30" i="22"/>
  <c r="X30" i="22"/>
  <c r="AC30" i="22"/>
  <c r="T31" i="22"/>
  <c r="AE29" i="22"/>
  <c r="U31" i="22"/>
  <c r="I32" i="22"/>
  <c r="M32" i="22"/>
  <c r="H32" i="22"/>
  <c r="K32" i="22"/>
  <c r="L32" i="22"/>
  <c r="AG28" i="22"/>
  <c r="AA29" i="22"/>
  <c r="Q31" i="22"/>
  <c r="S31" i="22"/>
  <c r="R31" i="22"/>
  <c r="AD30" i="22"/>
  <c r="AF28" i="22"/>
  <c r="Z30" i="22"/>
  <c r="V31" i="22"/>
  <c r="P31" i="22"/>
  <c r="N31" i="22"/>
  <c r="O31" i="22"/>
  <c r="AB30" i="22"/>
  <c r="E34" i="22"/>
  <c r="G33" i="22"/>
  <c r="Y30" i="22"/>
  <c r="DT17" i="22" l="1"/>
  <c r="DU31" i="22"/>
  <c r="DV31" i="22"/>
  <c r="DS17" i="22"/>
  <c r="DS16" i="22"/>
  <c r="DT16" i="22"/>
  <c r="DS11" i="22"/>
  <c r="DT11" i="22"/>
  <c r="DS5" i="22"/>
  <c r="DS7" i="22"/>
  <c r="DT7" i="22"/>
  <c r="DT5" i="22"/>
  <c r="CO5" i="22"/>
  <c r="CK5" i="22"/>
  <c r="CP7" i="22"/>
  <c r="CO17" i="22"/>
  <c r="CO11" i="22"/>
  <c r="CP11" i="22"/>
  <c r="CP5" i="22"/>
  <c r="CN32" i="22"/>
  <c r="CL32" i="22"/>
  <c r="CM32" i="22"/>
  <c r="CO16" i="22"/>
  <c r="CP16" i="22"/>
  <c r="CO7" i="22"/>
  <c r="CP17" i="22"/>
  <c r="CK16" i="22"/>
  <c r="CK11" i="22"/>
  <c r="CK17" i="22"/>
  <c r="CK7" i="22"/>
  <c r="CJ7" i="22"/>
  <c r="CJ17" i="22"/>
  <c r="CJ16" i="22"/>
  <c r="CJ11" i="22"/>
  <c r="CJ5" i="22"/>
  <c r="AX9" i="22"/>
  <c r="CF9" i="22"/>
  <c r="CI9" i="22" s="1"/>
  <c r="AW8" i="22"/>
  <c r="CF8" i="22"/>
  <c r="CH8" i="22" s="1"/>
  <c r="AX8" i="22"/>
  <c r="BW8" i="22"/>
  <c r="BX8" i="22"/>
  <c r="CA8" i="22"/>
  <c r="CE8" i="22" s="1"/>
  <c r="BI8" i="22"/>
  <c r="BK8" i="22" s="1"/>
  <c r="BJ9" i="22"/>
  <c r="CG21" i="22"/>
  <c r="CH21" i="22"/>
  <c r="CG20" i="22"/>
  <c r="CH20" i="22"/>
  <c r="CI21" i="22"/>
  <c r="CI20" i="22"/>
  <c r="CG19" i="22"/>
  <c r="CH19" i="22"/>
  <c r="CG18" i="22"/>
  <c r="CH18" i="22"/>
  <c r="CI19" i="22"/>
  <c r="AW21" i="22"/>
  <c r="BX27" i="22"/>
  <c r="AX19" i="22"/>
  <c r="AW9" i="22"/>
  <c r="AW7" i="22"/>
  <c r="AX25" i="22"/>
  <c r="AW17" i="22"/>
  <c r="AW15" i="22"/>
  <c r="CC29" i="22"/>
  <c r="AW20" i="22"/>
  <c r="AW13" i="22"/>
  <c r="BD30" i="22"/>
  <c r="AX14" i="22"/>
  <c r="AW10" i="22"/>
  <c r="AX24" i="22"/>
  <c r="CB29" i="22"/>
  <c r="AW23" i="22"/>
  <c r="AX16" i="22"/>
  <c r="BE29" i="22"/>
  <c r="BB30" i="22"/>
  <c r="BG30" i="22" s="1"/>
  <c r="BR29" i="22"/>
  <c r="AL29" i="22"/>
  <c r="AN29" i="22" s="1"/>
  <c r="AV27" i="22"/>
  <c r="AX27" i="22" s="1"/>
  <c r="CG14" i="22"/>
  <c r="CH14" i="22"/>
  <c r="CG25" i="22"/>
  <c r="CH25" i="22"/>
  <c r="AV26" i="22"/>
  <c r="AX26" i="22" s="1"/>
  <c r="CG12" i="22"/>
  <c r="CH12" i="22"/>
  <c r="BH28" i="22"/>
  <c r="BZ28" i="22"/>
  <c r="AZ28" i="22"/>
  <c r="BW26" i="22"/>
  <c r="BC30" i="22"/>
  <c r="AY29" i="22"/>
  <c r="BQ30" i="22"/>
  <c r="AX18" i="22"/>
  <c r="BI27" i="22"/>
  <c r="BK27" i="22" s="1"/>
  <c r="CA27" i="22"/>
  <c r="CE27" i="22" s="1"/>
  <c r="CF27" i="22"/>
  <c r="CG22" i="22"/>
  <c r="CH22" i="22"/>
  <c r="CG15" i="22"/>
  <c r="CH15" i="22"/>
  <c r="CG24" i="22"/>
  <c r="CH24" i="22"/>
  <c r="CI14" i="22"/>
  <c r="CI25" i="22"/>
  <c r="CI12" i="22"/>
  <c r="CI15" i="22"/>
  <c r="BA28" i="22"/>
  <c r="BO30" i="22"/>
  <c r="BT30" i="22" s="1"/>
  <c r="BP30" i="22"/>
  <c r="AX6" i="22"/>
  <c r="CD29" i="22"/>
  <c r="AT29" i="22"/>
  <c r="AR29" i="22"/>
  <c r="BI26" i="22"/>
  <c r="BK26" i="22" s="1"/>
  <c r="CA26" i="22"/>
  <c r="CE26" i="22" s="1"/>
  <c r="CI24" i="22"/>
  <c r="AO30" i="22"/>
  <c r="BN28" i="22"/>
  <c r="BU28" i="22"/>
  <c r="AQ30" i="22"/>
  <c r="AP30" i="22"/>
  <c r="BS29" i="22"/>
  <c r="AW12" i="22"/>
  <c r="AW22" i="22"/>
  <c r="CG23" i="22"/>
  <c r="CH23" i="22"/>
  <c r="CG6" i="22"/>
  <c r="CH6" i="22"/>
  <c r="AS29" i="22"/>
  <c r="CF26" i="22"/>
  <c r="CG10" i="22"/>
  <c r="CH10" i="22"/>
  <c r="AU28" i="22"/>
  <c r="AM28" i="22"/>
  <c r="CF28" i="22" s="1"/>
  <c r="CG28" i="22" s="1"/>
  <c r="BL29" i="22"/>
  <c r="BU29" i="22" s="1"/>
  <c r="CG13" i="22"/>
  <c r="CH13" i="22"/>
  <c r="BF29" i="22"/>
  <c r="BW19" i="22"/>
  <c r="BW23" i="22"/>
  <c r="BW18" i="22"/>
  <c r="BX16" i="22"/>
  <c r="BW9" i="22"/>
  <c r="BW17" i="22"/>
  <c r="BW13" i="22"/>
  <c r="BX19" i="22"/>
  <c r="BW14" i="22"/>
  <c r="BW12" i="22"/>
  <c r="BW20" i="22"/>
  <c r="BX11" i="22"/>
  <c r="BX21" i="22"/>
  <c r="BX9" i="22"/>
  <c r="BW15" i="22"/>
  <c r="BX6" i="22"/>
  <c r="BX25" i="22"/>
  <c r="BX23" i="22"/>
  <c r="BX12" i="22"/>
  <c r="BW5" i="22"/>
  <c r="BX24" i="22"/>
  <c r="BX5" i="22"/>
  <c r="BI10" i="22"/>
  <c r="BK10" i="22" s="1"/>
  <c r="CA10" i="22"/>
  <c r="CE10" i="22" s="1"/>
  <c r="BI22" i="22"/>
  <c r="CA22" i="22"/>
  <c r="CE22" i="22" s="1"/>
  <c r="BX10" i="22"/>
  <c r="BW10" i="22"/>
  <c r="BI21" i="22"/>
  <c r="BK21" i="22" s="1"/>
  <c r="CA21" i="22"/>
  <c r="CE21" i="22" s="1"/>
  <c r="BI11" i="22"/>
  <c r="BJ11" i="22" s="1"/>
  <c r="CA11" i="22"/>
  <c r="CE11" i="22" s="1"/>
  <c r="BW7" i="22"/>
  <c r="BX7" i="22"/>
  <c r="BI5" i="22"/>
  <c r="CA5" i="22"/>
  <c r="CE5" i="22" s="1"/>
  <c r="BI13" i="22"/>
  <c r="BK13" i="22" s="1"/>
  <c r="CA13" i="22"/>
  <c r="CE13" i="22" s="1"/>
  <c r="BX17" i="22"/>
  <c r="BW6" i="22"/>
  <c r="BW25" i="22"/>
  <c r="BX14" i="22"/>
  <c r="BI7" i="22"/>
  <c r="BK7" i="22" s="1"/>
  <c r="CA7" i="22"/>
  <c r="CE7" i="22" s="1"/>
  <c r="CA25" i="22"/>
  <c r="CE25" i="22" s="1"/>
  <c r="BI25" i="22"/>
  <c r="BJ25" i="22" s="1"/>
  <c r="BX15" i="22"/>
  <c r="CA14" i="22"/>
  <c r="CE14" i="22" s="1"/>
  <c r="BI14" i="22"/>
  <c r="BK14" i="22" s="1"/>
  <c r="BI17" i="22"/>
  <c r="BK17" i="22" s="1"/>
  <c r="CA17" i="22"/>
  <c r="CE17" i="22" s="1"/>
  <c r="BW24" i="22"/>
  <c r="BI6" i="22"/>
  <c r="BK6" i="22" s="1"/>
  <c r="CA6" i="22"/>
  <c r="CE6" i="22" s="1"/>
  <c r="BX22" i="22"/>
  <c r="BW22" i="22"/>
  <c r="CA12" i="22"/>
  <c r="CE12" i="22" s="1"/>
  <c r="BI12" i="22"/>
  <c r="CA9" i="22"/>
  <c r="CE9" i="22" s="1"/>
  <c r="BI18" i="22"/>
  <c r="CA18" i="22"/>
  <c r="CE18" i="22" s="1"/>
  <c r="CA19" i="22"/>
  <c r="CE19" i="22" s="1"/>
  <c r="BI19" i="22"/>
  <c r="BJ19" i="22" s="1"/>
  <c r="BI20" i="22"/>
  <c r="BK20" i="22" s="1"/>
  <c r="CA20" i="22"/>
  <c r="CE20" i="22" s="1"/>
  <c r="BX13" i="22"/>
  <c r="BI24" i="22"/>
  <c r="CA24" i="22"/>
  <c r="CE24" i="22" s="1"/>
  <c r="BW16" i="22"/>
  <c r="CA23" i="22"/>
  <c r="CE23" i="22" s="1"/>
  <c r="BI23" i="22"/>
  <c r="BX20" i="22"/>
  <c r="BX18" i="22"/>
  <c r="BI15" i="22"/>
  <c r="BK15" i="22" s="1"/>
  <c r="CA15" i="22"/>
  <c r="CE15" i="22" s="1"/>
  <c r="BW11" i="22"/>
  <c r="CA16" i="22"/>
  <c r="CE16" i="22" s="1"/>
  <c r="BI16" i="22"/>
  <c r="BK16" i="22" s="1"/>
  <c r="BW21" i="22"/>
  <c r="W31" i="22"/>
  <c r="AG29" i="22"/>
  <c r="AB31" i="22"/>
  <c r="AF29" i="22"/>
  <c r="E35" i="22"/>
  <c r="G34" i="22"/>
  <c r="X31" i="22"/>
  <c r="V32" i="22"/>
  <c r="Q32" i="22"/>
  <c r="S32" i="22"/>
  <c r="R32" i="22"/>
  <c r="M33" i="22"/>
  <c r="K33" i="22"/>
  <c r="H33" i="22"/>
  <c r="I33" i="22"/>
  <c r="L33" i="22"/>
  <c r="AE30" i="22"/>
  <c r="AD31" i="22"/>
  <c r="U32" i="22"/>
  <c r="Z31" i="22"/>
  <c r="P32" i="22"/>
  <c r="N32" i="22"/>
  <c r="O32" i="22"/>
  <c r="Y31" i="22"/>
  <c r="AC31" i="22"/>
  <c r="AA30" i="22"/>
  <c r="T32" i="22"/>
  <c r="AH29" i="22"/>
  <c r="DX17" i="22" l="1"/>
  <c r="DW11" i="22"/>
  <c r="DS24" i="22"/>
  <c r="DT24" i="22"/>
  <c r="DS25" i="22"/>
  <c r="DT25" i="22"/>
  <c r="DU32" i="22"/>
  <c r="DV32" i="22"/>
  <c r="DS15" i="22"/>
  <c r="DT15" i="22"/>
  <c r="DS14" i="22"/>
  <c r="DT14" i="22"/>
  <c r="DS18" i="22"/>
  <c r="DT18" i="22"/>
  <c r="DS21" i="22"/>
  <c r="DT21" i="22"/>
  <c r="DX16" i="22"/>
  <c r="DS23" i="22"/>
  <c r="DT23" i="22"/>
  <c r="DS22" i="22"/>
  <c r="DT22" i="22"/>
  <c r="DS19" i="22"/>
  <c r="DT19" i="22"/>
  <c r="DS20" i="22"/>
  <c r="DT20" i="22"/>
  <c r="DW7" i="22"/>
  <c r="DW16" i="22"/>
  <c r="DS13" i="22"/>
  <c r="DT13" i="22"/>
  <c r="DS12" i="22"/>
  <c r="DT12" i="22"/>
  <c r="DX11" i="22"/>
  <c r="DW17" i="22"/>
  <c r="DX5" i="22"/>
  <c r="DX7" i="22"/>
  <c r="DS10" i="22"/>
  <c r="DS6" i="22"/>
  <c r="DW5" i="22"/>
  <c r="EG5" i="22" s="1"/>
  <c r="EH5" i="22" s="1"/>
  <c r="EI5" i="22" s="1"/>
  <c r="DT10" i="22"/>
  <c r="DT6" i="22"/>
  <c r="CR17" i="22"/>
  <c r="CQ16" i="22"/>
  <c r="CR7" i="22"/>
  <c r="CR5" i="22"/>
  <c r="CQ5" i="22"/>
  <c r="CQ7" i="22"/>
  <c r="CO23" i="22"/>
  <c r="CP23" i="22"/>
  <c r="CP24" i="22"/>
  <c r="CO24" i="22"/>
  <c r="CP22" i="22"/>
  <c r="CO22" i="22"/>
  <c r="CP25" i="22"/>
  <c r="CO25" i="22"/>
  <c r="CO19" i="22"/>
  <c r="CP19" i="22"/>
  <c r="CO20" i="22"/>
  <c r="CP20" i="22"/>
  <c r="CQ17" i="22"/>
  <c r="CN33" i="22"/>
  <c r="CL33" i="22"/>
  <c r="CM33" i="22"/>
  <c r="CP13" i="22"/>
  <c r="CO13" i="22"/>
  <c r="CP12" i="22"/>
  <c r="CO12" i="22"/>
  <c r="CQ11" i="22"/>
  <c r="CP10" i="22"/>
  <c r="CO10" i="22"/>
  <c r="CP6" i="22"/>
  <c r="CO6" i="22"/>
  <c r="CO15" i="22"/>
  <c r="CP15" i="22"/>
  <c r="CP14" i="22"/>
  <c r="CO14" i="22"/>
  <c r="CP18" i="22"/>
  <c r="CO18" i="22"/>
  <c r="CP21" i="22"/>
  <c r="CO21" i="22"/>
  <c r="CR16" i="22"/>
  <c r="CR11" i="22"/>
  <c r="CK6" i="22"/>
  <c r="CK23" i="22"/>
  <c r="CK24" i="22"/>
  <c r="CK22" i="22"/>
  <c r="CK19" i="22"/>
  <c r="CK20" i="22"/>
  <c r="CK13" i="22"/>
  <c r="CK12" i="22"/>
  <c r="CK10" i="22"/>
  <c r="CK15" i="22"/>
  <c r="CK14" i="22"/>
  <c r="CK18" i="22"/>
  <c r="CK21" i="22"/>
  <c r="CK25" i="22"/>
  <c r="CG9" i="22"/>
  <c r="CI8" i="22"/>
  <c r="CJ6" i="22"/>
  <c r="CJ15" i="22"/>
  <c r="CJ14" i="22"/>
  <c r="CJ18" i="22"/>
  <c r="CJ21" i="22"/>
  <c r="CJ13" i="22"/>
  <c r="CJ23" i="22"/>
  <c r="CJ24" i="22"/>
  <c r="CJ22" i="22"/>
  <c r="CJ25" i="22"/>
  <c r="CJ19" i="22"/>
  <c r="CJ20" i="22"/>
  <c r="CJ10" i="22"/>
  <c r="CJ12" i="22"/>
  <c r="CG8" i="22"/>
  <c r="CH9" i="22"/>
  <c r="BJ8" i="22"/>
  <c r="CB30" i="22"/>
  <c r="BJ27" i="22"/>
  <c r="BS30" i="22"/>
  <c r="AS30" i="22"/>
  <c r="BN29" i="22"/>
  <c r="BJ26" i="22"/>
  <c r="BE30" i="22"/>
  <c r="BO31" i="22"/>
  <c r="BT31" i="22" s="1"/>
  <c r="BB31" i="22"/>
  <c r="BG31" i="22" s="1"/>
  <c r="BQ31" i="22"/>
  <c r="CG26" i="22"/>
  <c r="CH26" i="22"/>
  <c r="AO31" i="22"/>
  <c r="BC31" i="22"/>
  <c r="BW28" i="22"/>
  <c r="BX28" i="22"/>
  <c r="CI26" i="22"/>
  <c r="AL30" i="22"/>
  <c r="AY30" i="22"/>
  <c r="CI28" i="22"/>
  <c r="AV28" i="22"/>
  <c r="AX28" i="22" s="1"/>
  <c r="AP31" i="22"/>
  <c r="BL30" i="22"/>
  <c r="BU30" i="22" s="1"/>
  <c r="BP31" i="22"/>
  <c r="BJ17" i="22"/>
  <c r="CH28" i="22"/>
  <c r="AW26" i="22"/>
  <c r="AT30" i="22"/>
  <c r="CD30" i="22"/>
  <c r="AR30" i="22"/>
  <c r="BD31" i="22"/>
  <c r="CG27" i="22"/>
  <c r="CH27" i="22"/>
  <c r="BR30" i="22"/>
  <c r="BF30" i="22"/>
  <c r="AU29" i="22"/>
  <c r="AM29" i="22"/>
  <c r="CF29" i="22" s="1"/>
  <c r="CG29" i="22" s="1"/>
  <c r="AW27" i="22"/>
  <c r="CC30" i="22"/>
  <c r="AQ31" i="22"/>
  <c r="BA29" i="22"/>
  <c r="BH29" i="22"/>
  <c r="BZ29" i="22"/>
  <c r="AZ29" i="22"/>
  <c r="BI28" i="22"/>
  <c r="BK28" i="22" s="1"/>
  <c r="CA28" i="22"/>
  <c r="CE28" i="22" s="1"/>
  <c r="CI27" i="22"/>
  <c r="BM29" i="22"/>
  <c r="BV29" i="22" s="1"/>
  <c r="BJ13" i="22"/>
  <c r="BK25" i="22"/>
  <c r="BK19" i="22"/>
  <c r="BK18" i="22"/>
  <c r="BJ18" i="22"/>
  <c r="BJ14" i="22"/>
  <c r="BK11" i="22"/>
  <c r="BJ6" i="22"/>
  <c r="BJ23" i="22"/>
  <c r="BK23" i="22"/>
  <c r="BJ20" i="22"/>
  <c r="BJ15" i="22"/>
  <c r="BJ22" i="22"/>
  <c r="BK22" i="22"/>
  <c r="BJ21" i="22"/>
  <c r="BJ24" i="22"/>
  <c r="BK24" i="22"/>
  <c r="BK12" i="22"/>
  <c r="BJ12" i="22"/>
  <c r="BJ5" i="22"/>
  <c r="BK5" i="22"/>
  <c r="BJ16" i="22"/>
  <c r="BJ7" i="22"/>
  <c r="BJ10" i="22"/>
  <c r="AA31" i="22"/>
  <c r="AH30" i="22"/>
  <c r="AB32" i="22"/>
  <c r="X32" i="22"/>
  <c r="AG30" i="22"/>
  <c r="AE31" i="22"/>
  <c r="AD32" i="22"/>
  <c r="AF30" i="22"/>
  <c r="Z32" i="22"/>
  <c r="S33" i="22"/>
  <c r="Q33" i="22"/>
  <c r="R33" i="22"/>
  <c r="W32" i="22"/>
  <c r="Y32" i="22"/>
  <c r="P33" i="22"/>
  <c r="N33" i="22"/>
  <c r="O33" i="22"/>
  <c r="U33" i="22"/>
  <c r="M34" i="22"/>
  <c r="K34" i="22"/>
  <c r="H34" i="22"/>
  <c r="I34" i="22"/>
  <c r="L34" i="22"/>
  <c r="V33" i="22"/>
  <c r="T33" i="22"/>
  <c r="AC32" i="22"/>
  <c r="E36" i="22"/>
  <c r="G35" i="22"/>
  <c r="DS8" i="22" l="1"/>
  <c r="DX13" i="22"/>
  <c r="DX22" i="22"/>
  <c r="DW15" i="22"/>
  <c r="DT28" i="22"/>
  <c r="DX12" i="22"/>
  <c r="DW24" i="22"/>
  <c r="DS28" i="22"/>
  <c r="DW25" i="22"/>
  <c r="DX21" i="22"/>
  <c r="DX14" i="22"/>
  <c r="DX24" i="22"/>
  <c r="DS27" i="22"/>
  <c r="DT27" i="22"/>
  <c r="DU33" i="22"/>
  <c r="DV33" i="22"/>
  <c r="DS26" i="22"/>
  <c r="DT26" i="22"/>
  <c r="DX25" i="22"/>
  <c r="DX20" i="22"/>
  <c r="DW18" i="22"/>
  <c r="DW13" i="22"/>
  <c r="DW20" i="22"/>
  <c r="DW22" i="22"/>
  <c r="DX19" i="22"/>
  <c r="DX23" i="22"/>
  <c r="DW21" i="22"/>
  <c r="DW14" i="22"/>
  <c r="DW12" i="22"/>
  <c r="DW19" i="22"/>
  <c r="DW23" i="22"/>
  <c r="DX18" i="22"/>
  <c r="DX15" i="22"/>
  <c r="DW6" i="22"/>
  <c r="DX6" i="22"/>
  <c r="DS9" i="22"/>
  <c r="DX10" i="22"/>
  <c r="DW10" i="22"/>
  <c r="DT8" i="22"/>
  <c r="DT9" i="22"/>
  <c r="CS16" i="22"/>
  <c r="CT16" i="22" s="1"/>
  <c r="CU16" i="22" s="1"/>
  <c r="CV16" i="22" s="1"/>
  <c r="CR22" i="22"/>
  <c r="CR14" i="22"/>
  <c r="CS11" i="22"/>
  <c r="CT11" i="22" s="1"/>
  <c r="CU11" i="22" s="1"/>
  <c r="CS17" i="22"/>
  <c r="CT17" i="22" s="1"/>
  <c r="CU17" i="22" s="1"/>
  <c r="CS7" i="22"/>
  <c r="CR18" i="22"/>
  <c r="CS5" i="22"/>
  <c r="CQ6" i="22"/>
  <c r="CR21" i="22"/>
  <c r="CQ10" i="22"/>
  <c r="CR25" i="22"/>
  <c r="CR24" i="22"/>
  <c r="CP26" i="22"/>
  <c r="CO26" i="22"/>
  <c r="CO8" i="22"/>
  <c r="CP8" i="22"/>
  <c r="CQ21" i="22"/>
  <c r="CQ22" i="22"/>
  <c r="CQ23" i="22"/>
  <c r="CN34" i="22"/>
  <c r="CL34" i="22"/>
  <c r="CM34" i="22"/>
  <c r="CQ18" i="22"/>
  <c r="CQ13" i="22"/>
  <c r="CQ24" i="22"/>
  <c r="CR23" i="22"/>
  <c r="CO28" i="22"/>
  <c r="DW28" i="22" s="1"/>
  <c r="CQ14" i="22"/>
  <c r="CQ12" i="22"/>
  <c r="CQ20" i="22"/>
  <c r="CR15" i="22"/>
  <c r="CR13" i="22"/>
  <c r="CP28" i="22"/>
  <c r="CP27" i="22"/>
  <c r="CO27" i="22"/>
  <c r="CP9" i="22"/>
  <c r="CO9" i="22"/>
  <c r="CQ25" i="22"/>
  <c r="CQ15" i="22"/>
  <c r="CQ19" i="22"/>
  <c r="CR6" i="22"/>
  <c r="CR10" i="22"/>
  <c r="CR12" i="22"/>
  <c r="CR20" i="22"/>
  <c r="CR19" i="22"/>
  <c r="CK9" i="22"/>
  <c r="CK8" i="22"/>
  <c r="CK28" i="22"/>
  <c r="CK26" i="22"/>
  <c r="CK27" i="22"/>
  <c r="CJ9" i="22"/>
  <c r="CJ27" i="22"/>
  <c r="CJ26" i="22"/>
  <c r="CJ28" i="22"/>
  <c r="CJ8" i="22"/>
  <c r="AW28" i="22"/>
  <c r="BF31" i="22"/>
  <c r="BJ28" i="22"/>
  <c r="BS31" i="22"/>
  <c r="BO32" i="22"/>
  <c r="BT32" i="22" s="1"/>
  <c r="BE31" i="22"/>
  <c r="BB32" i="22"/>
  <c r="BG32" i="22" s="1"/>
  <c r="CC31" i="22"/>
  <c r="CB31" i="22"/>
  <c r="BQ32" i="22"/>
  <c r="BI29" i="22"/>
  <c r="BK29" i="22" s="1"/>
  <c r="CA29" i="22"/>
  <c r="CE29" i="22" s="1"/>
  <c r="AP32" i="22"/>
  <c r="AU30" i="22"/>
  <c r="AM30" i="22"/>
  <c r="AL31" i="22"/>
  <c r="AV29" i="22"/>
  <c r="CI29" i="22"/>
  <c r="BL31" i="22"/>
  <c r="BU31" i="22" s="1"/>
  <c r="BH30" i="22"/>
  <c r="BZ30" i="22"/>
  <c r="AZ30" i="22"/>
  <c r="AN30" i="22"/>
  <c r="AS31" i="22"/>
  <c r="AY31" i="22"/>
  <c r="BA31" i="22" s="1"/>
  <c r="BC32" i="22"/>
  <c r="CH29" i="22"/>
  <c r="BA30" i="22"/>
  <c r="BM30" i="22"/>
  <c r="BV30" i="22" s="1"/>
  <c r="BW30" i="22" s="1"/>
  <c r="BR31" i="22"/>
  <c r="AQ32" i="22"/>
  <c r="BP32" i="22"/>
  <c r="BX29" i="22"/>
  <c r="BW29" i="22"/>
  <c r="AO32" i="22"/>
  <c r="BN30" i="22"/>
  <c r="AT31" i="22"/>
  <c r="CD31" i="22"/>
  <c r="AR31" i="22"/>
  <c r="BD32" i="22"/>
  <c r="AA32" i="22"/>
  <c r="AD33" i="22"/>
  <c r="AF31" i="22"/>
  <c r="AG31" i="22"/>
  <c r="AB33" i="22"/>
  <c r="AE32" i="22"/>
  <c r="AH31" i="22"/>
  <c r="X33" i="22"/>
  <c r="E37" i="22"/>
  <c r="G36" i="22"/>
  <c r="U34" i="22"/>
  <c r="Y33" i="22"/>
  <c r="S34" i="22"/>
  <c r="Q34" i="22"/>
  <c r="R34" i="22"/>
  <c r="M35" i="22"/>
  <c r="K35" i="22"/>
  <c r="I35" i="22"/>
  <c r="H35" i="22"/>
  <c r="L35" i="22"/>
  <c r="W33" i="22"/>
  <c r="N34" i="22"/>
  <c r="P34" i="22"/>
  <c r="O34" i="22"/>
  <c r="Z33" i="22"/>
  <c r="AC33" i="22"/>
  <c r="V34" i="22"/>
  <c r="T34" i="22"/>
  <c r="DW8" i="22" l="1"/>
  <c r="DW27" i="22"/>
  <c r="DX28" i="22"/>
  <c r="DS29" i="22"/>
  <c r="DX27" i="22"/>
  <c r="DU34" i="22"/>
  <c r="DV34" i="22"/>
  <c r="DT29" i="22"/>
  <c r="DX26" i="22"/>
  <c r="DW26" i="22"/>
  <c r="DX9" i="22"/>
  <c r="DW9" i="22"/>
  <c r="DX8" i="22"/>
  <c r="CS22" i="22"/>
  <c r="CT22" i="22" s="1"/>
  <c r="CU22" i="22" s="1"/>
  <c r="CV22" i="22" s="1"/>
  <c r="CT7" i="22"/>
  <c r="CT5" i="22"/>
  <c r="CU5" i="22" s="1"/>
  <c r="CS25" i="22"/>
  <c r="CT25" i="22" s="1"/>
  <c r="CU25" i="22" s="1"/>
  <c r="CS14" i="22"/>
  <c r="CT14" i="22" s="1"/>
  <c r="CU14" i="22" s="1"/>
  <c r="CS12" i="22"/>
  <c r="CT12" i="22" s="1"/>
  <c r="CU12" i="22" s="1"/>
  <c r="CV11" i="22"/>
  <c r="DB11" i="22" s="1"/>
  <c r="CS19" i="22"/>
  <c r="CT19" i="22" s="1"/>
  <c r="CU19" i="22" s="1"/>
  <c r="CV19" i="22" s="1"/>
  <c r="CR28" i="22"/>
  <c r="CS18" i="22"/>
  <c r="CT18" i="22" s="1"/>
  <c r="CU18" i="22" s="1"/>
  <c r="CV18" i="22" s="1"/>
  <c r="CS6" i="22"/>
  <c r="CS24" i="22"/>
  <c r="CT24" i="22" s="1"/>
  <c r="CU24" i="22" s="1"/>
  <c r="CV24" i="22" s="1"/>
  <c r="CS15" i="22"/>
  <c r="CT15" i="22" s="1"/>
  <c r="CU15" i="22" s="1"/>
  <c r="CS21" i="22"/>
  <c r="CT21" i="22" s="1"/>
  <c r="CU21" i="22" s="1"/>
  <c r="CV21" i="22" s="1"/>
  <c r="CS20" i="22"/>
  <c r="CT20" i="22" s="1"/>
  <c r="CU20" i="22" s="1"/>
  <c r="CV20" i="22" s="1"/>
  <c r="CR27" i="22"/>
  <c r="CS10" i="22"/>
  <c r="CT10" i="22" s="1"/>
  <c r="CU10" i="22" s="1"/>
  <c r="CV10" i="22" s="1"/>
  <c r="CR9" i="22"/>
  <c r="CR26" i="22"/>
  <c r="CQ28" i="22"/>
  <c r="CQ9" i="22"/>
  <c r="CN35" i="22"/>
  <c r="CM35" i="22"/>
  <c r="CL35" i="22"/>
  <c r="DB16" i="22"/>
  <c r="DA16" i="22"/>
  <c r="CZ16" i="22"/>
  <c r="CR8" i="22"/>
  <c r="CQ27" i="22"/>
  <c r="CO29" i="22"/>
  <c r="CS13" i="22"/>
  <c r="CY16" i="22"/>
  <c r="CX16" i="22"/>
  <c r="CW16" i="22"/>
  <c r="CW17" i="22"/>
  <c r="CX17" i="22"/>
  <c r="CY17" i="22"/>
  <c r="CQ26" i="22"/>
  <c r="CQ8" i="22"/>
  <c r="CX11" i="22"/>
  <c r="CW11" i="22"/>
  <c r="CY11" i="22"/>
  <c r="CP29" i="22"/>
  <c r="CS23" i="22"/>
  <c r="CV17" i="22"/>
  <c r="CK29" i="22"/>
  <c r="CJ29" i="22"/>
  <c r="BB33" i="22"/>
  <c r="BG33" i="22" s="1"/>
  <c r="BE32" i="22"/>
  <c r="BX30" i="22"/>
  <c r="BJ29" i="22"/>
  <c r="BS32" i="22"/>
  <c r="BP33" i="22"/>
  <c r="CC32" i="22"/>
  <c r="CA30" i="22"/>
  <c r="CE30" i="22" s="1"/>
  <c r="BI30" i="22"/>
  <c r="BJ30" i="22" s="1"/>
  <c r="AU31" i="22"/>
  <c r="AM31" i="22"/>
  <c r="BR32" i="22"/>
  <c r="BQ33" i="22"/>
  <c r="AY32" i="22"/>
  <c r="AR32" i="22"/>
  <c r="AT32" i="22"/>
  <c r="CD32" i="22"/>
  <c r="BL32" i="22"/>
  <c r="BM32" i="22" s="1"/>
  <c r="BV32" i="22" s="1"/>
  <c r="BC33" i="22"/>
  <c r="BN31" i="22"/>
  <c r="BM31" i="22"/>
  <c r="BV31" i="22" s="1"/>
  <c r="BX31" i="22" s="1"/>
  <c r="CB32" i="22"/>
  <c r="AL32" i="22"/>
  <c r="AO33" i="22"/>
  <c r="AP33" i="22"/>
  <c r="AQ33" i="22"/>
  <c r="AW29" i="22"/>
  <c r="AX29" i="22"/>
  <c r="AN31" i="22"/>
  <c r="AV30" i="22"/>
  <c r="AW30" i="22" s="1"/>
  <c r="AS32" i="22"/>
  <c r="BO33" i="22"/>
  <c r="BT33" i="22" s="1"/>
  <c r="BF32" i="22"/>
  <c r="BH31" i="22"/>
  <c r="BZ31" i="22"/>
  <c r="AZ31" i="22"/>
  <c r="BD33" i="22"/>
  <c r="CF30" i="22"/>
  <c r="AG32" i="22"/>
  <c r="AE33" i="22"/>
  <c r="AH32" i="22"/>
  <c r="AA33" i="22"/>
  <c r="AF32" i="22"/>
  <c r="X34" i="22"/>
  <c r="AD34" i="22"/>
  <c r="AB34" i="22"/>
  <c r="W34" i="22"/>
  <c r="P35" i="22"/>
  <c r="N35" i="22"/>
  <c r="O35" i="22"/>
  <c r="Z34" i="22"/>
  <c r="S35" i="22"/>
  <c r="Q35" i="22"/>
  <c r="R35" i="22"/>
  <c r="AC34" i="22"/>
  <c r="M36" i="22"/>
  <c r="K36" i="22"/>
  <c r="I36" i="22"/>
  <c r="H36" i="22"/>
  <c r="L36" i="22"/>
  <c r="U35" i="22"/>
  <c r="E38" i="22"/>
  <c r="G37" i="22"/>
  <c r="Y34" i="22"/>
  <c r="V35" i="22"/>
  <c r="T35" i="22"/>
  <c r="DW29" i="22" l="1"/>
  <c r="CS28" i="22"/>
  <c r="DX29" i="22"/>
  <c r="DU35" i="22"/>
  <c r="DV35" i="22"/>
  <c r="DF16" i="22"/>
  <c r="DI16" i="22"/>
  <c r="DL16" i="22"/>
  <c r="DF11" i="22"/>
  <c r="DL11" i="22"/>
  <c r="DI11" i="22"/>
  <c r="DJ16" i="22"/>
  <c r="DD16" i="22"/>
  <c r="DG16" i="22"/>
  <c r="DE16" i="22"/>
  <c r="DK16" i="22"/>
  <c r="DH16" i="22"/>
  <c r="CU7" i="22"/>
  <c r="CS9" i="22"/>
  <c r="CT9" i="22" s="1"/>
  <c r="CT6" i="22"/>
  <c r="CW5" i="22"/>
  <c r="CX5" i="22"/>
  <c r="CV5" i="22"/>
  <c r="DA5" i="22" s="1"/>
  <c r="CY5" i="22"/>
  <c r="DA11" i="22"/>
  <c r="DH11" i="22" s="1"/>
  <c r="CZ11" i="22"/>
  <c r="DD11" i="22" s="1"/>
  <c r="CS26" i="22"/>
  <c r="CT26" i="22" s="1"/>
  <c r="CU26" i="22" s="1"/>
  <c r="CV26" i="22" s="1"/>
  <c r="CS27" i="22"/>
  <c r="CT27" i="22" s="1"/>
  <c r="CU27" i="22" s="1"/>
  <c r="DC16" i="22"/>
  <c r="CR29" i="22"/>
  <c r="CN36" i="22"/>
  <c r="CL36" i="22"/>
  <c r="CM36" i="22"/>
  <c r="CQ29" i="22"/>
  <c r="CS29" i="22" s="1"/>
  <c r="CX14" i="22"/>
  <c r="CY14" i="22"/>
  <c r="CW14" i="22"/>
  <c r="CX25" i="22"/>
  <c r="CW25" i="22"/>
  <c r="CY25" i="22"/>
  <c r="CX12" i="22"/>
  <c r="CW12" i="22"/>
  <c r="CY12" i="22"/>
  <c r="CX15" i="22"/>
  <c r="CY15" i="22"/>
  <c r="CW15" i="22"/>
  <c r="DB20" i="22"/>
  <c r="DA20" i="22"/>
  <c r="CZ20" i="22"/>
  <c r="CT28" i="22"/>
  <c r="CU28" i="22" s="1"/>
  <c r="CV28" i="22" s="1"/>
  <c r="DA24" i="22"/>
  <c r="CZ24" i="22"/>
  <c r="DB24" i="22"/>
  <c r="CT23" i="22"/>
  <c r="CU23" i="22" s="1"/>
  <c r="CV23" i="22" s="1"/>
  <c r="CT13" i="22"/>
  <c r="CU13" i="22" s="1"/>
  <c r="CV13" i="22" s="1"/>
  <c r="CS8" i="22"/>
  <c r="DA19" i="22"/>
  <c r="DB19" i="22"/>
  <c r="CZ19" i="22"/>
  <c r="DB18" i="22"/>
  <c r="CZ18" i="22"/>
  <c r="DA18" i="22"/>
  <c r="DB22" i="22"/>
  <c r="DA22" i="22"/>
  <c r="CZ22" i="22"/>
  <c r="CX20" i="22"/>
  <c r="CW20" i="22"/>
  <c r="CY20" i="22"/>
  <c r="CX24" i="22"/>
  <c r="CY24" i="22"/>
  <c r="CW24" i="22"/>
  <c r="DA21" i="22"/>
  <c r="DB21" i="22"/>
  <c r="CZ21" i="22"/>
  <c r="CX19" i="22"/>
  <c r="CY19" i="22"/>
  <c r="CW19" i="22"/>
  <c r="CY18" i="22"/>
  <c r="CX18" i="22"/>
  <c r="CW18" i="22"/>
  <c r="CY22" i="22"/>
  <c r="CX22" i="22"/>
  <c r="CW22" i="22"/>
  <c r="DB10" i="22"/>
  <c r="DA10" i="22"/>
  <c r="CZ10" i="22"/>
  <c r="CZ17" i="22"/>
  <c r="DD17" i="22" s="1"/>
  <c r="DA17" i="22"/>
  <c r="DH17" i="22" s="1"/>
  <c r="DB17" i="22"/>
  <c r="DI17" i="22" s="1"/>
  <c r="CV14" i="22"/>
  <c r="CX21" i="22"/>
  <c r="CY21" i="22"/>
  <c r="CW21" i="22"/>
  <c r="CV25" i="22"/>
  <c r="CV12" i="22"/>
  <c r="CV15" i="22"/>
  <c r="CY10" i="22"/>
  <c r="CX10" i="22"/>
  <c r="CW10" i="22"/>
  <c r="AN32" i="22"/>
  <c r="AP34" i="22"/>
  <c r="BW31" i="22"/>
  <c r="AX30" i="22"/>
  <c r="CC33" i="22"/>
  <c r="BB34" i="22"/>
  <c r="BG34" i="22" s="1"/>
  <c r="BE33" i="22"/>
  <c r="BO34" i="22"/>
  <c r="BT34" i="22" s="1"/>
  <c r="BK30" i="22"/>
  <c r="CG30" i="22"/>
  <c r="CH30" i="22"/>
  <c r="AS33" i="22"/>
  <c r="AO34" i="22"/>
  <c r="BP34" i="22"/>
  <c r="CB33" i="22"/>
  <c r="BR33" i="22"/>
  <c r="AV31" i="22"/>
  <c r="AX31" i="22" s="1"/>
  <c r="AQ34" i="22"/>
  <c r="AY33" i="22"/>
  <c r="BI31" i="22"/>
  <c r="BK31" i="22" s="1"/>
  <c r="CA31" i="22"/>
  <c r="CE31" i="22" s="1"/>
  <c r="CI30" i="22"/>
  <c r="AT33" i="22"/>
  <c r="CD33" i="22"/>
  <c r="AR33" i="22"/>
  <c r="BN32" i="22"/>
  <c r="BU32" i="22"/>
  <c r="BZ32" i="22"/>
  <c r="BH32" i="22"/>
  <c r="AZ32" i="22"/>
  <c r="CF31" i="22"/>
  <c r="BL33" i="22"/>
  <c r="BU33" i="22" s="1"/>
  <c r="BQ34" i="22"/>
  <c r="AL33" i="22"/>
  <c r="AU32" i="22"/>
  <c r="AM32" i="22"/>
  <c r="BF33" i="22"/>
  <c r="BA32" i="22"/>
  <c r="BC34" i="22"/>
  <c r="BS33" i="22"/>
  <c r="BD34" i="22"/>
  <c r="AG33" i="22"/>
  <c r="AH33" i="22"/>
  <c r="AF33" i="22"/>
  <c r="AE34" i="22"/>
  <c r="AD35" i="22"/>
  <c r="E39" i="22"/>
  <c r="G38" i="22"/>
  <c r="V36" i="22"/>
  <c r="T36" i="22"/>
  <c r="AB35" i="22"/>
  <c r="Y35" i="22"/>
  <c r="W35" i="22"/>
  <c r="N36" i="22"/>
  <c r="P36" i="22"/>
  <c r="O36" i="22"/>
  <c r="X35" i="22"/>
  <c r="Q36" i="22"/>
  <c r="S36" i="22"/>
  <c r="R36" i="22"/>
  <c r="K37" i="22"/>
  <c r="I37" i="22"/>
  <c r="M37" i="22"/>
  <c r="H37" i="22"/>
  <c r="L37" i="22"/>
  <c r="AA34" i="22"/>
  <c r="U36" i="22"/>
  <c r="AC35" i="22"/>
  <c r="Z35" i="22"/>
  <c r="DS30" i="22" l="1"/>
  <c r="DT30" i="22"/>
  <c r="DU36" i="22"/>
  <c r="DV36" i="22"/>
  <c r="DY16" i="22"/>
  <c r="DZ16" i="22"/>
  <c r="DL17" i="22"/>
  <c r="DE17" i="22"/>
  <c r="DP16" i="22"/>
  <c r="DM16" i="22"/>
  <c r="DJ11" i="22"/>
  <c r="DN16" i="22"/>
  <c r="DK11" i="22"/>
  <c r="DK17" i="22"/>
  <c r="DO16" i="22"/>
  <c r="DH10" i="22"/>
  <c r="DE10" i="22"/>
  <c r="DK10" i="22"/>
  <c r="DE21" i="22"/>
  <c r="DH21" i="22"/>
  <c r="DK21" i="22"/>
  <c r="DD22" i="22"/>
  <c r="DJ22" i="22"/>
  <c r="DG22" i="22"/>
  <c r="DK19" i="22"/>
  <c r="DE19" i="22"/>
  <c r="DH19" i="22"/>
  <c r="DJ20" i="22"/>
  <c r="DG20" i="22"/>
  <c r="DD20" i="22"/>
  <c r="DJ17" i="22"/>
  <c r="DL18" i="22"/>
  <c r="DI18" i="22"/>
  <c r="DF18" i="22"/>
  <c r="DF24" i="22"/>
  <c r="DL24" i="22"/>
  <c r="DI24" i="22"/>
  <c r="DG21" i="22"/>
  <c r="DJ21" i="22"/>
  <c r="DD21" i="22"/>
  <c r="DL22" i="22"/>
  <c r="DI22" i="22"/>
  <c r="DF22" i="22"/>
  <c r="DG19" i="22"/>
  <c r="DD19" i="22"/>
  <c r="DJ19" i="22"/>
  <c r="DH24" i="22"/>
  <c r="DE24" i="22"/>
  <c r="DK24" i="22"/>
  <c r="DQ16" i="22"/>
  <c r="DF17" i="22"/>
  <c r="DG11" i="22"/>
  <c r="DG17" i="22"/>
  <c r="DE11" i="22"/>
  <c r="DP11" i="22" s="1"/>
  <c r="DH18" i="22"/>
  <c r="DK18" i="22"/>
  <c r="DE18" i="22"/>
  <c r="DJ24" i="22"/>
  <c r="DG24" i="22"/>
  <c r="DD24" i="22"/>
  <c r="DL10" i="22"/>
  <c r="DF10" i="22"/>
  <c r="DI10" i="22"/>
  <c r="DH22" i="22"/>
  <c r="DE22" i="22"/>
  <c r="DK22" i="22"/>
  <c r="DE20" i="22"/>
  <c r="DK20" i="22"/>
  <c r="DH20" i="22"/>
  <c r="DK5" i="22"/>
  <c r="DH5" i="22"/>
  <c r="DD10" i="22"/>
  <c r="DJ10" i="22"/>
  <c r="DG10" i="22"/>
  <c r="DI21" i="22"/>
  <c r="DL21" i="22"/>
  <c r="DF21" i="22"/>
  <c r="DD18" i="22"/>
  <c r="DG18" i="22"/>
  <c r="DJ18" i="22"/>
  <c r="DI19" i="22"/>
  <c r="DF19" i="22"/>
  <c r="DL19" i="22"/>
  <c r="DF20" i="22"/>
  <c r="DL20" i="22"/>
  <c r="DI20" i="22"/>
  <c r="DR16" i="22"/>
  <c r="CW7" i="22"/>
  <c r="CY7" i="22"/>
  <c r="CX7" i="22"/>
  <c r="CV7" i="22"/>
  <c r="CZ7" i="22" s="1"/>
  <c r="DB5" i="22"/>
  <c r="DI5" i="22" s="1"/>
  <c r="CU6" i="22"/>
  <c r="CY6" i="22" s="1"/>
  <c r="CU9" i="22"/>
  <c r="CY9" i="22" s="1"/>
  <c r="DE5" i="22"/>
  <c r="CZ5" i="22"/>
  <c r="DJ5" i="22" s="1"/>
  <c r="DC11" i="22"/>
  <c r="DC17" i="22"/>
  <c r="DC18" i="22"/>
  <c r="DC22" i="22"/>
  <c r="DC10" i="22"/>
  <c r="DC21" i="22"/>
  <c r="DC19" i="22"/>
  <c r="DC24" i="22"/>
  <c r="DC20" i="22"/>
  <c r="DB25" i="22"/>
  <c r="DL25" i="22" s="1"/>
  <c r="DA25" i="22"/>
  <c r="DK25" i="22" s="1"/>
  <c r="CZ25" i="22"/>
  <c r="DJ25" i="22" s="1"/>
  <c r="DA26" i="22"/>
  <c r="CZ26" i="22"/>
  <c r="DB26" i="22"/>
  <c r="CT8" i="22"/>
  <c r="DB23" i="22"/>
  <c r="DA23" i="22"/>
  <c r="CZ23" i="22"/>
  <c r="CW27" i="22"/>
  <c r="CX27" i="22"/>
  <c r="CY27" i="22"/>
  <c r="CT29" i="22"/>
  <c r="CU29" i="22" s="1"/>
  <c r="CV29" i="22" s="1"/>
  <c r="DA14" i="22"/>
  <c r="DE14" i="22" s="1"/>
  <c r="DB14" i="22"/>
  <c r="DL14" i="22" s="1"/>
  <c r="CZ14" i="22"/>
  <c r="DJ14" i="22" s="1"/>
  <c r="DB13" i="22"/>
  <c r="CZ13" i="22"/>
  <c r="DA13" i="22"/>
  <c r="CY23" i="22"/>
  <c r="CX23" i="22"/>
  <c r="CW23" i="22"/>
  <c r="CZ28" i="22"/>
  <c r="DA28" i="22"/>
  <c r="DB28" i="22"/>
  <c r="CZ15" i="22"/>
  <c r="DG15" i="22" s="1"/>
  <c r="DA15" i="22"/>
  <c r="DE15" i="22" s="1"/>
  <c r="DB15" i="22"/>
  <c r="DI15" i="22" s="1"/>
  <c r="CY13" i="22"/>
  <c r="CX13" i="22"/>
  <c r="CW13" i="22"/>
  <c r="CW28" i="22"/>
  <c r="CX28" i="22"/>
  <c r="CY28" i="22"/>
  <c r="CN37" i="22"/>
  <c r="CL37" i="22"/>
  <c r="CM37" i="22"/>
  <c r="CP30" i="22"/>
  <c r="CO30" i="22"/>
  <c r="DA12" i="22"/>
  <c r="DK12" i="22" s="1"/>
  <c r="DB12" i="22"/>
  <c r="DF12" i="22" s="1"/>
  <c r="CZ12" i="22"/>
  <c r="DD12" i="22" s="1"/>
  <c r="CX26" i="22"/>
  <c r="CY26" i="22"/>
  <c r="CW26" i="22"/>
  <c r="CV27" i="22"/>
  <c r="CK30" i="22"/>
  <c r="CJ30" i="22"/>
  <c r="CG31" i="22"/>
  <c r="CH31" i="22"/>
  <c r="AN33" i="22"/>
  <c r="CI31" i="22"/>
  <c r="CF32" i="22"/>
  <c r="CI32" i="22" s="1"/>
  <c r="BM33" i="22"/>
  <c r="BV33" i="22" s="1"/>
  <c r="BX33" i="22" s="1"/>
  <c r="BN33" i="22"/>
  <c r="AQ35" i="22"/>
  <c r="CB34" i="22"/>
  <c r="BB35" i="22"/>
  <c r="BG35" i="22" s="1"/>
  <c r="BF34" i="22"/>
  <c r="BR34" i="22"/>
  <c r="AW31" i="22"/>
  <c r="BW32" i="22"/>
  <c r="BX32" i="22"/>
  <c r="BJ31" i="22"/>
  <c r="AG34" i="22"/>
  <c r="AL34" i="22"/>
  <c r="AY34" i="22"/>
  <c r="BA34" i="22" s="1"/>
  <c r="BI32" i="22"/>
  <c r="BK32" i="22" s="1"/>
  <c r="CA32" i="22"/>
  <c r="CE32" i="22" s="1"/>
  <c r="BA33" i="22"/>
  <c r="BH33" i="22"/>
  <c r="BZ33" i="22"/>
  <c r="AZ33" i="22"/>
  <c r="BS34" i="22"/>
  <c r="BD35" i="22"/>
  <c r="AT34" i="22"/>
  <c r="CD34" i="22"/>
  <c r="AR34" i="22"/>
  <c r="BP35" i="22"/>
  <c r="AU33" i="22"/>
  <c r="AM33" i="22"/>
  <c r="AS34" i="22"/>
  <c r="AO35" i="22"/>
  <c r="AP35" i="22"/>
  <c r="BL34" i="22"/>
  <c r="BU34" i="22" s="1"/>
  <c r="BE34" i="22"/>
  <c r="BQ35" i="22"/>
  <c r="BO35" i="22"/>
  <c r="BT35" i="22" s="1"/>
  <c r="AV32" i="22"/>
  <c r="AX32" i="22" s="1"/>
  <c r="BC35" i="22"/>
  <c r="CC34" i="22"/>
  <c r="AB36" i="22"/>
  <c r="T37" i="22"/>
  <c r="AD36" i="22"/>
  <c r="V37" i="22"/>
  <c r="U37" i="22"/>
  <c r="AC36" i="22"/>
  <c r="X36" i="22"/>
  <c r="M38" i="22"/>
  <c r="K38" i="22"/>
  <c r="I38" i="22"/>
  <c r="H38" i="22"/>
  <c r="L38" i="22"/>
  <c r="Z36" i="22"/>
  <c r="N37" i="22"/>
  <c r="P37" i="22"/>
  <c r="O37" i="22"/>
  <c r="AF34" i="22"/>
  <c r="Y36" i="22"/>
  <c r="AE35" i="22"/>
  <c r="G39" i="22"/>
  <c r="E40" i="22"/>
  <c r="Q37" i="22"/>
  <c r="S37" i="22"/>
  <c r="R37" i="22"/>
  <c r="AA35" i="22"/>
  <c r="W36" i="22"/>
  <c r="AH34" i="22"/>
  <c r="DY11" i="22" l="1"/>
  <c r="DY17" i="22"/>
  <c r="DS31" i="22"/>
  <c r="DT31" i="22"/>
  <c r="DW30" i="22"/>
  <c r="DU37" i="22"/>
  <c r="DV37" i="22"/>
  <c r="DY24" i="22"/>
  <c r="DZ24" i="22"/>
  <c r="DZ17" i="22"/>
  <c r="DX30" i="22"/>
  <c r="DY19" i="22"/>
  <c r="DZ19" i="22"/>
  <c r="EA17" i="22"/>
  <c r="EB17" i="22" s="1"/>
  <c r="DY10" i="22"/>
  <c r="DZ10" i="22"/>
  <c r="DZ21" i="22"/>
  <c r="DY21" i="22"/>
  <c r="EA16" i="22"/>
  <c r="EB16" i="22" s="1"/>
  <c r="DY18" i="22"/>
  <c r="DZ18" i="22"/>
  <c r="DZ20" i="22"/>
  <c r="DY20" i="22"/>
  <c r="DZ22" i="22"/>
  <c r="DY22" i="22"/>
  <c r="DZ11" i="22"/>
  <c r="DP17" i="22"/>
  <c r="DE25" i="22"/>
  <c r="DD5" i="22"/>
  <c r="DO25" i="22"/>
  <c r="DL5" i="22"/>
  <c r="DR5" i="22" s="1"/>
  <c r="DN10" i="22"/>
  <c r="DM24" i="22"/>
  <c r="DK14" i="22"/>
  <c r="DO14" i="22" s="1"/>
  <c r="DO19" i="22"/>
  <c r="DM21" i="22"/>
  <c r="DN22" i="22"/>
  <c r="DO10" i="22"/>
  <c r="DH25" i="22"/>
  <c r="DN24" i="22"/>
  <c r="DN19" i="22"/>
  <c r="DN17" i="22"/>
  <c r="DQ11" i="22"/>
  <c r="DM11" i="22"/>
  <c r="DO20" i="22"/>
  <c r="DQ22" i="22"/>
  <c r="DM22" i="22"/>
  <c r="DQ21" i="22"/>
  <c r="DO18" i="22"/>
  <c r="DH14" i="22"/>
  <c r="DR24" i="22"/>
  <c r="DJ15" i="22"/>
  <c r="DR17" i="22"/>
  <c r="DO17" i="22"/>
  <c r="DO22" i="22"/>
  <c r="DR11" i="22"/>
  <c r="DO11" i="22"/>
  <c r="DR25" i="22"/>
  <c r="DH15" i="22"/>
  <c r="DM15" i="22" s="1"/>
  <c r="DQ18" i="22"/>
  <c r="DM18" i="22"/>
  <c r="DJ12" i="22"/>
  <c r="DR22" i="22"/>
  <c r="DD25" i="22"/>
  <c r="DO24" i="22"/>
  <c r="DM19" i="22"/>
  <c r="DP21" i="22"/>
  <c r="DN21" i="22"/>
  <c r="DD15" i="22"/>
  <c r="DN20" i="22"/>
  <c r="DO5" i="22"/>
  <c r="DN18" i="22"/>
  <c r="DM10" i="22"/>
  <c r="DQ20" i="22"/>
  <c r="DP22" i="22"/>
  <c r="DL12" i="22"/>
  <c r="DP18" i="22"/>
  <c r="DQ17" i="22"/>
  <c r="DM17" i="22"/>
  <c r="DG5" i="22"/>
  <c r="DM5" i="22" s="1"/>
  <c r="DO21" i="22"/>
  <c r="DM20" i="22"/>
  <c r="DN11" i="22"/>
  <c r="DJ28" i="22"/>
  <c r="DD28" i="22"/>
  <c r="DG28" i="22"/>
  <c r="DG7" i="22"/>
  <c r="DJ7" i="22"/>
  <c r="DH26" i="22"/>
  <c r="DE26" i="22"/>
  <c r="DK26" i="22"/>
  <c r="DI14" i="22"/>
  <c r="DF25" i="22"/>
  <c r="DK15" i="22"/>
  <c r="DD14" i="22"/>
  <c r="DF15" i="22"/>
  <c r="DP24" i="22"/>
  <c r="DQ19" i="22"/>
  <c r="DF28" i="22"/>
  <c r="DI28" i="22"/>
  <c r="DL28" i="22"/>
  <c r="DE13" i="22"/>
  <c r="DK13" i="22"/>
  <c r="DH13" i="22"/>
  <c r="DG23" i="22"/>
  <c r="DJ23" i="22"/>
  <c r="DD23" i="22"/>
  <c r="DF14" i="22"/>
  <c r="DI25" i="22"/>
  <c r="DQ10" i="22"/>
  <c r="DG12" i="22"/>
  <c r="DR20" i="22"/>
  <c r="DG25" i="22"/>
  <c r="DI12" i="22"/>
  <c r="DE12" i="22"/>
  <c r="DP12" i="22" s="1"/>
  <c r="DL15" i="22"/>
  <c r="DQ24" i="22"/>
  <c r="DP19" i="22"/>
  <c r="DR10" i="22"/>
  <c r="DL26" i="22"/>
  <c r="DF26" i="22"/>
  <c r="DI26" i="22"/>
  <c r="DF23" i="22"/>
  <c r="DL23" i="22"/>
  <c r="DI23" i="22"/>
  <c r="DR18" i="22"/>
  <c r="DG14" i="22"/>
  <c r="DH12" i="22"/>
  <c r="DD13" i="22"/>
  <c r="DJ13" i="22"/>
  <c r="DG13" i="22"/>
  <c r="DD26" i="22"/>
  <c r="DJ26" i="22"/>
  <c r="DG26" i="22"/>
  <c r="DH28" i="22"/>
  <c r="DE28" i="22"/>
  <c r="DK28" i="22"/>
  <c r="DI13" i="22"/>
  <c r="DF13" i="22"/>
  <c r="DL13" i="22"/>
  <c r="DK23" i="22"/>
  <c r="DE23" i="22"/>
  <c r="DH23" i="22"/>
  <c r="DP20" i="22"/>
  <c r="DR19" i="22"/>
  <c r="DR21" i="22"/>
  <c r="DP10" i="22"/>
  <c r="DB7" i="22"/>
  <c r="DI7" i="22" s="1"/>
  <c r="DF5" i="22"/>
  <c r="DP5" i="22" s="1"/>
  <c r="DA7" i="22"/>
  <c r="DH7" i="22" s="1"/>
  <c r="CX6" i="22"/>
  <c r="CW9" i="22"/>
  <c r="CW6" i="22"/>
  <c r="CX9" i="22"/>
  <c r="DC5" i="22"/>
  <c r="CV6" i="22"/>
  <c r="DA6" i="22" s="1"/>
  <c r="DD7" i="22"/>
  <c r="CU8" i="22"/>
  <c r="CV9" i="22"/>
  <c r="DC25" i="22"/>
  <c r="DC26" i="22"/>
  <c r="DC12" i="22"/>
  <c r="DC14" i="22"/>
  <c r="DC15" i="22"/>
  <c r="DC28" i="22"/>
  <c r="DC13" i="22"/>
  <c r="DC23" i="22"/>
  <c r="CR30" i="22"/>
  <c r="CP31" i="22"/>
  <c r="CO31" i="22"/>
  <c r="CQ30" i="22"/>
  <c r="CZ29" i="22"/>
  <c r="DA29" i="22"/>
  <c r="DB29" i="22"/>
  <c r="CW29" i="22"/>
  <c r="CX29" i="22"/>
  <c r="CY29" i="22"/>
  <c r="CN38" i="22"/>
  <c r="CL38" i="22"/>
  <c r="CM38" i="22"/>
  <c r="DA27" i="22"/>
  <c r="DK27" i="22" s="1"/>
  <c r="CZ27" i="22"/>
  <c r="DJ27" i="22" s="1"/>
  <c r="DB27" i="22"/>
  <c r="DF27" i="22" s="1"/>
  <c r="CK31" i="22"/>
  <c r="CJ31" i="22"/>
  <c r="CG32" i="22"/>
  <c r="CH32" i="22"/>
  <c r="CF33" i="22"/>
  <c r="CI33" i="22" s="1"/>
  <c r="BC36" i="22"/>
  <c r="BL35" i="22"/>
  <c r="BU35" i="22" s="1"/>
  <c r="BD36" i="22"/>
  <c r="BW33" i="22"/>
  <c r="AO36" i="22"/>
  <c r="AT36" i="22" s="1"/>
  <c r="BE35" i="22"/>
  <c r="BJ32" i="22"/>
  <c r="BB36" i="22"/>
  <c r="BG36" i="22" s="1"/>
  <c r="BS35" i="22"/>
  <c r="BR35" i="22"/>
  <c r="CA33" i="22"/>
  <c r="CE33" i="22" s="1"/>
  <c r="BI33" i="22"/>
  <c r="BK33" i="22" s="1"/>
  <c r="BQ36" i="22"/>
  <c r="AV33" i="22"/>
  <c r="AW33" i="22" s="1"/>
  <c r="AU34" i="22"/>
  <c r="AM34" i="22"/>
  <c r="CF34" i="22" s="1"/>
  <c r="CG34" i="22" s="1"/>
  <c r="AY35" i="22"/>
  <c r="AT35" i="22"/>
  <c r="CD35" i="22"/>
  <c r="AR35" i="22"/>
  <c r="CC35" i="22"/>
  <c r="BH34" i="22"/>
  <c r="BZ34" i="22"/>
  <c r="AZ34" i="22"/>
  <c r="AQ36" i="22"/>
  <c r="AN34" i="22"/>
  <c r="AW32" i="22"/>
  <c r="AL35" i="22"/>
  <c r="AN35" i="22" s="1"/>
  <c r="BO36" i="22"/>
  <c r="BT36" i="22" s="1"/>
  <c r="BP36" i="22"/>
  <c r="AS35" i="22"/>
  <c r="CB35" i="22"/>
  <c r="AP36" i="22"/>
  <c r="BN34" i="22"/>
  <c r="BM34" i="22"/>
  <c r="BV34" i="22" s="1"/>
  <c r="BX34" i="22" s="1"/>
  <c r="BF35" i="22"/>
  <c r="W37" i="22"/>
  <c r="AE36" i="22"/>
  <c r="AG35" i="22"/>
  <c r="X37" i="22"/>
  <c r="AB37" i="22"/>
  <c r="T38" i="22"/>
  <c r="E41" i="22"/>
  <c r="G40" i="22"/>
  <c r="S38" i="22"/>
  <c r="Q38" i="22"/>
  <c r="R38" i="22"/>
  <c r="AA36" i="22"/>
  <c r="AD37" i="22"/>
  <c r="H39" i="22"/>
  <c r="I39" i="22"/>
  <c r="M39" i="22"/>
  <c r="K39" i="22"/>
  <c r="L39" i="22"/>
  <c r="Y37" i="22"/>
  <c r="U38" i="22"/>
  <c r="V38" i="22"/>
  <c r="AC37" i="22"/>
  <c r="AH35" i="22"/>
  <c r="Z37" i="22"/>
  <c r="P38" i="22"/>
  <c r="N38" i="22"/>
  <c r="O38" i="22"/>
  <c r="AF35" i="22"/>
  <c r="DP14" i="22" l="1"/>
  <c r="EA11" i="22"/>
  <c r="EB11" i="22" s="1"/>
  <c r="EA21" i="22"/>
  <c r="EB21" i="22" s="1"/>
  <c r="EA20" i="22"/>
  <c r="EB20" i="22" s="1"/>
  <c r="DW31" i="22"/>
  <c r="DZ26" i="22"/>
  <c r="DY26" i="22"/>
  <c r="DY25" i="22"/>
  <c r="DZ25" i="22"/>
  <c r="EA10" i="22"/>
  <c r="EB10" i="22" s="1"/>
  <c r="EA19" i="22"/>
  <c r="EB19" i="22" s="1"/>
  <c r="EA24" i="22"/>
  <c r="EB24" i="22" s="1"/>
  <c r="DU38" i="22"/>
  <c r="DV38" i="22"/>
  <c r="DS32" i="22"/>
  <c r="DT32" i="22"/>
  <c r="DY28" i="22"/>
  <c r="DZ28" i="22"/>
  <c r="EA22" i="22"/>
  <c r="EB22" i="22" s="1"/>
  <c r="DX31" i="22"/>
  <c r="DZ13" i="22"/>
  <c r="DY13" i="22"/>
  <c r="DY15" i="22"/>
  <c r="DZ15" i="22"/>
  <c r="DZ5" i="22"/>
  <c r="DY5" i="22"/>
  <c r="EA18" i="22"/>
  <c r="EB18" i="22" s="1"/>
  <c r="DY23" i="22"/>
  <c r="DZ23" i="22"/>
  <c r="DZ14" i="22"/>
  <c r="DY14" i="22"/>
  <c r="DY12" i="22"/>
  <c r="DZ12" i="22"/>
  <c r="DR15" i="22"/>
  <c r="DP15" i="22"/>
  <c r="DM12" i="22"/>
  <c r="DR14" i="22"/>
  <c r="DR28" i="22"/>
  <c r="DO26" i="22"/>
  <c r="DI27" i="22"/>
  <c r="DP25" i="22"/>
  <c r="DN13" i="22"/>
  <c r="DL27" i="22"/>
  <c r="DO27" i="22" s="1"/>
  <c r="DQ15" i="22"/>
  <c r="DM25" i="22"/>
  <c r="DP26" i="22"/>
  <c r="DR12" i="22"/>
  <c r="DM23" i="22"/>
  <c r="DO28" i="22"/>
  <c r="DO12" i="22"/>
  <c r="DN5" i="22"/>
  <c r="DN26" i="22"/>
  <c r="DQ12" i="22"/>
  <c r="DG27" i="22"/>
  <c r="DM7" i="22"/>
  <c r="DN15" i="22"/>
  <c r="DQ23" i="22"/>
  <c r="DQ28" i="22"/>
  <c r="DM13" i="22"/>
  <c r="DQ14" i="22"/>
  <c r="DM14" i="22"/>
  <c r="DN23" i="22"/>
  <c r="DN14" i="22"/>
  <c r="DM28" i="22"/>
  <c r="DN25" i="22"/>
  <c r="DO15" i="22"/>
  <c r="DP23" i="22"/>
  <c r="DQ26" i="22"/>
  <c r="DM26" i="22"/>
  <c r="DO13" i="22"/>
  <c r="DQ25" i="22"/>
  <c r="DO23" i="22"/>
  <c r="DQ5" i="22"/>
  <c r="DN28" i="22"/>
  <c r="DN12" i="22"/>
  <c r="DQ7" i="22"/>
  <c r="DQ13" i="22"/>
  <c r="DE27" i="22"/>
  <c r="DE29" i="22"/>
  <c r="DK29" i="22"/>
  <c r="DH29" i="22"/>
  <c r="DR13" i="22"/>
  <c r="DH27" i="22"/>
  <c r="DD29" i="22"/>
  <c r="DJ29" i="22"/>
  <c r="DG29" i="22"/>
  <c r="DL7" i="22"/>
  <c r="DP13" i="22"/>
  <c r="DK7" i="22"/>
  <c r="DD27" i="22"/>
  <c r="DR23" i="22"/>
  <c r="DI29" i="22"/>
  <c r="DF29" i="22"/>
  <c r="DL29" i="22"/>
  <c r="DK6" i="22"/>
  <c r="DH6" i="22"/>
  <c r="DP28" i="22"/>
  <c r="DR26" i="22"/>
  <c r="DC7" i="22"/>
  <c r="DE7" i="22"/>
  <c r="DF7" i="22"/>
  <c r="DE6" i="22"/>
  <c r="CY8" i="22"/>
  <c r="DB6" i="22"/>
  <c r="CZ6" i="22"/>
  <c r="DJ6" i="22" s="1"/>
  <c r="CX8" i="22"/>
  <c r="DB9" i="22"/>
  <c r="DA9" i="22"/>
  <c r="DK9" i="22" s="1"/>
  <c r="CZ9" i="22"/>
  <c r="DJ9" i="22" s="1"/>
  <c r="CV8" i="22"/>
  <c r="CW8" i="22"/>
  <c r="CR31" i="22"/>
  <c r="DC27" i="22"/>
  <c r="DC29" i="22"/>
  <c r="CS30" i="22"/>
  <c r="CT30" i="22" s="1"/>
  <c r="CU30" i="22" s="1"/>
  <c r="CV30" i="22" s="1"/>
  <c r="CN39" i="22"/>
  <c r="CM39" i="22"/>
  <c r="CL39" i="22"/>
  <c r="CO32" i="22"/>
  <c r="CP32" i="22"/>
  <c r="CQ31" i="22"/>
  <c r="CK32" i="22"/>
  <c r="CJ32" i="22"/>
  <c r="CG33" i="22"/>
  <c r="CH33" i="22"/>
  <c r="BN35" i="22"/>
  <c r="BJ33" i="22"/>
  <c r="BM35" i="22"/>
  <c r="BV35" i="22" s="1"/>
  <c r="BW35" i="22" s="1"/>
  <c r="BR36" i="22"/>
  <c r="BF36" i="22"/>
  <c r="CC36" i="22"/>
  <c r="BE36" i="22"/>
  <c r="BB37" i="22"/>
  <c r="BG37" i="22" s="1"/>
  <c r="AE37" i="22"/>
  <c r="BD37" i="22"/>
  <c r="BO37" i="22"/>
  <c r="BT37" i="22" s="1"/>
  <c r="AL36" i="22"/>
  <c r="AN36" i="22" s="1"/>
  <c r="BQ37" i="22"/>
  <c r="BS36" i="22"/>
  <c r="BL36" i="22"/>
  <c r="BU36" i="22" s="1"/>
  <c r="CI34" i="22"/>
  <c r="AV34" i="22"/>
  <c r="AP37" i="22"/>
  <c r="BP37" i="22"/>
  <c r="CB36" i="22"/>
  <c r="AR36" i="22"/>
  <c r="BI34" i="22"/>
  <c r="BK34" i="22" s="1"/>
  <c r="CA34" i="22"/>
  <c r="CE34" i="22" s="1"/>
  <c r="AQ37" i="22"/>
  <c r="BZ35" i="22"/>
  <c r="BH35" i="22"/>
  <c r="AZ35" i="22"/>
  <c r="CH34" i="22"/>
  <c r="CO34" i="22" s="1"/>
  <c r="AS36" i="22"/>
  <c r="BC37" i="22"/>
  <c r="AY36" i="22"/>
  <c r="AX33" i="22"/>
  <c r="AO37" i="22"/>
  <c r="AU35" i="22"/>
  <c r="AM35" i="22"/>
  <c r="BW34" i="22"/>
  <c r="BA35" i="22"/>
  <c r="CD36" i="22"/>
  <c r="AD38" i="22"/>
  <c r="AF36" i="22"/>
  <c r="W38" i="22"/>
  <c r="AB38" i="22"/>
  <c r="T39" i="22"/>
  <c r="Z38" i="22"/>
  <c r="X38" i="22"/>
  <c r="U39" i="22"/>
  <c r="M40" i="22"/>
  <c r="I40" i="22"/>
  <c r="K40" i="22"/>
  <c r="H40" i="22"/>
  <c r="L40" i="22"/>
  <c r="AC38" i="22"/>
  <c r="E42" i="22"/>
  <c r="G41" i="22"/>
  <c r="S39" i="22"/>
  <c r="Q39" i="22"/>
  <c r="R39" i="22"/>
  <c r="Y38" i="22"/>
  <c r="V39" i="22"/>
  <c r="P39" i="22"/>
  <c r="N39" i="22"/>
  <c r="O39" i="22"/>
  <c r="AG36" i="22"/>
  <c r="AH36" i="22"/>
  <c r="AA37" i="22"/>
  <c r="EA14" i="22" l="1"/>
  <c r="EB14" i="22" s="1"/>
  <c r="EA26" i="22"/>
  <c r="EB26" i="22" s="1"/>
  <c r="DS34" i="22"/>
  <c r="DW34" i="22" s="1"/>
  <c r="DX32" i="22"/>
  <c r="EA25" i="22"/>
  <c r="EB25" i="22" s="1"/>
  <c r="EA15" i="22"/>
  <c r="EB15" i="22" s="1"/>
  <c r="DW32" i="22"/>
  <c r="EA5" i="22"/>
  <c r="EB5" i="22" s="1"/>
  <c r="EA13" i="22"/>
  <c r="EB13" i="22" s="1"/>
  <c r="DU39" i="22"/>
  <c r="DV39" i="22"/>
  <c r="DS33" i="22"/>
  <c r="DT33" i="22"/>
  <c r="DN27" i="22"/>
  <c r="DZ27" i="22"/>
  <c r="DY27" i="22"/>
  <c r="DZ7" i="22"/>
  <c r="DY29" i="22"/>
  <c r="DZ29" i="22"/>
  <c r="DY7" i="22"/>
  <c r="EA28" i="22"/>
  <c r="EB28" i="22" s="1"/>
  <c r="DT34" i="22"/>
  <c r="DX34" i="22" s="1"/>
  <c r="EA12" i="22"/>
  <c r="EB12" i="22" s="1"/>
  <c r="EA23" i="22"/>
  <c r="EB23" i="22" s="1"/>
  <c r="DN7" i="22"/>
  <c r="DO29" i="22"/>
  <c r="DR27" i="22"/>
  <c r="DO7" i="22"/>
  <c r="DQ27" i="22"/>
  <c r="DM29" i="22"/>
  <c r="DP7" i="22"/>
  <c r="DN29" i="22"/>
  <c r="DR29" i="22"/>
  <c r="DH9" i="22"/>
  <c r="DM27" i="22"/>
  <c r="DL9" i="22"/>
  <c r="DR9" i="22" s="1"/>
  <c r="DI9" i="22"/>
  <c r="DL6" i="22"/>
  <c r="DR6" i="22" s="1"/>
  <c r="DI6" i="22"/>
  <c r="DG9" i="22"/>
  <c r="DP29" i="22"/>
  <c r="DG6" i="22"/>
  <c r="DP27" i="22"/>
  <c r="DR7" i="22"/>
  <c r="DQ29" i="22"/>
  <c r="DE9" i="22"/>
  <c r="DF9" i="22"/>
  <c r="DF6" i="22"/>
  <c r="CS31" i="22"/>
  <c r="CT31" i="22" s="1"/>
  <c r="CU31" i="22" s="1"/>
  <c r="CV31" i="22" s="1"/>
  <c r="DD6" i="22"/>
  <c r="DC6" i="22"/>
  <c r="DA8" i="22"/>
  <c r="DH8" i="22" s="1"/>
  <c r="CZ8" i="22"/>
  <c r="DJ8" i="22" s="1"/>
  <c r="DB8" i="22"/>
  <c r="DI8" i="22" s="1"/>
  <c r="DD9" i="22"/>
  <c r="DC9" i="22"/>
  <c r="CP34" i="22"/>
  <c r="CR34" i="22" s="1"/>
  <c r="CQ32" i="22"/>
  <c r="CP33" i="22"/>
  <c r="CO33" i="22"/>
  <c r="DA30" i="22"/>
  <c r="DB30" i="22"/>
  <c r="CZ30" i="22"/>
  <c r="CN40" i="22"/>
  <c r="CL40" i="22"/>
  <c r="CM40" i="22"/>
  <c r="CR32" i="22"/>
  <c r="CX30" i="22"/>
  <c r="CY30" i="22"/>
  <c r="CW30" i="22"/>
  <c r="CK34" i="22"/>
  <c r="CK33" i="22"/>
  <c r="CJ34" i="22"/>
  <c r="CJ33" i="22"/>
  <c r="BX35" i="22"/>
  <c r="BB38" i="22"/>
  <c r="BG38" i="22" s="1"/>
  <c r="AO38" i="22"/>
  <c r="AT38" i="22" s="1"/>
  <c r="BE37" i="22"/>
  <c r="BR37" i="22"/>
  <c r="AG37" i="22"/>
  <c r="AL37" i="22"/>
  <c r="AN37" i="22" s="1"/>
  <c r="BQ38" i="22"/>
  <c r="AV35" i="22"/>
  <c r="AX35" i="22" s="1"/>
  <c r="BD38" i="22"/>
  <c r="BM36" i="22"/>
  <c r="BV36" i="22" s="1"/>
  <c r="BX36" i="22" s="1"/>
  <c r="BO38" i="22"/>
  <c r="BT38" i="22" s="1"/>
  <c r="BZ36" i="22"/>
  <c r="BH36" i="22"/>
  <c r="AZ36" i="22"/>
  <c r="AQ38" i="22"/>
  <c r="CC37" i="22"/>
  <c r="CB37" i="22"/>
  <c r="BJ34" i="22"/>
  <c r="BP38" i="22"/>
  <c r="BA36" i="22"/>
  <c r="BI35" i="22"/>
  <c r="BJ35" i="22" s="1"/>
  <c r="CA35" i="22"/>
  <c r="CE35" i="22" s="1"/>
  <c r="AW34" i="22"/>
  <c r="AX34" i="22"/>
  <c r="AS37" i="22"/>
  <c r="BC38" i="22"/>
  <c r="BS37" i="22"/>
  <c r="AY37" i="22"/>
  <c r="CF35" i="22"/>
  <c r="AT37" i="22"/>
  <c r="CD37" i="22"/>
  <c r="AR37" i="22"/>
  <c r="BN36" i="22"/>
  <c r="BL37" i="22"/>
  <c r="BN37" i="22" s="1"/>
  <c r="AU36" i="22"/>
  <c r="AM36" i="22"/>
  <c r="CF36" i="22" s="1"/>
  <c r="CG36" i="22" s="1"/>
  <c r="AP38" i="22"/>
  <c r="BF37" i="22"/>
  <c r="W39" i="22"/>
  <c r="AF37" i="22"/>
  <c r="AB39" i="22"/>
  <c r="AC39" i="22"/>
  <c r="AE38" i="22"/>
  <c r="X39" i="22"/>
  <c r="H41" i="22"/>
  <c r="K41" i="22"/>
  <c r="I41" i="22"/>
  <c r="M41" i="22"/>
  <c r="L41" i="22"/>
  <c r="V40" i="22"/>
  <c r="T40" i="22"/>
  <c r="AA38" i="22"/>
  <c r="AD39" i="22"/>
  <c r="E43" i="22"/>
  <c r="G42" i="22"/>
  <c r="P40" i="22"/>
  <c r="N40" i="22"/>
  <c r="O40" i="22"/>
  <c r="Z39" i="22"/>
  <c r="U40" i="22"/>
  <c r="Y39" i="22"/>
  <c r="AH37" i="22"/>
  <c r="S40" i="22"/>
  <c r="Q40" i="22"/>
  <c r="R40" i="22"/>
  <c r="EA27" i="22" l="1"/>
  <c r="EB27" i="22" s="1"/>
  <c r="EA7" i="22"/>
  <c r="EB7" i="22" s="1"/>
  <c r="DU40" i="22"/>
  <c r="DV40" i="22"/>
  <c r="DX33" i="22"/>
  <c r="DW33" i="22"/>
  <c r="DL8" i="22"/>
  <c r="EA29" i="22"/>
  <c r="EB29" i="22" s="1"/>
  <c r="DZ9" i="22"/>
  <c r="DY9" i="22"/>
  <c r="DY6" i="22"/>
  <c r="DZ6" i="22"/>
  <c r="DN9" i="22"/>
  <c r="DQ9" i="22"/>
  <c r="DO6" i="22"/>
  <c r="DN6" i="22"/>
  <c r="DQ6" i="22"/>
  <c r="DM9" i="22"/>
  <c r="DO9" i="22"/>
  <c r="DP6" i="22"/>
  <c r="DM6" i="22"/>
  <c r="DH30" i="22"/>
  <c r="DK30" i="22"/>
  <c r="DE30" i="22"/>
  <c r="DG8" i="22"/>
  <c r="DP9" i="22"/>
  <c r="DD30" i="22"/>
  <c r="DG30" i="22"/>
  <c r="DJ30" i="22"/>
  <c r="DK8" i="22"/>
  <c r="DL30" i="22"/>
  <c r="DF30" i="22"/>
  <c r="DI30" i="22"/>
  <c r="DF8" i="22"/>
  <c r="DD8" i="22"/>
  <c r="DE8" i="22"/>
  <c r="DC8" i="22"/>
  <c r="DC30" i="22"/>
  <c r="CR33" i="22"/>
  <c r="CN41" i="22"/>
  <c r="CL41" i="22"/>
  <c r="CM41" i="22"/>
  <c r="DB31" i="22"/>
  <c r="DA31" i="22"/>
  <c r="CZ31" i="22"/>
  <c r="CQ33" i="22"/>
  <c r="CS32" i="22"/>
  <c r="CQ34" i="22"/>
  <c r="CS34" i="22" s="1"/>
  <c r="CW31" i="22"/>
  <c r="CY31" i="22"/>
  <c r="CX31" i="22"/>
  <c r="BB39" i="22"/>
  <c r="BG39" i="22" s="1"/>
  <c r="BL38" i="22"/>
  <c r="BU38" i="22" s="1"/>
  <c r="AP39" i="22"/>
  <c r="CC38" i="22"/>
  <c r="AS38" i="22"/>
  <c r="AO39" i="22"/>
  <c r="AT39" i="22" s="1"/>
  <c r="BW36" i="22"/>
  <c r="BK35" i="22"/>
  <c r="BE38" i="22"/>
  <c r="CH36" i="22"/>
  <c r="CB38" i="22"/>
  <c r="BQ39" i="22"/>
  <c r="AR38" i="22"/>
  <c r="CD38" i="22"/>
  <c r="AY38" i="22"/>
  <c r="BM37" i="22"/>
  <c r="BV37" i="22" s="1"/>
  <c r="BU37" i="22"/>
  <c r="CG35" i="22"/>
  <c r="CH35" i="22"/>
  <c r="BD39" i="22"/>
  <c r="BH37" i="22"/>
  <c r="BZ37" i="22"/>
  <c r="AZ37" i="22"/>
  <c r="BI36" i="22"/>
  <c r="BK36" i="22" s="1"/>
  <c r="CA36" i="22"/>
  <c r="CE36" i="22" s="1"/>
  <c r="BS38" i="22"/>
  <c r="AW35" i="22"/>
  <c r="BO39" i="22"/>
  <c r="BP39" i="22"/>
  <c r="AL38" i="22"/>
  <c r="AV36" i="22"/>
  <c r="AW36" i="22" s="1"/>
  <c r="CI36" i="22"/>
  <c r="AQ39" i="22"/>
  <c r="BA37" i="22"/>
  <c r="BC39" i="22"/>
  <c r="BF38" i="22"/>
  <c r="CI35" i="22"/>
  <c r="BR38" i="22"/>
  <c r="AU37" i="22"/>
  <c r="AM37" i="22"/>
  <c r="AE39" i="22"/>
  <c r="AC40" i="22"/>
  <c r="AB40" i="22"/>
  <c r="X40" i="22"/>
  <c r="AG38" i="22"/>
  <c r="Z40" i="22"/>
  <c r="E44" i="22"/>
  <c r="G43" i="22"/>
  <c r="V41" i="22"/>
  <c r="P41" i="22"/>
  <c r="N41" i="22"/>
  <c r="O41" i="22"/>
  <c r="AD40" i="22"/>
  <c r="AH38" i="22"/>
  <c r="Y40" i="22"/>
  <c r="T41" i="22"/>
  <c r="Q41" i="22"/>
  <c r="S41" i="22"/>
  <c r="R41" i="22"/>
  <c r="AF38" i="22"/>
  <c r="M42" i="22"/>
  <c r="I42" i="22"/>
  <c r="K42" i="22"/>
  <c r="H42" i="22"/>
  <c r="L42" i="22"/>
  <c r="W40" i="22"/>
  <c r="U41" i="22"/>
  <c r="AA39" i="22"/>
  <c r="DT36" i="22" l="1"/>
  <c r="DS36" i="22"/>
  <c r="DY30" i="22"/>
  <c r="DZ30" i="22"/>
  <c r="DS35" i="22"/>
  <c r="DT35" i="22"/>
  <c r="DU41" i="22"/>
  <c r="DV41" i="22"/>
  <c r="DR8" i="22"/>
  <c r="DY8" i="22"/>
  <c r="DZ8" i="22"/>
  <c r="EA6" i="22"/>
  <c r="EB6" i="22" s="1"/>
  <c r="EA9" i="22"/>
  <c r="EB9" i="22" s="1"/>
  <c r="DN8" i="22"/>
  <c r="DN30" i="22"/>
  <c r="DR30" i="22"/>
  <c r="DO8" i="22"/>
  <c r="DO30" i="22"/>
  <c r="DQ8" i="22"/>
  <c r="DM8" i="22"/>
  <c r="DQ30" i="22"/>
  <c r="DM30" i="22"/>
  <c r="DP30" i="22"/>
  <c r="DI31" i="22"/>
  <c r="DF31" i="22"/>
  <c r="DL31" i="22"/>
  <c r="DG31" i="22"/>
  <c r="DD31" i="22"/>
  <c r="DJ31" i="22"/>
  <c r="DP8" i="22"/>
  <c r="DK31" i="22"/>
  <c r="DH31" i="22"/>
  <c r="DE31" i="22"/>
  <c r="CS33" i="22"/>
  <c r="CT33" i="22" s="1"/>
  <c r="CU33" i="22" s="1"/>
  <c r="DC31" i="22"/>
  <c r="CN42" i="22"/>
  <c r="CL42" i="22"/>
  <c r="CM42" i="22"/>
  <c r="CP35" i="22"/>
  <c r="CO35" i="22"/>
  <c r="CP36" i="22"/>
  <c r="CT34" i="22"/>
  <c r="CU34" i="22" s="1"/>
  <c r="CV34" i="22" s="1"/>
  <c r="CO36" i="22"/>
  <c r="CT32" i="22"/>
  <c r="CU32" i="22" s="1"/>
  <c r="CK35" i="22"/>
  <c r="CK36" i="22"/>
  <c r="CJ36" i="22"/>
  <c r="CJ35" i="22"/>
  <c r="BB40" i="22"/>
  <c r="BG40" i="22" s="1"/>
  <c r="BE39" i="22"/>
  <c r="BM38" i="22"/>
  <c r="BV38" i="22" s="1"/>
  <c r="BX38" i="22" s="1"/>
  <c r="BN38" i="22"/>
  <c r="AR39" i="22"/>
  <c r="BL39" i="22"/>
  <c r="BM39" i="22" s="1"/>
  <c r="BV39" i="22" s="1"/>
  <c r="BS39" i="22"/>
  <c r="CC39" i="22"/>
  <c r="BJ36" i="22"/>
  <c r="AV37" i="22"/>
  <c r="AX37" i="22" s="1"/>
  <c r="AU38" i="22"/>
  <c r="AM38" i="22"/>
  <c r="CF38" i="22" s="1"/>
  <c r="CG38" i="22" s="1"/>
  <c r="BZ38" i="22"/>
  <c r="BH38" i="22"/>
  <c r="AZ38" i="22"/>
  <c r="AX36" i="22"/>
  <c r="BD40" i="22"/>
  <c r="BP40" i="22"/>
  <c r="AN38" i="22"/>
  <c r="BR39" i="22"/>
  <c r="BT39" i="22"/>
  <c r="BW37" i="22"/>
  <c r="BX37" i="22"/>
  <c r="BO40" i="22"/>
  <c r="BT40" i="22" s="1"/>
  <c r="AY39" i="22"/>
  <c r="CB39" i="22"/>
  <c r="BA38" i="22"/>
  <c r="BC40" i="22"/>
  <c r="BF39" i="22"/>
  <c r="AL39" i="22"/>
  <c r="BQ40" i="22"/>
  <c r="CF37" i="22"/>
  <c r="BI37" i="22"/>
  <c r="BJ37" i="22" s="1"/>
  <c r="CA37" i="22"/>
  <c r="CE37" i="22" s="1"/>
  <c r="AO40" i="22"/>
  <c r="CD39" i="22"/>
  <c r="AS39" i="22"/>
  <c r="AP40" i="22"/>
  <c r="AQ40" i="22"/>
  <c r="AG39" i="22"/>
  <c r="AE40" i="22"/>
  <c r="AA40" i="22"/>
  <c r="AC41" i="22"/>
  <c r="AD41" i="22"/>
  <c r="X41" i="22"/>
  <c r="U42" i="22"/>
  <c r="AH39" i="22"/>
  <c r="AB41" i="22"/>
  <c r="W41" i="22"/>
  <c r="M43" i="22"/>
  <c r="K43" i="22"/>
  <c r="H43" i="22"/>
  <c r="I43" i="22"/>
  <c r="L43" i="22"/>
  <c r="N42" i="22"/>
  <c r="P42" i="22"/>
  <c r="O42" i="22"/>
  <c r="Q42" i="22"/>
  <c r="S42" i="22"/>
  <c r="R42" i="22"/>
  <c r="Z41" i="22"/>
  <c r="G44" i="22"/>
  <c r="E45" i="22"/>
  <c r="G45" i="22" s="1"/>
  <c r="AF39" i="22"/>
  <c r="V42" i="22"/>
  <c r="T42" i="22"/>
  <c r="Y41" i="22"/>
  <c r="DX36" i="22" l="1"/>
  <c r="DW36" i="22"/>
  <c r="DU42" i="22"/>
  <c r="DV42" i="22"/>
  <c r="EA8" i="22"/>
  <c r="EB8" i="22" s="1"/>
  <c r="EA30" i="22"/>
  <c r="EB30" i="22" s="1"/>
  <c r="DX35" i="22"/>
  <c r="DY31" i="22"/>
  <c r="DZ31" i="22"/>
  <c r="DW35" i="22"/>
  <c r="DN31" i="22"/>
  <c r="DM31" i="22"/>
  <c r="DP31" i="22"/>
  <c r="DR31" i="22"/>
  <c r="DO31" i="22"/>
  <c r="DQ31" i="22"/>
  <c r="CQ36" i="22"/>
  <c r="CY32" i="22"/>
  <c r="CW32" i="22"/>
  <c r="CX32" i="22"/>
  <c r="CV32" i="22"/>
  <c r="CR36" i="22"/>
  <c r="CN43" i="22"/>
  <c r="CM43" i="22"/>
  <c r="CL43" i="22"/>
  <c r="CQ35" i="22"/>
  <c r="CZ34" i="22"/>
  <c r="DA34" i="22"/>
  <c r="DB34" i="22"/>
  <c r="CY33" i="22"/>
  <c r="CW33" i="22"/>
  <c r="CX33" i="22"/>
  <c r="CW34" i="22"/>
  <c r="CY34" i="22"/>
  <c r="CX34" i="22"/>
  <c r="CV33" i="22"/>
  <c r="CR35" i="22"/>
  <c r="BW38" i="22"/>
  <c r="BU39" i="22"/>
  <c r="BW39" i="22" s="1"/>
  <c r="BN39" i="22"/>
  <c r="BK37" i="22"/>
  <c r="BB41" i="22"/>
  <c r="BG41" i="22" s="1"/>
  <c r="BL40" i="22"/>
  <c r="BU40" i="22" s="1"/>
  <c r="BS40" i="22"/>
  <c r="BC41" i="22"/>
  <c r="CC40" i="22"/>
  <c r="BR40" i="22"/>
  <c r="BE40" i="22"/>
  <c r="BP41" i="22"/>
  <c r="CG37" i="22"/>
  <c r="CH37" i="22"/>
  <c r="AU39" i="22"/>
  <c r="AM39" i="22"/>
  <c r="BZ39" i="22"/>
  <c r="BH39" i="22"/>
  <c r="AZ39" i="22"/>
  <c r="BF40" i="22"/>
  <c r="AW37" i="22"/>
  <c r="BO41" i="22"/>
  <c r="BT41" i="22" s="1"/>
  <c r="BQ41" i="22"/>
  <c r="AL40" i="22"/>
  <c r="AT40" i="22"/>
  <c r="CD40" i="22"/>
  <c r="AR40" i="22"/>
  <c r="AN39" i="22"/>
  <c r="BA39" i="22"/>
  <c r="AQ41" i="22"/>
  <c r="CI38" i="22"/>
  <c r="AV38" i="22"/>
  <c r="AX38" i="22" s="1"/>
  <c r="CI37" i="22"/>
  <c r="AS40" i="22"/>
  <c r="CB40" i="22"/>
  <c r="AP41" i="22"/>
  <c r="BD41" i="22"/>
  <c r="CA38" i="22"/>
  <c r="CE38" i="22" s="1"/>
  <c r="BI38" i="22"/>
  <c r="BK38" i="22" s="1"/>
  <c r="CH38" i="22"/>
  <c r="AY40" i="22"/>
  <c r="BA40" i="22" s="1"/>
  <c r="AO41" i="22"/>
  <c r="AG40" i="22"/>
  <c r="AH40" i="22"/>
  <c r="AB42" i="22"/>
  <c r="AE41" i="22"/>
  <c r="AF40" i="22"/>
  <c r="AC42" i="22"/>
  <c r="X42" i="22"/>
  <c r="W42" i="22"/>
  <c r="Y42" i="22"/>
  <c r="U43" i="22"/>
  <c r="AA41" i="22"/>
  <c r="K45" i="22"/>
  <c r="M45" i="22"/>
  <c r="H45" i="22"/>
  <c r="I45" i="22"/>
  <c r="L45" i="22"/>
  <c r="AD42" i="22"/>
  <c r="V43" i="22"/>
  <c r="T43" i="22"/>
  <c r="N43" i="22"/>
  <c r="P43" i="22"/>
  <c r="O43" i="22"/>
  <c r="M44" i="22"/>
  <c r="I44" i="22"/>
  <c r="K44" i="22"/>
  <c r="H44" i="22"/>
  <c r="L44" i="22"/>
  <c r="Z42" i="22"/>
  <c r="S43" i="22"/>
  <c r="Q43" i="22"/>
  <c r="R43" i="22"/>
  <c r="DS38" i="22" l="1"/>
  <c r="EA31" i="22"/>
  <c r="EB31" i="22" s="1"/>
  <c r="DT38" i="22"/>
  <c r="DS37" i="22"/>
  <c r="DT37" i="22"/>
  <c r="DU43" i="22"/>
  <c r="DV43" i="22"/>
  <c r="DD34" i="22"/>
  <c r="DG34" i="22"/>
  <c r="DJ34" i="22"/>
  <c r="DH34" i="22"/>
  <c r="DK34" i="22"/>
  <c r="DE34" i="22"/>
  <c r="DL34" i="22"/>
  <c r="DI34" i="22"/>
  <c r="DF34" i="22"/>
  <c r="CS35" i="22"/>
  <c r="CT35" i="22" s="1"/>
  <c r="CU35" i="22" s="1"/>
  <c r="CV35" i="22" s="1"/>
  <c r="CS36" i="22"/>
  <c r="CT36" i="22" s="1"/>
  <c r="CU36" i="22" s="1"/>
  <c r="DC34" i="22"/>
  <c r="CN44" i="22"/>
  <c r="CL44" i="22"/>
  <c r="CM44" i="22"/>
  <c r="DB33" i="22"/>
  <c r="DL33" i="22" s="1"/>
  <c r="DA33" i="22"/>
  <c r="DE33" i="22" s="1"/>
  <c r="CZ33" i="22"/>
  <c r="DG33" i="22" s="1"/>
  <c r="DB32" i="22"/>
  <c r="DI32" i="22" s="1"/>
  <c r="DA32" i="22"/>
  <c r="DK32" i="22" s="1"/>
  <c r="CZ32" i="22"/>
  <c r="DJ32" i="22" s="1"/>
  <c r="CN45" i="22"/>
  <c r="CL45" i="22"/>
  <c r="CM45" i="22"/>
  <c r="CP37" i="22"/>
  <c r="CO37" i="22"/>
  <c r="CO38" i="22"/>
  <c r="CP38" i="22"/>
  <c r="CK38" i="22"/>
  <c r="CK37" i="22"/>
  <c r="CJ37" i="22"/>
  <c r="CJ38" i="22"/>
  <c r="AE42" i="22"/>
  <c r="AY42" i="22" s="1"/>
  <c r="BX39" i="22"/>
  <c r="BM40" i="22"/>
  <c r="BV40" i="22" s="1"/>
  <c r="BW40" i="22" s="1"/>
  <c r="BN40" i="22"/>
  <c r="BC42" i="22"/>
  <c r="BE41" i="22"/>
  <c r="BR41" i="22"/>
  <c r="BJ38" i="22"/>
  <c r="AL41" i="22"/>
  <c r="AT41" i="22"/>
  <c r="AR41" i="22"/>
  <c r="AU40" i="22"/>
  <c r="AM40" i="22"/>
  <c r="CF40" i="22" s="1"/>
  <c r="CG40" i="22" s="1"/>
  <c r="AV39" i="22"/>
  <c r="AX39" i="22" s="1"/>
  <c r="AS41" i="22"/>
  <c r="BI39" i="22"/>
  <c r="BK39" i="22" s="1"/>
  <c r="CA39" i="22"/>
  <c r="CE39" i="22" s="1"/>
  <c r="CF39" i="22"/>
  <c r="CI39" i="22" s="1"/>
  <c r="BP42" i="22"/>
  <c r="BO42" i="22"/>
  <c r="BT42" i="22" s="1"/>
  <c r="AW38" i="22"/>
  <c r="BH40" i="22"/>
  <c r="BZ40" i="22"/>
  <c r="AZ40" i="22"/>
  <c r="BS41" i="22"/>
  <c r="AQ42" i="22"/>
  <c r="CD41" i="22"/>
  <c r="CB41" i="22"/>
  <c r="CC41" i="22"/>
  <c r="AN40" i="22"/>
  <c r="BB42" i="22"/>
  <c r="BQ42" i="22"/>
  <c r="AY41" i="22"/>
  <c r="BF41" i="22"/>
  <c r="BD42" i="22"/>
  <c r="AO42" i="22"/>
  <c r="BL41" i="22"/>
  <c r="BU41" i="22" s="1"/>
  <c r="AP42" i="22"/>
  <c r="AF41" i="22"/>
  <c r="AG41" i="22"/>
  <c r="AD43" i="22"/>
  <c r="T45" i="22"/>
  <c r="AA42" i="22"/>
  <c r="AC43" i="22"/>
  <c r="AH41" i="22"/>
  <c r="U44" i="22"/>
  <c r="W43" i="22"/>
  <c r="Q44" i="22"/>
  <c r="S44" i="22"/>
  <c r="R44" i="22"/>
  <c r="AB43" i="22"/>
  <c r="V44" i="22"/>
  <c r="T44" i="22"/>
  <c r="Y43" i="22"/>
  <c r="S45" i="22"/>
  <c r="Q45" i="22"/>
  <c r="R45" i="22"/>
  <c r="Z43" i="22"/>
  <c r="X43" i="22"/>
  <c r="V45" i="22"/>
  <c r="U45" i="22"/>
  <c r="N44" i="22"/>
  <c r="P44" i="22"/>
  <c r="O44" i="22"/>
  <c r="P45" i="22"/>
  <c r="N45" i="22"/>
  <c r="O45" i="22"/>
  <c r="DW38" i="22" l="1"/>
  <c r="DU45" i="22"/>
  <c r="DV45" i="22"/>
  <c r="DX38" i="22"/>
  <c r="DU44" i="22"/>
  <c r="DV44" i="22"/>
  <c r="DZ34" i="22"/>
  <c r="DY34" i="22"/>
  <c r="DX37" i="22"/>
  <c r="DW37" i="22"/>
  <c r="DD33" i="22"/>
  <c r="DJ33" i="22"/>
  <c r="DH33" i="22"/>
  <c r="DN34" i="22"/>
  <c r="DO34" i="22"/>
  <c r="DL32" i="22"/>
  <c r="DO32" i="22" s="1"/>
  <c r="DG32" i="22"/>
  <c r="DM34" i="22"/>
  <c r="DF33" i="22"/>
  <c r="DR34" i="22"/>
  <c r="DF32" i="22"/>
  <c r="DD32" i="22"/>
  <c r="DH32" i="22"/>
  <c r="DK33" i="22"/>
  <c r="DR33" i="22" s="1"/>
  <c r="DE32" i="22"/>
  <c r="DI33" i="22"/>
  <c r="DQ34" i="22"/>
  <c r="DP34" i="22"/>
  <c r="DC32" i="22"/>
  <c r="DC33" i="22"/>
  <c r="CR38" i="22"/>
  <c r="CR37" i="22"/>
  <c r="CQ37" i="22"/>
  <c r="CW36" i="22"/>
  <c r="CY36" i="22"/>
  <c r="CX36" i="22"/>
  <c r="CQ38" i="22"/>
  <c r="DA35" i="22"/>
  <c r="CZ35" i="22"/>
  <c r="DB35" i="22"/>
  <c r="CV36" i="22"/>
  <c r="CY35" i="22"/>
  <c r="CW35" i="22"/>
  <c r="CX35" i="22"/>
  <c r="BX40" i="22"/>
  <c r="BO43" i="22"/>
  <c r="BT43" i="22" s="1"/>
  <c r="AW39" i="22"/>
  <c r="AS42" i="22"/>
  <c r="BN41" i="22"/>
  <c r="BB43" i="22"/>
  <c r="BG43" i="22" s="1"/>
  <c r="BJ39" i="22"/>
  <c r="CD42" i="22"/>
  <c r="BI40" i="22"/>
  <c r="BK40" i="22" s="1"/>
  <c r="CA40" i="22"/>
  <c r="CE40" i="22" s="1"/>
  <c r="BH42" i="22"/>
  <c r="AZ42" i="22"/>
  <c r="BA42" i="22"/>
  <c r="BQ43" i="22"/>
  <c r="AE43" i="22"/>
  <c r="CB42" i="22"/>
  <c r="AQ43" i="22"/>
  <c r="BG42" i="22"/>
  <c r="BE42" i="22"/>
  <c r="BS42" i="22"/>
  <c r="CH40" i="22"/>
  <c r="AU41" i="22"/>
  <c r="AM41" i="22"/>
  <c r="BC43" i="22"/>
  <c r="BP43" i="22"/>
  <c r="AG42" i="22"/>
  <c r="AL42" i="22"/>
  <c r="AT42" i="22"/>
  <c r="AR42" i="22"/>
  <c r="BH41" i="22"/>
  <c r="BZ41" i="22"/>
  <c r="AZ41" i="22"/>
  <c r="BR42" i="22"/>
  <c r="BD43" i="22"/>
  <c r="CC42" i="22"/>
  <c r="BL42" i="22"/>
  <c r="CG39" i="22"/>
  <c r="CH39" i="22"/>
  <c r="BF42" i="22"/>
  <c r="AO43" i="22"/>
  <c r="AN41" i="22"/>
  <c r="BA41" i="22"/>
  <c r="AV40" i="22"/>
  <c r="AW40" i="22" s="1"/>
  <c r="CI40" i="22"/>
  <c r="BM41" i="22"/>
  <c r="BV41" i="22" s="1"/>
  <c r="BW41" i="22" s="1"/>
  <c r="AP43" i="22"/>
  <c r="AD45" i="22"/>
  <c r="AH42" i="22"/>
  <c r="AD44" i="22"/>
  <c r="AB45" i="22"/>
  <c r="AF42" i="22"/>
  <c r="W45" i="22"/>
  <c r="X44" i="22"/>
  <c r="AB44" i="22"/>
  <c r="Z45" i="22"/>
  <c r="X45" i="22"/>
  <c r="Z44" i="22"/>
  <c r="AC45" i="22"/>
  <c r="AC44" i="22"/>
  <c r="W44" i="22"/>
  <c r="Y45" i="22"/>
  <c r="Y44" i="22"/>
  <c r="AA43" i="22"/>
  <c r="DS40" i="22" l="1"/>
  <c r="DS39" i="22"/>
  <c r="DT39" i="22"/>
  <c r="DY33" i="22"/>
  <c r="DZ33" i="22"/>
  <c r="DY32" i="22"/>
  <c r="DZ32" i="22"/>
  <c r="DT40" i="22"/>
  <c r="EA34" i="22"/>
  <c r="EB34" i="22" s="1"/>
  <c r="DM32" i="22"/>
  <c r="DR32" i="22"/>
  <c r="DP33" i="22"/>
  <c r="DQ33" i="22"/>
  <c r="DN32" i="22"/>
  <c r="DN33" i="22"/>
  <c r="DM33" i="22"/>
  <c r="DQ32" i="22"/>
  <c r="DO33" i="22"/>
  <c r="DI35" i="22"/>
  <c r="DL35" i="22"/>
  <c r="DF35" i="22"/>
  <c r="DP32" i="22"/>
  <c r="DK35" i="22"/>
  <c r="DE35" i="22"/>
  <c r="DH35" i="22"/>
  <c r="DG35" i="22"/>
  <c r="DD35" i="22"/>
  <c r="DJ35" i="22"/>
  <c r="CS37" i="22"/>
  <c r="CT37" i="22" s="1"/>
  <c r="CU37" i="22" s="1"/>
  <c r="CV37" i="22" s="1"/>
  <c r="CS38" i="22"/>
  <c r="CT38" i="22" s="1"/>
  <c r="CU38" i="22" s="1"/>
  <c r="CV38" i="22" s="1"/>
  <c r="DC35" i="22"/>
  <c r="CZ36" i="22"/>
  <c r="DG36" i="22" s="1"/>
  <c r="DA36" i="22"/>
  <c r="DK36" i="22" s="1"/>
  <c r="DB36" i="22"/>
  <c r="DI36" i="22" s="1"/>
  <c r="CP40" i="22"/>
  <c r="CP39" i="22"/>
  <c r="CO39" i="22"/>
  <c r="CO40" i="22"/>
  <c r="CK40" i="22"/>
  <c r="CK39" i="22"/>
  <c r="CJ39" i="22"/>
  <c r="CJ40" i="22"/>
  <c r="BS43" i="22"/>
  <c r="BL43" i="22"/>
  <c r="BU43" i="22" s="1"/>
  <c r="BC44" i="22"/>
  <c r="BD45" i="22"/>
  <c r="BO45" i="22"/>
  <c r="BT45" i="22" s="1"/>
  <c r="BB45" i="22"/>
  <c r="BJ40" i="22"/>
  <c r="BR43" i="22"/>
  <c r="BD44" i="22"/>
  <c r="BE43" i="22"/>
  <c r="BB44" i="22"/>
  <c r="BP44" i="22"/>
  <c r="BQ44" i="22"/>
  <c r="AO44" i="22"/>
  <c r="BI41" i="22"/>
  <c r="BK41" i="22" s="1"/>
  <c r="CA41" i="22"/>
  <c r="CE41" i="22" s="1"/>
  <c r="BQ45" i="22"/>
  <c r="AQ44" i="22"/>
  <c r="AX40" i="22"/>
  <c r="AU42" i="22"/>
  <c r="AM42" i="22"/>
  <c r="CA42" i="22" s="1"/>
  <c r="BZ42" i="22"/>
  <c r="AP45" i="22"/>
  <c r="BO44" i="22"/>
  <c r="BP45" i="22"/>
  <c r="CD43" i="22"/>
  <c r="AT43" i="22"/>
  <c r="AR43" i="22"/>
  <c r="BU42" i="22"/>
  <c r="BN42" i="22"/>
  <c r="CB43" i="22"/>
  <c r="BM42" i="22"/>
  <c r="BV42" i="22" s="1"/>
  <c r="AV41" i="22"/>
  <c r="BF43" i="22"/>
  <c r="AP44" i="22"/>
  <c r="BX41" i="22"/>
  <c r="AG43" i="22"/>
  <c r="AL43" i="22"/>
  <c r="AO45" i="22"/>
  <c r="AN42" i="22"/>
  <c r="CF41" i="22"/>
  <c r="CC43" i="22"/>
  <c r="AY43" i="22"/>
  <c r="AS43" i="22"/>
  <c r="BI42" i="22"/>
  <c r="BJ42" i="22" s="1"/>
  <c r="AQ45" i="22"/>
  <c r="BC45" i="22"/>
  <c r="AE45" i="22"/>
  <c r="AH43" i="22"/>
  <c r="AA44" i="22"/>
  <c r="AE44" i="22"/>
  <c r="AA45" i="22"/>
  <c r="AF43" i="22"/>
  <c r="BS45" i="22" l="1"/>
  <c r="DW40" i="22"/>
  <c r="DL36" i="22"/>
  <c r="DW39" i="22"/>
  <c r="EA33" i="22"/>
  <c r="EB33" i="22" s="1"/>
  <c r="DX39" i="22"/>
  <c r="EA32" i="22"/>
  <c r="EB32" i="22" s="1"/>
  <c r="DZ35" i="22"/>
  <c r="DY35" i="22"/>
  <c r="DX40" i="22"/>
  <c r="DM35" i="22"/>
  <c r="DO35" i="22"/>
  <c r="DN35" i="22"/>
  <c r="DF36" i="22"/>
  <c r="DJ36" i="22"/>
  <c r="DO36" i="22" s="1"/>
  <c r="DE36" i="22"/>
  <c r="DR35" i="22"/>
  <c r="DH36" i="22"/>
  <c r="DQ36" i="22" s="1"/>
  <c r="DQ35" i="22"/>
  <c r="DD36" i="22"/>
  <c r="DP35" i="22"/>
  <c r="DC36" i="22"/>
  <c r="CR39" i="22"/>
  <c r="CR40" i="22"/>
  <c r="DA37" i="22"/>
  <c r="DB37" i="22"/>
  <c r="CZ37" i="22"/>
  <c r="CQ39" i="22"/>
  <c r="CZ38" i="22"/>
  <c r="DA38" i="22"/>
  <c r="DB38" i="22"/>
  <c r="CY37" i="22"/>
  <c r="CW37" i="22"/>
  <c r="CX37" i="22"/>
  <c r="CQ40" i="22"/>
  <c r="CW38" i="22"/>
  <c r="CY38" i="22"/>
  <c r="CX38" i="22"/>
  <c r="BE44" i="22"/>
  <c r="BN43" i="22"/>
  <c r="BJ41" i="22"/>
  <c r="BF44" i="22"/>
  <c r="BM43" i="22"/>
  <c r="BV43" i="22" s="1"/>
  <c r="BW43" i="22" s="1"/>
  <c r="BG44" i="22"/>
  <c r="BF45" i="22"/>
  <c r="BG45" i="22"/>
  <c r="BE45" i="22"/>
  <c r="CC45" i="22"/>
  <c r="BK42" i="22"/>
  <c r="CC44" i="22"/>
  <c r="BZ43" i="22"/>
  <c r="BH43" i="22"/>
  <c r="AZ43" i="22"/>
  <c r="BX42" i="22"/>
  <c r="BW42" i="22"/>
  <c r="AS45" i="22"/>
  <c r="CB45" i="22"/>
  <c r="AL45" i="22"/>
  <c r="CG41" i="22"/>
  <c r="CH41" i="22"/>
  <c r="AU43" i="22"/>
  <c r="AM43" i="22"/>
  <c r="AX41" i="22"/>
  <c r="AW41" i="22"/>
  <c r="BL45" i="22"/>
  <c r="BU45" i="22" s="1"/>
  <c r="BR45" i="22"/>
  <c r="AT44" i="22"/>
  <c r="CD44" i="22"/>
  <c r="AR44" i="22"/>
  <c r="AY44" i="22"/>
  <c r="AY45" i="22"/>
  <c r="CE42" i="22"/>
  <c r="BA43" i="22"/>
  <c r="CB44" i="22"/>
  <c r="CI41" i="22"/>
  <c r="AV42" i="22"/>
  <c r="AX42" i="22" s="1"/>
  <c r="BS44" i="22"/>
  <c r="AL44" i="22"/>
  <c r="AR45" i="22"/>
  <c r="AT45" i="22"/>
  <c r="CD45" i="22"/>
  <c r="AN43" i="22"/>
  <c r="BR44" i="22"/>
  <c r="BT44" i="22"/>
  <c r="CF42" i="22"/>
  <c r="AS44" i="22"/>
  <c r="BL44" i="22"/>
  <c r="BU44" i="22" s="1"/>
  <c r="AG45" i="22"/>
  <c r="AF44" i="22"/>
  <c r="AH44" i="22"/>
  <c r="AH45" i="22"/>
  <c r="AG44" i="22"/>
  <c r="AF45" i="22"/>
  <c r="EA35" i="22" l="1"/>
  <c r="EB35" i="22" s="1"/>
  <c r="DS41" i="22"/>
  <c r="DT41" i="22"/>
  <c r="DZ36" i="22"/>
  <c r="DY36" i="22"/>
  <c r="DR36" i="22"/>
  <c r="DN36" i="22"/>
  <c r="DM36" i="22"/>
  <c r="DH38" i="22"/>
  <c r="DE38" i="22"/>
  <c r="DK38" i="22"/>
  <c r="DE37" i="22"/>
  <c r="DH37" i="22"/>
  <c r="DK37" i="22"/>
  <c r="DL38" i="22"/>
  <c r="DI38" i="22"/>
  <c r="DF38" i="22"/>
  <c r="DG37" i="22"/>
  <c r="DJ37" i="22"/>
  <c r="DD37" i="22"/>
  <c r="DD38" i="22"/>
  <c r="DJ38" i="22"/>
  <c r="DG38" i="22"/>
  <c r="DI37" i="22"/>
  <c r="DL37" i="22"/>
  <c r="DF37" i="22"/>
  <c r="DP36" i="22"/>
  <c r="CS39" i="22"/>
  <c r="CT39" i="22" s="1"/>
  <c r="CU39" i="22" s="1"/>
  <c r="CV39" i="22" s="1"/>
  <c r="DC38" i="22"/>
  <c r="CS40" i="22"/>
  <c r="CT40" i="22" s="1"/>
  <c r="CU40" i="22" s="1"/>
  <c r="DC37" i="22"/>
  <c r="CP41" i="22"/>
  <c r="CO41" i="22"/>
  <c r="CK41" i="22"/>
  <c r="CJ41" i="22"/>
  <c r="BX43" i="22"/>
  <c r="BM45" i="22"/>
  <c r="BV45" i="22" s="1"/>
  <c r="BW45" i="22" s="1"/>
  <c r="AW42" i="22"/>
  <c r="BN45" i="22"/>
  <c r="BH45" i="22"/>
  <c r="BZ45" i="22"/>
  <c r="AZ45" i="22"/>
  <c r="BN44" i="22"/>
  <c r="AU45" i="22"/>
  <c r="AM45" i="22"/>
  <c r="BI43" i="22"/>
  <c r="BK43" i="22" s="1"/>
  <c r="CA43" i="22"/>
  <c r="CE43" i="22" s="1"/>
  <c r="AN44" i="22"/>
  <c r="AU44" i="22"/>
  <c r="AM44" i="22"/>
  <c r="CF44" i="22" s="1"/>
  <c r="CG44" i="22" s="1"/>
  <c r="BA45" i="22"/>
  <c r="AN45" i="22"/>
  <c r="CG42" i="22"/>
  <c r="CH42" i="22"/>
  <c r="BM44" i="22"/>
  <c r="BV44" i="22" s="1"/>
  <c r="BW44" i="22" s="1"/>
  <c r="CI42" i="22"/>
  <c r="AV43" i="22"/>
  <c r="AW43" i="22" s="1"/>
  <c r="BA44" i="22"/>
  <c r="BZ44" i="22"/>
  <c r="BH44" i="22"/>
  <c r="AZ44" i="22"/>
  <c r="CF43" i="22"/>
  <c r="CI43" i="22" s="1"/>
  <c r="EA36" i="22" l="1"/>
  <c r="EB36" i="22" s="1"/>
  <c r="DY38" i="22"/>
  <c r="DZ38" i="22"/>
  <c r="DY37" i="22"/>
  <c r="DZ37" i="22"/>
  <c r="DS42" i="22"/>
  <c r="DT42" i="22"/>
  <c r="DX41" i="22"/>
  <c r="DW41" i="22"/>
  <c r="DO37" i="22"/>
  <c r="DP37" i="22"/>
  <c r="DN37" i="22"/>
  <c r="DQ38" i="22"/>
  <c r="DM38" i="22"/>
  <c r="DO38" i="22"/>
  <c r="DM37" i="22"/>
  <c r="DN38" i="22"/>
  <c r="DR38" i="22"/>
  <c r="DR37" i="22"/>
  <c r="DP38" i="22"/>
  <c r="DQ37" i="22"/>
  <c r="CQ41" i="22"/>
  <c r="CV40" i="22"/>
  <c r="DB40" i="22" s="1"/>
  <c r="CR41" i="22"/>
  <c r="DB39" i="22"/>
  <c r="DA39" i="22"/>
  <c r="CZ39" i="22"/>
  <c r="CP42" i="22"/>
  <c r="CO42" i="22"/>
  <c r="CW40" i="22"/>
  <c r="CX40" i="22"/>
  <c r="CY40" i="22"/>
  <c r="CY39" i="22"/>
  <c r="CX39" i="22"/>
  <c r="CW39" i="22"/>
  <c r="CK42" i="22"/>
  <c r="CJ42" i="22"/>
  <c r="BX45" i="22"/>
  <c r="BX44" i="22"/>
  <c r="BI45" i="22"/>
  <c r="BK45" i="22" s="1"/>
  <c r="CA45" i="22"/>
  <c r="CE45" i="22" s="1"/>
  <c r="AX43" i="22"/>
  <c r="BI44" i="22"/>
  <c r="BJ44" i="22" s="1"/>
  <c r="CA44" i="22"/>
  <c r="CE44" i="22" s="1"/>
  <c r="CH44" i="22"/>
  <c r="CG43" i="22"/>
  <c r="CH43" i="22"/>
  <c r="BJ43" i="22"/>
  <c r="AV45" i="22"/>
  <c r="AV44" i="22"/>
  <c r="AW44" i="22" s="1"/>
  <c r="CI44" i="22"/>
  <c r="CF45" i="22"/>
  <c r="CI45" i="22" s="1"/>
  <c r="DW42" i="22" l="1"/>
  <c r="DS44" i="22"/>
  <c r="DX42" i="22"/>
  <c r="DT44" i="22"/>
  <c r="DS43" i="22"/>
  <c r="DT43" i="22"/>
  <c r="EA37" i="22"/>
  <c r="EB37" i="22" s="1"/>
  <c r="EA38" i="22"/>
  <c r="EB38" i="22" s="1"/>
  <c r="DK39" i="22"/>
  <c r="DE39" i="22"/>
  <c r="DH39" i="22"/>
  <c r="DF39" i="22"/>
  <c r="DL39" i="22"/>
  <c r="DI39" i="22"/>
  <c r="DF40" i="22"/>
  <c r="DL40" i="22"/>
  <c r="DI40" i="22"/>
  <c r="DG39" i="22"/>
  <c r="DJ39" i="22"/>
  <c r="DD39" i="22"/>
  <c r="CS41" i="22"/>
  <c r="CT41" i="22" s="1"/>
  <c r="CU41" i="22" s="1"/>
  <c r="CV41" i="22" s="1"/>
  <c r="CR42" i="22"/>
  <c r="DA40" i="22"/>
  <c r="DH40" i="22" s="1"/>
  <c r="CZ40" i="22"/>
  <c r="DJ40" i="22" s="1"/>
  <c r="DC39" i="22"/>
  <c r="CP43" i="22"/>
  <c r="CO43" i="22"/>
  <c r="CO44" i="22"/>
  <c r="CQ42" i="22"/>
  <c r="CP44" i="22"/>
  <c r="CK44" i="22"/>
  <c r="CK43" i="22"/>
  <c r="CJ44" i="22"/>
  <c r="CJ43" i="22"/>
  <c r="BK44" i="22"/>
  <c r="AX44" i="22"/>
  <c r="AW45" i="22"/>
  <c r="AX45" i="22"/>
  <c r="BJ45" i="22"/>
  <c r="CG45" i="22"/>
  <c r="CH45" i="22"/>
  <c r="DW44" i="22" l="1"/>
  <c r="DX43" i="22"/>
  <c r="DW43" i="22"/>
  <c r="DS45" i="22"/>
  <c r="DT45" i="22"/>
  <c r="DN39" i="22"/>
  <c r="DY39" i="22"/>
  <c r="DZ39" i="22"/>
  <c r="DX44" i="22"/>
  <c r="DK40" i="22"/>
  <c r="DR40" i="22" s="1"/>
  <c r="DP39" i="22"/>
  <c r="DR39" i="22"/>
  <c r="DO39" i="22"/>
  <c r="DD40" i="22"/>
  <c r="DE40" i="22"/>
  <c r="DM39" i="22"/>
  <c r="DG40" i="22"/>
  <c r="DM40" i="22" s="1"/>
  <c r="DQ39" i="22"/>
  <c r="CS42" i="22"/>
  <c r="CT42" i="22" s="1"/>
  <c r="CU42" i="22" s="1"/>
  <c r="CV42" i="22" s="1"/>
  <c r="DC40" i="22"/>
  <c r="CR44" i="22"/>
  <c r="CW41" i="22"/>
  <c r="CY41" i="22"/>
  <c r="CX41" i="22"/>
  <c r="CZ41" i="22"/>
  <c r="DA41" i="22"/>
  <c r="DB41" i="22"/>
  <c r="CP45" i="22"/>
  <c r="CO45" i="22"/>
  <c r="CQ43" i="22"/>
  <c r="CQ44" i="22"/>
  <c r="CR43" i="22"/>
  <c r="CK45" i="22"/>
  <c r="CJ45" i="22"/>
  <c r="EA39" i="22" l="1"/>
  <c r="EB39" i="22" s="1"/>
  <c r="DY40" i="22"/>
  <c r="DZ40" i="22"/>
  <c r="DX45" i="22"/>
  <c r="DW45" i="22"/>
  <c r="DO40" i="22"/>
  <c r="DN40" i="22"/>
  <c r="DP40" i="22"/>
  <c r="DQ40" i="22"/>
  <c r="DE41" i="22"/>
  <c r="DH41" i="22"/>
  <c r="DK41" i="22"/>
  <c r="DI41" i="22"/>
  <c r="DL41" i="22"/>
  <c r="DF41" i="22"/>
  <c r="DD41" i="22"/>
  <c r="DJ41" i="22"/>
  <c r="DG41" i="22"/>
  <c r="CS44" i="22"/>
  <c r="CT44" i="22" s="1"/>
  <c r="CU44" i="22" s="1"/>
  <c r="CV44" i="22" s="1"/>
  <c r="DC41" i="22"/>
  <c r="CS43" i="22"/>
  <c r="CT43" i="22" s="1"/>
  <c r="CU43" i="22" s="1"/>
  <c r="CV43" i="22" s="1"/>
  <c r="CR45" i="22"/>
  <c r="CZ42" i="22"/>
  <c r="DB42" i="22"/>
  <c r="DA42" i="22"/>
  <c r="CQ45" i="22"/>
  <c r="CY42" i="22"/>
  <c r="CX42" i="22"/>
  <c r="CW42" i="22"/>
  <c r="DY41" i="22" l="1"/>
  <c r="DZ41" i="22"/>
  <c r="EA40" i="22"/>
  <c r="EB40" i="22" s="1"/>
  <c r="DM41" i="22"/>
  <c r="DO41" i="22"/>
  <c r="DN41" i="22"/>
  <c r="DL42" i="22"/>
  <c r="DF42" i="22"/>
  <c r="DI42" i="22"/>
  <c r="DD42" i="22"/>
  <c r="DJ42" i="22"/>
  <c r="DG42" i="22"/>
  <c r="DP41" i="22"/>
  <c r="DR41" i="22"/>
  <c r="DH42" i="22"/>
  <c r="DE42" i="22"/>
  <c r="DK42" i="22"/>
  <c r="DQ41" i="22"/>
  <c r="CS45" i="22"/>
  <c r="CT45" i="22" s="1"/>
  <c r="CU45" i="22" s="1"/>
  <c r="CV45" i="22" s="1"/>
  <c r="DC42" i="22"/>
  <c r="CZ44" i="22"/>
  <c r="DB44" i="22"/>
  <c r="DA44" i="22"/>
  <c r="CW44" i="22"/>
  <c r="CY44" i="22"/>
  <c r="CX44" i="22"/>
  <c r="DB43" i="22"/>
  <c r="CZ43" i="22"/>
  <c r="DA43" i="22"/>
  <c r="CY43" i="22"/>
  <c r="CW43" i="22"/>
  <c r="CX43" i="22"/>
  <c r="DZ42" i="22" l="1"/>
  <c r="DY42" i="22"/>
  <c r="EA41" i="22"/>
  <c r="EB41" i="22" s="1"/>
  <c r="DR42" i="22"/>
  <c r="DP42" i="22"/>
  <c r="DM42" i="22"/>
  <c r="DO42" i="22"/>
  <c r="DN42" i="22"/>
  <c r="DF43" i="22"/>
  <c r="DL43" i="22"/>
  <c r="DI43" i="22"/>
  <c r="DH44" i="22"/>
  <c r="DK44" i="22"/>
  <c r="DE44" i="22"/>
  <c r="DF44" i="22"/>
  <c r="DI44" i="22"/>
  <c r="DL44" i="22"/>
  <c r="DQ42" i="22"/>
  <c r="DK43" i="22"/>
  <c r="DH43" i="22"/>
  <c r="DE43" i="22"/>
  <c r="DJ44" i="22"/>
  <c r="DD44" i="22"/>
  <c r="DG44" i="22"/>
  <c r="DM44" i="22" s="1"/>
  <c r="DG43" i="22"/>
  <c r="DJ43" i="22"/>
  <c r="DD43" i="22"/>
  <c r="DC43" i="22"/>
  <c r="DC44" i="22"/>
  <c r="DB45" i="22"/>
  <c r="CZ45" i="22"/>
  <c r="DA45" i="22"/>
  <c r="CY45" i="22"/>
  <c r="CX45" i="22"/>
  <c r="CW45" i="22"/>
  <c r="EA42" i="22" l="1"/>
  <c r="EB42" i="22" s="1"/>
  <c r="DZ43" i="22"/>
  <c r="DY43" i="22"/>
  <c r="DN44" i="22"/>
  <c r="DY44" i="22"/>
  <c r="DZ44" i="22"/>
  <c r="DN43" i="22"/>
  <c r="DO44" i="22"/>
  <c r="DO43" i="22"/>
  <c r="DM43" i="22"/>
  <c r="DP43" i="22"/>
  <c r="DD45" i="22"/>
  <c r="DJ45" i="22"/>
  <c r="DG45" i="22"/>
  <c r="DR44" i="22"/>
  <c r="DE45" i="22"/>
  <c r="DK45" i="22"/>
  <c r="DH45" i="22"/>
  <c r="DQ43" i="22"/>
  <c r="DQ44" i="22"/>
  <c r="DI45" i="22"/>
  <c r="DF45" i="22"/>
  <c r="DL45" i="22"/>
  <c r="DR43" i="22"/>
  <c r="DP44" i="22"/>
  <c r="DC45" i="22"/>
  <c r="EA43" i="22" l="1"/>
  <c r="EB43" i="22" s="1"/>
  <c r="EA44" i="22"/>
  <c r="EB44" i="22" s="1"/>
  <c r="DY45" i="22"/>
  <c r="DZ45" i="22"/>
  <c r="DR45" i="22"/>
  <c r="DO45" i="22"/>
  <c r="DN45" i="22"/>
  <c r="DQ45" i="22"/>
  <c r="DM45" i="22"/>
  <c r="DP45" i="22"/>
  <c r="EA45" i="22" l="1"/>
  <c r="EB45" i="22" s="1"/>
  <c r="EC1" i="22" s="1"/>
  <c r="EC6" i="22" s="1"/>
  <c r="EC45" i="22" l="1"/>
  <c r="EE45" i="22" l="1"/>
  <c r="ED45" i="22"/>
  <c r="EE16" i="22"/>
  <c r="ED11" i="22"/>
  <c r="EE17" i="22"/>
  <c r="EE11" i="22"/>
  <c r="EC16" i="22"/>
  <c r="EC11" i="22"/>
  <c r="ED17" i="22"/>
  <c r="ED16" i="22"/>
  <c r="EC17" i="22"/>
  <c r="EE24" i="22"/>
  <c r="EC22" i="22"/>
  <c r="EC26" i="22"/>
  <c r="ED10" i="22"/>
  <c r="EC14" i="22"/>
  <c r="EC18" i="22"/>
  <c r="EC21" i="22"/>
  <c r="ED26" i="22"/>
  <c r="EE26" i="22"/>
  <c r="EC24" i="22"/>
  <c r="EE22" i="22"/>
  <c r="ED20" i="22"/>
  <c r="EE10" i="22"/>
  <c r="EE14" i="22"/>
  <c r="EE19" i="22"/>
  <c r="ED21" i="22"/>
  <c r="ED24" i="22"/>
  <c r="EC20" i="22"/>
  <c r="EC10" i="22"/>
  <c r="ED18" i="22"/>
  <c r="ED19" i="22"/>
  <c r="EE21" i="22"/>
  <c r="ED22" i="22"/>
  <c r="EE20" i="22"/>
  <c r="ED14" i="22"/>
  <c r="EE18" i="22"/>
  <c r="EC19" i="22"/>
  <c r="ED12" i="22"/>
  <c r="EC15" i="22"/>
  <c r="EE28" i="22"/>
  <c r="EC25" i="22"/>
  <c r="EC23" i="22"/>
  <c r="ED5" i="22"/>
  <c r="EE12" i="22"/>
  <c r="EE15" i="22"/>
  <c r="EE13" i="22"/>
  <c r="EE23" i="22"/>
  <c r="EE5" i="22"/>
  <c r="EC12" i="22"/>
  <c r="ED15" i="22"/>
  <c r="EC13" i="22"/>
  <c r="EE25" i="22"/>
  <c r="ED23" i="22"/>
  <c r="EC5" i="22"/>
  <c r="ED28" i="22"/>
  <c r="ED13" i="22"/>
  <c r="ED25" i="22"/>
  <c r="EC28" i="22"/>
  <c r="EE7" i="22"/>
  <c r="ED27" i="22"/>
  <c r="EE29" i="22"/>
  <c r="EC7" i="22"/>
  <c r="EC27" i="22"/>
  <c r="ED7" i="22"/>
  <c r="EC29" i="22"/>
  <c r="EE27" i="22"/>
  <c r="ED29" i="22"/>
  <c r="ED6" i="22"/>
  <c r="EE9" i="22"/>
  <c r="EC9" i="22"/>
  <c r="ED9" i="22"/>
  <c r="EE6" i="22"/>
  <c r="ED30" i="22"/>
  <c r="EE8" i="22"/>
  <c r="EE30" i="22"/>
  <c r="EC30" i="22"/>
  <c r="EC8" i="22"/>
  <c r="ED8" i="22"/>
  <c r="EE31" i="22"/>
  <c r="EC31" i="22"/>
  <c r="ED31" i="22"/>
  <c r="ED34" i="22"/>
  <c r="EC34" i="22"/>
  <c r="EE34" i="22"/>
  <c r="EE32" i="22"/>
  <c r="EC33" i="22"/>
  <c r="ED32" i="22"/>
  <c r="EC32" i="22"/>
  <c r="EE33" i="22"/>
  <c r="ED33" i="22"/>
  <c r="EE35" i="22"/>
  <c r="EC36" i="22"/>
  <c r="ED35" i="22"/>
  <c r="EE36" i="22"/>
  <c r="EC35" i="22"/>
  <c r="ED36" i="22"/>
  <c r="ED38" i="22"/>
  <c r="ED37" i="22"/>
  <c r="EE38" i="22"/>
  <c r="EC38" i="22"/>
  <c r="EE37" i="22"/>
  <c r="EC37" i="22"/>
  <c r="EE39" i="22"/>
  <c r="EC39" i="22"/>
  <c r="ED39" i="22"/>
  <c r="EE40" i="22"/>
  <c r="EC40" i="22"/>
  <c r="ED40" i="22"/>
  <c r="EC41" i="22"/>
  <c r="ED41" i="22"/>
  <c r="EE41" i="22"/>
  <c r="ED42" i="22"/>
  <c r="EE42" i="22"/>
  <c r="EC42" i="22"/>
  <c r="ED44" i="22"/>
  <c r="ED43" i="22"/>
  <c r="EE43" i="22"/>
  <c r="EC44" i="22"/>
  <c r="EC43" i="22"/>
  <c r="EE44" i="22"/>
</calcChain>
</file>

<file path=xl/sharedStrings.xml><?xml version="1.0" encoding="utf-8"?>
<sst xmlns="http://schemas.openxmlformats.org/spreadsheetml/2006/main" count="405" uniqueCount="204">
  <si>
    <t>CoP</t>
  </si>
  <si>
    <t>A</t>
  </si>
  <si>
    <t>B</t>
  </si>
  <si>
    <t>C</t>
  </si>
  <si>
    <t>D</t>
  </si>
  <si>
    <t>E</t>
  </si>
  <si>
    <t>x</t>
  </si>
  <si>
    <t>y</t>
  </si>
  <si>
    <t>calibration line</t>
  </si>
  <si>
    <t>pencil vectors</t>
  </si>
  <si>
    <t>length multiplier</t>
  </si>
  <si>
    <t>x Ratios</t>
  </si>
  <si>
    <t>Cx</t>
  </si>
  <si>
    <t>Cy</t>
  </si>
  <si>
    <t>Bx</t>
  </si>
  <si>
    <t>By</t>
  </si>
  <si>
    <t>Dx</t>
  </si>
  <si>
    <t>Dy</t>
  </si>
  <si>
    <t>distance from A</t>
  </si>
  <si>
    <t>error</t>
  </si>
  <si>
    <t>step</t>
  </si>
  <si>
    <t>threshold</t>
  </si>
  <si>
    <t>start</t>
  </si>
  <si>
    <t>B point</t>
  </si>
  <si>
    <t>z</t>
  </si>
  <si>
    <t>view plane</t>
  </si>
  <si>
    <t>det</t>
  </si>
  <si>
    <t>plane</t>
  </si>
  <si>
    <t>pl 1</t>
  </si>
  <si>
    <t>pl 2</t>
  </si>
  <si>
    <t>pl 3</t>
  </si>
  <si>
    <t>point A</t>
  </si>
  <si>
    <t>point B</t>
  </si>
  <si>
    <t>point C</t>
  </si>
  <si>
    <t>point D</t>
  </si>
  <si>
    <t>point E</t>
  </si>
  <si>
    <t>vA</t>
  </si>
  <si>
    <t>vB</t>
  </si>
  <si>
    <t>vC</t>
  </si>
  <si>
    <t>vD</t>
  </si>
  <si>
    <t>vE</t>
  </si>
  <si>
    <t>t</t>
  </si>
  <si>
    <t>equals ZERO</t>
  </si>
  <si>
    <t>if copolanar</t>
  </si>
  <si>
    <r>
      <t xml:space="preserve">vector A -&gt; E as horizontal vector </t>
    </r>
    <r>
      <rPr>
        <b/>
        <sz val="11"/>
        <color theme="1"/>
        <rFont val="Calibri"/>
        <family val="2"/>
        <scheme val="minor"/>
      </rPr>
      <t>u</t>
    </r>
  </si>
  <si>
    <t>set</t>
  </si>
  <si>
    <t>A as origin on image plane</t>
  </si>
  <si>
    <t>im B</t>
  </si>
  <si>
    <t>im C</t>
  </si>
  <si>
    <t>im D</t>
  </si>
  <si>
    <t>im E</t>
  </si>
  <si>
    <t>mag</t>
  </si>
  <si>
    <t>u</t>
  </si>
  <si>
    <t>v</t>
  </si>
  <si>
    <t>im A</t>
  </si>
  <si>
    <t>orthog B</t>
  </si>
  <si>
    <t>B on E</t>
  </si>
  <si>
    <t>E dot B</t>
  </si>
  <si>
    <t>ray Im BC</t>
  </si>
  <si>
    <t>ray Im BD</t>
  </si>
  <si>
    <t>ray Im CD</t>
  </si>
  <si>
    <t>from</t>
  </si>
  <si>
    <t>to</t>
  </si>
  <si>
    <t>intersection with AE</t>
  </si>
  <si>
    <t>m</t>
  </si>
  <si>
    <t>c</t>
  </si>
  <si>
    <t>b</t>
  </si>
  <si>
    <t>d</t>
  </si>
  <si>
    <t>abce</t>
  </si>
  <si>
    <t>abde</t>
  </si>
  <si>
    <t>acde</t>
  </si>
  <si>
    <t>e</t>
  </si>
  <si>
    <t>change VIEW plane co-ordinates</t>
  </si>
  <si>
    <t>new Xratio numbers</t>
  </si>
  <si>
    <t>CONSTANT CROSS-RATIOS</t>
  </si>
  <si>
    <t>original view plane for spreadsheet</t>
  </si>
  <si>
    <t>this looks good as well</t>
  </si>
  <si>
    <t>BC-BD</t>
  </si>
  <si>
    <t>BC-CD</t>
  </si>
  <si>
    <t>BD-CD</t>
  </si>
  <si>
    <t>Bz</t>
  </si>
  <si>
    <t>Cz</t>
  </si>
  <si>
    <t>Dz</t>
  </si>
  <si>
    <t>BC-B'x</t>
  </si>
  <si>
    <t>BC-B'y</t>
  </si>
  <si>
    <t>BC-B'z</t>
  </si>
  <si>
    <t>BC-B'd</t>
  </si>
  <si>
    <t>BD-C'x</t>
  </si>
  <si>
    <t>BD-C'y</t>
  </si>
  <si>
    <t>BD-C'z</t>
  </si>
  <si>
    <t>BD-C'd</t>
  </si>
  <si>
    <t>CD-D'x</t>
  </si>
  <si>
    <t>CD-D'y</t>
  </si>
  <si>
    <t>CD-D'z</t>
  </si>
  <si>
    <t>CD-D'd</t>
  </si>
  <si>
    <t>line</t>
  </si>
  <si>
    <t>BC-BDx</t>
  </si>
  <si>
    <t>x = 0</t>
  </si>
  <si>
    <t>BC-BDz</t>
  </si>
  <si>
    <t>BC-BDy</t>
  </si>
  <si>
    <t>scaling</t>
  </si>
  <si>
    <t>f</t>
  </si>
  <si>
    <t>g</t>
  </si>
  <si>
    <t>chk direction vector</t>
  </si>
  <si>
    <t>with both planes</t>
  </si>
  <si>
    <t>chk LINE intersection</t>
  </si>
  <si>
    <t>chk on each plane</t>
  </si>
  <si>
    <t>BC-CDx</t>
  </si>
  <si>
    <t>BC-CDy</t>
  </si>
  <si>
    <t>BC-CDz</t>
  </si>
  <si>
    <t>BD-CDx</t>
  </si>
  <si>
    <t>BD-CDy</t>
  </si>
  <si>
    <t>BD-CDz</t>
  </si>
  <si>
    <t>i</t>
  </si>
  <si>
    <t>j</t>
  </si>
  <si>
    <t>k</t>
  </si>
  <si>
    <t>dist</t>
  </si>
  <si>
    <t>intersection</t>
  </si>
  <si>
    <t>a</t>
  </si>
  <si>
    <t>cpBC</t>
  </si>
  <si>
    <t>cpBD</t>
  </si>
  <si>
    <t>cpCD</t>
  </si>
  <si>
    <t>intersections with AE</t>
  </si>
  <si>
    <t>dist from A</t>
  </si>
  <si>
    <t>plane BC</t>
  </si>
  <si>
    <t>plane BD</t>
  </si>
  <si>
    <t>plane CD</t>
  </si>
  <si>
    <t>scalar</t>
  </si>
  <si>
    <t>Intersection</t>
  </si>
  <si>
    <t>intersect</t>
  </si>
  <si>
    <t>AB - BC</t>
  </si>
  <si>
    <t>AD - BC</t>
  </si>
  <si>
    <t>AE - BC</t>
  </si>
  <si>
    <t>AC - BC</t>
  </si>
  <si>
    <t>AD</t>
  </si>
  <si>
    <t>from B</t>
  </si>
  <si>
    <t>BdeC</t>
  </si>
  <si>
    <t>xRatio</t>
  </si>
  <si>
    <t>hold</t>
  </si>
  <si>
    <t>lengths</t>
  </si>
  <si>
    <t>OA</t>
  </si>
  <si>
    <t>OE</t>
  </si>
  <si>
    <t>ratio</t>
  </si>
  <si>
    <t>image</t>
  </si>
  <si>
    <t>ab</t>
  </si>
  <si>
    <t>ae</t>
  </si>
  <si>
    <t>ratio to ab</t>
  </si>
  <si>
    <t>ac:ce</t>
  </si>
  <si>
    <t>ad:de</t>
  </si>
  <si>
    <t>ab:bc</t>
  </si>
  <si>
    <t>lenAC</t>
  </si>
  <si>
    <t>lenCE</t>
  </si>
  <si>
    <t>base ae</t>
  </si>
  <si>
    <t>multiplier</t>
  </si>
  <si>
    <t>lenAE</t>
  </si>
  <si>
    <t>CoP -&gt; A</t>
  </si>
  <si>
    <t>CoP -&gt; E</t>
  </si>
  <si>
    <t>angle</t>
  </si>
  <si>
    <t>image ae</t>
  </si>
  <si>
    <t>min</t>
  </si>
  <si>
    <t>AFHE</t>
  </si>
  <si>
    <t>F</t>
  </si>
  <si>
    <t>H</t>
  </si>
  <si>
    <t>G</t>
  </si>
  <si>
    <t>AFGE</t>
  </si>
  <si>
    <t>AHGE</t>
  </si>
  <si>
    <t>OG</t>
  </si>
  <si>
    <t>length</t>
  </si>
  <si>
    <t>AOG</t>
  </si>
  <si>
    <t>GOE</t>
  </si>
  <si>
    <t>OE to OA</t>
  </si>
  <si>
    <t>BC -&gt; F</t>
  </si>
  <si>
    <t>BD -&gt; H</t>
  </si>
  <si>
    <t>CD -&gt; G</t>
  </si>
  <si>
    <t>from a</t>
  </si>
  <si>
    <t>object</t>
  </si>
  <si>
    <t>original</t>
  </si>
  <si>
    <t>ERROR</t>
  </si>
  <si>
    <t>im LEN</t>
  </si>
  <si>
    <t>pt OG</t>
  </si>
  <si>
    <t>distance</t>
  </si>
  <si>
    <t>OG -&gt; DC</t>
  </si>
  <si>
    <t>OF -&gt; BC</t>
  </si>
  <si>
    <t>OH -&gt; BD</t>
  </si>
  <si>
    <t>im LEN F</t>
  </si>
  <si>
    <t>im LEN G</t>
  </si>
  <si>
    <t>im LEN H</t>
  </si>
  <si>
    <t>pt G</t>
  </si>
  <si>
    <t>pt F</t>
  </si>
  <si>
    <t>pt H</t>
  </si>
  <si>
    <t>GOC</t>
  </si>
  <si>
    <t>OC</t>
  </si>
  <si>
    <t>GC</t>
  </si>
  <si>
    <t>OD</t>
  </si>
  <si>
    <t>DG</t>
  </si>
  <si>
    <t>DOG</t>
  </si>
  <si>
    <t>OC' : OD'</t>
  </si>
  <si>
    <t>base dc</t>
  </si>
  <si>
    <t>image dc</t>
  </si>
  <si>
    <t>CoP -&gt; D</t>
  </si>
  <si>
    <t>len DG</t>
  </si>
  <si>
    <t>len GC</t>
  </si>
  <si>
    <t>im Len DC</t>
  </si>
  <si>
    <t>im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</si>
</sst>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909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FCBD"/>
        <bgColor indexed="64"/>
      </patternFill>
    </fill>
    <fill>
      <patternFill patternType="solid">
        <fgColor rgb="FF76FE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469C9"/>
        <bgColor indexed="64"/>
      </patternFill>
    </fill>
    <fill>
      <patternFill patternType="solid">
        <fgColor rgb="FF2810DA"/>
        <bgColor indexed="64"/>
      </patternFill>
    </fill>
    <fill>
      <patternFill patternType="solid">
        <fgColor rgb="FF3F66E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BFF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4" xfId="0" applyFill="1" applyBorder="1"/>
    <xf numFmtId="0" fontId="0" fillId="7" borderId="2" xfId="0" applyFill="1" applyBorder="1"/>
    <xf numFmtId="0" fontId="0" fillId="7" borderId="1" xfId="0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9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1" xfId="0" applyFill="1" applyBorder="1"/>
    <xf numFmtId="0" fontId="0" fillId="8" borderId="4" xfId="0" applyFill="1" applyBorder="1"/>
    <xf numFmtId="0" fontId="0" fillId="8" borderId="2" xfId="0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3" xfId="0" applyFill="1" applyBorder="1"/>
    <xf numFmtId="0" fontId="0" fillId="9" borderId="9" xfId="0" applyFill="1" applyBorder="1"/>
    <xf numFmtId="0" fontId="0" fillId="9" borderId="1" xfId="0" applyFill="1" applyBorder="1"/>
    <xf numFmtId="0" fontId="0" fillId="10" borderId="0" xfId="0" applyFill="1"/>
    <xf numFmtId="0" fontId="0" fillId="11" borderId="0" xfId="0" applyFill="1"/>
    <xf numFmtId="0" fontId="0" fillId="5" borderId="4" xfId="0" applyFill="1" applyBorder="1"/>
    <xf numFmtId="0" fontId="0" fillId="5" borderId="2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0" borderId="0" xfId="0" applyFont="1"/>
    <xf numFmtId="0" fontId="0" fillId="12" borderId="0" xfId="0" applyFill="1"/>
    <xf numFmtId="0" fontId="0" fillId="9" borderId="0" xfId="0" applyFill="1"/>
    <xf numFmtId="0" fontId="0" fillId="13" borderId="4" xfId="0" applyFill="1" applyBorder="1"/>
    <xf numFmtId="0" fontId="0" fillId="13" borderId="2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0" xfId="0" applyFill="1" applyBorder="1"/>
    <xf numFmtId="0" fontId="0" fillId="13" borderId="3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0" fillId="3" borderId="6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2" fillId="19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ABFF"/>
      <color rgb="FFFFFF00"/>
      <color rgb="FFFF0000"/>
      <color rgb="FFF4B27C"/>
      <color rgb="FFFF7171"/>
      <color rgb="FF3F66E1"/>
      <color rgb="FF2810DA"/>
      <color rgb="FFA469C9"/>
      <color rgb="FFF4909E"/>
      <color rgb="FF76FE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AE'!$B$3</c:f>
              <c:strCache>
                <c:ptCount val="1"/>
                <c:pt idx="0">
                  <c:v>CoP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'3d AE'!$C$3</c:f>
              <c:numCache>
                <c:formatCode>General</c:formatCode>
                <c:ptCount val="1"/>
                <c:pt idx="0">
                  <c:v>-6220</c:v>
                </c:pt>
              </c:numCache>
            </c:numRef>
          </c:xVal>
          <c:yVal>
            <c:numRef>
              <c:f>'3d AE'!$D$3</c:f>
              <c:numCache>
                <c:formatCode>General</c:formatCode>
                <c:ptCount val="1"/>
                <c:pt idx="0">
                  <c:v>521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'3d AE'!$B$4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'3d AE'!$C$4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xVal>
          <c:yVal>
            <c:numRef>
              <c:f>'3d AE'!$D$4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'3d AE'!$B$5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'3d AE'!$C$5</c:f>
              <c:numCache>
                <c:formatCode>General</c:formatCode>
                <c:ptCount val="1"/>
                <c:pt idx="0">
                  <c:v>-400</c:v>
                </c:pt>
              </c:numCache>
            </c:numRef>
          </c:xVal>
          <c:yVal>
            <c:numRef>
              <c:f>'3d AE'!$D$5</c:f>
              <c:numCache>
                <c:formatCode>General</c:formatCode>
                <c:ptCount val="1"/>
                <c:pt idx="0">
                  <c:v>-100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'3d AE'!$B$6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'3d AE'!$C$6</c:f>
              <c:numCache>
                <c:formatCode>General</c:formatCode>
                <c:ptCount val="1"/>
                <c:pt idx="0">
                  <c:v>-153</c:v>
                </c:pt>
              </c:numCache>
            </c:numRef>
          </c:xVal>
          <c:yVal>
            <c:numRef>
              <c:f>'3d AE'!$D$6</c:f>
              <c:numCache>
                <c:formatCode>General</c:formatCode>
                <c:ptCount val="1"/>
                <c:pt idx="0">
                  <c:v>-62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'3d AE'!$B$7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'3d AE'!$C$7</c:f>
              <c:numCache>
                <c:formatCode>General</c:formatCode>
                <c:ptCount val="1"/>
                <c:pt idx="0">
                  <c:v>140</c:v>
                </c:pt>
              </c:numCache>
            </c:numRef>
          </c:xVal>
          <c:yVal>
            <c:numRef>
              <c:f>'3d AE'!$D$7</c:f>
              <c:numCache>
                <c:formatCode>General</c:formatCode>
                <c:ptCount val="1"/>
                <c:pt idx="0">
                  <c:v>-102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'3d AE'!$B$8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'3d AE'!$C$8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'3d AE'!$D$8</c:f>
              <c:numCache>
                <c:formatCode>General</c:formatCode>
                <c:ptCount val="1"/>
                <c:pt idx="0">
                  <c:v>-132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'3d AE'!$B$10</c:f>
              <c:strCache>
                <c:ptCount val="1"/>
                <c:pt idx="0">
                  <c:v>calibration line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'3d AE'!$C$11:$C$12</c:f>
              <c:numCache>
                <c:formatCode>General</c:formatCode>
                <c:ptCount val="2"/>
                <c:pt idx="0">
                  <c:v>-10</c:v>
                </c:pt>
                <c:pt idx="1">
                  <c:v>27</c:v>
                </c:pt>
              </c:numCache>
            </c:numRef>
          </c:xVal>
          <c:yVal>
            <c:numRef>
              <c:f>'3d AE'!$D$11:$D$12</c:f>
              <c:numCache>
                <c:formatCode>General</c:formatCode>
                <c:ptCount val="2"/>
                <c:pt idx="0">
                  <c:v>-10</c:v>
                </c:pt>
                <c:pt idx="1">
                  <c:v>-132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'3d AE'!$B$23</c:f>
              <c:strCache>
                <c:ptCount val="1"/>
                <c:pt idx="0">
                  <c:v>ray 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('3d AE'!$C$23,'3d AE'!$C$3)</c:f>
              <c:numCache>
                <c:formatCode>General</c:formatCode>
                <c:ptCount val="2"/>
                <c:pt idx="0">
                  <c:v>55880</c:v>
                </c:pt>
                <c:pt idx="1">
                  <c:v>-6220</c:v>
                </c:pt>
              </c:numCache>
            </c:numRef>
          </c:xVal>
          <c:yVal>
            <c:numRef>
              <c:f>('3d AE'!$D$23,'3d AE'!$D$3)</c:f>
              <c:numCache>
                <c:formatCode>General</c:formatCode>
                <c:ptCount val="2"/>
                <c:pt idx="0">
                  <c:v>-4789</c:v>
                </c:pt>
                <c:pt idx="1">
                  <c:v>521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'3d AE'!$B$24</c:f>
              <c:strCache>
                <c:ptCount val="1"/>
                <c:pt idx="0">
                  <c:v>ray B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('3d AE'!$C$24,'3d AE'!$C$3)</c:f>
              <c:numCache>
                <c:formatCode>General</c:formatCode>
                <c:ptCount val="2"/>
                <c:pt idx="0">
                  <c:v>51980</c:v>
                </c:pt>
                <c:pt idx="1">
                  <c:v>-6220</c:v>
                </c:pt>
              </c:numCache>
            </c:numRef>
          </c:xVal>
          <c:yVal>
            <c:numRef>
              <c:f>('3d AE'!$D$24,'3d AE'!$D$3)</c:f>
              <c:numCache>
                <c:formatCode>General</c:formatCode>
                <c:ptCount val="2"/>
                <c:pt idx="0">
                  <c:v>-5689</c:v>
                </c:pt>
                <c:pt idx="1">
                  <c:v>521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'3d AE'!$B$25</c:f>
              <c:strCache>
                <c:ptCount val="1"/>
                <c:pt idx="0">
                  <c:v>ray C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('3d AE'!$C$25,'3d AE'!$C$3)</c:f>
              <c:numCache>
                <c:formatCode>General</c:formatCode>
                <c:ptCount val="2"/>
                <c:pt idx="0">
                  <c:v>54450</c:v>
                </c:pt>
                <c:pt idx="1">
                  <c:v>-6220</c:v>
                </c:pt>
              </c:numCache>
            </c:numRef>
          </c:xVal>
          <c:yVal>
            <c:numRef>
              <c:f>('3d AE'!$D$25,'3d AE'!$D$3)</c:f>
              <c:numCache>
                <c:formatCode>General</c:formatCode>
                <c:ptCount val="2"/>
                <c:pt idx="0">
                  <c:v>-5309</c:v>
                </c:pt>
                <c:pt idx="1">
                  <c:v>521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'3d AE'!$B$26</c:f>
              <c:strCache>
                <c:ptCount val="1"/>
                <c:pt idx="0">
                  <c:v>ray 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('3d AE'!$C$26,'3d AE'!$C$3)</c:f>
              <c:numCache>
                <c:formatCode>General</c:formatCode>
                <c:ptCount val="2"/>
                <c:pt idx="0">
                  <c:v>57380</c:v>
                </c:pt>
                <c:pt idx="1">
                  <c:v>-6220</c:v>
                </c:pt>
              </c:numCache>
            </c:numRef>
          </c:xVal>
          <c:yVal>
            <c:numRef>
              <c:f>('3d AE'!$D$26,'3d AE'!$D$3)</c:f>
              <c:numCache>
                <c:formatCode>General</c:formatCode>
                <c:ptCount val="2"/>
                <c:pt idx="0">
                  <c:v>-5709</c:v>
                </c:pt>
                <c:pt idx="1">
                  <c:v>521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'3d AE'!$B$27</c:f>
              <c:strCache>
                <c:ptCount val="1"/>
                <c:pt idx="0">
                  <c:v>ray E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('3d AE'!$C$27,'3d AE'!$C$3)</c:f>
              <c:numCache>
                <c:formatCode>General</c:formatCode>
                <c:ptCount val="2"/>
                <c:pt idx="0">
                  <c:v>56250</c:v>
                </c:pt>
                <c:pt idx="1">
                  <c:v>-6220</c:v>
                </c:pt>
              </c:numCache>
            </c:numRef>
          </c:xVal>
          <c:yVal>
            <c:numRef>
              <c:f>('3d AE'!$D$27,'3d AE'!$D$3)</c:f>
              <c:numCache>
                <c:formatCode>General</c:formatCode>
                <c:ptCount val="2"/>
                <c:pt idx="0">
                  <c:v>-6009</c:v>
                </c:pt>
                <c:pt idx="1">
                  <c:v>521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'3d AE'!$B$15</c:f>
              <c:strCache>
                <c:ptCount val="1"/>
                <c:pt idx="0">
                  <c:v>A'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'3d AE'!$C$15</c:f>
              <c:numCache>
                <c:formatCode>General</c:formatCode>
                <c:ptCount val="1"/>
                <c:pt idx="0">
                  <c:v>-10</c:v>
                </c:pt>
              </c:numCache>
            </c:numRef>
          </c:xVal>
          <c:yVal>
            <c:numRef>
              <c:f>'3d AE'!$D$15</c:f>
              <c:numCache>
                <c:formatCode>General</c:formatCode>
                <c:ptCount val="1"/>
                <c:pt idx="0">
                  <c:v>-10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'3d AE'!$B$16</c:f>
              <c:strCache>
                <c:ptCount val="1"/>
                <c:pt idx="0">
                  <c:v>cpBC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'3d AE'!$C$16</c:f>
              <c:numCache>
                <c:formatCode>General</c:formatCode>
                <c:ptCount val="1"/>
                <c:pt idx="0">
                  <c:v>0.51493353618518078</c:v>
                </c:pt>
              </c:numCache>
            </c:numRef>
          </c:xVal>
          <c:yVal>
            <c:numRef>
              <c:f>'3d AE'!$D$16</c:f>
              <c:numCache>
                <c:formatCode>General</c:formatCode>
                <c:ptCount val="1"/>
                <c:pt idx="0">
                  <c:v>-44.670861930124111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'3d AE'!$B$17</c:f>
              <c:strCache>
                <c:ptCount val="1"/>
                <c:pt idx="0">
                  <c:v>cpBD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'3d AE'!$C$17</c:f>
              <c:numCache>
                <c:formatCode>General</c:formatCode>
                <c:ptCount val="1"/>
                <c:pt idx="0">
                  <c:v>15.193598481946538</c:v>
                </c:pt>
              </c:numCache>
            </c:numRef>
          </c:xVal>
          <c:yVal>
            <c:numRef>
              <c:f>'3d AE'!$D$17</c:f>
              <c:numCache>
                <c:formatCode>General</c:formatCode>
                <c:ptCount val="1"/>
                <c:pt idx="0">
                  <c:v>-93.070784183715602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'3d AE'!$B$18</c:f>
              <c:strCache>
                <c:ptCount val="1"/>
                <c:pt idx="0">
                  <c:v>cpCD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'3d AE'!$C$18</c:f>
              <c:numCache>
                <c:formatCode>General</c:formatCode>
                <c:ptCount val="1"/>
                <c:pt idx="0">
                  <c:v>13.566908485840901</c:v>
                </c:pt>
              </c:numCache>
            </c:numRef>
          </c:xVal>
          <c:yVal>
            <c:numRef>
              <c:f>'3d AE'!$D$18</c:f>
              <c:numCache>
                <c:formatCode>General</c:formatCode>
                <c:ptCount val="1"/>
                <c:pt idx="0">
                  <c:v>-87.707103656015946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'3d AE'!$B$19</c:f>
              <c:strCache>
                <c:ptCount val="1"/>
                <c:pt idx="0">
                  <c:v>E'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'3d AE'!$C$19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'3d AE'!$D$19</c:f>
              <c:numCache>
                <c:formatCode>General</c:formatCode>
                <c:ptCount val="1"/>
                <c:pt idx="0">
                  <c:v>-132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90064"/>
        <c:axId val="389858304"/>
      </c:scatterChart>
      <c:valAx>
        <c:axId val="381990064"/>
        <c:scaling>
          <c:orientation val="minMax"/>
          <c:max val="500"/>
          <c:min val="-5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58304"/>
        <c:crosses val="autoZero"/>
        <c:crossBetween val="midCat"/>
      </c:valAx>
      <c:valAx>
        <c:axId val="389858304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dbl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screen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AE'!$H$18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'3d AE'!$I$18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'3d AE'!$J$18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'3d AE'!$H$19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'3d AE'!$I$19</c:f>
              <c:numCache>
                <c:formatCode>General</c:formatCode>
                <c:ptCount val="1"/>
                <c:pt idx="0">
                  <c:v>-39.941709866551506</c:v>
                </c:pt>
              </c:numCache>
            </c:numRef>
          </c:xVal>
          <c:yVal>
            <c:numRef>
              <c:f>'3d AE'!$J$19</c:f>
              <c:numCache>
                <c:formatCode>General</c:formatCode>
                <c:ptCount val="1"/>
                <c:pt idx="0">
                  <c:v>98.48994065456958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'3d AE'!$H$20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'3d AE'!$I$20</c:f>
              <c:numCache>
                <c:formatCode>General</c:formatCode>
                <c:ptCount val="1"/>
                <c:pt idx="0">
                  <c:v>12.494547999476094</c:v>
                </c:pt>
              </c:numCache>
            </c:numRef>
          </c:xVal>
          <c:yVal>
            <c:numRef>
              <c:f>'3d AE'!$J$20</c:f>
              <c:numCache>
                <c:formatCode>General</c:formatCode>
                <c:ptCount val="1"/>
                <c:pt idx="0">
                  <c:v>31.669277930197289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'3d AE'!$H$21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'3d AE'!$I$21</c:f>
              <c:numCache>
                <c:formatCode>General</c:formatCode>
                <c:ptCount val="1"/>
                <c:pt idx="0">
                  <c:v>95.957132592364843</c:v>
                </c:pt>
              </c:numCache>
            </c:numRef>
          </c:xVal>
          <c:yVal>
            <c:numRef>
              <c:f>'3d AE'!$J$21</c:f>
              <c:numCache>
                <c:formatCode>General</c:formatCode>
                <c:ptCount val="1"/>
                <c:pt idx="0">
                  <c:v>-6.0784109009666523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'3d AE'!$H$22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'3d AE'!$I$22</c:f>
              <c:numCache>
                <c:formatCode>General</c:formatCode>
                <c:ptCount val="1"/>
                <c:pt idx="0">
                  <c:v>127.68942007882214</c:v>
                </c:pt>
              </c:numCache>
            </c:numRef>
          </c:xVal>
          <c:yVal>
            <c:numRef>
              <c:f>'3d AE'!$J$22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'3d AE'!$H$26</c:f>
              <c:strCache>
                <c:ptCount val="1"/>
                <c:pt idx="0">
                  <c:v>ray Im BC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('3d AE'!$I$26,'3d AE'!$K$26)</c:f>
              <c:numCache>
                <c:formatCode>General</c:formatCode>
                <c:ptCount val="2"/>
                <c:pt idx="0">
                  <c:v>-66.159838799565307</c:v>
                </c:pt>
                <c:pt idx="1">
                  <c:v>38.712676932489899</c:v>
                </c:pt>
              </c:numCache>
            </c:numRef>
          </c:xVal>
          <c:yVal>
            <c:numRef>
              <c:f>('3d AE'!$J$26,'3d AE'!$L$26)</c:f>
              <c:numCache>
                <c:formatCode>General</c:formatCode>
                <c:ptCount val="2"/>
                <c:pt idx="0">
                  <c:v>131.90027201675571</c:v>
                </c:pt>
                <c:pt idx="1">
                  <c:v>-1.7410534319888455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'3d AE'!$H$27</c:f>
              <c:strCache>
                <c:ptCount val="1"/>
                <c:pt idx="0">
                  <c:v>ray Im BD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('3d AE'!$I$27,'3d AE'!$K$27)</c:f>
              <c:numCache>
                <c:formatCode>General</c:formatCode>
                <c:ptCount val="2"/>
                <c:pt idx="0">
                  <c:v>-107.8911310960097</c:v>
                </c:pt>
                <c:pt idx="1">
                  <c:v>163.90655382182302</c:v>
                </c:pt>
              </c:numCache>
            </c:numRef>
          </c:xVal>
          <c:yVal>
            <c:numRef>
              <c:f>('3d AE'!$J$27,'3d AE'!$L$27)</c:f>
              <c:numCache>
                <c:formatCode>General</c:formatCode>
                <c:ptCount val="2"/>
                <c:pt idx="0">
                  <c:v>150.77411643233768</c:v>
                </c:pt>
                <c:pt idx="1">
                  <c:v>-58.362586678734758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'3d AE'!$H$28</c:f>
              <c:strCache>
                <c:ptCount val="1"/>
                <c:pt idx="0">
                  <c:v>ray Im 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('3d AE'!$I$28,'3d AE'!$K$28)</c:f>
              <c:numCache>
                <c:formatCode>General</c:formatCode>
                <c:ptCount val="2"/>
                <c:pt idx="0">
                  <c:v>-29.236744296968276</c:v>
                </c:pt>
                <c:pt idx="1">
                  <c:v>137.68842488880921</c:v>
                </c:pt>
              </c:numCache>
            </c:numRef>
          </c:xVal>
          <c:yVal>
            <c:numRef>
              <c:f>('3d AE'!$J$28,'3d AE'!$L$28)</c:f>
              <c:numCache>
                <c:formatCode>General</c:formatCode>
                <c:ptCount val="2"/>
                <c:pt idx="0">
                  <c:v>50.54312234577926</c:v>
                </c:pt>
                <c:pt idx="1">
                  <c:v>-24.952255316548623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9859088"/>
        <c:axId val="389859480"/>
      </c:scatterChart>
      <c:valAx>
        <c:axId val="3898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59480"/>
        <c:crosses val="autoZero"/>
        <c:crossBetween val="midCat"/>
      </c:valAx>
      <c:valAx>
        <c:axId val="38985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 AE'!$EB$4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'CoP AE'!$EB$5:$EB$45</c:f>
              <c:numCache>
                <c:formatCode>General</c:formatCode>
                <c:ptCount val="41"/>
                <c:pt idx="0">
                  <c:v>0.30253112393505432</c:v>
                </c:pt>
                <c:pt idx="1">
                  <c:v>0.28296907750444689</c:v>
                </c:pt>
                <c:pt idx="2">
                  <c:v>0.26395613504742244</c:v>
                </c:pt>
                <c:pt idx="3">
                  <c:v>0.24550121381804502</c:v>
                </c:pt>
                <c:pt idx="4">
                  <c:v>0.22761358513049856</c:v>
                </c:pt>
                <c:pt idx="5">
                  <c:v>0.2103028291874125</c:v>
                </c:pt>
                <c:pt idx="6">
                  <c:v>0.19357895901750055</c:v>
                </c:pt>
                <c:pt idx="7">
                  <c:v>0.17745230300110393</c:v>
                </c:pt>
                <c:pt idx="8">
                  <c:v>0.16193363083908707</c:v>
                </c:pt>
                <c:pt idx="9">
                  <c:v>0.14703406842957634</c:v>
                </c:pt>
                <c:pt idx="10">
                  <c:v>0.13276525458040567</c:v>
                </c:pt>
                <c:pt idx="11">
                  <c:v>0.11913915559929933</c:v>
                </c:pt>
                <c:pt idx="12">
                  <c:v>0.10616829743877076</c:v>
                </c:pt>
                <c:pt idx="13">
                  <c:v>9.3865604334780528E-2</c:v>
                </c:pt>
                <c:pt idx="14">
                  <c:v>8.2244571518444332E-2</c:v>
                </c:pt>
                <c:pt idx="15">
                  <c:v>7.1319122277060387E-2</c:v>
                </c:pt>
                <c:pt idx="16">
                  <c:v>6.1103780486277515E-2</c:v>
                </c:pt>
                <c:pt idx="17">
                  <c:v>5.1613601352116234E-2</c:v>
                </c:pt>
                <c:pt idx="18">
                  <c:v>4.2864194698040592E-2</c:v>
                </c:pt>
                <c:pt idx="19">
                  <c:v>3.4871794635364495E-2</c:v>
                </c:pt>
                <c:pt idx="20">
                  <c:v>2.7653259953154929E-2</c:v>
                </c:pt>
                <c:pt idx="21">
                  <c:v>2.1226062281868963E-2</c:v>
                </c:pt>
                <c:pt idx="22">
                  <c:v>1.5608373261073893E-2</c:v>
                </c:pt>
                <c:pt idx="23">
                  <c:v>1.081903702099396E-2</c:v>
                </c:pt>
                <c:pt idx="24">
                  <c:v>6.8776390550908673E-3</c:v>
                </c:pt>
                <c:pt idx="25">
                  <c:v>3.8045001229107811E-3</c:v>
                </c:pt>
                <c:pt idx="26">
                  <c:v>1.6207219997426137E-3</c:v>
                </c:pt>
                <c:pt idx="27">
                  <c:v>3.4821129618478608E-4</c:v>
                </c:pt>
                <c:pt idx="28">
                  <c:v>9.7128190503781298E-6</c:v>
                </c:pt>
                <c:pt idx="29">
                  <c:v>6.2883807873959086E-4</c:v>
                </c:pt>
                <c:pt idx="30">
                  <c:v>2.2301020707828911E-3</c:v>
                </c:pt>
                <c:pt idx="31">
                  <c:v>4.8389495520950732E-3</c:v>
                </c:pt>
                <c:pt idx="32">
                  <c:v>8.4817770100471535E-3</c:v>
                </c:pt>
                <c:pt idx="33">
                  <c:v>1.3186011497083427E-2</c:v>
                </c:pt>
                <c:pt idx="34">
                  <c:v>1.8980088936984885E-2</c:v>
                </c:pt>
                <c:pt idx="35">
                  <c:v>2.5893534846474608E-2</c:v>
                </c:pt>
                <c:pt idx="36">
                  <c:v>3.3956953456481642E-2</c:v>
                </c:pt>
                <c:pt idx="37">
                  <c:v>4.3202130590657362E-2</c:v>
                </c:pt>
                <c:pt idx="38">
                  <c:v>5.3662020759716711E-2</c:v>
                </c:pt>
                <c:pt idx="39">
                  <c:v>6.5370757889283482E-2</c:v>
                </c:pt>
                <c:pt idx="40">
                  <c:v>7.8363805754079863E-2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192696"/>
        <c:axId val="493179368"/>
      </c:lineChart>
      <c:catAx>
        <c:axId val="49319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9368"/>
        <c:crosses val="autoZero"/>
        <c:auto val="1"/>
        <c:lblAlgn val="ctr"/>
        <c:lblOffset val="100"/>
        <c:noMultiLvlLbl val="0"/>
      </c:catAx>
      <c:valAx>
        <c:axId val="4931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9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'CoP AE'!$EB$4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'CoP AE'!$E$5:$E$45</c:f>
              <c:numCache>
                <c:formatCode>General</c:formatCode>
                <c:ptCount val="41"/>
                <c:pt idx="0">
                  <c:v>0.28418599999999999</c:v>
                </c:pt>
                <c:pt idx="1">
                  <c:v>0.28418604999999997</c:v>
                </c:pt>
                <c:pt idx="2">
                  <c:v>0.28418609999999994</c:v>
                </c:pt>
                <c:pt idx="3">
                  <c:v>0.28418614999999992</c:v>
                </c:pt>
                <c:pt idx="4">
                  <c:v>0.28418619999999989</c:v>
                </c:pt>
                <c:pt idx="5">
                  <c:v>0.28418624999999986</c:v>
                </c:pt>
                <c:pt idx="6">
                  <c:v>0.28418629999999984</c:v>
                </c:pt>
                <c:pt idx="7">
                  <c:v>0.28418634999999981</c:v>
                </c:pt>
                <c:pt idx="8">
                  <c:v>0.28418639999999978</c:v>
                </c:pt>
                <c:pt idx="9">
                  <c:v>0.28418644999999976</c:v>
                </c:pt>
                <c:pt idx="10">
                  <c:v>0.28418649999999973</c:v>
                </c:pt>
                <c:pt idx="11">
                  <c:v>0.2841865499999997</c:v>
                </c:pt>
                <c:pt idx="12">
                  <c:v>0.28418659999999968</c:v>
                </c:pt>
                <c:pt idx="13">
                  <c:v>0.28418664999999965</c:v>
                </c:pt>
                <c:pt idx="14">
                  <c:v>0.28418669999999963</c:v>
                </c:pt>
                <c:pt idx="15">
                  <c:v>0.2841867499999996</c:v>
                </c:pt>
                <c:pt idx="16">
                  <c:v>0.28418679999999957</c:v>
                </c:pt>
                <c:pt idx="17">
                  <c:v>0.28418684999999955</c:v>
                </c:pt>
                <c:pt idx="18">
                  <c:v>0.28418689999999952</c:v>
                </c:pt>
                <c:pt idx="19">
                  <c:v>0.28418694999999949</c:v>
                </c:pt>
                <c:pt idx="20">
                  <c:v>0.28418699999999947</c:v>
                </c:pt>
                <c:pt idx="21">
                  <c:v>0.28418704999999944</c:v>
                </c:pt>
                <c:pt idx="22">
                  <c:v>0.28418709999999942</c:v>
                </c:pt>
                <c:pt idx="23">
                  <c:v>0.28418714999999939</c:v>
                </c:pt>
                <c:pt idx="24">
                  <c:v>0.28418719999999936</c:v>
                </c:pt>
                <c:pt idx="25">
                  <c:v>0.28418724999999934</c:v>
                </c:pt>
                <c:pt idx="26">
                  <c:v>0.28418729999999931</c:v>
                </c:pt>
                <c:pt idx="27">
                  <c:v>0.28418734999999928</c:v>
                </c:pt>
                <c:pt idx="28">
                  <c:v>0.28418739999999926</c:v>
                </c:pt>
                <c:pt idx="29">
                  <c:v>0.28418744999999923</c:v>
                </c:pt>
                <c:pt idx="30">
                  <c:v>0.2841874999999992</c:v>
                </c:pt>
                <c:pt idx="31">
                  <c:v>0.28418754999999918</c:v>
                </c:pt>
                <c:pt idx="32">
                  <c:v>0.28418759999999915</c:v>
                </c:pt>
                <c:pt idx="33">
                  <c:v>0.28418764999999913</c:v>
                </c:pt>
                <c:pt idx="34">
                  <c:v>0.2841876999999991</c:v>
                </c:pt>
                <c:pt idx="35">
                  <c:v>0.28418774999999907</c:v>
                </c:pt>
                <c:pt idx="36">
                  <c:v>0.28418779999999905</c:v>
                </c:pt>
                <c:pt idx="37">
                  <c:v>0.28418784999999902</c:v>
                </c:pt>
                <c:pt idx="38">
                  <c:v>0.28418789999999899</c:v>
                </c:pt>
                <c:pt idx="39">
                  <c:v>0.28418794999999897</c:v>
                </c:pt>
                <c:pt idx="40">
                  <c:v>0.28418799999999894</c:v>
                </c:pt>
              </c:numCache>
            </c:numRef>
          </c:xVal>
          <c:yVal>
            <c:numRef>
              <c:f>'CoP AE'!$EB$5:$EB$45</c:f>
              <c:numCache>
                <c:formatCode>General</c:formatCode>
                <c:ptCount val="41"/>
                <c:pt idx="0">
                  <c:v>0.30253112393505432</c:v>
                </c:pt>
                <c:pt idx="1">
                  <c:v>0.28296907750444689</c:v>
                </c:pt>
                <c:pt idx="2">
                  <c:v>0.26395613504742244</c:v>
                </c:pt>
                <c:pt idx="3">
                  <c:v>0.24550121381804502</c:v>
                </c:pt>
                <c:pt idx="4">
                  <c:v>0.22761358513049856</c:v>
                </c:pt>
                <c:pt idx="5">
                  <c:v>0.2103028291874125</c:v>
                </c:pt>
                <c:pt idx="6">
                  <c:v>0.19357895901750055</c:v>
                </c:pt>
                <c:pt idx="7">
                  <c:v>0.17745230300110393</c:v>
                </c:pt>
                <c:pt idx="8">
                  <c:v>0.16193363083908707</c:v>
                </c:pt>
                <c:pt idx="9">
                  <c:v>0.14703406842957634</c:v>
                </c:pt>
                <c:pt idx="10">
                  <c:v>0.13276525458040567</c:v>
                </c:pt>
                <c:pt idx="11">
                  <c:v>0.11913915559929933</c:v>
                </c:pt>
                <c:pt idx="12">
                  <c:v>0.10616829743877076</c:v>
                </c:pt>
                <c:pt idx="13">
                  <c:v>9.3865604334780528E-2</c:v>
                </c:pt>
                <c:pt idx="14">
                  <c:v>8.2244571518444332E-2</c:v>
                </c:pt>
                <c:pt idx="15">
                  <c:v>7.1319122277060387E-2</c:v>
                </c:pt>
                <c:pt idx="16">
                  <c:v>6.1103780486277515E-2</c:v>
                </c:pt>
                <c:pt idx="17">
                  <c:v>5.1613601352116234E-2</c:v>
                </c:pt>
                <c:pt idx="18">
                  <c:v>4.2864194698040592E-2</c:v>
                </c:pt>
                <c:pt idx="19">
                  <c:v>3.4871794635364495E-2</c:v>
                </c:pt>
                <c:pt idx="20">
                  <c:v>2.7653259953154929E-2</c:v>
                </c:pt>
                <c:pt idx="21">
                  <c:v>2.1226062281868963E-2</c:v>
                </c:pt>
                <c:pt idx="22">
                  <c:v>1.5608373261073893E-2</c:v>
                </c:pt>
                <c:pt idx="23">
                  <c:v>1.081903702099396E-2</c:v>
                </c:pt>
                <c:pt idx="24">
                  <c:v>6.8776390550908673E-3</c:v>
                </c:pt>
                <c:pt idx="25">
                  <c:v>3.8045001229107811E-3</c:v>
                </c:pt>
                <c:pt idx="26">
                  <c:v>1.6207219997426137E-3</c:v>
                </c:pt>
                <c:pt idx="27">
                  <c:v>3.4821129618478608E-4</c:v>
                </c:pt>
                <c:pt idx="28">
                  <c:v>9.7128190503781298E-6</c:v>
                </c:pt>
                <c:pt idx="29">
                  <c:v>6.2883807873959086E-4</c:v>
                </c:pt>
                <c:pt idx="30">
                  <c:v>2.2301020707828911E-3</c:v>
                </c:pt>
                <c:pt idx="31">
                  <c:v>4.8389495520950732E-3</c:v>
                </c:pt>
                <c:pt idx="32">
                  <c:v>8.4817770100471535E-3</c:v>
                </c:pt>
                <c:pt idx="33">
                  <c:v>1.3186011497083427E-2</c:v>
                </c:pt>
                <c:pt idx="34">
                  <c:v>1.8980088936984885E-2</c:v>
                </c:pt>
                <c:pt idx="35">
                  <c:v>2.5893534846474608E-2</c:v>
                </c:pt>
                <c:pt idx="36">
                  <c:v>3.3956953456481642E-2</c:v>
                </c:pt>
                <c:pt idx="37">
                  <c:v>4.3202130590657362E-2</c:v>
                </c:pt>
                <c:pt idx="38">
                  <c:v>5.3662020759716711E-2</c:v>
                </c:pt>
                <c:pt idx="39">
                  <c:v>6.5370757889283482E-2</c:v>
                </c:pt>
                <c:pt idx="40">
                  <c:v>7.8363805754079863E-2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92304"/>
        <c:axId val="493196616"/>
      </c:scatterChart>
      <c:valAx>
        <c:axId val="4931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96616"/>
        <c:crosses val="autoZero"/>
        <c:crossBetween val="midCat"/>
      </c:valAx>
      <c:valAx>
        <c:axId val="49319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160734</xdr:colOff>
      <xdr:row>0</xdr:row>
      <xdr:rowOff>47626</xdr:rowOff>
    </xdr:from>
    <xdr:to>
      <xdr:col>18</xdr:col>
      <xdr:colOff>309562</xdr:colOff>
      <xdr:row>30</xdr:row>
      <xdr:rowOff>154782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511970</xdr:colOff>
      <xdr:row>7</xdr:row>
      <xdr:rowOff>47624</xdr:rowOff>
    </xdr:from>
    <xdr:to>
      <xdr:col>9</xdr:col>
      <xdr:colOff>571501</xdr:colOff>
      <xdr:row>29</xdr:row>
      <xdr:rowOff>71436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654844</xdr:colOff>
      <xdr:row>5</xdr:row>
      <xdr:rowOff>110728</xdr:rowOff>
    </xdr:from>
    <xdr:to>
      <xdr:col>129</xdr:col>
      <xdr:colOff>250032</xdr:colOff>
      <xdr:row>19</xdr:row>
      <xdr:rowOff>186928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121</xdr:col>
      <xdr:colOff>595313</xdr:colOff>
      <xdr:row>23</xdr:row>
      <xdr:rowOff>86915</xdr:rowOff>
    </xdr:from>
    <xdr:to>
      <xdr:col>129</xdr:col>
      <xdr:colOff>190501</xdr:colOff>
      <xdr:row>37</xdr:row>
      <xdr:rowOff>163115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12.STAFF\Dropbox\r&amp;d\xRatio\CoP1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d"/>
      <sheetName val="AB'C'E"/>
      <sheetName val="ABCEcoeffs"/>
      <sheetName val="2d (2)"/>
      <sheetName val="AB'D'E"/>
      <sheetName val="2d (3)"/>
      <sheetName val="AC'D'E"/>
      <sheetName val="AC'D'E (2)"/>
    </sheetNames>
    <sheetDataSet>
      <sheetData sheetId="0">
        <row r="4">
          <cell r="B4" t="str">
            <v>CoP</v>
          </cell>
        </row>
        <row r="5">
          <cell r="B5" t="str">
            <v>A</v>
          </cell>
        </row>
        <row r="6">
          <cell r="B6" t="str">
            <v>B</v>
          </cell>
        </row>
        <row r="7">
          <cell r="B7" t="str">
            <v>C</v>
          </cell>
        </row>
        <row r="8">
          <cell r="B8" t="str">
            <v>D</v>
          </cell>
        </row>
        <row r="9">
          <cell r="B9" t="str">
            <v>E</v>
          </cell>
        </row>
        <row r="12">
          <cell r="B12" t="str">
            <v>calibration line</v>
          </cell>
        </row>
        <row r="13">
          <cell r="B13" t="str">
            <v>A</v>
          </cell>
        </row>
        <row r="14">
          <cell r="B14" t="str">
            <v>E</v>
          </cell>
        </row>
        <row r="34">
          <cell r="B34" t="str">
            <v>x Ratios</v>
          </cell>
        </row>
        <row r="35">
          <cell r="B35" t="str">
            <v>AB'C'E</v>
          </cell>
        </row>
        <row r="36">
          <cell r="B36" t="str">
            <v>AB'D'E</v>
          </cell>
        </row>
        <row r="37">
          <cell r="B37" t="str">
            <v>AC'D'E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7"/>
  <sheetViews>
    <sheetView tabSelected="1" topLeftCell="B1" zoomScale="80" zoomScaleNormal="80" workbookViewId="0">
      <selection activeCell="B1" sqref="B1"/>
    </sheetView>
  </sheetViews>
  <sheetFormatPr defaultRowHeight="15" x14ac:dyDescent="0.25"/>
  <cols>
    <col min="3" max="3" width="10.5703125" bestFit="1" customWidth="1"/>
    <col min="6" max="6" width="13.7109375" bestFit="1" customWidth="1"/>
    <col min="7" max="7" width="13.7109375" customWidth="1"/>
    <col min="8" max="8" width="10.28515625" customWidth="1"/>
    <col min="13" max="13" width="10.5703125" bestFit="1" customWidth="1"/>
  </cols>
  <sheetData>
    <row r="2" spans="2:23" x14ac:dyDescent="0.25">
      <c r="C2" t="s">
        <v>6</v>
      </c>
      <c r="D2" t="s">
        <v>7</v>
      </c>
      <c r="E2" t="s">
        <v>24</v>
      </c>
      <c r="H2" t="s">
        <v>45</v>
      </c>
      <c r="I2" t="s">
        <v>46</v>
      </c>
    </row>
    <row r="3" spans="2:23" x14ac:dyDescent="0.25">
      <c r="B3" t="s">
        <v>0</v>
      </c>
      <c r="C3" s="6">
        <f>'CoP AE'!CG1+'CoP AE'!DU1</f>
        <v>-6220</v>
      </c>
      <c r="D3" s="6">
        <f>'CoP AE'!CH1+'CoP AE'!DV1</f>
        <v>521</v>
      </c>
      <c r="E3" s="6">
        <f>'CoP AE'!CI1+'CoP AE'!DW1</f>
        <v>67</v>
      </c>
      <c r="I3" t="s">
        <v>44</v>
      </c>
    </row>
    <row r="4" spans="2:23" x14ac:dyDescent="0.25">
      <c r="B4" t="s">
        <v>1</v>
      </c>
      <c r="C4">
        <v>-10</v>
      </c>
      <c r="D4">
        <v>-10</v>
      </c>
      <c r="E4">
        <v>123</v>
      </c>
      <c r="I4" t="s">
        <v>6</v>
      </c>
      <c r="J4" t="s">
        <v>7</v>
      </c>
      <c r="K4" t="s">
        <v>24</v>
      </c>
      <c r="L4" t="s">
        <v>51</v>
      </c>
    </row>
    <row r="5" spans="2:23" x14ac:dyDescent="0.25">
      <c r="B5" t="s">
        <v>2</v>
      </c>
      <c r="C5">
        <v>-400</v>
      </c>
      <c r="D5">
        <v>-100</v>
      </c>
      <c r="E5">
        <v>234</v>
      </c>
      <c r="F5" t="s">
        <v>119</v>
      </c>
      <c r="H5" t="s">
        <v>50</v>
      </c>
      <c r="I5">
        <f>C35-C$31</f>
        <v>-105.09089872195909</v>
      </c>
      <c r="J5">
        <f>D35-D$31</f>
        <v>-48.020688603254371</v>
      </c>
      <c r="K5">
        <f>E35-E$31</f>
        <v>-54.355353664069867</v>
      </c>
      <c r="L5">
        <f>SQRT((I5^2)+(J5^2)+(K5^2))</f>
        <v>127.68942007882211</v>
      </c>
    </row>
    <row r="6" spans="2:23" x14ac:dyDescent="0.25">
      <c r="B6" t="s">
        <v>3</v>
      </c>
      <c r="C6">
        <v>-153</v>
      </c>
      <c r="D6">
        <v>-62</v>
      </c>
      <c r="E6">
        <v>140</v>
      </c>
      <c r="F6" t="s">
        <v>120</v>
      </c>
      <c r="H6" s="39" t="s">
        <v>52</v>
      </c>
      <c r="I6" s="2">
        <f>I5/$L5</f>
        <v>-0.82301962572221687</v>
      </c>
      <c r="J6" s="2">
        <f>J5/$L5</f>
        <v>-0.37607413812053819</v>
      </c>
      <c r="K6" s="2">
        <f>K5/$L5</f>
        <v>-0.42568408275733849</v>
      </c>
      <c r="L6">
        <f t="shared" ref="L6:L15" si="0">SQRT((I6^2)+(J6^2)+(K6^2))</f>
        <v>1</v>
      </c>
    </row>
    <row r="7" spans="2:23" x14ac:dyDescent="0.25">
      <c r="B7" t="s">
        <v>4</v>
      </c>
      <c r="C7">
        <v>140</v>
      </c>
      <c r="D7">
        <v>-102</v>
      </c>
      <c r="E7">
        <v>34</v>
      </c>
      <c r="F7" t="s">
        <v>121</v>
      </c>
      <c r="H7" t="s">
        <v>47</v>
      </c>
      <c r="I7">
        <f>C32-C$31</f>
        <v>48.652423814874965</v>
      </c>
      <c r="J7">
        <f>D32-D$31</f>
        <v>-70.930746524096662</v>
      </c>
      <c r="K7">
        <f>E32-E$31</f>
        <v>62.428995280050358</v>
      </c>
      <c r="L7">
        <f>SQRT((I7^2)+(J7^2)+(K7^2))</f>
        <v>106.28080069892404</v>
      </c>
    </row>
    <row r="8" spans="2:23" x14ac:dyDescent="0.25">
      <c r="B8" t="s">
        <v>5</v>
      </c>
      <c r="C8">
        <v>27</v>
      </c>
      <c r="D8">
        <v>-132</v>
      </c>
      <c r="E8">
        <v>12</v>
      </c>
      <c r="H8" t="s">
        <v>57</v>
      </c>
      <c r="J8">
        <f>((I5*I7)+(J5*J7)+(K5*K7))/(I5^2+J5^2+K5^2)</f>
        <v>-0.312803596741967</v>
      </c>
    </row>
    <row r="9" spans="2:23" x14ac:dyDescent="0.25">
      <c r="H9" t="s">
        <v>56</v>
      </c>
      <c r="I9">
        <f>$J8*I5</f>
        <v>32.872811105074589</v>
      </c>
      <c r="J9">
        <f>$J8*J5</f>
        <v>15.021044113123951</v>
      </c>
      <c r="K9">
        <f>$J8*K5</f>
        <v>17.002550128302708</v>
      </c>
      <c r="L9">
        <f>SQRT((I9^2)+(J9^2)+(K9^2))</f>
        <v>39.941709866551498</v>
      </c>
    </row>
    <row r="10" spans="2:23" x14ac:dyDescent="0.25">
      <c r="B10" t="s">
        <v>8</v>
      </c>
      <c r="H10" t="s">
        <v>55</v>
      </c>
      <c r="I10">
        <f>I7-I9</f>
        <v>15.779612709800375</v>
      </c>
      <c r="J10">
        <f>J7-J9</f>
        <v>-85.951790637220611</v>
      </c>
      <c r="K10">
        <f>K7-K9</f>
        <v>45.42644515174765</v>
      </c>
      <c r="L10">
        <f>SQRT((I10^2)+(J10^2)+(K10^2))</f>
        <v>98.489940654569565</v>
      </c>
      <c r="M10">
        <f>SQRT(L10^2+L9^2)</f>
        <v>106.28080069892404</v>
      </c>
    </row>
    <row r="11" spans="2:23" x14ac:dyDescent="0.25">
      <c r="B11" t="str">
        <f>B4</f>
        <v>A</v>
      </c>
      <c r="C11">
        <f>C4</f>
        <v>-10</v>
      </c>
      <c r="D11">
        <f>D4</f>
        <v>-10</v>
      </c>
      <c r="E11">
        <f>E4</f>
        <v>123</v>
      </c>
      <c r="H11" s="39" t="s">
        <v>53</v>
      </c>
      <c r="I11" s="2">
        <f>I10/$L10</f>
        <v>0.16021547586411566</v>
      </c>
      <c r="J11" s="2">
        <f>J10/$L10</f>
        <v>-0.87269613593002782</v>
      </c>
      <c r="K11" s="2">
        <f>K10/$L10</f>
        <v>0.46122928747688341</v>
      </c>
      <c r="L11">
        <f t="shared" si="0"/>
        <v>1</v>
      </c>
    </row>
    <row r="12" spans="2:23" x14ac:dyDescent="0.25">
      <c r="B12" t="str">
        <f>B8</f>
        <v>E</v>
      </c>
      <c r="C12">
        <f>C8</f>
        <v>27</v>
      </c>
      <c r="D12">
        <f>D8</f>
        <v>-132</v>
      </c>
      <c r="E12">
        <f>E8</f>
        <v>12</v>
      </c>
      <c r="H12" t="s">
        <v>54</v>
      </c>
      <c r="I12" s="29">
        <f t="shared" ref="I12:K16" si="1">C31-C$31</f>
        <v>0</v>
      </c>
      <c r="J12" s="29">
        <f t="shared" si="1"/>
        <v>0</v>
      </c>
      <c r="K12" s="29">
        <f t="shared" si="1"/>
        <v>0</v>
      </c>
      <c r="L12">
        <f t="shared" si="0"/>
        <v>0</v>
      </c>
    </row>
    <row r="13" spans="2:23" x14ac:dyDescent="0.25">
      <c r="H13" t="s">
        <v>47</v>
      </c>
      <c r="I13" s="29">
        <f t="shared" si="1"/>
        <v>48.652423814874965</v>
      </c>
      <c r="J13" s="29">
        <f t="shared" si="1"/>
        <v>-70.930746524096662</v>
      </c>
      <c r="K13" s="29">
        <f t="shared" si="1"/>
        <v>62.428995280050358</v>
      </c>
      <c r="L13">
        <f>SQRT((I13^2)+(J13^2)+(K13^2))</f>
        <v>106.28080069892404</v>
      </c>
    </row>
    <row r="14" spans="2:23" x14ac:dyDescent="0.25">
      <c r="B14" t="s">
        <v>122</v>
      </c>
      <c r="F14" s="1" t="s">
        <v>123</v>
      </c>
      <c r="H14" t="s">
        <v>48</v>
      </c>
      <c r="I14" s="29">
        <f t="shared" si="1"/>
        <v>-5.2093497842374745</v>
      </c>
      <c r="J14" s="29">
        <f t="shared" si="1"/>
        <v>-32.336532847486012</v>
      </c>
      <c r="K14" s="29">
        <f t="shared" si="1"/>
        <v>9.2880682900275957</v>
      </c>
      <c r="L14">
        <f t="shared" si="0"/>
        <v>34.044924648635856</v>
      </c>
    </row>
    <row r="15" spans="2:23" x14ac:dyDescent="0.25">
      <c r="B15" t="str">
        <f>TEXT(B4,0)&amp;"'"</f>
        <v>A'</v>
      </c>
      <c r="C15">
        <f>C4</f>
        <v>-10</v>
      </c>
      <c r="D15">
        <f t="shared" ref="D15:E15" si="2">D4</f>
        <v>-10</v>
      </c>
      <c r="E15">
        <f t="shared" si="2"/>
        <v>123</v>
      </c>
      <c r="F15" s="1">
        <f>SQRT((C15-C$15)^2+(D15-D$15)^2+(E15-E$15)^2)</f>
        <v>0</v>
      </c>
      <c r="H15" t="s">
        <v>49</v>
      </c>
      <c r="I15" s="29">
        <f t="shared" si="1"/>
        <v>-79.948458846541143</v>
      </c>
      <c r="J15" s="29">
        <f t="shared" si="1"/>
        <v>-30.782390230323301</v>
      </c>
      <c r="K15" s="29">
        <f t="shared" si="1"/>
        <v>-43.650965100449824</v>
      </c>
      <c r="L15">
        <f t="shared" si="0"/>
        <v>96.14945852385064</v>
      </c>
    </row>
    <row r="16" spans="2:23" x14ac:dyDescent="0.25">
      <c r="B16" t="s">
        <v>119</v>
      </c>
      <c r="C16">
        <f>C11+(((D3*(E5-E6)+D5*(E6-E3)+D6*(E3-E5))*C11+(E3*(C5-C6)+E5*(C6-C3)+E6*(C3-C5))*D11+(C3*(D5-D6)+C5*(D6-D3)+C6*(D3-D5))*E11-(C3*((D5*E6)-(D6*E5))+C5*((D6*E3)-(D3*E6))+C6*((D3*E5)-(D5*E3))))/((D3*(E5-E6)+D5*(E6-E3)+D6*(E3-E5))*(C11-C12)+(E3*(C5-C6)+E5*(C6-C3)+E6*(C3-C5))*(D11-D12)+(C3*(D5-D6)+C5*(D6-D3)+C6*(D3-D5))*(E11-E12))*(C12-C11))</f>
        <v>0.51493353618518078</v>
      </c>
      <c r="D16">
        <f>D11+(((D3*(E5-E6)+D5*(E6-E3)+D6*(E3-E5))*C11+(E3*(C5-C6)+E5*(C6-C3)+E6*(C3-C5))*D11+(C3*(D5-D6)+C5*(D6-D3)+C6*(D3-D5))*E11-(C3*((D5*E6)-(D6*E5))+C5*((D6*E3)-(D3*E6))+C6*((D3*E5)-(D5*E3))))/((D3*(E5-E6)+D5*(E6-E3)+D6*(E3-E5))*(C11-C12)+(E3*(C5-C6)+E5*(C6-C3)+E6*(C3-C5))*(D11-D12)+(C3*(D5-D6)+C5*(D6-D3)+C6*(D3-D5))*(E11-E12))*(D12-D11))</f>
        <v>-44.670861930124111</v>
      </c>
      <c r="E16">
        <f>E11+(((D3*(E5-E6)+D5*(E6-E3)+D6*(E3-E5))*C11+(E3*(C5-C6)+E5*(C6-C3)+E6*(C3-C5))*D11+(C3*(D5-D6)+C5*(D6-D3)+C6*(D3-D5))*E11-(C3*((D5*E6)-(D6*E5))+C5*((D6*E3)-(D3*E6))+C6*((D3*E5)-(D5*E3))))/((D3*(E5-E6)+D5*(E6-E3)+D6*(E3-E5))*(C11-C12)+(E3*(C5-C6)+E5*(C6-C3)+E6*(C3-C5))*(D11-D12)+(C3*(D5-D6)+C5*(D6-D3)+C6*(D3-D5))*(E11-E12))*(E12-E11))</f>
        <v>91.455199391444452</v>
      </c>
      <c r="F16" s="1">
        <f t="shared" ref="F16:F18" si="3">SQRT((C16-C$15)^2+(D16-D$15)^2+(E16-E$15)^2)</f>
        <v>48.038598435858304</v>
      </c>
      <c r="H16" t="s">
        <v>50</v>
      </c>
      <c r="I16" s="29">
        <f>C35-C$31</f>
        <v>-105.09089872195909</v>
      </c>
      <c r="J16" s="29">
        <f t="shared" si="1"/>
        <v>-48.020688603254371</v>
      </c>
      <c r="K16" s="29">
        <f t="shared" si="1"/>
        <v>-54.355353664069867</v>
      </c>
      <c r="L16">
        <f>SQRT((I16^2)+(J16^2)+(K16^2))</f>
        <v>127.68942007882211</v>
      </c>
      <c r="U16">
        <v>83</v>
      </c>
      <c r="V16">
        <v>-43</v>
      </c>
      <c r="W16">
        <v>23</v>
      </c>
    </row>
    <row r="17" spans="1:23" x14ac:dyDescent="0.25">
      <c r="B17" t="s">
        <v>120</v>
      </c>
      <c r="C17">
        <f>C11+(((D3*(E5-E7)+D5*(E7-E3)+D7*(E3-E5))*C11+(E3*(C5-C7)+E5*(C7-C3)+E7*(C3-C5))*D11+(C3*(D5-D7)+C5*(D7-D3)+C7*(D3-D5))*E11-(C3*((D5*E7)-(D7*E5))+C5*((D7*E3)-(D3*E7))+C7*((D3*E5)-(D5*E3))))/((D3*(E5-E7)+D5*(E7-E3)+D7*(E3-E5))*(C11-C12)+(E3*(C5-C7)+E5*(C7-C3)+E7*(C3-C5))*(D11-D12)+(C3*(D5-D7)+C5*(D7-D3)+C7*(D3-D5))*(E11-E12))*(C12-C11))</f>
        <v>15.193598481946538</v>
      </c>
      <c r="D17">
        <f>D11+(((D3*(E5-E7)+D5*(E7-E3)+D7*(E3-E5))*C11+(E3*(C5-C7)+E5*(C7-C3)+E7*(C3-C5))*D11+(C3*(D5-D7)+C5*(D7-D3)+C7*(D3-D5))*E11-(C3*((D5*E7)-(D7*E5))+C5*((D7*E3)-(D3*E7))+C7*((D3*E5)-(D5*E3))))/((D3*(E5-E7)+D5*(E7-E3)+D7*(E3-E5))*(C11-C12)+(E3*(C5-C7)+E5*(C7-C3)+E7*(C3-C5))*(D11-D12)+(C3*(D5-D7)+C5*(D7-D3)+C7*(D3-D5))*(E11-E12))*(D12-D11))</f>
        <v>-93.070784183715602</v>
      </c>
      <c r="E17">
        <f>E11+(((D3*(E5-E7)+D5*(E7-E3)+D7*(E3-E5))*C11+(E3*(C5-C7)+E5*(C7-C3)+E7*(C3-C5))*D11+(C3*(D5-D7)+C5*(D7-D3)+C7*(D3-D5))*E11-(C3*((D5*E7)-(D7*E5))+C5*((D7*E3)-(D3*E7))+C7*((D3*E5)-(D5*E3))))/((D3*(E5-E7)+D5*(E7-E3)+D7*(E3-E5))*(C11-C12)+(E3*(C5-C7)+E5*(C7-C3)+E7*(C3-C5))*(D11-D12)+(C3*(D5-D7)+C5*(D7-D3)+C7*(D3-D5))*(E11-E12))*(E12-E11))</f>
        <v>47.419204554160387</v>
      </c>
      <c r="F17" s="1">
        <f t="shared" si="3"/>
        <v>115.09964912888675</v>
      </c>
      <c r="I17" s="39" t="s">
        <v>52</v>
      </c>
      <c r="J17" s="39" t="s">
        <v>53</v>
      </c>
    </row>
    <row r="18" spans="1:23" x14ac:dyDescent="0.25">
      <c r="B18" t="s">
        <v>121</v>
      </c>
      <c r="C18">
        <f>C11+(((D3*(E6-E7)+D6*(E7-E3)+D7*(E3-E6))*C11+(E3*(C6-C7)+E6*(C7-C3)+E7*(C3-C6))*D11+(C3*(D6-D7)+C6*(D7-D3)+C7*(D3-D6))*E11-(C3*((D6*E7)-(D7*E6))+C6*((D7*E3)-(D3*E7))+C7*((D3*E6)-(D6*E3))))/((D3*(E6-E7)+D6*(E7-E3)+D7*(E3-E6))*(C11-C12)+(E3*(C6-C7)+E6*(C7-C3)+E7*(C3-C6))*(D11-D12)+(C3*(D6-D7)+C6*(D7-D3)+C7*(D3-D6))*(E11-E12))*(C12-C11))</f>
        <v>13.566908485840901</v>
      </c>
      <c r="D18">
        <f>D11+(((D3*(E6-E7)+D6*(E7-E3)+D7*(E3-E6))*C11+(E3*(C6-C7)+E6*(C7-C3)+E7*(C3-C6))*D11+(C3*(D6-D7)+C6*(D7-D3)+C7*(D3-D6))*E11-(C3*((D6*E7)-(D7*E6))+C6*((D7*E3)-(D3*E7))+C7*((D3*E6)-(D6*E3))))/((D3*(E6-E7)+D6*(E7-E3)+D7*(E3-E6))*(C11-C12)+(E3*(C6-C7)+E6*(C7-C3)+E7*(C3-C6))*(D11-D12)+(C3*(D6-D7)+C6*(D7-D3)+C7*(D3-D6))*(E11-E12))*(D12-D11))</f>
        <v>-87.707103656015946</v>
      </c>
      <c r="E18">
        <f>E11+(((D3*(E6-E7)+D6*(E7-E3)+D7*(E3-E6))*C11+(E3*(C6-C7)+E6*(C7-C3)+E7*(C3-C6))*D11+(C3*(D6-D7)+C6*(D7-D3)+C7*(D3-D6))*E11-(C3*((D6*E7)-(D7*E6))+C6*((D7*E3)-(D3*E7))+C7*((D3*E6)-(D6*E3))))/((D3*(E6-E7)+D6*(E7-E3)+D7*(E3-E6))*(C11-C12)+(E3*(C6-C7)+E6*(C7-C3)+E7*(C3-C6))*(D11-D12)+(C3*(D6-D7)+C6*(D7-D3)+C7*(D3-D6))*(E11-E12))*(E12-E11))</f>
        <v>52.299274542477306</v>
      </c>
      <c r="F18" s="1">
        <f t="shared" si="3"/>
        <v>107.6679419066177</v>
      </c>
      <c r="H18" t="s">
        <v>1</v>
      </c>
      <c r="I18" s="28">
        <f>($I12*$I$6)+($J12*$J$6)+($K12*$K$6)</f>
        <v>0</v>
      </c>
      <c r="J18" s="28">
        <f>($I12*$I$11)+($J12*$J$11)+($K12*$K$11)</f>
        <v>0</v>
      </c>
      <c r="L18">
        <f>SQRT(I18^2+J18^2)</f>
        <v>0</v>
      </c>
      <c r="U18">
        <v>-400</v>
      </c>
      <c r="V18">
        <v>-100</v>
      </c>
      <c r="W18">
        <v>234</v>
      </c>
    </row>
    <row r="19" spans="1:23" x14ac:dyDescent="0.25">
      <c r="B19" t="str">
        <f>TEXT(B8,0)&amp;"'"</f>
        <v>E'</v>
      </c>
      <c r="C19">
        <f>C8</f>
        <v>27</v>
      </c>
      <c r="D19">
        <f t="shared" ref="D19:E19" si="4">D8</f>
        <v>-132</v>
      </c>
      <c r="E19">
        <f t="shared" si="4"/>
        <v>12</v>
      </c>
      <c r="F19" s="1">
        <f>SQRT((C19-C$15)^2+(D19-D$15)^2+(E19-E$15)^2)</f>
        <v>169.03845716285983</v>
      </c>
      <c r="H19" t="s">
        <v>2</v>
      </c>
      <c r="I19" s="28">
        <f>($I13*$I$6)+($J13*$J$6)+($K13*$K$6)</f>
        <v>-39.941709866551506</v>
      </c>
      <c r="J19" s="28">
        <f>($I13*$I$11)+($J13*$J$11)+($K13*$K$11)</f>
        <v>98.48994065456958</v>
      </c>
      <c r="L19">
        <f>SQRT((I19^2)+(J19^2))</f>
        <v>106.28080069892405</v>
      </c>
    </row>
    <row r="20" spans="1:23" x14ac:dyDescent="0.25">
      <c r="H20" t="s">
        <v>3</v>
      </c>
      <c r="I20" s="28">
        <f>($I14*$I$6)+($J14*$J$6)+($K14*$K$6)</f>
        <v>12.494547999476094</v>
      </c>
      <c r="J20" s="28">
        <f>($I14*$I$11)+($J14*$J$11)+($K14*$K$11)</f>
        <v>31.669277930197289</v>
      </c>
      <c r="L20">
        <f t="shared" ref="L20:L22" si="5">SQRT((I20^2)+(J20^2))</f>
        <v>34.044924648635856</v>
      </c>
    </row>
    <row r="21" spans="1:23" x14ac:dyDescent="0.25">
      <c r="B21" t="s">
        <v>9</v>
      </c>
      <c r="H21" t="s">
        <v>4</v>
      </c>
      <c r="I21" s="28">
        <f>($I15*$I$6)+($J15*$J$6)+($K15*$K$6)</f>
        <v>95.957132592364843</v>
      </c>
      <c r="J21" s="28">
        <f>($I15*$I$11)+($J15*$J$11)+($K15*$K$11)</f>
        <v>-6.0784109009666523</v>
      </c>
      <c r="L21">
        <f t="shared" si="5"/>
        <v>96.149458523850655</v>
      </c>
    </row>
    <row r="22" spans="1:23" x14ac:dyDescent="0.25">
      <c r="B22">
        <v>10</v>
      </c>
      <c r="C22" t="s">
        <v>10</v>
      </c>
      <c r="H22" t="s">
        <v>5</v>
      </c>
      <c r="I22" s="28">
        <f>($I16*$I$6)+($J16*$J$6)+($K16*$K$6)</f>
        <v>127.68942007882214</v>
      </c>
      <c r="J22" s="28">
        <f>($I16*$I$11)+($J16*$J$11)+($K16*$K$11)</f>
        <v>0</v>
      </c>
      <c r="K22" t="s">
        <v>71</v>
      </c>
      <c r="L22" s="41">
        <f t="shared" si="5"/>
        <v>127.68942007882214</v>
      </c>
    </row>
    <row r="23" spans="1:23" x14ac:dyDescent="0.25">
      <c r="B23" t="str">
        <f>"ray "&amp;TEXT(B4,0)</f>
        <v>ray A</v>
      </c>
      <c r="C23">
        <f t="shared" ref="C23:E27" si="6">C$3+$B$22*(C4-C$3)</f>
        <v>55880</v>
      </c>
      <c r="D23">
        <f t="shared" si="6"/>
        <v>-4789</v>
      </c>
      <c r="E23">
        <f t="shared" si="6"/>
        <v>627</v>
      </c>
      <c r="H23">
        <v>1</v>
      </c>
      <c r="I23" t="s">
        <v>10</v>
      </c>
    </row>
    <row r="24" spans="1:23" x14ac:dyDescent="0.25">
      <c r="B24" t="str">
        <f>"ray "&amp;TEXT(B5,0)</f>
        <v>ray B</v>
      </c>
      <c r="C24">
        <f>C$3+$B$22*(C5-C$3)</f>
        <v>51980</v>
      </c>
      <c r="D24">
        <f>D$3+$B$22*(D5-D$3)</f>
        <v>-5689</v>
      </c>
      <c r="E24">
        <f>E$3+$B$22*(E5-E$3)</f>
        <v>1737</v>
      </c>
      <c r="I24" t="s">
        <v>61</v>
      </c>
      <c r="K24" t="s">
        <v>62</v>
      </c>
    </row>
    <row r="25" spans="1:23" x14ac:dyDescent="0.25">
      <c r="B25" t="str">
        <f>"ray "&amp;TEXT(B6,0)</f>
        <v>ray C</v>
      </c>
      <c r="C25">
        <f t="shared" si="6"/>
        <v>54450</v>
      </c>
      <c r="D25">
        <f t="shared" si="6"/>
        <v>-5309</v>
      </c>
      <c r="E25">
        <f t="shared" si="6"/>
        <v>797</v>
      </c>
      <c r="I25" s="39" t="s">
        <v>52</v>
      </c>
      <c r="J25" s="39" t="s">
        <v>53</v>
      </c>
      <c r="K25" s="39" t="s">
        <v>52</v>
      </c>
      <c r="L25" s="39" t="s">
        <v>53</v>
      </c>
    </row>
    <row r="26" spans="1:23" x14ac:dyDescent="0.25">
      <c r="B26" t="str">
        <f>"ray "&amp;TEXT(B7,0)</f>
        <v>ray D</v>
      </c>
      <c r="C26">
        <f t="shared" si="6"/>
        <v>57380</v>
      </c>
      <c r="D26">
        <f t="shared" si="6"/>
        <v>-5709</v>
      </c>
      <c r="E26">
        <f t="shared" si="6"/>
        <v>-263</v>
      </c>
      <c r="H26" t="s">
        <v>58</v>
      </c>
      <c r="I26">
        <f>((I20+I$19)/2)-($H$23*(I20-I$19))</f>
        <v>-66.159838799565307</v>
      </c>
      <c r="J26">
        <f>((J20+J$19)/2)-($H$23*(J20-J$19))</f>
        <v>131.90027201675571</v>
      </c>
      <c r="K26">
        <f>((I20+I$19)/2)+($H$23*(I20-I$19))</f>
        <v>38.712676932489899</v>
      </c>
      <c r="L26">
        <f>((J20+J$19)/2)+($H$23*(J20-J$19))</f>
        <v>-1.7410534319888455</v>
      </c>
    </row>
    <row r="27" spans="1:23" x14ac:dyDescent="0.25">
      <c r="B27" t="str">
        <f>"ray "&amp;TEXT(B8,0)</f>
        <v>ray E</v>
      </c>
      <c r="C27">
        <f t="shared" si="6"/>
        <v>56250</v>
      </c>
      <c r="D27">
        <f t="shared" si="6"/>
        <v>-6009</v>
      </c>
      <c r="E27">
        <f t="shared" si="6"/>
        <v>-483</v>
      </c>
      <c r="H27" t="s">
        <v>59</v>
      </c>
      <c r="I27">
        <f t="shared" ref="I27:J27" si="7">((I21+I$19)/2)-($H$23*(I21-I$19))</f>
        <v>-107.8911310960097</v>
      </c>
      <c r="J27">
        <f t="shared" si="7"/>
        <v>150.77411643233768</v>
      </c>
      <c r="K27">
        <f t="shared" ref="K27:L27" si="8">((I21+I$19)/2)+($H$23*(I21-I$19))</f>
        <v>163.90655382182302</v>
      </c>
      <c r="L27">
        <f t="shared" si="8"/>
        <v>-58.362586678734758</v>
      </c>
    </row>
    <row r="28" spans="1:23" x14ac:dyDescent="0.25">
      <c r="H28" t="s">
        <v>60</v>
      </c>
      <c r="I28">
        <f>((I21+I$20)/2)-($H$23*(I21-I$20))</f>
        <v>-29.236744296968276</v>
      </c>
      <c r="J28">
        <f>((J21+J$20)/2)-($H$23*(J21-J$20))</f>
        <v>50.54312234577926</v>
      </c>
      <c r="K28">
        <f>((I21+I$20)/2)+($H$23*(I21-I$20))</f>
        <v>137.68842488880921</v>
      </c>
      <c r="L28">
        <f>((J21+J$20)/2)+($H$23*(J21-J$20))</f>
        <v>-24.952255316548623</v>
      </c>
    </row>
    <row r="29" spans="1:23" x14ac:dyDescent="0.25">
      <c r="B29" t="s">
        <v>25</v>
      </c>
    </row>
    <row r="30" spans="1:23" x14ac:dyDescent="0.25">
      <c r="B30" t="s">
        <v>41</v>
      </c>
      <c r="C30" t="s">
        <v>6</v>
      </c>
      <c r="D30" t="s">
        <v>7</v>
      </c>
      <c r="E30" t="s">
        <v>24</v>
      </c>
      <c r="I30" t="s">
        <v>63</v>
      </c>
    </row>
    <row r="31" spans="1:23" x14ac:dyDescent="0.25">
      <c r="A31" t="s">
        <v>36</v>
      </c>
      <c r="B31">
        <f>-$F$46/F50</f>
        <v>0.49948927477017363</v>
      </c>
      <c r="C31" s="1">
        <f>C$3+($B31*(C4-C$3))</f>
        <v>-3118.1716036772218</v>
      </c>
      <c r="D31" s="1">
        <f t="shared" ref="C31:E35" si="9">D$3+($B31*(D4-D$3))</f>
        <v>255.77119509703778</v>
      </c>
      <c r="E31" s="1">
        <f t="shared" si="9"/>
        <v>94.971399387129722</v>
      </c>
      <c r="I31" t="s">
        <v>64</v>
      </c>
      <c r="J31" t="s">
        <v>65</v>
      </c>
      <c r="K31" s="39" t="s">
        <v>52</v>
      </c>
    </row>
    <row r="32" spans="1:23" x14ac:dyDescent="0.25">
      <c r="A32" t="s">
        <v>37</v>
      </c>
      <c r="B32">
        <f>-$F$46/F54</f>
        <v>0.54131972854598853</v>
      </c>
      <c r="C32" s="1">
        <f>C$3+($B32*(C5-C$3))</f>
        <v>-3069.5191798623468</v>
      </c>
      <c r="D32" s="1">
        <f>D$3+($B32*(D5-D$3))</f>
        <v>184.84044857294111</v>
      </c>
      <c r="E32" s="1">
        <f>E$3+($B32*(E5-E$3))</f>
        <v>157.40039466718008</v>
      </c>
      <c r="H32" t="s">
        <v>171</v>
      </c>
      <c r="I32">
        <f>(J20-J$19)/(I20-I$19)</f>
        <v>-1.274321727822306</v>
      </c>
      <c r="J32">
        <f>$J19-($I32*$I19)</f>
        <v>47.591351925248418</v>
      </c>
      <c r="K32">
        <f>-J32/I32</f>
        <v>37.346418009035666</v>
      </c>
      <c r="L32" s="41" t="s">
        <v>161</v>
      </c>
    </row>
    <row r="33" spans="1:21" x14ac:dyDescent="0.25">
      <c r="A33" t="s">
        <v>38</v>
      </c>
      <c r="B33">
        <f>-$F$46/F58</f>
        <v>0.5104036668103743</v>
      </c>
      <c r="C33" s="1">
        <f t="shared" si="9"/>
        <v>-3123.3809534614593</v>
      </c>
      <c r="D33" s="1">
        <f t="shared" si="9"/>
        <v>223.43466224955176</v>
      </c>
      <c r="E33" s="1">
        <f t="shared" si="9"/>
        <v>104.25946767715732</v>
      </c>
      <c r="H33" t="s">
        <v>172</v>
      </c>
      <c r="I33">
        <f>(J21-J$19)/(I21-I$19)</f>
        <v>-0.76945726441450979</v>
      </c>
      <c r="J33">
        <f>$J19-($I33*$I19)</f>
        <v>67.756501844614831</v>
      </c>
      <c r="K33">
        <f t="shared" ref="K33:K34" si="10">-J33/I33</f>
        <v>88.057524411276631</v>
      </c>
      <c r="L33" s="41" t="s">
        <v>162</v>
      </c>
    </row>
    <row r="34" spans="1:21" x14ac:dyDescent="0.25">
      <c r="A34" t="s">
        <v>39</v>
      </c>
      <c r="B34">
        <f>-$F$46/F62</f>
        <v>0.4751383549490939</v>
      </c>
      <c r="C34" s="1">
        <f t="shared" si="9"/>
        <v>-3198.120062523763</v>
      </c>
      <c r="D34" s="1">
        <f t="shared" si="9"/>
        <v>224.98880486671447</v>
      </c>
      <c r="E34" s="1">
        <f t="shared" si="9"/>
        <v>51.320434286679898</v>
      </c>
      <c r="H34" t="s">
        <v>173</v>
      </c>
      <c r="I34">
        <f>(J21-J$20)/(I21-I$20)</f>
        <v>-0.45227078714718061</v>
      </c>
      <c r="J34">
        <f>$J20-($I34*$I20)</f>
        <v>37.320196988968576</v>
      </c>
      <c r="K34">
        <f t="shared" si="10"/>
        <v>82.517372444892445</v>
      </c>
      <c r="L34" s="41" t="s">
        <v>163</v>
      </c>
    </row>
    <row r="35" spans="1:21" x14ac:dyDescent="0.25">
      <c r="A35" t="s">
        <v>40</v>
      </c>
      <c r="B35">
        <f>-$F$46/F66</f>
        <v>0.47970825958072982</v>
      </c>
      <c r="C35" s="1">
        <f t="shared" si="9"/>
        <v>-3223.2625023991809</v>
      </c>
      <c r="D35" s="1">
        <f t="shared" si="9"/>
        <v>207.7505064937834</v>
      </c>
      <c r="E35" s="1">
        <f t="shared" si="9"/>
        <v>40.616045723059855</v>
      </c>
      <c r="H35" t="s">
        <v>134</v>
      </c>
      <c r="I35">
        <f>(J21-J$18)/(I21-I$18)</f>
        <v>-6.3345066038898099E-2</v>
      </c>
      <c r="J35">
        <f>$J18-($I35*$I18)</f>
        <v>0</v>
      </c>
    </row>
    <row r="36" spans="1:21" x14ac:dyDescent="0.25">
      <c r="C36" s="30">
        <f>C31-C$34</f>
        <v>79.948458846541143</v>
      </c>
      <c r="D36" s="31">
        <f t="shared" ref="D36:E36" si="11">D31-D$34</f>
        <v>30.782390230323301</v>
      </c>
      <c r="E36" s="32">
        <f t="shared" si="11"/>
        <v>43.650965100449824</v>
      </c>
    </row>
    <row r="37" spans="1:21" x14ac:dyDescent="0.25">
      <c r="C37" s="33">
        <f t="shared" ref="C37:E37" si="12">C32-C$34</f>
        <v>128.60088266141611</v>
      </c>
      <c r="D37" s="34">
        <f t="shared" si="12"/>
        <v>-40.148356293773361</v>
      </c>
      <c r="E37" s="35">
        <f t="shared" si="12"/>
        <v>106.07996038050018</v>
      </c>
      <c r="F37" s="5">
        <f>MDETERM(C36:E38)</f>
        <v>1.5662463985138666E-9</v>
      </c>
      <c r="I37" t="s">
        <v>11</v>
      </c>
      <c r="L37" s="53"/>
      <c r="M37" s="53"/>
      <c r="N37" s="53"/>
      <c r="P37" t="s">
        <v>129</v>
      </c>
      <c r="Q37" s="39" t="s">
        <v>52</v>
      </c>
      <c r="R37" s="39" t="s">
        <v>53</v>
      </c>
      <c r="S37" t="s">
        <v>135</v>
      </c>
    </row>
    <row r="38" spans="1:21" x14ac:dyDescent="0.25">
      <c r="C38" s="36">
        <f t="shared" ref="C38:E38" si="13">C33-C$34</f>
        <v>74.739109062303669</v>
      </c>
      <c r="D38" s="37">
        <f t="shared" si="13"/>
        <v>-1.5541426171627108</v>
      </c>
      <c r="E38" s="38">
        <f t="shared" si="13"/>
        <v>52.93903339047742</v>
      </c>
      <c r="F38" t="s">
        <v>42</v>
      </c>
      <c r="I38" t="s">
        <v>68</v>
      </c>
      <c r="J38" s="4">
        <f>((K33*(L$22-K$32))/(L$22*(K33-K$32)))</f>
        <v>1.2285787214973738</v>
      </c>
      <c r="K38" t="s">
        <v>77</v>
      </c>
      <c r="L38" s="53"/>
      <c r="M38" s="52">
        <v>1.1853270819404109</v>
      </c>
      <c r="N38" s="53"/>
      <c r="P38" t="s">
        <v>130</v>
      </c>
      <c r="Q38">
        <f>I19</f>
        <v>-39.941709866551506</v>
      </c>
      <c r="R38">
        <f>J19</f>
        <v>98.48994065456958</v>
      </c>
      <c r="S38">
        <f>SQRT((Q38-Q$38)^2+(R38-R$38)^2)</f>
        <v>0</v>
      </c>
      <c r="U38" t="s">
        <v>137</v>
      </c>
    </row>
    <row r="39" spans="1:21" x14ac:dyDescent="0.25">
      <c r="C39" s="30">
        <f>C31-C$35</f>
        <v>105.09089872195909</v>
      </c>
      <c r="D39" s="31">
        <f t="shared" ref="D39:E39" si="14">D31-D$35</f>
        <v>48.020688603254371</v>
      </c>
      <c r="E39" s="32">
        <f t="shared" si="14"/>
        <v>54.355353664069867</v>
      </c>
      <c r="F39" t="s">
        <v>43</v>
      </c>
      <c r="I39" t="s">
        <v>69</v>
      </c>
      <c r="J39" s="4">
        <f>((K34*(L$22-K$32))/(L$22*(K34-K$32)))</f>
        <v>1.2924856407031258</v>
      </c>
      <c r="K39" t="s">
        <v>78</v>
      </c>
      <c r="L39" s="53"/>
      <c r="M39" s="52">
        <v>1.3892623907302695</v>
      </c>
      <c r="N39" s="53"/>
      <c r="P39" t="s">
        <v>131</v>
      </c>
      <c r="Q39">
        <f>(J35-J32)/(I32-I35)</f>
        <v>39.299974497576635</v>
      </c>
      <c r="R39">
        <f>(I32*Q39)+J32</f>
        <v>-2.4894594798760039</v>
      </c>
      <c r="S39">
        <f t="shared" ref="S39:S41" si="15">SQRT((Q39-Q$38)^2+(R39-R$38)^2)</f>
        <v>128.35919831619617</v>
      </c>
      <c r="T39" t="s">
        <v>136</v>
      </c>
      <c r="U39" s="63">
        <f>((S40-S38)*(S39-S41))/((S39-S40)*(S41-S38))</f>
        <v>20.2245023976498</v>
      </c>
    </row>
    <row r="40" spans="1:21" x14ac:dyDescent="0.25">
      <c r="C40" s="33">
        <f t="shared" ref="C40:E40" si="16">C32-C$35</f>
        <v>153.74332253683406</v>
      </c>
      <c r="D40" s="34">
        <f t="shared" si="16"/>
        <v>-22.910057920842291</v>
      </c>
      <c r="E40" s="35">
        <f t="shared" si="16"/>
        <v>116.78434894412023</v>
      </c>
      <c r="F40" s="5">
        <f>MDETERM(C39:E41)</f>
        <v>2.6608871823011575E-9</v>
      </c>
      <c r="I40" t="s">
        <v>70</v>
      </c>
      <c r="J40" s="4">
        <f>((K34*(L$22-K$33))/(L$22*(K34-K$33)))</f>
        <v>-4.6228909009753227</v>
      </c>
      <c r="K40" t="s">
        <v>79</v>
      </c>
      <c r="L40" s="53"/>
      <c r="M40" s="52">
        <v>-1.2624981247798683</v>
      </c>
      <c r="N40" s="53"/>
      <c r="P40" t="s">
        <v>132</v>
      </c>
      <c r="Q40">
        <f>K32</f>
        <v>37.346418009035666</v>
      </c>
      <c r="R40">
        <v>0</v>
      </c>
      <c r="S40">
        <f t="shared" si="15"/>
        <v>125.19474078671897</v>
      </c>
    </row>
    <row r="41" spans="1:21" x14ac:dyDescent="0.25">
      <c r="C41" s="36">
        <f t="shared" ref="C41:E41" si="17">C33-C$35</f>
        <v>99.881548937721618</v>
      </c>
      <c r="D41" s="37">
        <f t="shared" si="17"/>
        <v>15.684155755768359</v>
      </c>
      <c r="E41" s="38">
        <f t="shared" si="17"/>
        <v>63.643421954097462</v>
      </c>
      <c r="L41" s="53"/>
      <c r="M41" s="53"/>
      <c r="N41" s="53"/>
      <c r="P41" t="s">
        <v>133</v>
      </c>
      <c r="Q41">
        <f>I20</f>
        <v>12.494547999476094</v>
      </c>
      <c r="R41">
        <f>J20</f>
        <v>31.669277930197289</v>
      </c>
      <c r="S41">
        <f t="shared" si="15"/>
        <v>84.938578431222041</v>
      </c>
    </row>
    <row r="42" spans="1:21" x14ac:dyDescent="0.25">
      <c r="L42" t="s">
        <v>74</v>
      </c>
    </row>
    <row r="43" spans="1:21" x14ac:dyDescent="0.25">
      <c r="B43" t="s">
        <v>28</v>
      </c>
      <c r="C43" t="s">
        <v>29</v>
      </c>
      <c r="D43" t="s">
        <v>30</v>
      </c>
      <c r="H43" s="4" t="s">
        <v>73</v>
      </c>
      <c r="I43" s="4"/>
      <c r="J43" s="4"/>
      <c r="L43" t="s">
        <v>28</v>
      </c>
      <c r="M43" t="s">
        <v>29</v>
      </c>
      <c r="N43" t="s">
        <v>30</v>
      </c>
    </row>
    <row r="44" spans="1:21" x14ac:dyDescent="0.25">
      <c r="A44" t="s">
        <v>27</v>
      </c>
      <c r="B44" s="7">
        <v>1</v>
      </c>
      <c r="C44" s="8">
        <v>1</v>
      </c>
      <c r="D44" s="8">
        <v>1</v>
      </c>
      <c r="E44" s="9">
        <v>1</v>
      </c>
      <c r="L44" s="13">
        <v>-3400</v>
      </c>
      <c r="M44" s="14">
        <v>-3200</v>
      </c>
      <c r="N44" s="15">
        <v>-3500</v>
      </c>
      <c r="O44" t="s">
        <v>6</v>
      </c>
      <c r="P44" s="13">
        <v>-3000</v>
      </c>
      <c r="Q44" s="14">
        <v>-3200</v>
      </c>
      <c r="R44" s="15">
        <v>-3500</v>
      </c>
    </row>
    <row r="45" spans="1:21" x14ac:dyDescent="0.25">
      <c r="A45" t="s">
        <v>6</v>
      </c>
      <c r="B45" s="42">
        <v>-3400</v>
      </c>
      <c r="C45" s="43">
        <v>-3200</v>
      </c>
      <c r="D45" s="44">
        <v>-3500</v>
      </c>
      <c r="E45" s="10">
        <f>$C$3</f>
        <v>-6220</v>
      </c>
      <c r="F45" t="s">
        <v>26</v>
      </c>
      <c r="H45" s="51" t="s">
        <v>72</v>
      </c>
      <c r="I45" s="51"/>
      <c r="J45" s="51"/>
      <c r="L45" s="54">
        <v>50</v>
      </c>
      <c r="M45" s="55">
        <v>150</v>
      </c>
      <c r="N45" s="56">
        <v>-50</v>
      </c>
      <c r="O45" t="s">
        <v>7</v>
      </c>
      <c r="P45" s="54">
        <v>100</v>
      </c>
      <c r="Q45" s="55">
        <v>150</v>
      </c>
      <c r="R45" s="56">
        <v>-50</v>
      </c>
    </row>
    <row r="46" spans="1:21" x14ac:dyDescent="0.25">
      <c r="A46" t="s">
        <v>7</v>
      </c>
      <c r="B46" s="45">
        <v>50</v>
      </c>
      <c r="C46" s="46">
        <v>150</v>
      </c>
      <c r="D46" s="47">
        <v>-50</v>
      </c>
      <c r="E46" s="11">
        <f>$D$3</f>
        <v>521</v>
      </c>
      <c r="F46">
        <f>MDETERM(B44:E47)</f>
        <v>-22493999.999999993</v>
      </c>
      <c r="L46" s="57">
        <v>-20</v>
      </c>
      <c r="M46" s="58">
        <v>80</v>
      </c>
      <c r="N46" s="59">
        <v>-50</v>
      </c>
      <c r="O46" t="s">
        <v>24</v>
      </c>
      <c r="P46" s="57">
        <v>-20</v>
      </c>
      <c r="Q46" s="58">
        <v>80</v>
      </c>
      <c r="R46" s="59">
        <v>-50</v>
      </c>
    </row>
    <row r="47" spans="1:21" x14ac:dyDescent="0.25">
      <c r="A47" t="s">
        <v>24</v>
      </c>
      <c r="B47" s="48">
        <v>-20</v>
      </c>
      <c r="C47" s="49">
        <v>80</v>
      </c>
      <c r="D47" s="50">
        <v>-50</v>
      </c>
      <c r="E47" s="12">
        <f>$E$3</f>
        <v>67</v>
      </c>
      <c r="L47" t="s">
        <v>75</v>
      </c>
      <c r="P47" s="40" t="s">
        <v>76</v>
      </c>
      <c r="Q47" s="40"/>
      <c r="R47" s="40"/>
    </row>
    <row r="48" spans="1:21" x14ac:dyDescent="0.25">
      <c r="A48" t="s">
        <v>31</v>
      </c>
      <c r="B48" s="13">
        <v>1</v>
      </c>
      <c r="C48" s="14">
        <v>1</v>
      </c>
      <c r="D48" s="14">
        <v>1</v>
      </c>
      <c r="E48" s="15">
        <v>0</v>
      </c>
    </row>
    <row r="49" spans="1:6" x14ac:dyDescent="0.25">
      <c r="A49" t="s">
        <v>6</v>
      </c>
      <c r="B49" s="16">
        <f>B45</f>
        <v>-3400</v>
      </c>
      <c r="C49" s="17">
        <f t="shared" ref="C49" si="18">C45</f>
        <v>-3200</v>
      </c>
      <c r="D49" s="18">
        <f>D45</f>
        <v>-3500</v>
      </c>
      <c r="E49" s="27">
        <f>$C$4-$E$45</f>
        <v>6210</v>
      </c>
      <c r="F49" t="s">
        <v>26</v>
      </c>
    </row>
    <row r="50" spans="1:6" x14ac:dyDescent="0.25">
      <c r="A50" t="s">
        <v>7</v>
      </c>
      <c r="B50" s="19">
        <f t="shared" ref="B50:D50" si="19">B46</f>
        <v>50</v>
      </c>
      <c r="C50" s="20">
        <f t="shared" si="19"/>
        <v>150</v>
      </c>
      <c r="D50" s="21">
        <f t="shared" si="19"/>
        <v>-50</v>
      </c>
      <c r="E50" s="25">
        <f>$D$4-$E$46</f>
        <v>-531</v>
      </c>
      <c r="F50">
        <f>MDETERM(B48:E51)</f>
        <v>45033999.999999985</v>
      </c>
    </row>
    <row r="51" spans="1:6" x14ac:dyDescent="0.25">
      <c r="A51" t="s">
        <v>24</v>
      </c>
      <c r="B51" s="22">
        <f t="shared" ref="B51:D51" si="20">B47</f>
        <v>-20</v>
      </c>
      <c r="C51" s="23">
        <f t="shared" si="20"/>
        <v>80</v>
      </c>
      <c r="D51" s="24">
        <f t="shared" si="20"/>
        <v>-50</v>
      </c>
      <c r="E51" s="26">
        <f>$E$4-$E$47</f>
        <v>56</v>
      </c>
    </row>
    <row r="52" spans="1:6" x14ac:dyDescent="0.25">
      <c r="A52" t="s">
        <v>32</v>
      </c>
      <c r="B52" s="13">
        <v>1</v>
      </c>
      <c r="C52" s="14">
        <v>1</v>
      </c>
      <c r="D52" s="14">
        <v>1</v>
      </c>
      <c r="E52" s="15">
        <v>0</v>
      </c>
    </row>
    <row r="53" spans="1:6" x14ac:dyDescent="0.25">
      <c r="A53" t="s">
        <v>6</v>
      </c>
      <c r="B53" s="16">
        <f>B49</f>
        <v>-3400</v>
      </c>
      <c r="C53" s="17">
        <f t="shared" ref="C53:D53" si="21">C49</f>
        <v>-3200</v>
      </c>
      <c r="D53" s="18">
        <f t="shared" si="21"/>
        <v>-3500</v>
      </c>
      <c r="E53" s="27">
        <f>$C$5-$E$45</f>
        <v>5820</v>
      </c>
      <c r="F53" t="s">
        <v>26</v>
      </c>
    </row>
    <row r="54" spans="1:6" x14ac:dyDescent="0.25">
      <c r="A54" t="s">
        <v>7</v>
      </c>
      <c r="B54" s="19">
        <f t="shared" ref="B54:D54" si="22">B50</f>
        <v>50</v>
      </c>
      <c r="C54" s="20">
        <f t="shared" si="22"/>
        <v>150</v>
      </c>
      <c r="D54" s="21">
        <f t="shared" si="22"/>
        <v>-50</v>
      </c>
      <c r="E54" s="25">
        <f>$D$5-$E$46</f>
        <v>-621</v>
      </c>
      <c r="F54">
        <f>MDETERM(B52:E55)</f>
        <v>41553999.99999997</v>
      </c>
    </row>
    <row r="55" spans="1:6" x14ac:dyDescent="0.25">
      <c r="A55" t="s">
        <v>24</v>
      </c>
      <c r="B55" s="22">
        <f t="shared" ref="B55:D55" si="23">B51</f>
        <v>-20</v>
      </c>
      <c r="C55" s="23">
        <f t="shared" si="23"/>
        <v>80</v>
      </c>
      <c r="D55" s="24">
        <f t="shared" si="23"/>
        <v>-50</v>
      </c>
      <c r="E55" s="26">
        <f>$E$5-$E$47</f>
        <v>167</v>
      </c>
    </row>
    <row r="56" spans="1:6" x14ac:dyDescent="0.25">
      <c r="A56" t="s">
        <v>33</v>
      </c>
      <c r="B56" s="13">
        <v>1</v>
      </c>
      <c r="C56" s="14">
        <v>1</v>
      </c>
      <c r="D56" s="14">
        <v>1</v>
      </c>
      <c r="E56" s="15">
        <v>0</v>
      </c>
    </row>
    <row r="57" spans="1:6" x14ac:dyDescent="0.25">
      <c r="A57" t="s">
        <v>6</v>
      </c>
      <c r="B57" s="16">
        <f>B53</f>
        <v>-3400</v>
      </c>
      <c r="C57" s="17">
        <f t="shared" ref="C57:D57" si="24">C53</f>
        <v>-3200</v>
      </c>
      <c r="D57" s="18">
        <f t="shared" si="24"/>
        <v>-3500</v>
      </c>
      <c r="E57" s="27">
        <f>$C$6-$E$45</f>
        <v>6067</v>
      </c>
      <c r="F57" t="s">
        <v>26</v>
      </c>
    </row>
    <row r="58" spans="1:6" x14ac:dyDescent="0.25">
      <c r="A58" t="s">
        <v>7</v>
      </c>
      <c r="B58" s="19">
        <f t="shared" ref="B58:D58" si="25">B54</f>
        <v>50</v>
      </c>
      <c r="C58" s="20">
        <f t="shared" si="25"/>
        <v>150</v>
      </c>
      <c r="D58" s="21">
        <f t="shared" si="25"/>
        <v>-50</v>
      </c>
      <c r="E58" s="25">
        <f>$D$6-$E$46</f>
        <v>-583</v>
      </c>
      <c r="F58">
        <f>MDETERM(B56:E59)</f>
        <v>44070999.99999997</v>
      </c>
    </row>
    <row r="59" spans="1:6" x14ac:dyDescent="0.25">
      <c r="A59" t="s">
        <v>24</v>
      </c>
      <c r="B59" s="22">
        <f t="shared" ref="B59:D59" si="26">B55</f>
        <v>-20</v>
      </c>
      <c r="C59" s="23">
        <f t="shared" si="26"/>
        <v>80</v>
      </c>
      <c r="D59" s="24">
        <f t="shared" si="26"/>
        <v>-50</v>
      </c>
      <c r="E59" s="26">
        <f>$E$6-$E$47</f>
        <v>73</v>
      </c>
    </row>
    <row r="60" spans="1:6" x14ac:dyDescent="0.25">
      <c r="A60" t="s">
        <v>34</v>
      </c>
      <c r="B60" s="13">
        <v>1</v>
      </c>
      <c r="C60" s="14">
        <v>1</v>
      </c>
      <c r="D60" s="14">
        <v>1</v>
      </c>
      <c r="E60" s="15">
        <v>0</v>
      </c>
    </row>
    <row r="61" spans="1:6" x14ac:dyDescent="0.25">
      <c r="A61" t="s">
        <v>6</v>
      </c>
      <c r="B61" s="16">
        <f>B57</f>
        <v>-3400</v>
      </c>
      <c r="C61" s="17">
        <f t="shared" ref="C61:D61" si="27">C57</f>
        <v>-3200</v>
      </c>
      <c r="D61" s="18">
        <f t="shared" si="27"/>
        <v>-3500</v>
      </c>
      <c r="E61" s="27">
        <f>$C$7-$E$45</f>
        <v>6360</v>
      </c>
      <c r="F61" t="s">
        <v>26</v>
      </c>
    </row>
    <row r="62" spans="1:6" x14ac:dyDescent="0.25">
      <c r="A62" t="s">
        <v>7</v>
      </c>
      <c r="B62" s="19">
        <f t="shared" ref="B62:D62" si="28">B58</f>
        <v>50</v>
      </c>
      <c r="C62" s="20">
        <f t="shared" si="28"/>
        <v>150</v>
      </c>
      <c r="D62" s="21">
        <f t="shared" si="28"/>
        <v>-50</v>
      </c>
      <c r="E62" s="25">
        <f>$D$7-$E$46</f>
        <v>-623</v>
      </c>
      <c r="F62">
        <f>MDETERM(B60:E63)</f>
        <v>47341999.999999978</v>
      </c>
    </row>
    <row r="63" spans="1:6" x14ac:dyDescent="0.25">
      <c r="A63" t="s">
        <v>24</v>
      </c>
      <c r="B63" s="22">
        <f t="shared" ref="B63:D63" si="29">B59</f>
        <v>-20</v>
      </c>
      <c r="C63" s="23">
        <f t="shared" si="29"/>
        <v>80</v>
      </c>
      <c r="D63" s="24">
        <f t="shared" si="29"/>
        <v>-50</v>
      </c>
      <c r="E63" s="26">
        <f>$E$7-$E$47</f>
        <v>-33</v>
      </c>
    </row>
    <row r="64" spans="1:6" x14ac:dyDescent="0.25">
      <c r="A64" t="s">
        <v>35</v>
      </c>
      <c r="B64" s="13">
        <v>1</v>
      </c>
      <c r="C64" s="14">
        <v>1</v>
      </c>
      <c r="D64" s="14">
        <v>1</v>
      </c>
      <c r="E64" s="15">
        <v>0</v>
      </c>
    </row>
    <row r="65" spans="1:6" x14ac:dyDescent="0.25">
      <c r="A65" t="s">
        <v>6</v>
      </c>
      <c r="B65" s="16">
        <f>B61</f>
        <v>-3400</v>
      </c>
      <c r="C65" s="17">
        <f t="shared" ref="C65:D65" si="30">C61</f>
        <v>-3200</v>
      </c>
      <c r="D65" s="18">
        <f t="shared" si="30"/>
        <v>-3500</v>
      </c>
      <c r="E65" s="27">
        <f>$C$8-$E$45</f>
        <v>6247</v>
      </c>
      <c r="F65" t="s">
        <v>26</v>
      </c>
    </row>
    <row r="66" spans="1:6" x14ac:dyDescent="0.25">
      <c r="A66" t="s">
        <v>7</v>
      </c>
      <c r="B66" s="19">
        <f t="shared" ref="B66:D66" si="31">B62</f>
        <v>50</v>
      </c>
      <c r="C66" s="20">
        <f t="shared" si="31"/>
        <v>150</v>
      </c>
      <c r="D66" s="21">
        <f t="shared" si="31"/>
        <v>-50</v>
      </c>
      <c r="E66" s="25">
        <f>$D$8-$E$46</f>
        <v>-653</v>
      </c>
      <c r="F66">
        <f>MDETERM(B64:E67)</f>
        <v>46890999.999999978</v>
      </c>
    </row>
    <row r="67" spans="1:6" x14ac:dyDescent="0.25">
      <c r="A67" t="s">
        <v>24</v>
      </c>
      <c r="B67" s="22">
        <f t="shared" ref="B67:D67" si="32">B63</f>
        <v>-20</v>
      </c>
      <c r="C67" s="23">
        <f t="shared" si="32"/>
        <v>80</v>
      </c>
      <c r="D67" s="24">
        <f t="shared" si="32"/>
        <v>-50</v>
      </c>
      <c r="E67" s="26">
        <f>$E$8-$E$47</f>
        <v>-55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5"/>
  <sheetViews>
    <sheetView topLeftCell="G1" zoomScale="80" zoomScaleNormal="80" workbookViewId="0">
      <selection activeCell="EC33" sqref="EC33:EE33"/>
    </sheetView>
  </sheetViews>
  <sheetFormatPr defaultRowHeight="15" x14ac:dyDescent="0.25"/>
  <cols>
    <col min="5" max="5" width="12.7109375" customWidth="1"/>
    <col min="6" max="7" width="9.140625" customWidth="1"/>
    <col min="8" max="9" width="10.85546875" customWidth="1"/>
    <col min="11" max="37" width="9.140625" hidden="1" customWidth="1"/>
    <col min="38" max="40" width="9.140625" style="1" hidden="1" customWidth="1"/>
    <col min="41" max="41" width="11.5703125" style="1" hidden="1" customWidth="1"/>
    <col min="42" max="42" width="9.140625" style="1" hidden="1" customWidth="1"/>
    <col min="43" max="50" width="10.85546875" style="1" hidden="1" customWidth="1"/>
    <col min="51" max="53" width="9.140625" style="2" hidden="1" customWidth="1"/>
    <col min="54" max="54" width="11.5703125" style="2" hidden="1" customWidth="1"/>
    <col min="55" max="55" width="9.140625" style="2" hidden="1" customWidth="1"/>
    <col min="56" max="63" width="10.85546875" style="2" hidden="1" customWidth="1"/>
    <col min="64" max="66" width="9.140625" style="29" hidden="1" customWidth="1"/>
    <col min="67" max="67" width="13" style="29" hidden="1" customWidth="1"/>
    <col min="68" max="76" width="10.85546875" style="29" hidden="1" customWidth="1"/>
    <col min="77" max="84" width="10.85546875" style="3" hidden="1" customWidth="1"/>
    <col min="85" max="88" width="10.85546875" style="3" customWidth="1"/>
    <col min="89" max="121" width="10.85546875" style="3" hidden="1" customWidth="1"/>
    <col min="122" max="122" width="10.85546875" style="3" customWidth="1"/>
    <col min="133" max="133" width="13" bestFit="1" customWidth="1"/>
    <col min="134" max="135" width="13" customWidth="1"/>
  </cols>
  <sheetData>
    <row r="1" spans="1:139" x14ac:dyDescent="0.25">
      <c r="G1" t="s">
        <v>22</v>
      </c>
      <c r="H1" t="s">
        <v>20</v>
      </c>
      <c r="I1" t="s">
        <v>21</v>
      </c>
      <c r="T1">
        <f>K8*T8</f>
        <v>-111.08387327644509</v>
      </c>
      <c r="U1">
        <f t="shared" ref="U1:V1" si="0">H8*U8</f>
        <v>-280827.37504552183</v>
      </c>
      <c r="V1">
        <f t="shared" si="0"/>
        <v>-167232.83253350641</v>
      </c>
      <c r="W1">
        <f>T1+U1+V1</f>
        <v>-448171.29145230469</v>
      </c>
      <c r="AO1" s="1" t="s">
        <v>100</v>
      </c>
      <c r="AP1" s="1">
        <v>1.5</v>
      </c>
      <c r="BB1" s="2" t="s">
        <v>100</v>
      </c>
      <c r="BC1" s="2">
        <v>1.7</v>
      </c>
      <c r="BO1" s="29" t="s">
        <v>100</v>
      </c>
      <c r="BP1" s="29">
        <v>-1.78</v>
      </c>
      <c r="CG1" s="3">
        <v>-1200</v>
      </c>
      <c r="CH1" s="3">
        <v>345</v>
      </c>
      <c r="CI1" s="3">
        <v>42</v>
      </c>
      <c r="CV1" t="s">
        <v>176</v>
      </c>
      <c r="CW1" s="1">
        <f>'3d AE'!C31</f>
        <v>-3118.1716036772218</v>
      </c>
      <c r="CX1" s="1">
        <f>'3d AE'!D31</f>
        <v>255.77119509703778</v>
      </c>
      <c r="CY1" s="1">
        <f>'3d AE'!E31</f>
        <v>94.971399387129722</v>
      </c>
      <c r="CZ1" s="1">
        <f>'3d AE'!C35</f>
        <v>-3223.2625023991809</v>
      </c>
      <c r="DA1" s="1">
        <f>'3d AE'!D35</f>
        <v>207.7505064937834</v>
      </c>
      <c r="DB1" s="1">
        <f>'3d AE'!E35</f>
        <v>40.616045723059855</v>
      </c>
      <c r="DC1" s="3" t="s">
        <v>178</v>
      </c>
      <c r="DD1" s="29">
        <f>C38</f>
        <v>82.517372444892445</v>
      </c>
      <c r="DG1" s="29">
        <f>C36</f>
        <v>37.346418009035666</v>
      </c>
      <c r="DJ1" s="29">
        <f>C37</f>
        <v>88.057524411276631</v>
      </c>
      <c r="DM1" s="3" t="s">
        <v>184</v>
      </c>
      <c r="DN1" s="3" t="s">
        <v>185</v>
      </c>
      <c r="DO1" s="3" t="s">
        <v>186</v>
      </c>
      <c r="DU1" s="5">
        <v>-5020</v>
      </c>
      <c r="DV1" s="5">
        <v>176</v>
      </c>
      <c r="DW1" s="5">
        <v>25</v>
      </c>
      <c r="DZ1" s="64" t="s">
        <v>202</v>
      </c>
      <c r="EA1">
        <f>SQRT(('3d AE'!I15-'3d AE'!I14)^2+('3d AE'!J15-'3d AE'!J14)^2+('3d AE'!K15-'3d AE'!K14)^2)</f>
        <v>91.601806963724727</v>
      </c>
      <c r="EC1">
        <f>MIN(EB5:EB45)</f>
        <v>9.7128190503781298E-6</v>
      </c>
    </row>
    <row r="2" spans="1:139" x14ac:dyDescent="0.25">
      <c r="E2" t="s">
        <v>18</v>
      </c>
      <c r="G2" s="28">
        <v>0.28418599999999999</v>
      </c>
      <c r="H2" s="28">
        <v>4.9999999999999998E-8</v>
      </c>
      <c r="I2">
        <v>5000</v>
      </c>
      <c r="K2" t="s">
        <v>124</v>
      </c>
      <c r="N2" t="s">
        <v>125</v>
      </c>
      <c r="Q2" t="s">
        <v>126</v>
      </c>
      <c r="T2" t="s">
        <v>118</v>
      </c>
      <c r="U2" t="s">
        <v>66</v>
      </c>
      <c r="V2" t="s">
        <v>65</v>
      </c>
      <c r="W2" t="s">
        <v>67</v>
      </c>
      <c r="Y2" t="s">
        <v>71</v>
      </c>
      <c r="Z2" t="s">
        <v>101</v>
      </c>
      <c r="AA2" t="s">
        <v>102</v>
      </c>
      <c r="CG2" s="3" t="s">
        <v>0</v>
      </c>
      <c r="CK2" s="3" t="s">
        <v>175</v>
      </c>
      <c r="CO2" s="3" t="s">
        <v>175</v>
      </c>
      <c r="CP2" s="3" t="s">
        <v>175</v>
      </c>
      <c r="CQ2" s="3" t="s">
        <v>175</v>
      </c>
      <c r="CR2" s="3" t="s">
        <v>175</v>
      </c>
      <c r="CS2" s="3" t="s">
        <v>143</v>
      </c>
      <c r="CU2" s="3" t="s">
        <v>153</v>
      </c>
      <c r="DC2" s="28">
        <f>C39</f>
        <v>127.68942007882214</v>
      </c>
      <c r="DD2" s="3" t="s">
        <v>143</v>
      </c>
      <c r="DG2" s="3" t="s">
        <v>143</v>
      </c>
      <c r="DJ2" s="3" t="s">
        <v>143</v>
      </c>
      <c r="DM2" s="28">
        <f>DG1</f>
        <v>37.346418009035666</v>
      </c>
      <c r="DN2" s="28">
        <f>DD1</f>
        <v>82.517372444892445</v>
      </c>
      <c r="DO2" s="28">
        <f>DJ1</f>
        <v>88.057524411276631</v>
      </c>
      <c r="DP2" s="3" t="s">
        <v>159</v>
      </c>
      <c r="DQ2" s="3" t="s">
        <v>159</v>
      </c>
      <c r="DR2" s="3" t="s">
        <v>159</v>
      </c>
      <c r="DS2" s="3" t="s">
        <v>175</v>
      </c>
      <c r="DT2" s="3" t="s">
        <v>175</v>
      </c>
      <c r="DU2" s="3" t="s">
        <v>175</v>
      </c>
      <c r="DV2" s="3" t="s">
        <v>175</v>
      </c>
      <c r="DW2" s="3" t="s">
        <v>175</v>
      </c>
      <c r="DX2" s="3" t="s">
        <v>175</v>
      </c>
      <c r="DY2" s="3"/>
      <c r="DZ2" s="3"/>
      <c r="EA2" s="3"/>
      <c r="EB2" s="3"/>
      <c r="EC2" s="40">
        <f>B4</f>
        <v>-6220</v>
      </c>
      <c r="ED2" s="40">
        <f t="shared" ref="ED2:EE2" si="1">C4</f>
        <v>521</v>
      </c>
      <c r="EE2" s="40">
        <f t="shared" si="1"/>
        <v>67</v>
      </c>
      <c r="EF2" s="3"/>
      <c r="EG2" s="3" t="s">
        <v>143</v>
      </c>
      <c r="EH2" s="3"/>
      <c r="EI2" s="3" t="s">
        <v>153</v>
      </c>
    </row>
    <row r="3" spans="1:139" x14ac:dyDescent="0.25">
      <c r="A3" s="1"/>
      <c r="B3" s="1" t="str">
        <f>'3d AE'!$C2</f>
        <v>x</v>
      </c>
      <c r="C3" s="1" t="str">
        <f>'3d AE'!D2</f>
        <v>y</v>
      </c>
      <c r="D3" s="1" t="str">
        <f>'3d AE'!$E2</f>
        <v>z</v>
      </c>
      <c r="F3" t="s">
        <v>138</v>
      </c>
      <c r="G3" s="28">
        <v>0.36413000000000001</v>
      </c>
      <c r="H3" s="28">
        <v>1.9999999999999999E-7</v>
      </c>
      <c r="T3" t="s">
        <v>27</v>
      </c>
      <c r="X3" t="s">
        <v>27</v>
      </c>
      <c r="AB3" t="s">
        <v>27</v>
      </c>
      <c r="AF3" t="s">
        <v>117</v>
      </c>
      <c r="AL3" s="1" t="s">
        <v>97</v>
      </c>
      <c r="AM3" s="1" t="s">
        <v>106</v>
      </c>
      <c r="AO3" s="1" t="s">
        <v>95</v>
      </c>
      <c r="AR3" s="1" t="s">
        <v>103</v>
      </c>
      <c r="AW3" s="1" t="s">
        <v>105</v>
      </c>
      <c r="AY3" s="2" t="s">
        <v>97</v>
      </c>
      <c r="AZ3" s="2" t="s">
        <v>106</v>
      </c>
      <c r="BB3" s="2" t="s">
        <v>95</v>
      </c>
      <c r="BE3" s="2" t="s">
        <v>103</v>
      </c>
      <c r="BJ3" s="2" t="s">
        <v>105</v>
      </c>
      <c r="BL3" s="29" t="s">
        <v>97</v>
      </c>
      <c r="BM3" s="29" t="s">
        <v>106</v>
      </c>
      <c r="BO3" s="29" t="s">
        <v>95</v>
      </c>
      <c r="BR3" s="29" t="s">
        <v>103</v>
      </c>
      <c r="BW3" s="29" t="s">
        <v>105</v>
      </c>
      <c r="CB3" s="5"/>
      <c r="CC3" s="5"/>
      <c r="CD3" s="5"/>
      <c r="CG3" s="3" t="s">
        <v>128</v>
      </c>
      <c r="CK3" s="3" t="s">
        <v>167</v>
      </c>
      <c r="CL3" s="3" t="s">
        <v>179</v>
      </c>
      <c r="CM3" s="3" t="s">
        <v>179</v>
      </c>
      <c r="CN3" s="3" t="s">
        <v>179</v>
      </c>
      <c r="CO3" s="3" t="s">
        <v>167</v>
      </c>
      <c r="CP3" s="3" t="s">
        <v>167</v>
      </c>
      <c r="CQ3" s="3" t="s">
        <v>157</v>
      </c>
      <c r="CR3" s="3" t="s">
        <v>157</v>
      </c>
      <c r="CS3" s="3" t="s">
        <v>142</v>
      </c>
      <c r="CU3" s="3" t="s">
        <v>158</v>
      </c>
      <c r="CV3" s="3" t="s">
        <v>143</v>
      </c>
      <c r="CW3" s="3" t="s">
        <v>54</v>
      </c>
      <c r="CX3" s="3" t="s">
        <v>54</v>
      </c>
      <c r="CY3" s="3" t="s">
        <v>54</v>
      </c>
      <c r="CZ3" s="3" t="s">
        <v>50</v>
      </c>
      <c r="DA3" s="3" t="s">
        <v>50</v>
      </c>
      <c r="DB3" s="3" t="s">
        <v>50</v>
      </c>
      <c r="DC3" s="3" t="s">
        <v>177</v>
      </c>
      <c r="DD3" s="3" t="s">
        <v>187</v>
      </c>
      <c r="DE3" s="3" t="s">
        <v>187</v>
      </c>
      <c r="DF3" s="3" t="s">
        <v>187</v>
      </c>
      <c r="DG3" s="3" t="s">
        <v>188</v>
      </c>
      <c r="DH3" s="3" t="s">
        <v>188</v>
      </c>
      <c r="DI3" s="3" t="s">
        <v>188</v>
      </c>
      <c r="DJ3" s="3" t="s">
        <v>189</v>
      </c>
      <c r="DK3" s="3" t="s">
        <v>189</v>
      </c>
      <c r="DL3" s="3" t="s">
        <v>189</v>
      </c>
      <c r="DM3" s="3" t="s">
        <v>177</v>
      </c>
      <c r="DN3" s="3" t="s">
        <v>177</v>
      </c>
      <c r="DO3" s="3" t="s">
        <v>177</v>
      </c>
      <c r="DP3" s="3" t="s">
        <v>180</v>
      </c>
      <c r="DQ3" s="3" t="s">
        <v>180</v>
      </c>
      <c r="DR3" s="3" t="s">
        <v>180</v>
      </c>
      <c r="DS3" s="3" t="s">
        <v>167</v>
      </c>
      <c r="DT3" s="3" t="s">
        <v>167</v>
      </c>
      <c r="DU3" s="3" t="s">
        <v>167</v>
      </c>
      <c r="DV3" s="3" t="s">
        <v>167</v>
      </c>
      <c r="DW3" s="3" t="s">
        <v>157</v>
      </c>
      <c r="DX3" s="3" t="s">
        <v>157</v>
      </c>
      <c r="DY3" s="3" t="s">
        <v>143</v>
      </c>
      <c r="DZ3" s="3" t="s">
        <v>143</v>
      </c>
      <c r="EA3" s="3"/>
      <c r="EB3" s="3"/>
      <c r="EC3" s="3" t="s">
        <v>0</v>
      </c>
      <c r="ED3" s="3"/>
      <c r="EE3" s="3"/>
      <c r="EF3" s="3"/>
      <c r="EG3" s="3" t="s">
        <v>142</v>
      </c>
      <c r="EH3" s="3"/>
      <c r="EI3" s="3" t="s">
        <v>198</v>
      </c>
    </row>
    <row r="4" spans="1:139" x14ac:dyDescent="0.25">
      <c r="A4" s="1" t="str">
        <f>'[1]2d'!B4</f>
        <v>CoP</v>
      </c>
      <c r="B4" s="1">
        <f>'3d AE'!C3</f>
        <v>-6220</v>
      </c>
      <c r="C4" s="1">
        <f>'3d AE'!D3</f>
        <v>521</v>
      </c>
      <c r="D4" s="1">
        <f>'3d AE'!E3</f>
        <v>67</v>
      </c>
      <c r="E4" t="s">
        <v>23</v>
      </c>
      <c r="F4" t="s">
        <v>1</v>
      </c>
      <c r="G4" t="s">
        <v>161</v>
      </c>
      <c r="H4" t="s">
        <v>162</v>
      </c>
      <c r="I4" t="s">
        <v>163</v>
      </c>
      <c r="J4" t="s">
        <v>5</v>
      </c>
      <c r="K4" t="s">
        <v>14</v>
      </c>
      <c r="L4" t="s">
        <v>15</v>
      </c>
      <c r="M4" t="s">
        <v>80</v>
      </c>
      <c r="N4" t="s">
        <v>12</v>
      </c>
      <c r="O4" t="s">
        <v>13</v>
      </c>
      <c r="P4" t="s">
        <v>81</v>
      </c>
      <c r="Q4" t="s">
        <v>16</v>
      </c>
      <c r="R4" t="s">
        <v>17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>
        <v>87</v>
      </c>
      <c r="Y4" t="s">
        <v>88</v>
      </c>
      <c r="Z4" t="s">
        <v>89</v>
      </c>
      <c r="AA4" t="s">
        <v>90</v>
      </c>
      <c r="AB4" t="s">
        <v>91</v>
      </c>
      <c r="AC4" t="s">
        <v>92</v>
      </c>
      <c r="AD4" t="s">
        <v>93</v>
      </c>
      <c r="AE4" t="s">
        <v>94</v>
      </c>
      <c r="AF4" s="6" t="s">
        <v>6</v>
      </c>
      <c r="AG4" s="6" t="s">
        <v>7</v>
      </c>
      <c r="AH4" s="6" t="s">
        <v>24</v>
      </c>
      <c r="AL4" s="1" t="s">
        <v>7</v>
      </c>
      <c r="AM4" s="1" t="s">
        <v>24</v>
      </c>
      <c r="AN4" s="1" t="s">
        <v>24</v>
      </c>
      <c r="AO4" s="1" t="s">
        <v>96</v>
      </c>
      <c r="AP4" s="1" t="s">
        <v>99</v>
      </c>
      <c r="AQ4" s="1" t="s">
        <v>98</v>
      </c>
      <c r="AR4" s="1" t="s">
        <v>104</v>
      </c>
      <c r="AT4" s="1" t="s">
        <v>6</v>
      </c>
      <c r="AU4" s="1" t="s">
        <v>7</v>
      </c>
      <c r="AV4" s="1" t="s">
        <v>24</v>
      </c>
      <c r="AW4" s="1" t="s">
        <v>104</v>
      </c>
      <c r="AY4" s="2" t="s">
        <v>7</v>
      </c>
      <c r="AZ4" s="2" t="s">
        <v>24</v>
      </c>
      <c r="BA4" s="2" t="s">
        <v>24</v>
      </c>
      <c r="BB4" s="2" t="s">
        <v>107</v>
      </c>
      <c r="BC4" s="2" t="s">
        <v>108</v>
      </c>
      <c r="BD4" s="2" t="s">
        <v>109</v>
      </c>
      <c r="BE4" s="2" t="s">
        <v>104</v>
      </c>
      <c r="BG4" s="2" t="s">
        <v>6</v>
      </c>
      <c r="BH4" s="2" t="s">
        <v>7</v>
      </c>
      <c r="BI4" s="2" t="s">
        <v>24</v>
      </c>
      <c r="BJ4" s="2" t="s">
        <v>104</v>
      </c>
      <c r="BL4" s="29" t="s">
        <v>7</v>
      </c>
      <c r="BM4" s="29" t="s">
        <v>24</v>
      </c>
      <c r="BN4" s="29" t="s">
        <v>24</v>
      </c>
      <c r="BO4" s="29" t="s">
        <v>110</v>
      </c>
      <c r="BP4" s="29" t="s">
        <v>111</v>
      </c>
      <c r="BQ4" s="29" t="s">
        <v>112</v>
      </c>
      <c r="BR4" s="29" t="s">
        <v>104</v>
      </c>
      <c r="BT4" s="29" t="s">
        <v>6</v>
      </c>
      <c r="BU4" s="29" t="s">
        <v>7</v>
      </c>
      <c r="BV4" s="29" t="s">
        <v>24</v>
      </c>
      <c r="BW4" s="29" t="s">
        <v>104</v>
      </c>
      <c r="BY4" s="3" t="s">
        <v>6</v>
      </c>
      <c r="BZ4" s="3" t="s">
        <v>7</v>
      </c>
      <c r="CA4" s="3" t="s">
        <v>24</v>
      </c>
      <c r="CB4" s="5" t="s">
        <v>113</v>
      </c>
      <c r="CC4" s="5" t="s">
        <v>114</v>
      </c>
      <c r="CD4" s="5" t="s">
        <v>115</v>
      </c>
      <c r="CE4" s="3" t="s">
        <v>116</v>
      </c>
      <c r="CF4" s="3" t="s">
        <v>127</v>
      </c>
      <c r="CG4" s="3" t="s">
        <v>6</v>
      </c>
      <c r="CH4" s="3" t="s">
        <v>7</v>
      </c>
      <c r="CI4" s="3" t="s">
        <v>24</v>
      </c>
      <c r="CJ4" s="3" t="s">
        <v>19</v>
      </c>
      <c r="CK4" s="3" t="s">
        <v>140</v>
      </c>
      <c r="CL4" s="3" t="s">
        <v>6</v>
      </c>
      <c r="CM4" s="3" t="s">
        <v>7</v>
      </c>
      <c r="CN4" s="3" t="s">
        <v>24</v>
      </c>
      <c r="CO4" s="3" t="s">
        <v>166</v>
      </c>
      <c r="CP4" s="3" t="s">
        <v>141</v>
      </c>
      <c r="CQ4" s="3" t="s">
        <v>168</v>
      </c>
      <c r="CR4" s="3" t="s">
        <v>169</v>
      </c>
      <c r="CS4" s="3" t="s">
        <v>170</v>
      </c>
      <c r="CT4" s="3" t="s">
        <v>152</v>
      </c>
      <c r="CU4" s="3" t="s">
        <v>155</v>
      </c>
      <c r="CV4" s="3" t="s">
        <v>156</v>
      </c>
      <c r="CW4" s="3" t="s">
        <v>6</v>
      </c>
      <c r="CX4" s="3" t="s">
        <v>7</v>
      </c>
      <c r="CY4" s="3" t="s">
        <v>24</v>
      </c>
      <c r="CZ4" s="3" t="s">
        <v>6</v>
      </c>
      <c r="DA4" s="3" t="s">
        <v>7</v>
      </c>
      <c r="DB4" s="3" t="s">
        <v>24</v>
      </c>
      <c r="DC4" s="3" t="s">
        <v>178</v>
      </c>
      <c r="DD4" s="3" t="s">
        <v>6</v>
      </c>
      <c r="DE4" s="3" t="s">
        <v>7</v>
      </c>
      <c r="DF4" s="3" t="s">
        <v>24</v>
      </c>
      <c r="DG4" s="3" t="s">
        <v>6</v>
      </c>
      <c r="DH4" s="3" t="s">
        <v>7</v>
      </c>
      <c r="DI4" s="3" t="s">
        <v>24</v>
      </c>
      <c r="DJ4" s="3" t="s">
        <v>6</v>
      </c>
      <c r="DK4" s="3" t="s">
        <v>7</v>
      </c>
      <c r="DL4" s="3" t="s">
        <v>24</v>
      </c>
      <c r="DM4" s="3" t="s">
        <v>178</v>
      </c>
      <c r="DN4" s="3" t="s">
        <v>178</v>
      </c>
      <c r="DO4" s="3" t="s">
        <v>178</v>
      </c>
      <c r="DP4" s="3" t="s">
        <v>181</v>
      </c>
      <c r="DQ4" s="3" t="s">
        <v>182</v>
      </c>
      <c r="DR4" s="3" t="s">
        <v>183</v>
      </c>
      <c r="DS4" s="3" t="s">
        <v>193</v>
      </c>
      <c r="DT4" s="3" t="s">
        <v>191</v>
      </c>
      <c r="DU4" s="3" t="s">
        <v>194</v>
      </c>
      <c r="DV4" s="3" t="s">
        <v>192</v>
      </c>
      <c r="DW4" s="3" t="s">
        <v>195</v>
      </c>
      <c r="DX4" s="3" t="s">
        <v>190</v>
      </c>
      <c r="DY4" s="3" t="s">
        <v>200</v>
      </c>
      <c r="DZ4" s="3" t="s">
        <v>201</v>
      </c>
      <c r="EA4" s="3"/>
      <c r="EB4" s="3" t="s">
        <v>19</v>
      </c>
      <c r="EC4" s="3" t="s">
        <v>6</v>
      </c>
      <c r="ED4" s="3" t="s">
        <v>7</v>
      </c>
      <c r="EE4" s="3" t="s">
        <v>24</v>
      </c>
      <c r="EF4" s="3"/>
      <c r="EG4" s="3" t="s">
        <v>196</v>
      </c>
      <c r="EH4" s="3" t="s">
        <v>197</v>
      </c>
      <c r="EI4" s="3" t="s">
        <v>199</v>
      </c>
    </row>
    <row r="5" spans="1:139" x14ac:dyDescent="0.25">
      <c r="A5" s="1" t="str">
        <f>'[1]2d'!B5</f>
        <v>A</v>
      </c>
      <c r="B5" s="1">
        <f>'3d AE'!C4</f>
        <v>-10</v>
      </c>
      <c r="C5" s="1">
        <f>'3d AE'!D4</f>
        <v>-10</v>
      </c>
      <c r="D5" s="1">
        <f>'3d AE'!E4</f>
        <v>123</v>
      </c>
      <c r="E5">
        <f>G2</f>
        <v>0.28418599999999999</v>
      </c>
      <c r="F5">
        <v>0</v>
      </c>
      <c r="G5">
        <f>E5*J5</f>
        <v>48.038362987284479</v>
      </c>
      <c r="H5">
        <f>($B$17*G5*J5)/((G5-J5)+($B$17*J5))</f>
        <v>115.09939765239292</v>
      </c>
      <c r="I5">
        <f>($B$18*G5*J5)/((G5-J5)+($B$18*J5))</f>
        <v>107.66767425609102</v>
      </c>
      <c r="J5">
        <f>SQRT((B$9-B$5)^2+(C$9-C$5)^2+(D$9-D$5)^2)</f>
        <v>169.03845716285983</v>
      </c>
      <c r="K5">
        <f>B$13+(($G5/$J5)*(B$14-B$13))</f>
        <v>0.51488200000000006</v>
      </c>
      <c r="L5">
        <f t="shared" ref="K5:M45" si="2">C$13+(($G5/$J5)*(C$14-C$13))</f>
        <v>-44.670692000000003</v>
      </c>
      <c r="M5">
        <f t="shared" si="2"/>
        <v>91.455354</v>
      </c>
      <c r="N5">
        <f t="shared" ref="N5:P45" si="3">B$13+(($H5/$J5)*(B$14-B$13))</f>
        <v>15.19354343748844</v>
      </c>
      <c r="O5">
        <f t="shared" si="3"/>
        <v>-93.070602685772698</v>
      </c>
      <c r="P5">
        <f t="shared" si="3"/>
        <v>47.419369687534669</v>
      </c>
      <c r="Q5">
        <f t="shared" ref="Q5:S45" si="4">B$13+(($I5/$J5)*(B$14-B$13))</f>
        <v>13.56684990112797</v>
      </c>
      <c r="R5">
        <f t="shared" si="4"/>
        <v>-87.706910484800332</v>
      </c>
      <c r="S5">
        <f t="shared" si="4"/>
        <v>52.299450296616087</v>
      </c>
      <c r="T5">
        <f>((C$7-C$6)*(M5-D$6))-((D$7-D$6)*(L5-C$6))</f>
        <v>-215.74159599999984</v>
      </c>
      <c r="U5">
        <f>((D$7-D$6)*(K5-B$6))-((B$7-B$6)*(M5-D$6))</f>
        <v>-2439.8713459999999</v>
      </c>
      <c r="V5">
        <f>((B$7-B$6)*(L5-C$6))-((C$7-C$6)*(K5-B$6))</f>
        <v>-1553.2264400000004</v>
      </c>
      <c r="W5">
        <f>-((B$6*T5)+(C$6*U5)+(D$6*V5))</f>
        <v>33171.213960000139</v>
      </c>
      <c r="X5">
        <f>((C$8-C$6)*(P5-D$6))-((D$8-D$6)*(O5-C$6))</f>
        <v>1759.040723470391</v>
      </c>
      <c r="Y5">
        <f>((D$8-D$6)*(N5-B$6))-((B$8-B$6)*(P5-D$6))</f>
        <v>17714.831681233598</v>
      </c>
      <c r="Z5">
        <f>((B$8-B$6)*(O5-C$6))-((C$8-C$6)*(N5-B$6))</f>
        <v>4572.2616365577196</v>
      </c>
      <c r="AA5">
        <f>-((B$6*X5)+(C$6*Y5)+(D$6*Z5))</f>
        <v>1405190.23455701</v>
      </c>
      <c r="AB5">
        <f>((C$8-C$7)*(S5-D$7))-((D$8-D$7)*(R5-C$7))</f>
        <v>783.08947674652109</v>
      </c>
      <c r="AC5">
        <f>((D$8-D$7)*(Q5-B$7))-((B$8-B$7)*(S5-D$7))</f>
        <v>8040.1749735719204</v>
      </c>
      <c r="AD5">
        <f>((B$8-B$7)*(R5-C$7))-((C$8-C$7)*(Q5-B$7))</f>
        <v>-869.45077600137847</v>
      </c>
      <c r="AE5">
        <f>-((B$7*AB5)+(C$7*AC5)+(D$7*AD5))</f>
        <v>740026.64694386977</v>
      </c>
      <c r="AF5" s="6">
        <f>((W5*((Y5*AD5)-(Z5*AC5)))-(U5*((AA5*AD5)-(Z5*AE5)))+(V5*((AA5*AC5)-(Y5*AE5))))/((T5*((Y5*AD5)-(Z5*AC5)))-(U5*((X5*AD5)-(Z5*AB5)))+(V5*((X5*AC5)-(Y5*AB5))))</f>
        <v>6213.7141307437878</v>
      </c>
      <c r="AG5" s="6">
        <f>((T5*((AA5*AD5)-(Z5*AE5)))-(W5*((X5*AD5)-(Z5*AB5)))+(V5*((X5*AE5)-(AA5*AB5))))/((T5*((Y5*AD5)-(Z5*AC5)))-(U5*((X5*AD5)-(Z5*AB5)))+(V5*((X5*AC5)-(Y5*AB5))))</f>
        <v>-520.39862976663164</v>
      </c>
      <c r="AH5" s="6">
        <f>((T5*((Y5*AE5)-(AA5*AC5)))-(U5*((X5*AE5)-(AA5*AB5)))+(W5*((X5*AC5)-(Y5*AB5))))/((T5*((Y5*AD5)-(Z5*AC5)))-(U5*((X5*AD5)-(Z5*AB5)))+(V5*((X5*AC5)-(Y5*AB5))))</f>
        <v>-66.971633800638443</v>
      </c>
      <c r="AI5">
        <f>Q5*AB5+R5*AC5+S5*AD5+AE5</f>
        <v>0</v>
      </c>
      <c r="AJ5">
        <f t="shared" ref="AJ5:AJ25" si="5">B$7*AB5+C$7*AC5+D$7*AD5+AE5</f>
        <v>0</v>
      </c>
      <c r="AK5">
        <f t="shared" ref="AK5:AK25" si="6">B$8*AB5+C$8*AC5+D$8*AD5+AE5</f>
        <v>0</v>
      </c>
      <c r="AL5" s="1">
        <f>((V5*AA5)-(Z5*W5))/((Z5*U5)-(V5*Y5))</f>
        <v>-142.68518305610328</v>
      </c>
      <c r="AM5" s="1">
        <f t="shared" ref="AM5:AM25" si="7">-(W5+(U5*AL5))/V5</f>
        <v>245.49202471556634</v>
      </c>
      <c r="AN5" s="1">
        <f t="shared" ref="AN5:AN25" si="8">-(AA5+(Y5*AL5))/Z5</f>
        <v>245.4920247155664</v>
      </c>
      <c r="AO5" s="1">
        <f t="shared" ref="AO5:AO25" si="9">(U5*Z5)-(V5*Y5)</f>
        <v>16359414.793989437</v>
      </c>
      <c r="AP5" s="1">
        <f t="shared" ref="AP5:AP25" si="10">(V5*X5)-(T5*Z5)</f>
        <v>-1745761.5379304071</v>
      </c>
      <c r="AQ5" s="1">
        <f t="shared" ref="AQ5:AQ25" si="11">(T5*Y5)-(U5*X5)</f>
        <v>470006.99786181981</v>
      </c>
      <c r="AR5" s="1">
        <f t="shared" ref="AR5:AR25" si="12">T5*AO5+U5*AP5+V5*AQ5</f>
        <v>0</v>
      </c>
      <c r="AS5" s="1">
        <f t="shared" ref="AS5:AS25" si="13">X5*AO5+Y5*AP5+Z5*AQ5</f>
        <v>0</v>
      </c>
      <c r="AT5" s="1">
        <f>AP$1*AO5</f>
        <v>24539122.190984156</v>
      </c>
      <c r="AU5" s="1">
        <f>AL5+(AP$1*AP5)</f>
        <v>-2618784.992078667</v>
      </c>
      <c r="AV5" s="1">
        <f>AM5+(AP$1*AQ5)</f>
        <v>705255.98881744524</v>
      </c>
      <c r="AW5" s="1">
        <f>(T5*AT5)+(U5*AU5)+(V5*AV5)+W5</f>
        <v>3.0623050406575203E-7</v>
      </c>
      <c r="AX5" s="1">
        <f t="shared" ref="AX5:AX25" si="14">(X5*AT5)+(Y5*AU5)+(Z5*AV5)+AA5</f>
        <v>-5.3870026022195816E-6</v>
      </c>
      <c r="AY5" s="2">
        <f t="shared" ref="AY5:AY25" si="15">((V5*AE5)-(AD5*W5))/((AD5*U5)-(V5*AC5))</f>
        <v>-76.702391241699971</v>
      </c>
      <c r="AZ5" s="2">
        <f t="shared" ref="AZ5:AZ25" si="16">-(W5+(U5*AY5))/V5</f>
        <v>141.84356823098196</v>
      </c>
      <c r="BA5" s="2">
        <f>-(AE5+(AC5*AY5))/AD5</f>
        <v>141.84356823098184</v>
      </c>
      <c r="BB5" s="2">
        <f t="shared" ref="BB5:BB25" si="17">(U5*AD5)-(V5*AC5)</f>
        <v>14609560.386301437</v>
      </c>
      <c r="BC5" s="2">
        <f t="shared" ref="BC5:BC25" si="18">(V5*AB5)-(T5*AD5)</f>
        <v>-1403891.9782264379</v>
      </c>
      <c r="BD5" s="2">
        <f t="shared" ref="BD5:BD25" si="19">(T5*AC5)-(U5*AB5)</f>
        <v>176037.39475030731</v>
      </c>
      <c r="BE5" s="2">
        <f t="shared" ref="BE5:BE25" si="20">T5*BB5+U5*BC5+V5*BD5</f>
        <v>8.9406967163085938E-7</v>
      </c>
      <c r="BF5" s="2">
        <f>AB5*BB5+AC5*BC5+AD5*BD5</f>
        <v>-2.7418136596679688E-6</v>
      </c>
      <c r="BG5" s="2">
        <f>BC$1*BB5</f>
        <v>24836252.656712443</v>
      </c>
      <c r="BH5" s="2">
        <f>AY5+(BC$1*BC5)</f>
        <v>-2386693.0653761863</v>
      </c>
      <c r="BI5" s="2">
        <f>AZ5+(BC$1*BD5)</f>
        <v>299405.41464375338</v>
      </c>
      <c r="BJ5" s="2">
        <f t="shared" ref="BJ5:BJ25" si="21">(T5*BG5)+(U5*BH5)+(V5*BI5)+W5</f>
        <v>1.7963466234505177E-6</v>
      </c>
      <c r="BK5" s="2">
        <f>(AB5*BG5)+(AC5*BH5)+(AD5*BI5)+AE5</f>
        <v>-7.1201939135789871E-6</v>
      </c>
      <c r="BL5" s="29">
        <f t="shared" ref="BL5:BL25" si="22">((Z5*AE5)-(AD5*AA5))/((AD5*Y5)-(Z5*AC5))</f>
        <v>-88.285846927594122</v>
      </c>
      <c r="BM5" s="29">
        <f t="shared" ref="BM5:BM25" si="23">-(AA5+(Y5*BL5))/Z5</f>
        <v>34.726508721843949</v>
      </c>
      <c r="BN5" s="29">
        <f>-(AE5+(AC5*BL5))/AD5</f>
        <v>34.726508721844205</v>
      </c>
      <c r="BO5" s="29">
        <f t="shared" ref="BO5:BO25" si="24">(Y5*AD5)-(Z5*AC5)</f>
        <v>-52163957.734856725</v>
      </c>
      <c r="BP5" s="29">
        <f t="shared" ref="BP5:BP25" si="25">(Z5*AB5)-(X5*AD5)</f>
        <v>5109889.2945595346</v>
      </c>
      <c r="BQ5" s="29">
        <f t="shared" ref="BQ5:BQ25" si="26">(X5*AC5)-(Y5*AB5)</f>
        <v>270696.93043056875</v>
      </c>
      <c r="BR5" s="29">
        <f t="shared" ref="BR5:BR25" si="27">X5*BO5+Y5*BP5+Z5*BQ5</f>
        <v>6.67572021484375E-6</v>
      </c>
      <c r="BS5" s="29">
        <f>AB5*BO5+AC5*BP5+AD5*BQ5</f>
        <v>3.2484531402587891E-6</v>
      </c>
      <c r="BT5" s="29">
        <f>BP$1*BO5</f>
        <v>92851844.768044978</v>
      </c>
      <c r="BU5" s="29">
        <f>BL5+(BP$1*BP5)</f>
        <v>-9095691.2301628999</v>
      </c>
      <c r="BV5" s="29">
        <f>BM5+(BP$1*BQ5)</f>
        <v>-481805.80965769058</v>
      </c>
      <c r="BW5" s="29">
        <f t="shared" ref="BW5:BW25" si="28">(X5*BT5)+(Y5*BU5)+(Z5*BV5)+AA5</f>
        <v>3.1960662454366684E-6</v>
      </c>
      <c r="BX5" s="29">
        <f>(AB5*BT5)+(AC5*BU5)+(AD5*BV5)+AE5</f>
        <v>1.3138633221387863E-6</v>
      </c>
      <c r="BY5" s="3">
        <f>0</f>
        <v>0</v>
      </c>
      <c r="BZ5" s="3">
        <f>AY5-AL5</f>
        <v>65.982791814403313</v>
      </c>
      <c r="CA5" s="3">
        <f>AZ5-AM5</f>
        <v>-103.64845648458439</v>
      </c>
      <c r="CB5" s="5">
        <f>(AP5*BD5)-(AQ5*BC5)</f>
        <v>352519741015.94073</v>
      </c>
      <c r="CC5" s="5">
        <f>(AQ5*BB5)-(AO5*BD5)</f>
        <v>3986726857272.9712</v>
      </c>
      <c r="CD5" s="5">
        <f>(AO5*BC5)-(AP5*BB5)</f>
        <v>2537957410716.0664</v>
      </c>
      <c r="CE5" s="3">
        <f>((BY5*CB5)+(BZ5*CC5)+(CA5*CD5))/SQRT(CB5^2+CC5^2+CD5^2)</f>
        <v>3.9564104145271415E-14</v>
      </c>
      <c r="CF5" s="3">
        <f>-(AC5*AL5+AD5*AM5+AE5)/(AB5*AO5+AC5*AP5+AD5*AQ5)</f>
        <v>-3.7982496372833174E-4</v>
      </c>
      <c r="CG5" s="61">
        <f t="shared" ref="CG5" si="29">CF5*AO5</f>
        <v>-6213.7141307437714</v>
      </c>
      <c r="CH5" s="61">
        <f>AL5+CF5*AP5</f>
        <v>520.39862976663028</v>
      </c>
      <c r="CI5" s="61">
        <f t="shared" ref="CI5" si="30">AM5+CF5*AQ5</f>
        <v>66.971633800638529</v>
      </c>
      <c r="CJ5" s="62">
        <f>SQRT((B$4-CG5)^2+(C$4-CH5)^2+(D$4-CI5)^2)</f>
        <v>6.3146340436520152</v>
      </c>
      <c r="CK5" s="3">
        <f>SQRT((($CG5-$B$5)^2)+(($CH5-$C$5)^2)+(($CI5-$D$5)^2))</f>
        <v>6226.5986622125592</v>
      </c>
      <c r="CL5" s="3">
        <f>B$5+(($I5/$J5)*(B$9-B$5))</f>
        <v>13.56684990112797</v>
      </c>
      <c r="CM5" s="3">
        <f>C$5+(($I5/$J5)*(C$9-C$5))</f>
        <v>-87.706910484800332</v>
      </c>
      <c r="CN5" s="3">
        <f>D$5+(($I5/$J5)*(D$9-D$5))</f>
        <v>52.299450296616087</v>
      </c>
      <c r="CO5" s="3">
        <f>SQRT((($CG5-CL5)^2)+(($CH5-CM5)^2)+(($CI5-CN5)^2))</f>
        <v>6256.9190527730943</v>
      </c>
      <c r="CP5" s="3">
        <f>SQRT((($CG5-$B$9)^2)+(($CH5-$C$9)^2)+(($CI5-$D$9)^2))</f>
        <v>6274.9628456516839</v>
      </c>
      <c r="CQ5" s="3">
        <f>ACOS((($CK5^2)+($CO5^2)-(($I5-$F5)^2))/(2*$CK5*$CO5))</f>
        <v>1.6551697767623885E-2</v>
      </c>
      <c r="CR5" s="3">
        <f t="shared" ref="CR5:CR45" si="31">ACOS((($CO5^2)+($CP5^2)-(($J5-$I5)^2))/(2*$CO5*$CP5))</f>
        <v>9.3614928094205574E-3</v>
      </c>
      <c r="CS5" s="3">
        <f t="shared" ref="CS5:CS45" si="32">(ABS((C$39-C$38)/C$38))*(SIN(CQ5)/SIN(CR5))</f>
        <v>0.9678506362070205</v>
      </c>
      <c r="CT5" s="3">
        <f>SQRT(1+(CS5^2)-(2*ABS(CS5)*COS(CQ5+CR5)))</f>
        <v>4.1029874294807367E-2</v>
      </c>
      <c r="CU5" s="3">
        <f t="shared" ref="CU5:CU45" si="33">C$39/CT5</f>
        <v>3112.1084885941796</v>
      </c>
      <c r="CV5" s="3">
        <f>CS5*CU5</f>
        <v>3012.0561806311457</v>
      </c>
      <c r="CW5" s="3">
        <f t="shared" ref="CW5:CW45" si="34">CG5+($CU5/$CK5)*(B$5-CG5)</f>
        <v>-3113.0435311970623</v>
      </c>
      <c r="CX5" s="3">
        <f t="shared" ref="CX5:CX45" si="35">CH5+($CU5/$CK5)*(C$5-CH5)</f>
        <v>255.30075409129216</v>
      </c>
      <c r="CY5" s="3">
        <f t="shared" ref="CY5:CY45" si="36">CI5+($CU5/$CK5)*(D$5-CI5)</f>
        <v>94.975101425631834</v>
      </c>
      <c r="CZ5" s="3">
        <f t="shared" ref="CZ5:CZ45" si="37">CG5+($CV5/$CP5)*(B$9-CG5)</f>
        <v>-3218.0977372403754</v>
      </c>
      <c r="DA5" s="3">
        <f t="shared" ref="DA5:DA45" si="38">CH5+($CV5/$CP5)*(C$9-CH5)</f>
        <v>207.23959227757427</v>
      </c>
      <c r="DB5" s="3">
        <f t="shared" ref="DB5:DB45" si="39">CI5+($CV5/$CP5)*(D$9-CI5)</f>
        <v>40.584601172494054</v>
      </c>
      <c r="DC5" s="3">
        <f t="shared" ref="DC5:DC45" si="40">DC$2-SQRT((CW5-CZ5)^2+(CX5-DA5)^2+(CY5-DB5)^2)</f>
        <v>1.5916157281026244E-11</v>
      </c>
      <c r="DD5" s="3">
        <f t="shared" ref="DD5:DF9" si="41">CW5+(($DD$1/$DC$2)*(CZ5-CW5))</f>
        <v>-3180.9332360890362</v>
      </c>
      <c r="DE5" s="3">
        <f t="shared" si="41"/>
        <v>224.2419491639248</v>
      </c>
      <c r="DF5" s="3">
        <f t="shared" si="41"/>
        <v>59.826056468879237</v>
      </c>
      <c r="DG5" s="3">
        <f>CW5+(($DG$1/$DC$2)*(CZ5-CW5))</f>
        <v>-3143.7696343470261</v>
      </c>
      <c r="DH5" s="3">
        <f t="shared" ref="DH5:DI5" si="42">CX5+(($DG$1/$DC$2)*(DA5-CX5))</f>
        <v>241.24389458024561</v>
      </c>
      <c r="DI5" s="3">
        <f t="shared" si="42"/>
        <v>79.067046107342065</v>
      </c>
      <c r="DJ5" s="3">
        <f>CW5+(($DJ$1/$DC$2)*(CZ5-CW5))</f>
        <v>-3185.4912978754278</v>
      </c>
      <c r="DK5" s="3">
        <f t="shared" ref="DK5:DL5" si="43">CX5+(($DJ$1/$DC$2)*(DA5-CX5))</f>
        <v>222.1566852480529</v>
      </c>
      <c r="DL5" s="3">
        <f t="shared" si="43"/>
        <v>57.46617703059821</v>
      </c>
      <c r="DM5" s="3">
        <f>DM$2-SQRT((DG5-$CW5)^2+(DH5-$CX5)^2+(DI5-$CY5)^2)</f>
        <v>4.5474735088646412E-12</v>
      </c>
      <c r="DN5" s="3">
        <f>DN$2-SQRT((DD5-$CW5)^2+(DE5-$CX5)^2+(DF5-$CY5)^2)</f>
        <v>1.0388134796812665E-11</v>
      </c>
      <c r="DO5" s="3">
        <f>DO$2-SQRT((DJ5-$CW5)^2+(DK5-$CX5)^2+(DL5-$CY5)^2)</f>
        <v>1.1141310096718371E-11</v>
      </c>
      <c r="DP5" s="3">
        <f>ABS((CG5-B$8)*(((DE5-CH5)*(D$7-D$8))-((DF5-CI5)*(C$7-C$8)))+(CH5-C$8)*(((DF5-CI5)*(B$7-B$8))-((DD5-CG5)*(D$7-D$8)))+(CI5-D$8)*(((DD5-CG5)*(C$7-C$8))-((DE5-CH5)*(B$7-B$8))))/SQRT((((DE5-CH5)*(D$7-D$8))-((DF5-CI5)*(C$7-C$8)))^2+(((DF5-CI5)*(B$7-B$8))-((DD5-CG5)*(D$7-D$8)))^2+(((DD5-CG5)*(C$7-C$8))-((DE5-CH5)*(B$7-B$8)))^2)</f>
        <v>2.3957892223942244E-11</v>
      </c>
      <c r="DQ5" s="3">
        <f>ABS((CG5-B$6)*(((DH5-CH5)*(D$7-D$6))-((DI5-CI5)*(C$7-C$6)))+(CH5-C$6)*(((DI5-CI5)*(B$7-B$6))-((DG5-CG5)*(D$7-D$6)))+(CI5-D$6)*(((DG5-CG5)*(C$7-C$6))-((DH5-CH5)*(B$7-B$6))))/SQRT((((DH5-CH5)*(D$7-D$6))-((DI5-CI5)*(C$7-C$6)))^2+(((DI5-CI5)*(B$7-B$6))-((DG5-CG5)*(D$7-D$6)))^2+(((DG5-CG5)*(C$7-C$6))-((DH5-CH5)*(B$7-B$6)))^2)</f>
        <v>3.1363932743975591E-11</v>
      </c>
      <c r="DR5" s="3">
        <f>ABS((CG5-B$8)*(((DK5-CH5)*(D$6-D$8))-((DL5-CI5)*(C$6-C$8)))+(CH5-C$8)*(((DL5-CI5)*(B$6-B$8))-((DJ5-CG5)*(D$6-D$8)))+(CI5-D$8)*(((DJ5-CG5)*(C$6-C$8))-((DK5-CH5)*(B$6-B$8))))/SQRT((((DK5-CH5)*(D$6-D$8))-((DL5-CI5)*(C$6-C$8)))^2+(((DL5-CI5)*(B$6-B$8))-((DJ5-CG5)*(D$6-D$8)))^2+(((DJ5-CG5)*(C$6-C$8))-((DK5-CH5)*(B$6-B$8)))^2)</f>
        <v>3.0439627140757659E-11</v>
      </c>
      <c r="DS5">
        <f>SQRT((B$8-CG5)^2+(C$8-CH5)^2+(D$8-CI5)^2)</f>
        <v>6384.2110270717039</v>
      </c>
      <c r="DT5">
        <f>SQRT((B$7-CG5)^2+(C$7-CH5)^2+(D$7-CI5)^2)</f>
        <v>6089.0702969189824</v>
      </c>
      <c r="DU5">
        <f>SQRT((B$8-CL5)^2+(C$8-CM5)^2+(D$8-CN5)^2)</f>
        <v>128.54767105230547</v>
      </c>
      <c r="DV5">
        <f>SQRT((B$7-CL5)^2+(C$7-CM5)^2+(D$7-CN5)^2)</f>
        <v>189.99143967803954</v>
      </c>
      <c r="DW5" s="3">
        <f>ACOS(((DS5^2)+($CO5^2)-(DU5^2))/(2*DS5*$CO5))</f>
        <v>2.835910811157305E-3</v>
      </c>
      <c r="DX5">
        <f>ACOS(((DT5^2)+($CO5^2)-(DV5^2))/(2*DT5*$CO5))</f>
        <v>1.4421408935137991E-2</v>
      </c>
      <c r="DY5">
        <f>SQRT(('3d AE'!C$34-$DD5)^2+('3d AE'!D$34-$DE5)^2+('3d AE'!E$34-$DF5)^2)</f>
        <v>19.190893805253918</v>
      </c>
      <c r="DZ5">
        <f>SQRT(('3d AE'!C$33-$DD5)^2+('3d AE'!D$33-$DE5)^2+('3d AE'!E$33-$DF5)^2)</f>
        <v>72.71344428240586</v>
      </c>
      <c r="EA5">
        <f>DY5+DZ5</f>
        <v>91.904338087659781</v>
      </c>
      <c r="EB5">
        <f>EA5-EA$1</f>
        <v>0.30253112393505432</v>
      </c>
      <c r="EC5" t="str">
        <f>IF($EB5=$EC$1,CG5,"--------")</f>
        <v>--------</v>
      </c>
      <c r="ED5" t="str">
        <f t="shared" ref="ED5:EE5" si="44">IF($EB5=$EC$1,CH5,"--------")</f>
        <v>--------</v>
      </c>
      <c r="EE5" t="str">
        <f t="shared" si="44"/>
        <v>--------</v>
      </c>
      <c r="EG5" s="3" t="e">
        <f>(ABS((AI$39-AI$38)/AI$38))*(SIN(DW5)/SIN(DX5))</f>
        <v>#DIV/0!</v>
      </c>
      <c r="EH5" s="3" t="e">
        <f>SQRT(1+(EG5^2)-(2*ABS(EG5)*COS(DW5+DX5)))</f>
        <v>#DIV/0!</v>
      </c>
      <c r="EI5" s="3" t="e">
        <f t="shared" ref="EI5" si="45">AI$39/EH5</f>
        <v>#DIV/0!</v>
      </c>
    </row>
    <row r="6" spans="1:139" x14ac:dyDescent="0.25">
      <c r="A6" s="1" t="str">
        <f>'[1]2d'!B6</f>
        <v>B</v>
      </c>
      <c r="B6" s="1">
        <f>'3d AE'!C5</f>
        <v>-400</v>
      </c>
      <c r="C6" s="1">
        <f>'3d AE'!D5</f>
        <v>-100</v>
      </c>
      <c r="D6" s="1">
        <f>'3d AE'!E5</f>
        <v>234</v>
      </c>
      <c r="E6">
        <f>E5+H$2</f>
        <v>0.28418604999999997</v>
      </c>
      <c r="F6">
        <v>0</v>
      </c>
      <c r="G6">
        <f>E6*J6</f>
        <v>48.038371439207339</v>
      </c>
      <c r="H6">
        <f>($B$17*G6*J6)/((G6-J6)+($B$17*J6))</f>
        <v>115.09940667969541</v>
      </c>
      <c r="I6">
        <f t="shared" ref="I6:I45" si="46">($B$18*G6*J6)/((G6-J6)+($B$18*J6))</f>
        <v>107.66768386399325</v>
      </c>
      <c r="J6">
        <f t="shared" ref="J6:J45" si="47">SQRT((B$9-B$5)^2+(C$9-C$5)^2+(D$9-D$5)^2)</f>
        <v>169.03845716285983</v>
      </c>
      <c r="K6">
        <f t="shared" si="2"/>
        <v>0.51488384999999859</v>
      </c>
      <c r="L6">
        <f t="shared" si="2"/>
        <v>-44.670698099999996</v>
      </c>
      <c r="M6">
        <f t="shared" si="2"/>
        <v>91.455348450000002</v>
      </c>
      <c r="N6">
        <f t="shared" si="3"/>
        <v>15.193545413430471</v>
      </c>
      <c r="O6">
        <f t="shared" si="3"/>
        <v>-93.070609201041009</v>
      </c>
      <c r="P6">
        <f t="shared" si="3"/>
        <v>47.419363759708588</v>
      </c>
      <c r="Q6">
        <f t="shared" si="4"/>
        <v>13.566852004154633</v>
      </c>
      <c r="R6">
        <f t="shared" si="4"/>
        <v>-87.706917419104457</v>
      </c>
      <c r="S6">
        <f t="shared" si="4"/>
        <v>52.299443987536108</v>
      </c>
      <c r="T6">
        <f t="shared" ref="T6:T45" si="48">((C$7-C$6)*(M6-D$6))-((D$7-D$6)*(L6-C$6))</f>
        <v>-215.74238029999924</v>
      </c>
      <c r="U6">
        <f t="shared" ref="U6:U45" si="49">((D$7-D$6)*(K6-B$6))-((B$7-B$6)*(M6-D$6))</f>
        <v>-2439.8701490499952</v>
      </c>
      <c r="V6">
        <f t="shared" ref="V6:V45" si="50">((B$7-B$6)*(L6-C$6))-((C$7-C$6)*(K6-B$6))</f>
        <v>-1553.2280169999976</v>
      </c>
      <c r="W6">
        <f t="shared" ref="W6:W45" si="51">-((B$6*T6)+(C$6*U6)+(D$6*V6))</f>
        <v>33171.388953000249</v>
      </c>
      <c r="X6">
        <f t="shared" ref="X6:X25" si="52">((C$8-C$6)*(P6-D$6))-((D$8-D$6)*(O6-C$6))</f>
        <v>1759.039432272381</v>
      </c>
      <c r="Y6">
        <f t="shared" ref="Y6:Y25" si="53">((D$8-D$6)*(N6-B$6))-((B$8-B$6)*(P6-D$6))</f>
        <v>17714.834487071275</v>
      </c>
      <c r="Z6">
        <f t="shared" ref="Z6:Z25" si="54">((B$8-B$6)*(O6-C$6))-((C$8-C$6)*(N6-B$6))</f>
        <v>4572.2581222647159</v>
      </c>
      <c r="AA6">
        <f t="shared" ref="AA6:AA25" si="55">-((B$6*X6)+(C$6*Y6)+(D$6*Z6))</f>
        <v>1405190.8210061365</v>
      </c>
      <c r="AB6">
        <f t="shared" ref="AB6:AB25" si="56">((C$8-C$7)*(S6-D$7))-((D$8-D$7)*(R6-C$7))</f>
        <v>783.08899407348326</v>
      </c>
      <c r="AC6">
        <f t="shared" ref="AC6:AC25" si="57">((D$8-D$7)*(Q6-B$7))-((B$8-B$7)*(S6-D$7))</f>
        <v>8040.1765992115288</v>
      </c>
      <c r="AD6">
        <f t="shared" ref="AD6:AD25" si="58">((B$8-B$7)*(R6-C$7))-((C$8-C$7)*(Q6-B$7))</f>
        <v>-869.45272363142067</v>
      </c>
      <c r="AE6">
        <f t="shared" ref="AE6:AE25" si="59">-((B$7*AB6)+(C$7*AC6)+(D$7*AD6))</f>
        <v>740026.94655275659</v>
      </c>
      <c r="AF6" s="6">
        <f t="shared" ref="AF6:AF45" si="60">((W6*((Y6*AD6)-(Z6*AC6)))-(U6*((AA6*AD6)-(Z6*AE6)))+(V6*((AA6*AC6)-(Y6*AE6))))/((T6*((Y6*AD6)-(Z6*AC6)))-(U6*((X6*AD6)-(Z6*AB6)))+(V6*((X6*AC6)-(Y6*AB6))))</f>
        <v>6213.939557425133</v>
      </c>
      <c r="AG6" s="6">
        <f t="shared" ref="AG6:AG45" si="61">((T6*((AA6*AD6)-(Z6*AE6)))-(W6*((X6*AD6)-(Z6*AB6)))+(V6*((X6*AE6)-(AA6*AB6))))/((T6*((Y6*AD6)-(Z6*AC6)))-(U6*((X6*AD6)-(Z6*AB6)))+(V6*((X6*AC6)-(Y6*AB6))))</f>
        <v>-520.42019636805594</v>
      </c>
      <c r="AH6" s="6">
        <f t="shared" ref="AH6:AH45" si="62">((T6*((Y6*AE6)-(AA6*AC6)))-(U6*((X6*AE6)-(AA6*AB6)))+(W6*((X6*AC6)-(Y6*AB6))))/((T6*((Y6*AD6)-(Z6*AC6)))-(U6*((X6*AD6)-(Z6*AB6)))+(V6*((X6*AC6)-(Y6*AB6))))</f>
        <v>-66.972651080543855</v>
      </c>
      <c r="AI6">
        <f t="shared" ref="AI6:AI25" si="63">Q6*AB6+R6*AC6+S6*AD6+AE6</f>
        <v>0</v>
      </c>
      <c r="AJ6">
        <f t="shared" si="5"/>
        <v>0</v>
      </c>
      <c r="AK6">
        <f t="shared" si="6"/>
        <v>0</v>
      </c>
      <c r="AL6" s="1">
        <f t="shared" ref="AL6:AL25" si="64">((V6*AA6)-(Z6*W6))/((Z6*U6)-(V6*Y6))</f>
        <v>-142.68501178865552</v>
      </c>
      <c r="AM6" s="1">
        <f t="shared" si="7"/>
        <v>245.49150914072658</v>
      </c>
      <c r="AN6" s="1">
        <f t="shared" si="8"/>
        <v>245.49150914072652</v>
      </c>
      <c r="AO6" s="1">
        <f t="shared" si="9"/>
        <v>16359461.135571823</v>
      </c>
      <c r="AP6" s="1">
        <f t="shared" si="10"/>
        <v>-1745759.4785698371</v>
      </c>
      <c r="AQ6" s="1">
        <f t="shared" si="11"/>
        <v>469987.24294196023</v>
      </c>
      <c r="AR6" s="1">
        <f t="shared" si="12"/>
        <v>0</v>
      </c>
      <c r="AS6" s="1">
        <f t="shared" si="13"/>
        <v>0</v>
      </c>
      <c r="AT6" s="1">
        <f t="shared" ref="AT6:AT25" si="65">AP$1*AO6</f>
        <v>24539191.703357734</v>
      </c>
      <c r="AU6" s="1">
        <f t="shared" ref="AU6:AU25" si="66">AL6+(AP$1*AP6)</f>
        <v>-2618781.9028665442</v>
      </c>
      <c r="AV6" s="1">
        <f t="shared" ref="AV6:AV25" si="67">AM6+(AP$1*AQ6)</f>
        <v>705226.35592208104</v>
      </c>
      <c r="AW6" s="1">
        <f t="shared" ref="AW6:AW25" si="68">(T6*AT6)+(U6*AU6)+(V6*AV6)+W6</f>
        <v>-9.2393020167946815E-7</v>
      </c>
      <c r="AX6" s="1">
        <f t="shared" si="14"/>
        <v>2.2226013243198395E-6</v>
      </c>
      <c r="AY6" s="2">
        <f t="shared" si="15"/>
        <v>-76.702388829326864</v>
      </c>
      <c r="AZ6" s="2">
        <f t="shared" si="16"/>
        <v>141.84347398267477</v>
      </c>
      <c r="BA6" s="2">
        <f t="shared" ref="BA6:BA25" si="69">-(AE6+(AC6*AY6))/AD6</f>
        <v>141.8434739826746</v>
      </c>
      <c r="BB6" s="2">
        <f t="shared" si="17"/>
        <v>14609579.301921625</v>
      </c>
      <c r="BC6" s="2">
        <f t="shared" si="18"/>
        <v>-1403893.5655538393</v>
      </c>
      <c r="BD6" s="2">
        <f t="shared" si="19"/>
        <v>176028.62314323219</v>
      </c>
      <c r="BE6" s="2">
        <f t="shared" si="20"/>
        <v>0</v>
      </c>
      <c r="BF6" s="2">
        <f t="shared" ref="BF6:BF25" si="70">AB6*BB6+AC6*BC6+AD6*BD6</f>
        <v>-2.9802322387695313E-7</v>
      </c>
      <c r="BG6" s="2">
        <f t="shared" ref="BG6:BG25" si="71">BC$1*BB6</f>
        <v>24836284.813266762</v>
      </c>
      <c r="BH6" s="2">
        <f t="shared" ref="BH6:BH25" si="72">AY6+(BC$1*BC6)</f>
        <v>-2386695.7638303563</v>
      </c>
      <c r="BI6" s="2">
        <f t="shared" ref="BI6:BI25" si="73">AZ6+(BC$1*BD6)</f>
        <v>299390.50281747739</v>
      </c>
      <c r="BJ6" s="2">
        <f t="shared" si="21"/>
        <v>7.4499985203146935E-7</v>
      </c>
      <c r="BK6" s="2">
        <f t="shared" ref="BK6:BK25" si="74">(AB6*BG6)+(AC6*BH6)+(AD6*BI6)+AE6</f>
        <v>-5.1526585593819618E-6</v>
      </c>
      <c r="BL6" s="29">
        <f t="shared" si="22"/>
        <v>-88.285858292482743</v>
      </c>
      <c r="BM6" s="29">
        <f t="shared" si="23"/>
        <v>34.726505360895658</v>
      </c>
      <c r="BN6" s="29">
        <f t="shared" ref="BN6:BN25" si="75">-(AE6+(AC6*BL6))/AD6</f>
        <v>34.72650536089553</v>
      </c>
      <c r="BO6" s="29">
        <f t="shared" si="24"/>
        <v>-52163973.853651553</v>
      </c>
      <c r="BP6" s="29">
        <f t="shared" si="25"/>
        <v>5109886.6389728794</v>
      </c>
      <c r="BQ6" s="29">
        <f t="shared" si="26"/>
        <v>270695.76178783551</v>
      </c>
      <c r="BR6" s="29">
        <f t="shared" si="27"/>
        <v>-4.76837158203125E-6</v>
      </c>
      <c r="BS6" s="29">
        <f t="shared" ref="BS6:BS25" si="76">AB6*BO6+AC6*BP6+AD6*BQ6</f>
        <v>-2.384185791015625E-7</v>
      </c>
      <c r="BT6" s="29">
        <f t="shared" ref="BT6:BT25" si="77">BP$1*BO6</f>
        <v>92851873.459499761</v>
      </c>
      <c r="BU6" s="29">
        <f t="shared" ref="BU6:BU25" si="78">BL6+(BP$1*BP6)</f>
        <v>-9095686.5032300167</v>
      </c>
      <c r="BV6" s="29">
        <f t="shared" ref="BV6:BV25" si="79">BM6+(BP$1*BQ6)</f>
        <v>-481803.72947698628</v>
      </c>
      <c r="BW6" s="29">
        <f t="shared" si="28"/>
        <v>7.9446472227573395E-6</v>
      </c>
      <c r="BX6" s="29">
        <f t="shared" ref="BX6:BX25" si="80">(AB6*BT6)+(AC6*BU6)+(AD6*BV6)+AE6</f>
        <v>-2.1426239982247353E-6</v>
      </c>
      <c r="BY6" s="3">
        <f>0</f>
        <v>0</v>
      </c>
      <c r="BZ6" s="3">
        <f t="shared" ref="BZ6:CA21" si="81">AY6-AL6</f>
        <v>65.982622959328651</v>
      </c>
      <c r="CA6" s="3">
        <f t="shared" si="81"/>
        <v>-103.64803515805181</v>
      </c>
      <c r="CB6" s="5">
        <f t="shared" ref="CB6:CB25" si="82">(AP6*BD6)-(AQ6*BC6)</f>
        <v>352508428906.71167</v>
      </c>
      <c r="CC6" s="5">
        <f t="shared" ref="CC6:CC25" si="83">(AQ6*BB6)-(AO6*BD6)</f>
        <v>3986582477592.1465</v>
      </c>
      <c r="CD6" s="5">
        <f t="shared" ref="CD6:CD25" si="84">(AO6*BC6)-(AP6*BB6)</f>
        <v>2537869320089.9922</v>
      </c>
      <c r="CE6" s="3">
        <f t="shared" ref="CE6:CE18" si="85">((BY6*CB6)+(BZ6*CC6)+(CA6*CD6))/SQRT(CB6^2+CC6^2+CD6^2)</f>
        <v>6.5942531706860215E-14</v>
      </c>
      <c r="CF6" s="3">
        <f t="shared" ref="CF6:CF25" si="86">-(AC6*AL6+AD6*AM6+AE6)/(AB6*AO6+AC6*AP6+AD6*AQ6)</f>
        <v>-3.7983766738585405E-4</v>
      </c>
      <c r="CG6" s="61">
        <f t="shared" ref="CG6:CG11" si="87">CF6*AO6</f>
        <v>-6213.9395574251357</v>
      </c>
      <c r="CH6" s="61">
        <f t="shared" ref="CH6:CH11" si="88">AL6+CF6*AP6</f>
        <v>520.42019636805628</v>
      </c>
      <c r="CI6" s="61">
        <f t="shared" ref="CI6:CI11" si="89">AM6+CF6*AQ6</f>
        <v>66.972651080543699</v>
      </c>
      <c r="CJ6" s="62">
        <f t="shared" ref="CJ6:CJ16" si="90">SQRT((B$4-CG6)^2+(C$4-CH6)^2+(D$4-CI6)^2)</f>
        <v>6.0881757873962679</v>
      </c>
      <c r="CK6" s="3">
        <f>SQRT((($CG6-$B$5)^2)+(($CH6-$C$5)^2)+(($CI6-$D$5)^2))</f>
        <v>6226.825088335665</v>
      </c>
      <c r="CL6" s="3">
        <f t="shared" ref="CL6:CL45" si="91">B$5+(($I6/$J6)*(B$9-B$5))</f>
        <v>13.566852004154633</v>
      </c>
      <c r="CM6" s="3">
        <f t="shared" ref="CM6:CM45" si="92">C$5+(($I6/$J6)*(C$9-C$5))</f>
        <v>-87.706917419104457</v>
      </c>
      <c r="CN6" s="3">
        <f t="shared" ref="CN6:CN45" si="93">D$5+(($I6/$J6)*(D$9-D$5))</f>
        <v>52.299443987536108</v>
      </c>
      <c r="CO6" s="3">
        <f t="shared" ref="CO6:CO45" si="94">SQRT((($CG6-CL6)^2)+(($CH6-CM6)^2)+(($CI6-CN6)^2))</f>
        <v>6257.1455128526768</v>
      </c>
      <c r="CP6" s="3">
        <f t="shared" ref="CP6:CP45" si="95">SQRT((($CG6-$B$9)^2)+(($CH6-$C$9)^2)+(($CI6-$D$9)^2))</f>
        <v>6275.1892931153561</v>
      </c>
      <c r="CQ6" s="3">
        <f t="shared" ref="CQ6:CQ45" si="96">ACOS((($CK6^2)+($CO6^2)-(($I6-$F6)^2))/(2*$CK6*$CO6))</f>
        <v>1.6551097305220974E-2</v>
      </c>
      <c r="CR6" s="3">
        <f t="shared" si="31"/>
        <v>9.3611535052295913E-3</v>
      </c>
      <c r="CS6" s="3">
        <f t="shared" si="32"/>
        <v>0.96785060613146257</v>
      </c>
      <c r="CT6" s="3">
        <f t="shared" ref="CT6:CT45" si="97">SQRT(1+(CS6^2)-(2*ABS(CS6)*COS(CQ6+CR6)))</f>
        <v>4.1029323239958795E-2</v>
      </c>
      <c r="CU6" s="3">
        <f t="shared" si="33"/>
        <v>3112.1502865653988</v>
      </c>
      <c r="CV6" s="3">
        <f t="shared" ref="CV6:CV45" si="98">CS6*CU6</f>
        <v>3012.0965412245259</v>
      </c>
      <c r="CW6" s="3">
        <f t="shared" si="34"/>
        <v>-3113.2273971232835</v>
      </c>
      <c r="CX6" s="3">
        <f t="shared" si="35"/>
        <v>255.31762118585522</v>
      </c>
      <c r="CY6" s="3">
        <f t="shared" si="36"/>
        <v>94.974968075413841</v>
      </c>
      <c r="CZ6" s="3">
        <f t="shared" si="37"/>
        <v>-3218.2829203360197</v>
      </c>
      <c r="DA6" s="3">
        <f t="shared" si="38"/>
        <v>207.25791151694284</v>
      </c>
      <c r="DB6" s="3">
        <f t="shared" si="39"/>
        <v>40.585728798643302</v>
      </c>
      <c r="DC6" s="3">
        <f t="shared" si="40"/>
        <v>-7.0912165028857999E-12</v>
      </c>
      <c r="DD6" s="3">
        <f t="shared" si="41"/>
        <v>-3181.1179532162405</v>
      </c>
      <c r="DE6" s="3">
        <f t="shared" si="41"/>
        <v>224.25975468528694</v>
      </c>
      <c r="DF6" s="3">
        <f t="shared" si="41"/>
        <v>59.826738005724522</v>
      </c>
      <c r="DG6" s="3">
        <f t="shared" ref="DG6:DG9" si="99">CW6+(($DG$1/$DC$2)*(CZ6-CW6))</f>
        <v>-3143.9538855170663</v>
      </c>
      <c r="DH6" s="3">
        <f t="shared" ref="DH6:DH9" si="100">CX6+(($DG$1/$DC$2)*(DA6-CX6))</f>
        <v>241.26118639603365</v>
      </c>
      <c r="DI6" s="3">
        <f t="shared" ref="DI6:DI8" si="101">CY6+(($DG$1/$DC$2)*(DB6-CY6))</f>
        <v>79.067281565679082</v>
      </c>
      <c r="DJ6" s="3">
        <f t="shared" ref="DJ6:DJ9" si="102">CW6+(($DJ$1/$DC$2)*(CZ6-CW6))</f>
        <v>-3185.6760721516016</v>
      </c>
      <c r="DK6" s="3">
        <f t="shared" ref="DK6:DK9" si="103">CX6+(($DJ$1/$DC$2)*(DA6-CX6))</f>
        <v>222.17455377465771</v>
      </c>
      <c r="DL6" s="3">
        <f t="shared" ref="DL6:DL9" si="104">CY6+(($DJ$1/$DC$2)*(DB6-CY6))</f>
        <v>57.46691327832476</v>
      </c>
      <c r="DM6" s="3">
        <f t="shared" ref="DM6:DM45" si="105">DM$2-SQRT((DG6-$CW6)^2+(DH6-$CX6)^2+(DI6-$CY6)^2)</f>
        <v>-1.9966250874858815E-12</v>
      </c>
      <c r="DN6" s="3">
        <f t="shared" ref="DN6:DN45" si="106">DN$2-SQRT((DD6-$CW6)^2+(DE6-$CX6)^2+(DF6-$CY6)^2)</f>
        <v>-4.7322146201622672E-12</v>
      </c>
      <c r="DO6" s="3">
        <f t="shared" ref="DO6:DO45" si="107">DO$2-SQRT((DJ6-$CW6)^2+(DK6-$CX6)^2+(DL6-$CY6)^2)</f>
        <v>-5.0306425691815093E-12</v>
      </c>
      <c r="DP6" s="3">
        <f t="shared" ref="DP6:DP45" si="108">ABS((CG6-B$8)*(((DE6-CH6)*(D$7-D$8))-((DF6-CI6)*(C$7-C$8)))+(CH6-C$8)*(((DF6-CI6)*(B$7-B$8))-((DD6-CG6)*(D$7-D$8)))+(CI6-D$8)*(((DD6-CG6)*(C$7-C$8))-((DE6-CH6)*(B$7-B$8))))/SQRT((((DE6-CH6)*(D$7-D$8))-((DF6-CI6)*(C$7-C$8)))^2+(((DF6-CI6)*(B$7-B$8))-((DD6-CG6)*(D$7-D$8)))^2+(((DD6-CG6)*(C$7-C$8))-((DE6-CH6)*(B$7-B$8)))^2)</f>
        <v>1.3680561950496468E-11</v>
      </c>
      <c r="DQ6" s="3">
        <f t="shared" ref="DQ6:DQ45" si="109">ABS((CG6-B$6)*(((DH6-CH6)*(D$7-D$6))-((DI6-CI6)*(C$7-C$6)))+(CH6-C$6)*(((DI6-CI6)*(B$7-B$6))-((DG6-CG6)*(D$7-D$6)))+(CI6-D$6)*(((DG6-CG6)*(C$7-C$6))-((DH6-CH6)*(B$7-B$6))))/SQRT((((DH6-CH6)*(D$7-D$6))-((DI6-CI6)*(C$7-C$6)))^2+(((DI6-CI6)*(B$7-B$6))-((DG6-CG6)*(D$7-D$6)))^2+(((DG6-CG6)*(C$7-C$6))-((DH6-CH6)*(B$7-B$6)))^2)</f>
        <v>1.8164617446057605E-11</v>
      </c>
      <c r="DR6" s="3">
        <f t="shared" ref="DR6:DR45" si="110">ABS((CG6-B$8)*(((DK6-CH6)*(D$6-D$8))-((DL6-CI6)*(C$6-C$8)))+(CH6-C$8)*(((DL6-CI6)*(B$6-B$8))-((DJ6-CG6)*(D$6-D$8)))+(CI6-D$8)*(((DJ6-CG6)*(C$6-C$8))-((DK6-CH6)*(B$6-B$8))))/SQRT((((DK6-CH6)*(D$6-D$8))-((DL6-CI6)*(C$6-C$8)))^2+(((DL6-CI6)*(B$6-B$8))-((DJ6-CG6)*(D$6-D$8)))^2+(((DJ6-CG6)*(C$6-C$8))-((DK6-CH6)*(B$6-B$8)))^2)</f>
        <v>1.7532000910924711E-11</v>
      </c>
      <c r="DS6">
        <f t="shared" ref="DS6:DS10" si="111">SQRT((B$8-CG6)^2+(C$8-CH6)^2+(D$8-CI6)^2)</f>
        <v>6384.4374846949559</v>
      </c>
      <c r="DT6">
        <f t="shared" ref="DT6:DT9" si="112">SQRT((B$7-CG6)^2+(C$7-CH6)^2+(D$7-CI6)^2)</f>
        <v>6089.2967243835647</v>
      </c>
      <c r="DU6">
        <f t="shared" ref="DU6:DU10" si="113">SQRT((B$8-CL6)^2+(C$8-CM6)^2+(D$8-CN6)^2)</f>
        <v>128.54766731472262</v>
      </c>
      <c r="DV6">
        <f t="shared" ref="DV6:DV10" si="114">SQRT((B$7-CL6)^2+(C$7-CM6)^2+(D$7-CN6)^2)</f>
        <v>189.99144537231649</v>
      </c>
      <c r="DW6" s="3">
        <f>ACOS(((DS6^2)+($CO6^2)-(DU6^2))/(2*DS6*$CO6))</f>
        <v>2.8358077158623374E-3</v>
      </c>
      <c r="DX6">
        <f t="shared" ref="DX6:DX9" si="115">ACOS(((DT6^2)+($CO6^2)-(DV6^2))/(2*DT6*$CO6))</f>
        <v>1.4420871833450644E-2</v>
      </c>
      <c r="DY6">
        <f>SQRT(('3d AE'!C$34-$DD6)^2+('3d AE'!D$34-$DE6)^2+('3d AE'!E$34-$DF6)^2)</f>
        <v>19.025257896612434</v>
      </c>
      <c r="DZ6">
        <f>SQRT(('3d AE'!C$33-$DD6)^2+('3d AE'!D$33-$DE6)^2+('3d AE'!E$33-$DF6)^2)</f>
        <v>72.859518144616743</v>
      </c>
      <c r="EA6">
        <f t="shared" ref="EA6:EA10" si="116">DY6+DZ6</f>
        <v>91.884776041229173</v>
      </c>
      <c r="EB6">
        <f t="shared" ref="EB6:EB45" si="117">EA6-EA$1</f>
        <v>0.28296907750444689</v>
      </c>
      <c r="EC6" t="str">
        <f>IF($EB6=$EC$1,CG6,"--------")</f>
        <v>--------</v>
      </c>
      <c r="ED6" t="str">
        <f t="shared" ref="ED6:ED45" si="118">IF($EB6=$EC$1,CH6,"--------")</f>
        <v>--------</v>
      </c>
      <c r="EE6" t="str">
        <f t="shared" ref="EE6:EE45" si="119">IF($EB6=$EC$1,CI6,"--------")</f>
        <v>--------</v>
      </c>
    </row>
    <row r="7" spans="1:139" x14ac:dyDescent="0.25">
      <c r="A7" s="1" t="str">
        <f>'[1]2d'!B7</f>
        <v>C</v>
      </c>
      <c r="B7" s="1">
        <f>'3d AE'!C6</f>
        <v>-153</v>
      </c>
      <c r="C7" s="1">
        <f>'3d AE'!D6</f>
        <v>-62</v>
      </c>
      <c r="D7" s="1">
        <f>'3d AE'!E6</f>
        <v>140</v>
      </c>
      <c r="E7">
        <f t="shared" ref="E7:E45" si="120">E6+H$2</f>
        <v>0.28418609999999994</v>
      </c>
      <c r="F7">
        <v>0</v>
      </c>
      <c r="G7">
        <f t="shared" ref="G7:G45" si="121">E7*J7</f>
        <v>48.038379891130191</v>
      </c>
      <c r="H7">
        <f t="shared" ref="H7:H45" si="122">($B$17*G7*J7)/((G7-J7)+($B$17*J7))</f>
        <v>115.09941570699611</v>
      </c>
      <c r="I7">
        <f t="shared" si="46"/>
        <v>107.6676934718938</v>
      </c>
      <c r="J7">
        <f t="shared" si="47"/>
        <v>169.03845716285983</v>
      </c>
      <c r="K7">
        <f t="shared" si="2"/>
        <v>0.51488569999999712</v>
      </c>
      <c r="L7">
        <f t="shared" si="2"/>
        <v>-44.670704199999996</v>
      </c>
      <c r="M7">
        <f t="shared" si="2"/>
        <v>91.455342900000005</v>
      </c>
      <c r="N7">
        <f t="shared" si="3"/>
        <v>15.19354738937211</v>
      </c>
      <c r="O7">
        <f t="shared" si="3"/>
        <v>-93.070615716308041</v>
      </c>
      <c r="P7">
        <f t="shared" si="3"/>
        <v>47.419357831883673</v>
      </c>
      <c r="Q7">
        <f t="shared" si="4"/>
        <v>13.566854107180927</v>
      </c>
      <c r="R7">
        <f t="shared" si="4"/>
        <v>-87.706924353407388</v>
      </c>
      <c r="S7">
        <f t="shared" si="4"/>
        <v>52.299437678457224</v>
      </c>
      <c r="T7">
        <f t="shared" si="48"/>
        <v>-215.74316459999864</v>
      </c>
      <c r="U7">
        <f t="shared" si="49"/>
        <v>-2439.8689520999978</v>
      </c>
      <c r="V7">
        <f t="shared" si="50"/>
        <v>-1553.2295939999985</v>
      </c>
      <c r="W7">
        <f t="shared" si="51"/>
        <v>33171.563946000417</v>
      </c>
      <c r="X7">
        <f t="shared" si="52"/>
        <v>1759.0381410746245</v>
      </c>
      <c r="Y7">
        <f t="shared" si="53"/>
        <v>17714.8372929084</v>
      </c>
      <c r="Z7">
        <f t="shared" si="54"/>
        <v>4572.2546079724025</v>
      </c>
      <c r="AA7">
        <f t="shared" si="55"/>
        <v>1405191.4074551477</v>
      </c>
      <c r="AB7">
        <f t="shared" si="56"/>
        <v>783.08851140052775</v>
      </c>
      <c r="AC7">
        <f t="shared" si="57"/>
        <v>8040.1782248508571</v>
      </c>
      <c r="AD7">
        <f t="shared" si="58"/>
        <v>-869.45467126112817</v>
      </c>
      <c r="AE7">
        <f t="shared" si="59"/>
        <v>740027.24616159196</v>
      </c>
      <c r="AF7" s="6">
        <f t="shared" si="60"/>
        <v>6214.16500031345</v>
      </c>
      <c r="AG7" s="6">
        <f t="shared" si="61"/>
        <v>-520.44176452070224</v>
      </c>
      <c r="AH7" s="6">
        <f t="shared" si="62"/>
        <v>-66.973668433706194</v>
      </c>
      <c r="AI7">
        <f t="shared" si="63"/>
        <v>0</v>
      </c>
      <c r="AJ7">
        <f t="shared" si="5"/>
        <v>0</v>
      </c>
      <c r="AK7">
        <f t="shared" si="6"/>
        <v>0</v>
      </c>
      <c r="AL7" s="1">
        <f t="shared" si="64"/>
        <v>-142.68484052222485</v>
      </c>
      <c r="AM7" s="1">
        <f t="shared" si="7"/>
        <v>245.49099356879546</v>
      </c>
      <c r="AN7" s="1">
        <f t="shared" si="8"/>
        <v>245.49099356879549</v>
      </c>
      <c r="AO7" s="1">
        <f t="shared" si="9"/>
        <v>16359507.477152133</v>
      </c>
      <c r="AP7" s="1">
        <f t="shared" si="10"/>
        <v>-1745757.419210959</v>
      </c>
      <c r="AQ7" s="1">
        <f t="shared" si="11"/>
        <v>469967.48802154092</v>
      </c>
      <c r="AR7" s="1">
        <f t="shared" si="12"/>
        <v>0</v>
      </c>
      <c r="AS7" s="1">
        <f t="shared" si="13"/>
        <v>-7.152557373046875E-6</v>
      </c>
      <c r="AT7" s="1">
        <f t="shared" si="65"/>
        <v>24539261.215728201</v>
      </c>
      <c r="AU7" s="1">
        <f t="shared" si="66"/>
        <v>-2618778.8136569606</v>
      </c>
      <c r="AV7" s="1">
        <f t="shared" si="67"/>
        <v>705196.72302588017</v>
      </c>
      <c r="AW7" s="1">
        <f t="shared" si="68"/>
        <v>9.4540882855653763E-7</v>
      </c>
      <c r="AX7" s="1">
        <f t="shared" si="14"/>
        <v>-7.4491836130619049E-6</v>
      </c>
      <c r="AY7" s="2">
        <f t="shared" si="15"/>
        <v>-76.702386416977433</v>
      </c>
      <c r="AZ7" s="2">
        <f t="shared" si="16"/>
        <v>141.84337973459992</v>
      </c>
      <c r="BA7" s="2">
        <f t="shared" si="69"/>
        <v>141.84337973459984</v>
      </c>
      <c r="BB7" s="2">
        <f t="shared" si="17"/>
        <v>14609598.217541061</v>
      </c>
      <c r="BC7" s="2">
        <f t="shared" si="18"/>
        <v>-1403895.1528828321</v>
      </c>
      <c r="BD7" s="2">
        <f t="shared" si="19"/>
        <v>176019.85153502948</v>
      </c>
      <c r="BE7" s="2">
        <f t="shared" si="20"/>
        <v>0</v>
      </c>
      <c r="BF7" s="2">
        <f t="shared" si="70"/>
        <v>1.4007091522216797E-6</v>
      </c>
      <c r="BG7" s="2">
        <f t="shared" si="71"/>
        <v>24836316.969819803</v>
      </c>
      <c r="BH7" s="2">
        <f t="shared" si="72"/>
        <v>-2386698.4622872313</v>
      </c>
      <c r="BI7" s="2">
        <f t="shared" si="73"/>
        <v>299375.59098928468</v>
      </c>
      <c r="BJ7" s="2">
        <f t="shared" si="21"/>
        <v>7.0699024945497513E-7</v>
      </c>
      <c r="BK7" s="2">
        <f t="shared" si="74"/>
        <v>1.310836523771286E-7</v>
      </c>
      <c r="BL7" s="29">
        <f t="shared" si="22"/>
        <v>-88.285869657366533</v>
      </c>
      <c r="BM7" s="29">
        <f t="shared" si="23"/>
        <v>34.726501999946684</v>
      </c>
      <c r="BN7" s="29">
        <f t="shared" si="75"/>
        <v>34.726501999946763</v>
      </c>
      <c r="BO7" s="29">
        <f t="shared" si="24"/>
        <v>-52163989.972443752</v>
      </c>
      <c r="BP7" s="29">
        <f t="shared" si="25"/>
        <v>5109883.9833851364</v>
      </c>
      <c r="BQ7" s="29">
        <f t="shared" si="26"/>
        <v>270694.59314413182</v>
      </c>
      <c r="BR7" s="29">
        <f t="shared" si="27"/>
        <v>-4.291534423828125E-6</v>
      </c>
      <c r="BS7" s="29">
        <f t="shared" si="76"/>
        <v>4.8577785491943359E-6</v>
      </c>
      <c r="BT7" s="29">
        <f t="shared" si="77"/>
        <v>92851902.15094988</v>
      </c>
      <c r="BU7" s="29">
        <f t="shared" si="78"/>
        <v>-9095681.7762952</v>
      </c>
      <c r="BV7" s="29">
        <f t="shared" si="79"/>
        <v>-481801.64929455472</v>
      </c>
      <c r="BW7" s="29">
        <f t="shared" si="28"/>
        <v>-2.413848415017128E-5</v>
      </c>
      <c r="BX7" s="29">
        <f t="shared" si="80"/>
        <v>-5.8889854699373245E-6</v>
      </c>
      <c r="BY7" s="3">
        <f>0</f>
        <v>0</v>
      </c>
      <c r="BZ7" s="3">
        <f t="shared" si="81"/>
        <v>65.982454105247413</v>
      </c>
      <c r="CA7" s="3">
        <f t="shared" si="81"/>
        <v>-103.64761383419554</v>
      </c>
      <c r="CB7" s="5">
        <f t="shared" si="82"/>
        <v>352497116700.27258</v>
      </c>
      <c r="CC7" s="5">
        <f t="shared" si="83"/>
        <v>3986438097987.231</v>
      </c>
      <c r="CD7" s="5">
        <f t="shared" si="84"/>
        <v>2537781229239.1836</v>
      </c>
      <c r="CE7" s="3">
        <f t="shared" si="85"/>
        <v>-1.5167324701790995E-13</v>
      </c>
      <c r="CF7" s="3">
        <f t="shared" si="86"/>
        <v>-3.7985037196212781E-4</v>
      </c>
      <c r="CG7" s="61">
        <f t="shared" si="87"/>
        <v>-6214.1650003134491</v>
      </c>
      <c r="CH7" s="61">
        <f t="shared" si="88"/>
        <v>520.44176452070224</v>
      </c>
      <c r="CI7" s="61">
        <f t="shared" si="89"/>
        <v>66.973668433706308</v>
      </c>
      <c r="CJ7" s="62">
        <f t="shared" si="90"/>
        <v>5.8617012499596965</v>
      </c>
      <c r="CK7" s="3">
        <f t="shared" ref="CK7:CK24" si="123">SQRT((($CG7-$B$5)^2)+(($CH7-$C$5)^2)+(($CI7-$D$5)^2))</f>
        <v>6227.0515307399692</v>
      </c>
      <c r="CL7" s="3">
        <f t="shared" si="91"/>
        <v>13.566854107180927</v>
      </c>
      <c r="CM7" s="3">
        <f t="shared" si="92"/>
        <v>-87.706924353407388</v>
      </c>
      <c r="CN7" s="3">
        <f t="shared" si="93"/>
        <v>52.299437678457224</v>
      </c>
      <c r="CO7" s="3">
        <f t="shared" si="94"/>
        <v>6257.3719892134413</v>
      </c>
      <c r="CP7" s="3">
        <f t="shared" si="95"/>
        <v>6275.4157568602195</v>
      </c>
      <c r="CQ7" s="3">
        <f t="shared" si="96"/>
        <v>1.6550496843233065E-2</v>
      </c>
      <c r="CR7" s="3">
        <f t="shared" si="31"/>
        <v>9.3608142012531204E-3</v>
      </c>
      <c r="CS7" s="3">
        <f t="shared" si="32"/>
        <v>0.96785057605557645</v>
      </c>
      <c r="CT7" s="3">
        <f t="shared" si="97"/>
        <v>4.102877219923496E-2</v>
      </c>
      <c r="CU7" s="3">
        <f t="shared" si="33"/>
        <v>3112.1920845879736</v>
      </c>
      <c r="CV7" s="3">
        <f t="shared" si="98"/>
        <v>3012.1369018640758</v>
      </c>
      <c r="CW7" s="3">
        <f t="shared" si="34"/>
        <v>-3113.4112792086557</v>
      </c>
      <c r="CX7" s="3">
        <f t="shared" si="35"/>
        <v>255.33448979737329</v>
      </c>
      <c r="CY7" s="3">
        <f t="shared" si="36"/>
        <v>94.974834759111772</v>
      </c>
      <c r="CZ7" s="3">
        <f t="shared" si="37"/>
        <v>-3218.468119590364</v>
      </c>
      <c r="DA7" s="3">
        <f t="shared" si="38"/>
        <v>207.27623232759856</v>
      </c>
      <c r="DB7" s="3">
        <f t="shared" si="39"/>
        <v>40.586856509892698</v>
      </c>
      <c r="DC7" s="3">
        <f t="shared" si="40"/>
        <v>3.7147174225538038E-11</v>
      </c>
      <c r="DD7" s="3">
        <f t="shared" si="41"/>
        <v>-3181.3026865023039</v>
      </c>
      <c r="DE7" s="3">
        <f t="shared" si="41"/>
        <v>224.27756175871542</v>
      </c>
      <c r="DF7" s="3">
        <f t="shared" si="41"/>
        <v>59.827419609562774</v>
      </c>
      <c r="DG7" s="3">
        <f t="shared" si="99"/>
        <v>-3144.1381528461261</v>
      </c>
      <c r="DH7" s="3">
        <f t="shared" si="100"/>
        <v>241.27847974466772</v>
      </c>
      <c r="DI7" s="3">
        <f t="shared" si="101"/>
        <v>79.067517072902319</v>
      </c>
      <c r="DJ7" s="3">
        <f t="shared" si="102"/>
        <v>-3185.860862586615</v>
      </c>
      <c r="DK7" s="3">
        <f t="shared" si="103"/>
        <v>222.19242385568623</v>
      </c>
      <c r="DL7" s="3">
        <f t="shared" si="104"/>
        <v>57.467649595265037</v>
      </c>
      <c r="DM7" s="3">
        <f t="shared" si="105"/>
        <v>1.0714984455262311E-11</v>
      </c>
      <c r="DN7" s="3">
        <f t="shared" si="106"/>
        <v>2.3945290195115376E-11</v>
      </c>
      <c r="DO7" s="3">
        <f t="shared" si="107"/>
        <v>2.5508484213787597E-11</v>
      </c>
      <c r="DP7" s="3">
        <f t="shared" si="108"/>
        <v>9.1774841026564624E-12</v>
      </c>
      <c r="DQ7" s="3">
        <f t="shared" si="109"/>
        <v>1.1962695288454785E-11</v>
      </c>
      <c r="DR7" s="3">
        <f t="shared" si="110"/>
        <v>1.164848467908166E-11</v>
      </c>
      <c r="DS7">
        <f t="shared" si="111"/>
        <v>6384.6639585993908</v>
      </c>
      <c r="DT7">
        <f t="shared" si="112"/>
        <v>6089.5231681294017</v>
      </c>
      <c r="DU7">
        <f t="shared" si="113"/>
        <v>128.54766357714101</v>
      </c>
      <c r="DV7">
        <f t="shared" si="114"/>
        <v>189.99145106659276</v>
      </c>
      <c r="DW7" s="3">
        <f t="shared" ref="DW7:DW10" si="124">ACOS(((DS7^2)+($CO7^2)-(DU7^2))/(2*DS7*$CO7))</f>
        <v>2.8357046205385039E-3</v>
      </c>
      <c r="DX7">
        <f t="shared" si="115"/>
        <v>1.4420334733156182E-2</v>
      </c>
      <c r="DY7">
        <f>SQRT(('3d AE'!C$34-$DD7)^2+('3d AE'!D$34-$DE7)^2+('3d AE'!E$34-$DF7)^2)</f>
        <v>18.859978851779402</v>
      </c>
      <c r="DZ7">
        <f>SQRT(('3d AE'!C$33-$DD7)^2+('3d AE'!D$33-$DE7)^2+('3d AE'!E$33-$DF7)^2)</f>
        <v>73.005784246992746</v>
      </c>
      <c r="EA7">
        <f t="shared" si="116"/>
        <v>91.865763098772149</v>
      </c>
      <c r="EB7">
        <f t="shared" si="117"/>
        <v>0.26395613504742244</v>
      </c>
      <c r="EC7" t="str">
        <f t="shared" ref="EC6:EC45" si="125">IF($EB7=$EC$1,CG7,"--------")</f>
        <v>--------</v>
      </c>
      <c r="ED7" t="str">
        <f t="shared" si="118"/>
        <v>--------</v>
      </c>
      <c r="EE7" t="str">
        <f t="shared" si="119"/>
        <v>--------</v>
      </c>
    </row>
    <row r="8" spans="1:139" x14ac:dyDescent="0.25">
      <c r="A8" s="1" t="str">
        <f>'[1]2d'!B8</f>
        <v>D</v>
      </c>
      <c r="B8" s="1">
        <f>'3d AE'!C7</f>
        <v>140</v>
      </c>
      <c r="C8" s="1">
        <f>'3d AE'!D7</f>
        <v>-102</v>
      </c>
      <c r="D8" s="1">
        <f>'3d AE'!E7</f>
        <v>34</v>
      </c>
      <c r="E8">
        <f>E7+H$2</f>
        <v>0.28418614999999992</v>
      </c>
      <c r="F8" s="3">
        <v>0</v>
      </c>
      <c r="G8" s="3">
        <f t="shared" si="121"/>
        <v>48.038388343053043</v>
      </c>
      <c r="H8" s="3">
        <f t="shared" si="122"/>
        <v>115.09942473429508</v>
      </c>
      <c r="I8" s="3">
        <f t="shared" si="46"/>
        <v>107.66770307979267</v>
      </c>
      <c r="J8" s="3">
        <f t="shared" si="47"/>
        <v>169.03845716285983</v>
      </c>
      <c r="K8" s="3">
        <f t="shared" si="2"/>
        <v>0.51488754999999742</v>
      </c>
      <c r="L8" s="3">
        <f t="shared" si="2"/>
        <v>-44.670710299999989</v>
      </c>
      <c r="M8" s="3">
        <f t="shared" si="2"/>
        <v>91.455337350000008</v>
      </c>
      <c r="N8" s="3">
        <f t="shared" si="3"/>
        <v>15.19354936531337</v>
      </c>
      <c r="O8" s="3">
        <f t="shared" si="3"/>
        <v>-93.070622231573807</v>
      </c>
      <c r="P8" s="3">
        <f t="shared" si="3"/>
        <v>47.419351904059894</v>
      </c>
      <c r="Q8" s="3">
        <f t="shared" si="4"/>
        <v>13.566856210206858</v>
      </c>
      <c r="R8" s="3">
        <f t="shared" si="4"/>
        <v>-87.706931287709097</v>
      </c>
      <c r="S8" s="3">
        <f t="shared" si="4"/>
        <v>52.299431369379434</v>
      </c>
      <c r="T8" s="3">
        <f t="shared" si="48"/>
        <v>-215.74394889999894</v>
      </c>
      <c r="U8" s="3">
        <f t="shared" si="49"/>
        <v>-2439.8677551500077</v>
      </c>
      <c r="V8" s="3">
        <f t="shared" si="50"/>
        <v>-1553.2311709999976</v>
      </c>
      <c r="W8" s="3">
        <f t="shared" si="51"/>
        <v>33171.738938999129</v>
      </c>
      <c r="X8" s="3">
        <f t="shared" si="52"/>
        <v>1759.0368498771188</v>
      </c>
      <c r="Y8" s="3">
        <f t="shared" si="53"/>
        <v>17714.840098744971</v>
      </c>
      <c r="Z8" s="3">
        <f t="shared" si="54"/>
        <v>4572.2510936807703</v>
      </c>
      <c r="AA8" s="3">
        <f t="shared" si="55"/>
        <v>1405191.9939040442</v>
      </c>
      <c r="AB8" s="3">
        <f t="shared" si="56"/>
        <v>783.08802872765864</v>
      </c>
      <c r="AC8" s="3">
        <f t="shared" si="57"/>
        <v>8040.1798504898979</v>
      </c>
      <c r="AD8" s="3">
        <f t="shared" si="58"/>
        <v>-869.45661889049097</v>
      </c>
      <c r="AE8" s="3">
        <f t="shared" si="59"/>
        <v>740027.54577037413</v>
      </c>
      <c r="AF8" s="6">
        <f t="shared" si="60"/>
        <v>6214.3904594110627</v>
      </c>
      <c r="AG8" s="6">
        <f t="shared" si="61"/>
        <v>-520.46333422479665</v>
      </c>
      <c r="AH8" s="6">
        <f t="shared" si="62"/>
        <v>-66.974685860124097</v>
      </c>
      <c r="AI8">
        <f t="shared" ref="AI8" si="126">Q8*AB8+R8*AC8+S8*AD8+AE8</f>
        <v>0</v>
      </c>
      <c r="AJ8">
        <f t="shared" ref="AJ8" si="127">B$7*AB8+C$7*AC8+D$7*AD8+AE8</f>
        <v>0</v>
      </c>
      <c r="AK8">
        <f t="shared" ref="AK8" si="128">B$8*AB8+C$8*AC8+D$8*AD8+AE8</f>
        <v>0</v>
      </c>
      <c r="AL8" s="1">
        <f t="shared" ref="AL8" si="129">((V8*AA8)-(Z8*W8))/((Z8*U8)-(V8*Y8))</f>
        <v>-142.68466925681099</v>
      </c>
      <c r="AM8" s="1">
        <f t="shared" ref="AM8" si="130">-(W8+(U8*AL8))/V8</f>
        <v>245.49047799977254</v>
      </c>
      <c r="AN8" s="1">
        <f t="shared" ref="AN8" si="131">-(AA8+(Y8*AL8))/Z8</f>
        <v>245.49047799977251</v>
      </c>
      <c r="AO8" s="1">
        <f t="shared" ref="AO8" si="132">(U8*Z8)-(V8*Y8)</f>
        <v>16359553.818730297</v>
      </c>
      <c r="AP8" s="1">
        <f t="shared" ref="AP8" si="133">(V8*X8)-(T8*Z8)</f>
        <v>-1745755.3598537561</v>
      </c>
      <c r="AQ8" s="1">
        <f t="shared" ref="AQ8" si="134">(T8*Y8)-(U8*X8)</f>
        <v>469947.73310053954</v>
      </c>
      <c r="AR8" s="1">
        <f t="shared" ref="AR8" si="135">T8*AO8+U8*AP8+V8*AQ8</f>
        <v>9.5367431640625E-7</v>
      </c>
      <c r="AS8" s="1">
        <f t="shared" ref="AS8" si="136">X8*AO8+Y8*AP8+Z8*AQ8</f>
        <v>-5.7220458984375E-6</v>
      </c>
      <c r="AT8" s="1">
        <f t="shared" ref="AT8" si="137">AP$1*AO8</f>
        <v>24539330.728095446</v>
      </c>
      <c r="AU8" s="1">
        <f t="shared" ref="AU8" si="138">AL8+(AP$1*AP8)</f>
        <v>-2618775.7244498911</v>
      </c>
      <c r="AV8" s="1">
        <f t="shared" ref="AV8" si="139">AM8+(AP$1*AQ8)</f>
        <v>705167.0901288091</v>
      </c>
      <c r="AW8" s="1">
        <f t="shared" ref="AW8" si="140">(T8*AT8)+(U8*AU8)+(V8*AV8)+W8</f>
        <v>6.6752545535564423E-7</v>
      </c>
      <c r="AX8" s="1">
        <f t="shared" ref="AX8" si="141">(X8*AT8)+(Y8*AU8)+(Z8*AV8)+AA8</f>
        <v>-1.1513708159327507E-5</v>
      </c>
      <c r="AY8" s="2">
        <f t="shared" ref="AY8" si="142">((V8*AE8)-(AD8*W8))/((AD8*U8)-(V8*AC8))</f>
        <v>-76.702384004651762</v>
      </c>
      <c r="AZ8" s="2">
        <f t="shared" ref="AZ8" si="143">-(W8+(U8*AY8))/V8</f>
        <v>141.84328548675708</v>
      </c>
      <c r="BA8" s="2">
        <f t="shared" ref="BA8" si="144">-(AE8+(AC8*AY8))/AD8</f>
        <v>141.84328548675705</v>
      </c>
      <c r="BB8" s="2">
        <f t="shared" ref="BB8:BB9" si="145">(U8*AD8)-(V8*AC8)</f>
        <v>14609617.133159667</v>
      </c>
      <c r="BC8" s="2">
        <f t="shared" ref="BC8:BC9" si="146">(V8*AB8)-(T8*AD8)</f>
        <v>-1403896.740213417</v>
      </c>
      <c r="BD8" s="2">
        <f t="shared" ref="BD8:BD9" si="147">(T8*AC8)-(U8*AB8)</f>
        <v>176011.07992570358</v>
      </c>
      <c r="BE8" s="2">
        <f t="shared" ref="BE8:BE9" si="148">T8*BB8+U8*BC8+V8*BD8</f>
        <v>0</v>
      </c>
      <c r="BF8" s="2">
        <f t="shared" ref="BF8:BF9" si="149">AB8*BB8+AC8*BC8+AD8*BD8</f>
        <v>-1.6391277313232422E-6</v>
      </c>
      <c r="BG8" s="2">
        <f t="shared" ref="BG8:BG9" si="150">BC$1*BB8</f>
        <v>24836349.126371432</v>
      </c>
      <c r="BH8" s="2">
        <f t="shared" ref="BH8:BH9" si="151">AY8+(BC$1*BC8)</f>
        <v>-2386701.1607468138</v>
      </c>
      <c r="BI8" s="2">
        <f t="shared" ref="BI8:BI9" si="152">AZ8+(BC$1*BD8)</f>
        <v>299360.67915918282</v>
      </c>
      <c r="BJ8" s="2">
        <f t="shared" ref="BJ8:BJ9" si="153">(T8*BG8)+(U8*BH8)+(V8*BI8)+W8</f>
        <v>1.2039672583341599E-6</v>
      </c>
      <c r="BK8" s="2">
        <f t="shared" ref="BK8:BK9" si="154">(AB8*BG8)+(AC8*BH8)+(AD8*BI8)+AE8</f>
        <v>-2.5061890482902527E-6</v>
      </c>
      <c r="BL8" s="29">
        <f t="shared" ref="BL8:BL9" si="155">((Z8*AE8)-(AD8*AA8))/((AD8*Y8)-(Z8*AC8))</f>
        <v>-88.285881022245491</v>
      </c>
      <c r="BM8" s="29">
        <f t="shared" ref="BM8:BM9" si="156">-(AA8+(Y8*BL8))/Z8</f>
        <v>34.72649863899705</v>
      </c>
      <c r="BN8" s="29">
        <f t="shared" ref="BN8:BN9" si="157">-(AE8+(AC8*BL8))/AD8</f>
        <v>34.72649863899683</v>
      </c>
      <c r="BO8" s="29">
        <f t="shared" ref="BO8:BO9" si="158">(Y8*AD8)-(Z8*AC8)</f>
        <v>-52164006.091233023</v>
      </c>
      <c r="BP8" s="29">
        <f t="shared" ref="BP8:BP9" si="159">(Z8*AB8)-(X8*AD8)</f>
        <v>5109881.3277962953</v>
      </c>
      <c r="BQ8" s="29">
        <f t="shared" ref="BQ8:BQ9" si="160">(X8*AC8)-(Y8*AB8)</f>
        <v>270693.42449935339</v>
      </c>
      <c r="BR8" s="29">
        <f t="shared" ref="BR8" si="161">X8*BO8+Y8*BP8+Z8*BQ8</f>
        <v>0</v>
      </c>
      <c r="BS8" s="29">
        <f t="shared" ref="BS8" si="162">AB8*BO8+AC8*BP8+AD8*BQ8</f>
        <v>-2.4437904357910156E-6</v>
      </c>
      <c r="BT8" s="29">
        <f t="shared" ref="BT8" si="163">BP$1*BO8</f>
        <v>92851930.842394784</v>
      </c>
      <c r="BU8" s="29">
        <f t="shared" ref="BU8" si="164">BL8+(BP$1*BP8)</f>
        <v>-9095677.0493584275</v>
      </c>
      <c r="BV8" s="29">
        <f t="shared" ref="BV8" si="165">BM8+(BP$1*BQ8)</f>
        <v>-481799.56911021005</v>
      </c>
      <c r="BW8" s="29">
        <f t="shared" ref="BW8" si="166">(X8*BT8)+(Y8*BU8)+(Z8*BV8)+AA8</f>
        <v>2.8540613129734993E-5</v>
      </c>
      <c r="BX8" s="29">
        <f t="shared" ref="BX8" si="167">(AB8*BT8)+(AC8*BU8)+(AD8*BV8)+AE8</f>
        <v>2.202112227678299E-5</v>
      </c>
      <c r="BY8" s="3">
        <f>0</f>
        <v>0</v>
      </c>
      <c r="BZ8" s="3">
        <f t="shared" ref="BZ8" si="168">AY8-AL8</f>
        <v>65.98228525215923</v>
      </c>
      <c r="CA8" s="3">
        <f t="shared" ref="CA8" si="169">AZ8-AM8</f>
        <v>-103.64719251301545</v>
      </c>
      <c r="CB8" s="5">
        <f t="shared" ref="CB8" si="170">(AP8*BD8)-(AQ8*BC8)</f>
        <v>352485804396.58746</v>
      </c>
      <c r="CC8" s="5">
        <f t="shared" ref="CC8" si="171">(AQ8*BB8)-(AO8*BD8)</f>
        <v>3986293718457.8008</v>
      </c>
      <c r="CD8" s="5">
        <f t="shared" ref="CD8" si="172">(AO8*BC8)-(AP8*BB8)</f>
        <v>2537693138163.3359</v>
      </c>
      <c r="CE8" s="3">
        <f t="shared" ref="CE8" si="173">((BY8*CB8)+(BZ8*CC8)+(CA8*CD8))/SQRT(CB8^2+CC8^2+CD8^2)</f>
        <v>-9.8920872717387094E-14</v>
      </c>
      <c r="CF8" s="3">
        <f t="shared" si="86"/>
        <v>-3.7986307745729034E-4</v>
      </c>
      <c r="CG8" s="61">
        <f t="shared" si="87"/>
        <v>-6214.3904594110563</v>
      </c>
      <c r="CH8" s="61">
        <f t="shared" si="88"/>
        <v>520.4633342247962</v>
      </c>
      <c r="CI8" s="61">
        <f t="shared" si="89"/>
        <v>66.974685860124282</v>
      </c>
      <c r="CJ8" s="62">
        <f t="shared" si="90"/>
        <v>5.6352104289865945</v>
      </c>
      <c r="CK8" s="3">
        <f t="shared" si="123"/>
        <v>6227.2779894278292</v>
      </c>
      <c r="CL8" s="3">
        <f t="shared" si="91"/>
        <v>13.566856210206858</v>
      </c>
      <c r="CM8" s="3">
        <f t="shared" si="92"/>
        <v>-87.706931287709097</v>
      </c>
      <c r="CN8" s="3">
        <f t="shared" si="93"/>
        <v>52.299431369379434</v>
      </c>
      <c r="CO8" s="3">
        <f t="shared" si="94"/>
        <v>6257.5984818577426</v>
      </c>
      <c r="CP8" s="3">
        <f t="shared" si="95"/>
        <v>6275.6422368886288</v>
      </c>
      <c r="CQ8" s="3">
        <f t="shared" si="96"/>
        <v>1.6549896381613083E-2</v>
      </c>
      <c r="CR8" s="3">
        <f t="shared" si="31"/>
        <v>9.3604748974671637E-3</v>
      </c>
      <c r="CS8" s="3">
        <f t="shared" si="32"/>
        <v>0.96785054597908926</v>
      </c>
      <c r="CT8" s="3">
        <f t="shared" si="97"/>
        <v>4.1028221172801513E-2</v>
      </c>
      <c r="CU8" s="3">
        <f t="shared" si="33"/>
        <v>3112.2338826492969</v>
      </c>
      <c r="CV8" s="3">
        <f t="shared" si="98"/>
        <v>3012.177262536743</v>
      </c>
      <c r="CW8" s="3">
        <f t="shared" si="34"/>
        <v>-3113.5951774680848</v>
      </c>
      <c r="CX8" s="3">
        <f t="shared" si="35"/>
        <v>255.35135992714351</v>
      </c>
      <c r="CY8" s="3">
        <f t="shared" si="36"/>
        <v>94.97470147661241</v>
      </c>
      <c r="CZ8" s="3">
        <f t="shared" si="37"/>
        <v>-3218.6533350187342</v>
      </c>
      <c r="DA8" s="3">
        <f t="shared" si="38"/>
        <v>207.29455471112732</v>
      </c>
      <c r="DB8" s="3">
        <f t="shared" si="39"/>
        <v>40.587984306361811</v>
      </c>
      <c r="DC8" s="3">
        <f t="shared" si="40"/>
        <v>7.3612227424746379E-12</v>
      </c>
      <c r="DD8" s="3">
        <f t="shared" si="41"/>
        <v>-3181.4874359624041</v>
      </c>
      <c r="DE8" s="3">
        <f t="shared" si="41"/>
        <v>224.29537038569396</v>
      </c>
      <c r="DF8" s="3">
        <f t="shared" si="41"/>
        <v>59.828101280431198</v>
      </c>
      <c r="DG8" s="3">
        <f t="shared" si="99"/>
        <v>-3144.3224363492332</v>
      </c>
      <c r="DH8" s="3">
        <f t="shared" si="100"/>
        <v>241.29577462752937</v>
      </c>
      <c r="DI8" s="3">
        <f t="shared" si="101"/>
        <v>79.067752628966645</v>
      </c>
      <c r="DJ8" s="3">
        <f t="shared" si="102"/>
        <v>-3186.0456691956638</v>
      </c>
      <c r="DK8" s="3">
        <f t="shared" si="103"/>
        <v>222.21029549263466</v>
      </c>
      <c r="DL8" s="3">
        <f t="shared" si="104"/>
        <v>57.468385981466362</v>
      </c>
      <c r="DM8" s="3">
        <f t="shared" si="105"/>
        <v>2.1955770534987096E-12</v>
      </c>
      <c r="DN8" s="3">
        <f t="shared" si="106"/>
        <v>4.8032688937382773E-12</v>
      </c>
      <c r="DO8" s="3">
        <f t="shared" si="107"/>
        <v>5.0448534238967113E-12</v>
      </c>
      <c r="DP8" s="3">
        <f t="shared" si="108"/>
        <v>1.6747496821170537E-11</v>
      </c>
      <c r="DQ8" s="3">
        <f t="shared" si="109"/>
        <v>2.1882955389946883E-11</v>
      </c>
      <c r="DR8" s="3">
        <f t="shared" si="110"/>
        <v>2.1202562646079351E-11</v>
      </c>
      <c r="DS8">
        <f t="shared" si="111"/>
        <v>6384.8904487873624</v>
      </c>
      <c r="DT8">
        <f t="shared" si="112"/>
        <v>6089.749628158851</v>
      </c>
      <c r="DU8">
        <f t="shared" si="113"/>
        <v>128.54765983956071</v>
      </c>
      <c r="DV8">
        <f t="shared" si="114"/>
        <v>189.99145676086835</v>
      </c>
      <c r="DW8" s="3">
        <f t="shared" si="124"/>
        <v>2.8356015253425682E-3</v>
      </c>
      <c r="DX8">
        <f t="shared" si="115"/>
        <v>1.4419797634246612E-2</v>
      </c>
      <c r="DY8">
        <f>SQRT(('3d AE'!C$34-$DD8)^2+('3d AE'!D$34-$DE8)^2+('3d AE'!E$34-$DF8)^2)</f>
        <v>18.695066605542046</v>
      </c>
      <c r="DZ8">
        <f>SQRT(('3d AE'!C$33-$DD8)^2+('3d AE'!D$33-$DE8)^2+('3d AE'!E$33-$DF8)^2)</f>
        <v>73.152241572000733</v>
      </c>
      <c r="EA8">
        <f t="shared" si="116"/>
        <v>91.847308177542772</v>
      </c>
      <c r="EB8">
        <f t="shared" si="117"/>
        <v>0.24550121381804502</v>
      </c>
      <c r="EC8" t="str">
        <f t="shared" si="125"/>
        <v>--------</v>
      </c>
      <c r="ED8" t="str">
        <f t="shared" si="118"/>
        <v>--------</v>
      </c>
      <c r="EE8" t="str">
        <f t="shared" si="119"/>
        <v>--------</v>
      </c>
    </row>
    <row r="9" spans="1:139" x14ac:dyDescent="0.25">
      <c r="A9" s="1" t="str">
        <f>'[1]2d'!B9</f>
        <v>E</v>
      </c>
      <c r="B9" s="1">
        <f>'3d AE'!C8</f>
        <v>27</v>
      </c>
      <c r="C9" s="1">
        <f>'3d AE'!D8</f>
        <v>-132</v>
      </c>
      <c r="D9" s="1">
        <f>'3d AE'!E8</f>
        <v>12</v>
      </c>
      <c r="E9">
        <f t="shared" si="120"/>
        <v>0.28418619999999989</v>
      </c>
      <c r="F9">
        <v>0</v>
      </c>
      <c r="G9">
        <f t="shared" si="121"/>
        <v>48.038396794975895</v>
      </c>
      <c r="H9">
        <f t="shared" si="122"/>
        <v>115.09943376159228</v>
      </c>
      <c r="I9">
        <f t="shared" si="46"/>
        <v>107.66771268768989</v>
      </c>
      <c r="J9">
        <f t="shared" si="47"/>
        <v>169.03845716285983</v>
      </c>
      <c r="K9">
        <f t="shared" si="2"/>
        <v>0.51488939999999594</v>
      </c>
      <c r="L9">
        <f t="shared" si="2"/>
        <v>-44.670716399999989</v>
      </c>
      <c r="M9">
        <f t="shared" si="2"/>
        <v>91.45533180000001</v>
      </c>
      <c r="N9">
        <f t="shared" si="3"/>
        <v>15.193551341254238</v>
      </c>
      <c r="O9">
        <f t="shared" si="3"/>
        <v>-93.070628746838295</v>
      </c>
      <c r="P9">
        <f t="shared" si="3"/>
        <v>47.419345976237281</v>
      </c>
      <c r="Q9">
        <f t="shared" si="4"/>
        <v>13.566858313232423</v>
      </c>
      <c r="R9">
        <f t="shared" si="4"/>
        <v>-87.706938222009612</v>
      </c>
      <c r="S9">
        <f t="shared" si="4"/>
        <v>52.299425060302738</v>
      </c>
      <c r="T9">
        <f t="shared" si="48"/>
        <v>-215.74473319999834</v>
      </c>
      <c r="U9">
        <f t="shared" si="49"/>
        <v>-2439.8665582000031</v>
      </c>
      <c r="V9">
        <f t="shared" si="50"/>
        <v>-1553.2327479999985</v>
      </c>
      <c r="W9">
        <f t="shared" si="51"/>
        <v>33171.913931999996</v>
      </c>
      <c r="X9">
        <f t="shared" si="52"/>
        <v>1759.0355586798664</v>
      </c>
      <c r="Y9">
        <f t="shared" si="53"/>
        <v>17714.842904581019</v>
      </c>
      <c r="Z9">
        <f t="shared" si="54"/>
        <v>4572.2475793898293</v>
      </c>
      <c r="AA9">
        <f t="shared" si="55"/>
        <v>1405192.5803528284</v>
      </c>
      <c r="AB9">
        <f t="shared" si="56"/>
        <v>783.08754605487184</v>
      </c>
      <c r="AC9">
        <f t="shared" si="57"/>
        <v>8040.1814761286623</v>
      </c>
      <c r="AD9">
        <f t="shared" si="58"/>
        <v>-869.45856651951999</v>
      </c>
      <c r="AE9">
        <f t="shared" si="59"/>
        <v>740027.84537910519</v>
      </c>
      <c r="AF9" s="6">
        <f t="shared" si="60"/>
        <v>6214.6159347195453</v>
      </c>
      <c r="AG9" s="6">
        <f t="shared" si="61"/>
        <v>-520.48490548048676</v>
      </c>
      <c r="AH9" s="6">
        <f t="shared" si="62"/>
        <v>-66.97570335981456</v>
      </c>
      <c r="AI9">
        <f t="shared" si="63"/>
        <v>0</v>
      </c>
      <c r="AJ9">
        <f t="shared" si="5"/>
        <v>0</v>
      </c>
      <c r="AK9">
        <f t="shared" si="6"/>
        <v>0</v>
      </c>
      <c r="AL9" s="1">
        <f t="shared" si="64"/>
        <v>-142.68449799241398</v>
      </c>
      <c r="AM9" s="1">
        <f t="shared" si="7"/>
        <v>245.48996243365758</v>
      </c>
      <c r="AN9" s="1">
        <f t="shared" si="8"/>
        <v>245.48996243365758</v>
      </c>
      <c r="AO9" s="1">
        <f t="shared" si="9"/>
        <v>16359600.160306493</v>
      </c>
      <c r="AP9" s="1">
        <f t="shared" si="10"/>
        <v>-1745753.3004982448</v>
      </c>
      <c r="AQ9" s="1">
        <f t="shared" si="11"/>
        <v>469927.97817894956</v>
      </c>
      <c r="AR9" s="1">
        <f t="shared" si="12"/>
        <v>9.5367431640625E-7</v>
      </c>
      <c r="AS9" s="1">
        <f t="shared" si="13"/>
        <v>-4.291534423828125E-6</v>
      </c>
      <c r="AT9" s="1">
        <f t="shared" si="65"/>
        <v>24539400.24045974</v>
      </c>
      <c r="AU9" s="1">
        <f t="shared" si="66"/>
        <v>-2618772.6352453595</v>
      </c>
      <c r="AV9" s="1">
        <f t="shared" si="67"/>
        <v>705137.45723085804</v>
      </c>
      <c r="AW9" s="1">
        <f t="shared" si="68"/>
        <v>3.9179576560854912E-7</v>
      </c>
      <c r="AX9" s="1">
        <f t="shared" si="14"/>
        <v>-1.8621794879436493E-6</v>
      </c>
      <c r="AY9" s="2">
        <f t="shared" si="15"/>
        <v>-76.702381592349724</v>
      </c>
      <c r="AZ9" s="2">
        <f t="shared" si="16"/>
        <v>141.84319123914699</v>
      </c>
      <c r="BA9" s="2">
        <f t="shared" ref="BA9" si="174">-(AE9+(AC9*AY9))/AD9</f>
        <v>141.84319123914702</v>
      </c>
      <c r="BB9" s="2">
        <f t="shared" si="145"/>
        <v>14609636.048777496</v>
      </c>
      <c r="BC9" s="2">
        <f t="shared" si="146"/>
        <v>-1403898.3275455909</v>
      </c>
      <c r="BD9" s="2">
        <f t="shared" si="147"/>
        <v>176002.30831523938</v>
      </c>
      <c r="BE9" s="2">
        <f t="shared" si="148"/>
        <v>0</v>
      </c>
      <c r="BF9" s="2">
        <f t="shared" si="149"/>
        <v>0</v>
      </c>
      <c r="BG9" s="2">
        <f t="shared" si="150"/>
        <v>24836381.282921743</v>
      </c>
      <c r="BH9" s="2">
        <f t="shared" si="151"/>
        <v>-2386703.859209097</v>
      </c>
      <c r="BI9" s="2">
        <f t="shared" si="152"/>
        <v>299345.76732714608</v>
      </c>
      <c r="BJ9" s="2">
        <f t="shared" si="153"/>
        <v>9.8784221336245537E-7</v>
      </c>
      <c r="BK9" s="2">
        <f t="shared" si="154"/>
        <v>-1.5586847439408302E-6</v>
      </c>
      <c r="BL9" s="29">
        <f t="shared" si="155"/>
        <v>-88.285892387119631</v>
      </c>
      <c r="BM9" s="29">
        <f t="shared" si="156"/>
        <v>34.72649527804667</v>
      </c>
      <c r="BN9" s="29">
        <f t="shared" si="157"/>
        <v>34.726495278046762</v>
      </c>
      <c r="BO9" s="29">
        <f t="shared" si="158"/>
        <v>-52164022.210019723</v>
      </c>
      <c r="BP9" s="29">
        <f t="shared" si="159"/>
        <v>5109878.6722063692</v>
      </c>
      <c r="BQ9" s="29">
        <f t="shared" si="160"/>
        <v>270692.2558535859</v>
      </c>
      <c r="BR9" s="29">
        <f t="shared" si="27"/>
        <v>-5.4836273193359375E-6</v>
      </c>
      <c r="BS9" s="29">
        <f t="shared" si="76"/>
        <v>7.1823596954345703E-6</v>
      </c>
      <c r="BT9" s="29">
        <f t="shared" si="77"/>
        <v>92851959.533835113</v>
      </c>
      <c r="BU9" s="29">
        <f t="shared" si="78"/>
        <v>-9095672.3224197254</v>
      </c>
      <c r="BV9" s="29">
        <f t="shared" si="79"/>
        <v>-481797.48892410484</v>
      </c>
      <c r="BW9" s="29">
        <f t="shared" si="28"/>
        <v>-1.7597805708646774E-5</v>
      </c>
      <c r="BX9" s="29">
        <f t="shared" si="80"/>
        <v>-9.4264978542923927E-6</v>
      </c>
      <c r="BY9" s="3">
        <f>0</f>
        <v>0</v>
      </c>
      <c r="BZ9" s="3">
        <f t="shared" si="81"/>
        <v>65.982116400064257</v>
      </c>
      <c r="CA9" s="3">
        <f t="shared" si="81"/>
        <v>-103.64677119451059</v>
      </c>
      <c r="CB9" s="5">
        <f t="shared" si="82"/>
        <v>352474491995.66937</v>
      </c>
      <c r="CC9" s="5">
        <f t="shared" si="83"/>
        <v>3986149339004.0039</v>
      </c>
      <c r="CD9" s="5">
        <f t="shared" si="84"/>
        <v>2537605046862.582</v>
      </c>
      <c r="CE9" s="3">
        <f t="shared" si="85"/>
        <v>0</v>
      </c>
      <c r="CF9" s="3">
        <f t="shared" si="86"/>
        <v>-3.7987578387142627E-4</v>
      </c>
      <c r="CG9" s="61">
        <f t="shared" si="87"/>
        <v>-6214.6159347195398</v>
      </c>
      <c r="CH9" s="61">
        <f t="shared" si="88"/>
        <v>520.4849054804863</v>
      </c>
      <c r="CI9" s="61">
        <f t="shared" si="89"/>
        <v>66.975703359814617</v>
      </c>
      <c r="CJ9" s="62">
        <f t="shared" si="90"/>
        <v>5.4087033228874661</v>
      </c>
      <c r="CK9" s="3">
        <f t="shared" si="123"/>
        <v>6227.5044644008321</v>
      </c>
      <c r="CL9" s="3">
        <f t="shared" si="91"/>
        <v>13.566858313232423</v>
      </c>
      <c r="CM9" s="3">
        <f t="shared" si="92"/>
        <v>-87.706938222009612</v>
      </c>
      <c r="CN9" s="3">
        <f t="shared" si="93"/>
        <v>52.299425060302738</v>
      </c>
      <c r="CO9" s="3">
        <f t="shared" si="94"/>
        <v>6257.8249907871723</v>
      </c>
      <c r="CP9" s="3">
        <f t="shared" si="95"/>
        <v>6275.8687332021746</v>
      </c>
      <c r="CQ9" s="3">
        <f t="shared" si="96"/>
        <v>1.6549295920401441E-2</v>
      </c>
      <c r="CR9" s="3">
        <f t="shared" si="31"/>
        <v>9.3601355938719433E-3</v>
      </c>
      <c r="CS9" s="3">
        <f t="shared" si="32"/>
        <v>0.9678505159043409</v>
      </c>
      <c r="CT9" s="3">
        <f t="shared" si="97"/>
        <v>4.1027670158864923E-2</v>
      </c>
      <c r="CU9" s="3">
        <f t="shared" si="33"/>
        <v>3112.2756808853806</v>
      </c>
      <c r="CV9" s="3">
        <f t="shared" si="98"/>
        <v>3012.2176233814494</v>
      </c>
      <c r="CW9" s="3">
        <f t="shared" si="34"/>
        <v>-3113.7790917676402</v>
      </c>
      <c r="CX9" s="3">
        <f t="shared" si="35"/>
        <v>255.36823156373038</v>
      </c>
      <c r="CY9" s="3">
        <f t="shared" si="36"/>
        <v>94.974568229152538</v>
      </c>
      <c r="CZ9" s="3">
        <f t="shared" si="37"/>
        <v>-3218.8385664845491</v>
      </c>
      <c r="DA9" s="3">
        <f t="shared" si="38"/>
        <v>207.31287865323486</v>
      </c>
      <c r="DB9" s="3">
        <f t="shared" si="39"/>
        <v>40.589112186845668</v>
      </c>
      <c r="DC9" s="3">
        <f t="shared" si="40"/>
        <v>-3.4745539778668899E-11</v>
      </c>
      <c r="DD9" s="3">
        <f t="shared" si="41"/>
        <v>-3181.6722014608981</v>
      </c>
      <c r="DE9" s="3">
        <f t="shared" si="41"/>
        <v>224.31318055293968</v>
      </c>
      <c r="DF9" s="3">
        <f t="shared" si="41"/>
        <v>59.828783017988634</v>
      </c>
      <c r="DG9" s="3">
        <f t="shared" si="99"/>
        <v>-3144.5067358916826</v>
      </c>
      <c r="DH9" s="3">
        <f t="shared" si="100"/>
        <v>241.31307103234698</v>
      </c>
      <c r="DI9" s="3">
        <f>CY9+(($DG$1/$DC$2)*(DB9-CY9))</f>
        <v>79.067988234394662</v>
      </c>
      <c r="DJ9" s="3">
        <f t="shared" si="102"/>
        <v>-3186.2304918429895</v>
      </c>
      <c r="DK9" s="3">
        <f t="shared" si="103"/>
        <v>222.2281686720961</v>
      </c>
      <c r="DL9" s="3">
        <f t="shared" si="104"/>
        <v>57.469122436481619</v>
      </c>
      <c r="DM9" s="3">
        <f t="shared" si="105"/>
        <v>-1.021049911287264E-11</v>
      </c>
      <c r="DN9" s="3">
        <f t="shared" si="106"/>
        <v>-2.2609469851886388E-11</v>
      </c>
      <c r="DO9" s="3">
        <f t="shared" si="107"/>
        <v>-2.3817392502678558E-11</v>
      </c>
      <c r="DP9" s="3">
        <f t="shared" si="108"/>
        <v>2.2792337830220057E-11</v>
      </c>
      <c r="DQ9" s="3">
        <f t="shared" si="109"/>
        <v>2.9911330589118099E-11</v>
      </c>
      <c r="DR9" s="3">
        <f t="shared" si="110"/>
        <v>2.8831217769663901E-11</v>
      </c>
      <c r="DS9">
        <f t="shared" si="111"/>
        <v>6385.1169552604606</v>
      </c>
      <c r="DT9">
        <f t="shared" si="112"/>
        <v>6089.9761044735014</v>
      </c>
      <c r="DU9">
        <f t="shared" si="113"/>
        <v>128.54765610198163</v>
      </c>
      <c r="DV9">
        <f t="shared" si="114"/>
        <v>189.99146245514328</v>
      </c>
      <c r="DW9" s="3">
        <f t="shared" si="124"/>
        <v>2.8354984301570685E-3</v>
      </c>
      <c r="DX9">
        <f t="shared" si="115"/>
        <v>1.4419260536745693E-2</v>
      </c>
      <c r="DY9">
        <f>SQRT(('3d AE'!C$34-$DD9)^2+('3d AE'!D$34-$DE9)^2+('3d AE'!E$34-$DF9)^2)</f>
        <v>18.530531559840146</v>
      </c>
      <c r="DZ9">
        <f>SQRT(('3d AE'!C$33-$DD9)^2+('3d AE'!D$33-$DE9)^2+('3d AE'!E$33-$DF9)^2)</f>
        <v>73.298888989015083</v>
      </c>
      <c r="EA9">
        <f t="shared" si="116"/>
        <v>91.829420548855225</v>
      </c>
      <c r="EB9">
        <f t="shared" si="117"/>
        <v>0.22761358513049856</v>
      </c>
      <c r="EC9" t="str">
        <f t="shared" si="125"/>
        <v>--------</v>
      </c>
      <c r="ED9" t="str">
        <f t="shared" si="118"/>
        <v>--------</v>
      </c>
      <c r="EE9" t="str">
        <f t="shared" si="119"/>
        <v>--------</v>
      </c>
    </row>
    <row r="10" spans="1:139" x14ac:dyDescent="0.25">
      <c r="A10" s="1"/>
      <c r="B10" s="1"/>
      <c r="C10" s="1"/>
      <c r="D10" s="1"/>
      <c r="E10">
        <f t="shared" si="120"/>
        <v>0.28418624999999986</v>
      </c>
      <c r="F10">
        <v>0</v>
      </c>
      <c r="G10">
        <f t="shared" si="121"/>
        <v>48.038405246898748</v>
      </c>
      <c r="H10">
        <f t="shared" si="122"/>
        <v>115.09944278888773</v>
      </c>
      <c r="I10">
        <f t="shared" si="46"/>
        <v>107.66772229558542</v>
      </c>
      <c r="J10">
        <f t="shared" si="47"/>
        <v>169.03845716285983</v>
      </c>
      <c r="K10">
        <f t="shared" si="2"/>
        <v>0.51489124999999447</v>
      </c>
      <c r="L10">
        <f t="shared" si="2"/>
        <v>-44.670722499999982</v>
      </c>
      <c r="M10">
        <f t="shared" si="2"/>
        <v>91.455326250000013</v>
      </c>
      <c r="N10">
        <f t="shared" si="3"/>
        <v>15.193553317194727</v>
      </c>
      <c r="O10">
        <f t="shared" si="3"/>
        <v>-93.070635262101533</v>
      </c>
      <c r="P10">
        <f t="shared" si="3"/>
        <v>47.419340048415819</v>
      </c>
      <c r="Q10">
        <f t="shared" si="4"/>
        <v>13.566860416257622</v>
      </c>
      <c r="R10">
        <f t="shared" si="4"/>
        <v>-87.706945156308919</v>
      </c>
      <c r="S10">
        <f t="shared" si="4"/>
        <v>52.299418751227137</v>
      </c>
      <c r="T10">
        <f t="shared" si="48"/>
        <v>-215.74551749999773</v>
      </c>
      <c r="U10">
        <f t="shared" si="49"/>
        <v>-2439.8653612500057</v>
      </c>
      <c r="V10">
        <f t="shared" si="50"/>
        <v>-1553.2343249999958</v>
      </c>
      <c r="W10">
        <f t="shared" si="51"/>
        <v>33172.088924999349</v>
      </c>
      <c r="X10">
        <f t="shared" si="52"/>
        <v>1759.0342674828619</v>
      </c>
      <c r="Y10">
        <f t="shared" si="53"/>
        <v>17714.845710416514</v>
      </c>
      <c r="Z10">
        <f t="shared" si="54"/>
        <v>4572.2440650995613</v>
      </c>
      <c r="AA10">
        <f t="shared" si="55"/>
        <v>1405193.1668014987</v>
      </c>
      <c r="AB10">
        <f t="shared" si="56"/>
        <v>783.08706338216916</v>
      </c>
      <c r="AC10">
        <f t="shared" si="57"/>
        <v>8040.1831017671429</v>
      </c>
      <c r="AD10">
        <f>((B$8-B$7)*(R10-C$7))-((C$8-C$7)*(Q10-B$7))</f>
        <v>-869.46051414820795</v>
      </c>
      <c r="AE10">
        <f t="shared" si="59"/>
        <v>740028.14498778386</v>
      </c>
      <c r="AF10" s="6">
        <f>((W10*((Y10*AD10)-(Z10*AC10)))-(U10*((AA10*AD10)-(Z10*AE10)))+(V10*((AA10*AC10)-(Y10*AE10))))/((T10*((Y10*AD10)-(Z10*AC10)))-(U10*((X10*AD10)-(Z10*AB10)))+(V10*((X10*AC10)-(Y10*AB10))))</f>
        <v>6214.8414262406441</v>
      </c>
      <c r="AG10" s="6">
        <f t="shared" si="61"/>
        <v>-520.50647828794092</v>
      </c>
      <c r="AH10" s="6">
        <f t="shared" si="62"/>
        <v>-66.97672093277761</v>
      </c>
      <c r="AI10">
        <f t="shared" si="63"/>
        <v>0</v>
      </c>
      <c r="AJ10">
        <f t="shared" si="5"/>
        <v>0</v>
      </c>
      <c r="AK10">
        <f t="shared" si="6"/>
        <v>0</v>
      </c>
      <c r="AL10" s="1">
        <f t="shared" si="64"/>
        <v>-142.68432672903373</v>
      </c>
      <c r="AM10" s="1">
        <f t="shared" si="7"/>
        <v>245.48944687045088</v>
      </c>
      <c r="AN10" s="1">
        <f t="shared" si="8"/>
        <v>245.48944687045082</v>
      </c>
      <c r="AO10" s="1">
        <f t="shared" si="9"/>
        <v>16359646.50188053</v>
      </c>
      <c r="AP10" s="1">
        <f t="shared" si="10"/>
        <v>-1745751.2411444066</v>
      </c>
      <c r="AQ10" s="1">
        <f t="shared" si="11"/>
        <v>469908.22325678635</v>
      </c>
      <c r="AR10" s="1">
        <f t="shared" si="12"/>
        <v>-1.1920928955078125E-6</v>
      </c>
      <c r="AS10" s="1">
        <f t="shared" si="13"/>
        <v>6.198883056640625E-6</v>
      </c>
      <c r="AT10" s="1">
        <f t="shared" si="65"/>
        <v>24539469.752820797</v>
      </c>
      <c r="AU10" s="1">
        <f t="shared" si="66"/>
        <v>-2618769.5460433387</v>
      </c>
      <c r="AV10" s="1">
        <f t="shared" si="67"/>
        <v>705107.82433204993</v>
      </c>
      <c r="AW10" s="1">
        <f t="shared" si="68"/>
        <v>-2.7464702725410461E-6</v>
      </c>
      <c r="AX10" s="1">
        <f t="shared" si="14"/>
        <v>1.4828052371740341E-5</v>
      </c>
      <c r="AY10" s="2">
        <f t="shared" si="15"/>
        <v>-76.702379180071432</v>
      </c>
      <c r="AZ10" s="2">
        <f t="shared" si="16"/>
        <v>141.84309699176899</v>
      </c>
      <c r="BA10" s="2">
        <f t="shared" si="69"/>
        <v>141.84309699176902</v>
      </c>
      <c r="BB10" s="2">
        <f t="shared" si="17"/>
        <v>14609654.964394495</v>
      </c>
      <c r="BC10" s="2">
        <f t="shared" si="18"/>
        <v>-1403899.9148793516</v>
      </c>
      <c r="BD10" s="2">
        <f t="shared" si="19"/>
        <v>175993.53670365294</v>
      </c>
      <c r="BE10" s="2">
        <f t="shared" si="20"/>
        <v>-5.9604644775390625E-7</v>
      </c>
      <c r="BF10" s="2">
        <f t="shared" si="70"/>
        <v>9.8347663879394531E-7</v>
      </c>
      <c r="BG10" s="2">
        <f t="shared" si="71"/>
        <v>24836413.439470641</v>
      </c>
      <c r="BH10" s="2">
        <f t="shared" si="72"/>
        <v>-2386706.5576740778</v>
      </c>
      <c r="BI10" s="2">
        <f t="shared" si="73"/>
        <v>299330.85549320176</v>
      </c>
      <c r="BJ10" s="2">
        <f t="shared" si="21"/>
        <v>-6.6030770540237427E-7</v>
      </c>
      <c r="BK10" s="2">
        <f t="shared" si="74"/>
        <v>4.2538158595561981E-6</v>
      </c>
      <c r="BL10" s="29">
        <f t="shared" si="22"/>
        <v>-88.285903751988997</v>
      </c>
      <c r="BM10" s="29">
        <f t="shared" si="23"/>
        <v>34.726491917095686</v>
      </c>
      <c r="BN10" s="29">
        <f t="shared" si="75"/>
        <v>34.72649191709565</v>
      </c>
      <c r="BO10" s="29">
        <f t="shared" si="24"/>
        <v>-52164038.328803517</v>
      </c>
      <c r="BP10" s="29">
        <f t="shared" si="25"/>
        <v>5109876.016615333</v>
      </c>
      <c r="BQ10" s="29">
        <f t="shared" si="26"/>
        <v>270691.08720676601</v>
      </c>
      <c r="BR10" s="29">
        <f t="shared" si="27"/>
        <v>0</v>
      </c>
      <c r="BS10" s="29">
        <f t="shared" si="76"/>
        <v>6.8545341491699219E-6</v>
      </c>
      <c r="BT10" s="29">
        <f t="shared" si="77"/>
        <v>92851988.225270256</v>
      </c>
      <c r="BU10" s="29">
        <f t="shared" si="78"/>
        <v>-9095667.5954790451</v>
      </c>
      <c r="BV10" s="29">
        <f t="shared" si="79"/>
        <v>-481795.40873612638</v>
      </c>
      <c r="BW10" s="29">
        <f t="shared" si="28"/>
        <v>-3.5239849239587784E-5</v>
      </c>
      <c r="BX10" s="29">
        <f t="shared" si="80"/>
        <v>-1.8634367734193802E-5</v>
      </c>
      <c r="BY10" s="3">
        <f>0</f>
        <v>0</v>
      </c>
      <c r="BZ10" s="3">
        <f t="shared" si="81"/>
        <v>65.981947548962296</v>
      </c>
      <c r="CA10" s="3">
        <f t="shared" si="81"/>
        <v>-103.64634987868189</v>
      </c>
      <c r="CB10" s="5">
        <f t="shared" si="82"/>
        <v>352463179497.51392</v>
      </c>
      <c r="CC10" s="5">
        <f t="shared" si="83"/>
        <v>3986004959625.8071</v>
      </c>
      <c r="CD10" s="5">
        <f t="shared" si="84"/>
        <v>2537516955336.8711</v>
      </c>
      <c r="CE10" s="3">
        <f t="shared" si="85"/>
        <v>1.3849912844858844E-13</v>
      </c>
      <c r="CF10" s="3">
        <f t="shared" si="86"/>
        <v>-3.7988849120463935E-4</v>
      </c>
      <c r="CG10" s="61">
        <f t="shared" si="87"/>
        <v>-6214.8414262406504</v>
      </c>
      <c r="CH10" s="61">
        <f t="shared" si="88"/>
        <v>520.50647828794138</v>
      </c>
      <c r="CI10" s="61">
        <f t="shared" si="89"/>
        <v>66.976720932777482</v>
      </c>
      <c r="CJ10" s="62">
        <f t="shared" si="90"/>
        <v>5.1821799299034312</v>
      </c>
      <c r="CK10" s="3">
        <f t="shared" si="123"/>
        <v>6227.7309556607388</v>
      </c>
      <c r="CL10" s="3">
        <f t="shared" si="91"/>
        <v>13.566860416257622</v>
      </c>
      <c r="CM10" s="3">
        <f t="shared" si="92"/>
        <v>-87.706945156308919</v>
      </c>
      <c r="CN10" s="3">
        <f t="shared" si="93"/>
        <v>52.299418751227137</v>
      </c>
      <c r="CO10" s="3">
        <f t="shared" si="94"/>
        <v>6258.0515160034865</v>
      </c>
      <c r="CP10" s="3">
        <f t="shared" si="95"/>
        <v>6276.095245802614</v>
      </c>
      <c r="CQ10" s="3">
        <f t="shared" si="96"/>
        <v>1.6548695459591256E-2</v>
      </c>
      <c r="CR10" s="3">
        <f t="shared" si="31"/>
        <v>9.3597962905147547E-3</v>
      </c>
      <c r="CS10" s="3">
        <f t="shared" si="32"/>
        <v>0.96785048582603828</v>
      </c>
      <c r="CT10" s="3">
        <f t="shared" si="97"/>
        <v>4.102711916156327E-2</v>
      </c>
      <c r="CU10" s="3">
        <f t="shared" si="33"/>
        <v>3112.3174789822788</v>
      </c>
      <c r="CV10" s="3">
        <f t="shared" si="98"/>
        <v>3012.257984077869</v>
      </c>
      <c r="CW10" s="3">
        <f t="shared" si="34"/>
        <v>-3113.9630224218654</v>
      </c>
      <c r="CX10" s="3">
        <f t="shared" si="35"/>
        <v>255.38510473404534</v>
      </c>
      <c r="CY10" s="3">
        <f t="shared" si="36"/>
        <v>94.974435013911787</v>
      </c>
      <c r="CZ10" s="3">
        <f t="shared" si="37"/>
        <v>-3219.0238143081365</v>
      </c>
      <c r="DA10" s="3">
        <f t="shared" si="38"/>
        <v>207.3312041873927</v>
      </c>
      <c r="DB10" s="3">
        <f t="shared" si="39"/>
        <v>40.590240154154159</v>
      </c>
      <c r="DC10" s="3">
        <f t="shared" si="40"/>
        <v>1.5148771126405336E-11</v>
      </c>
      <c r="DD10" s="3">
        <f t="shared" ref="DD10:DD45" si="175">CW10+(($DD$1/$DC$2)*(CZ10-CW10))</f>
        <v>-3181.8569833160664</v>
      </c>
      <c r="DE10" s="3">
        <f t="shared" ref="DE10:DE45" si="176">CX10+(($DD$1/$DC$2)*(DA10-CX10))</f>
        <v>224.33099229160331</v>
      </c>
      <c r="DF10" s="3">
        <f t="shared" ref="DF10:DF45" si="177">CY10+(($DD$1/$DC$2)*(DB10-CY10))</f>
        <v>59.829464823053186</v>
      </c>
      <c r="DG10" s="3">
        <f t="shared" ref="DG10:DG45" si="178">CW10+(($DG$1/$DC$2)*(CZ10-CW10))</f>
        <v>-3144.691051789709</v>
      </c>
      <c r="DH10" s="3">
        <f t="shared" ref="DH10:DH45" si="179">CX10+(($DG$1/$DC$2)*(DA10-CX10))</f>
        <v>241.33036898795069</v>
      </c>
      <c r="DI10" s="3">
        <f t="shared" ref="DI10:DI45" si="180">CY10+(($DG$1/$DC$2)*(DB10-CY10))</f>
        <v>79.068223888012739</v>
      </c>
      <c r="DJ10" s="3">
        <f t="shared" ref="DJ10:DJ45" si="181">CW10+(($DJ$1/$DC$2)*(CZ10-CW10))</f>
        <v>-3186.415330847125</v>
      </c>
      <c r="DK10" s="3">
        <f t="shared" ref="DK10:DK45" si="182">CX10+(($DJ$1/$DC$2)*(DA10-CX10))</f>
        <v>222.24604342550597</v>
      </c>
      <c r="DL10" s="3">
        <f t="shared" ref="DL10:DL45" si="183">CY10+(($DJ$1/$DC$2)*(DB10-CY10))</f>
        <v>57.469858961373205</v>
      </c>
      <c r="DM10" s="3">
        <f t="shared" si="105"/>
        <v>4.5048409447190352E-12</v>
      </c>
      <c r="DN10" s="3">
        <f t="shared" si="106"/>
        <v>9.8765440270653926E-12</v>
      </c>
      <c r="DO10" s="3">
        <f t="shared" si="107"/>
        <v>1.0530243343964685E-11</v>
      </c>
      <c r="DP10" s="3">
        <f t="shared" si="108"/>
        <v>2.5156649037971905E-11</v>
      </c>
      <c r="DQ10" s="3">
        <f t="shared" si="109"/>
        <v>3.2909557138777153E-11</v>
      </c>
      <c r="DR10" s="3">
        <f t="shared" si="110"/>
        <v>3.1736489910573402E-11</v>
      </c>
      <c r="DS10">
        <f t="shared" si="111"/>
        <v>6385.3434780204452</v>
      </c>
      <c r="DT10">
        <f>SQRT((B$7-CG10)^2+(C$7-CH10)^2+(D$7-CI10)^2)</f>
        <v>6090.202597075111</v>
      </c>
      <c r="DU10">
        <f t="shared" si="113"/>
        <v>128.5476523644038</v>
      </c>
      <c r="DV10">
        <f t="shared" si="114"/>
        <v>189.99146814941753</v>
      </c>
      <c r="DW10" s="3">
        <f t="shared" si="124"/>
        <v>2.8353953351776262E-3</v>
      </c>
      <c r="DX10">
        <f>ACOS(((DT10^2)+($CO10^2)-(DV10^2))/(2*DT10*$CO10))</f>
        <v>1.4418723440614789E-2</v>
      </c>
      <c r="DY10">
        <f>SQRT(('3d AE'!C$34-$DD10)^2+('3d AE'!D$34-$DE10)^2+('3d AE'!E$34-$DF10)^2)</f>
        <v>18.366384058075248</v>
      </c>
      <c r="DZ10">
        <f>SQRT(('3d AE'!C$33-$DD10)^2+('3d AE'!D$33-$DE10)^2+('3d AE'!E$33-$DF10)^2)</f>
        <v>73.445725734836898</v>
      </c>
      <c r="EA10">
        <f t="shared" si="116"/>
        <v>91.812109792912139</v>
      </c>
      <c r="EB10">
        <f t="shared" si="117"/>
        <v>0.2103028291874125</v>
      </c>
      <c r="EC10" t="str">
        <f t="shared" si="125"/>
        <v>--------</v>
      </c>
      <c r="ED10" t="str">
        <f t="shared" si="118"/>
        <v>--------</v>
      </c>
      <c r="EE10" t="str">
        <f t="shared" si="119"/>
        <v>--------</v>
      </c>
    </row>
    <row r="11" spans="1:139" x14ac:dyDescent="0.25">
      <c r="A11" s="1"/>
      <c r="B11" s="1"/>
      <c r="C11" s="1"/>
      <c r="D11" s="1"/>
      <c r="E11">
        <f t="shared" si="120"/>
        <v>0.28418629999999984</v>
      </c>
      <c r="F11" s="3">
        <v>0</v>
      </c>
      <c r="G11" s="3">
        <f t="shared" si="121"/>
        <v>48.038413698821607</v>
      </c>
      <c r="H11" s="3">
        <f t="shared" si="122"/>
        <v>115.09945181618139</v>
      </c>
      <c r="I11" s="3">
        <f t="shared" si="46"/>
        <v>107.66773190347932</v>
      </c>
      <c r="J11">
        <f t="shared" si="47"/>
        <v>169.03845716285983</v>
      </c>
      <c r="K11">
        <f t="shared" si="2"/>
        <v>0.51489309999999477</v>
      </c>
      <c r="L11">
        <f t="shared" si="2"/>
        <v>-44.670728599999983</v>
      </c>
      <c r="M11">
        <f t="shared" si="2"/>
        <v>91.455320700000016</v>
      </c>
      <c r="N11">
        <f t="shared" si="3"/>
        <v>15.193555293134821</v>
      </c>
      <c r="O11">
        <f t="shared" si="3"/>
        <v>-93.070641777363463</v>
      </c>
      <c r="P11">
        <f t="shared" si="3"/>
        <v>47.419334120595536</v>
      </c>
      <c r="Q11">
        <f t="shared" si="4"/>
        <v>13.566862519282459</v>
      </c>
      <c r="R11">
        <f t="shared" si="4"/>
        <v>-87.706952090607032</v>
      </c>
      <c r="S11">
        <f t="shared" si="4"/>
        <v>52.299412442152629</v>
      </c>
      <c r="T11">
        <f t="shared" si="48"/>
        <v>-215.74630179999713</v>
      </c>
      <c r="U11">
        <f t="shared" si="49"/>
        <v>-2439.8641643000083</v>
      </c>
      <c r="V11">
        <f t="shared" si="50"/>
        <v>-1553.2359019999949</v>
      </c>
      <c r="W11">
        <f t="shared" si="51"/>
        <v>33172.263917999167</v>
      </c>
      <c r="X11">
        <f t="shared" si="52"/>
        <v>1759.0329762861165</v>
      </c>
      <c r="Y11">
        <f t="shared" si="53"/>
        <v>17714.84851625147</v>
      </c>
      <c r="Z11">
        <f t="shared" si="54"/>
        <v>4572.2405508100001</v>
      </c>
      <c r="AA11">
        <f t="shared" si="55"/>
        <v>1405193.7532500534</v>
      </c>
      <c r="AB11">
        <f t="shared" si="56"/>
        <v>783.08658070954925</v>
      </c>
      <c r="AC11">
        <f t="shared" si="57"/>
        <v>8040.1847274053362</v>
      </c>
      <c r="AD11">
        <f t="shared" si="58"/>
        <v>-869.46246177656121</v>
      </c>
      <c r="AE11">
        <f t="shared" si="59"/>
        <v>740028.4445964105</v>
      </c>
      <c r="AF11" s="6">
        <f t="shared" si="60"/>
        <v>6215.0669339756614</v>
      </c>
      <c r="AG11" s="6">
        <f t="shared" si="61"/>
        <v>-520.52805264728283</v>
      </c>
      <c r="AH11" s="6">
        <f t="shared" si="62"/>
        <v>-66.977738579031552</v>
      </c>
      <c r="AI11">
        <f t="shared" si="63"/>
        <v>0</v>
      </c>
      <c r="AJ11">
        <f t="shared" si="5"/>
        <v>0</v>
      </c>
      <c r="AK11">
        <f t="shared" si="6"/>
        <v>0</v>
      </c>
      <c r="AL11" s="1">
        <f t="shared" si="64"/>
        <v>-142.68415546667072</v>
      </c>
      <c r="AM11" s="1">
        <f t="shared" si="7"/>
        <v>245.48893131015291</v>
      </c>
      <c r="AN11" s="1">
        <f t="shared" si="8"/>
        <v>245.48893131015308</v>
      </c>
      <c r="AO11" s="1">
        <f t="shared" si="9"/>
        <v>16359692.84345247</v>
      </c>
      <c r="AP11" s="1">
        <f t="shared" si="10"/>
        <v>-1745749.1817922625</v>
      </c>
      <c r="AQ11" s="1">
        <f t="shared" si="11"/>
        <v>469888.46833406109</v>
      </c>
      <c r="AR11" s="1">
        <f t="shared" si="12"/>
        <v>0</v>
      </c>
      <c r="AS11" s="1">
        <f t="shared" si="13"/>
        <v>0</v>
      </c>
      <c r="AT11" s="1">
        <f t="shared" si="65"/>
        <v>24539539.265178706</v>
      </c>
      <c r="AU11" s="1">
        <f t="shared" si="66"/>
        <v>-2618766.45684386</v>
      </c>
      <c r="AV11" s="1">
        <f t="shared" si="67"/>
        <v>705078.19143240177</v>
      </c>
      <c r="AW11" s="1">
        <f t="shared" si="68"/>
        <v>-4.0064333006739616E-7</v>
      </c>
      <c r="AX11" s="1">
        <f t="shared" si="14"/>
        <v>2.3155007511377335E-6</v>
      </c>
      <c r="AY11" s="2">
        <f t="shared" si="15"/>
        <v>-76.702376767816816</v>
      </c>
      <c r="AZ11" s="2">
        <f t="shared" si="16"/>
        <v>141.84300274462342</v>
      </c>
      <c r="BA11" s="2">
        <f t="shared" si="69"/>
        <v>141.8430027446235</v>
      </c>
      <c r="BB11" s="2">
        <f t="shared" si="17"/>
        <v>14609673.880010709</v>
      </c>
      <c r="BC11" s="2">
        <f t="shared" si="18"/>
        <v>-1403901.5022147028</v>
      </c>
      <c r="BD11" s="2">
        <f t="shared" si="19"/>
        <v>175984.7650909361</v>
      </c>
      <c r="BE11" s="2">
        <f t="shared" si="20"/>
        <v>-8.9406967163085938E-7</v>
      </c>
      <c r="BF11" s="2">
        <f t="shared" si="70"/>
        <v>3.6954879760742188E-6</v>
      </c>
      <c r="BG11" s="2">
        <f t="shared" si="71"/>
        <v>24836445.596018206</v>
      </c>
      <c r="BH11" s="2">
        <f t="shared" si="72"/>
        <v>-2386709.2561417627</v>
      </c>
      <c r="BI11" s="2">
        <f t="shared" si="73"/>
        <v>299315.94365733594</v>
      </c>
      <c r="BJ11" s="2">
        <f t="shared" si="21"/>
        <v>-1.8311548046767712E-6</v>
      </c>
      <c r="BK11" s="2">
        <f t="shared" si="74"/>
        <v>6.05056993663311E-6</v>
      </c>
      <c r="BL11" s="29">
        <f t="shared" si="22"/>
        <v>-88.285915116853516</v>
      </c>
      <c r="BM11" s="29">
        <f t="shared" si="23"/>
        <v>34.726488556144304</v>
      </c>
      <c r="BN11" s="29">
        <f t="shared" si="75"/>
        <v>34.726488556144446</v>
      </c>
      <c r="BO11" s="29">
        <f t="shared" si="24"/>
        <v>-52164054.447584793</v>
      </c>
      <c r="BP11" s="29">
        <f t="shared" si="25"/>
        <v>5109873.3610232268</v>
      </c>
      <c r="BQ11" s="29">
        <f t="shared" si="26"/>
        <v>270689.91855899245</v>
      </c>
      <c r="BR11" s="29">
        <f t="shared" si="27"/>
        <v>-2.0503997802734375E-5</v>
      </c>
      <c r="BS11" s="29">
        <f t="shared" si="76"/>
        <v>-7.0035457611083984E-6</v>
      </c>
      <c r="BT11" s="29">
        <f t="shared" si="77"/>
        <v>92852016.916700929</v>
      </c>
      <c r="BU11" s="29">
        <f t="shared" si="78"/>
        <v>-9095662.8685364611</v>
      </c>
      <c r="BV11" s="29">
        <f t="shared" si="79"/>
        <v>-481793.32854645042</v>
      </c>
      <c r="BW11" s="29">
        <f t="shared" si="28"/>
        <v>1.0421732440590858E-5</v>
      </c>
      <c r="BX11" s="29">
        <f t="shared" si="80"/>
        <v>1.2994511052966118E-5</v>
      </c>
      <c r="BY11" s="3">
        <f>0</f>
        <v>0</v>
      </c>
      <c r="BZ11" s="3">
        <f t="shared" si="81"/>
        <v>65.981778698853901</v>
      </c>
      <c r="CA11" s="3">
        <f t="shared" si="81"/>
        <v>-103.64592856552949</v>
      </c>
      <c r="CB11" s="5">
        <f t="shared" si="82"/>
        <v>352451866902.14899</v>
      </c>
      <c r="CC11" s="5">
        <f t="shared" si="83"/>
        <v>3985860580323.5205</v>
      </c>
      <c r="CD11" s="5">
        <f t="shared" si="84"/>
        <v>2537428863586.4375</v>
      </c>
      <c r="CE11" s="3">
        <f t="shared" si="85"/>
        <v>-1.3850408230491266E-13</v>
      </c>
      <c r="CF11" s="3">
        <f t="shared" si="86"/>
        <v>-3.7990119945699777E-4</v>
      </c>
      <c r="CG11" s="61">
        <f t="shared" si="87"/>
        <v>-6215.066933975656</v>
      </c>
      <c r="CH11" s="61">
        <f t="shared" si="88"/>
        <v>520.52805264728227</v>
      </c>
      <c r="CI11" s="61">
        <f t="shared" si="89"/>
        <v>66.97773857903158</v>
      </c>
      <c r="CJ11" s="62">
        <f t="shared" si="90"/>
        <v>4.9556402487608358</v>
      </c>
      <c r="CK11" s="3">
        <f t="shared" si="123"/>
        <v>6227.9574632088234</v>
      </c>
      <c r="CL11" s="3">
        <f t="shared" si="91"/>
        <v>13.566862519282459</v>
      </c>
      <c r="CM11" s="3">
        <f t="shared" si="92"/>
        <v>-87.706952090607032</v>
      </c>
      <c r="CN11" s="3">
        <f t="shared" si="93"/>
        <v>52.299412442152629</v>
      </c>
      <c r="CO11" s="3">
        <f t="shared" si="94"/>
        <v>6258.2780575079614</v>
      </c>
      <c r="CP11" s="3">
        <f t="shared" si="95"/>
        <v>6276.3217746912214</v>
      </c>
      <c r="CQ11" s="3">
        <f t="shared" si="96"/>
        <v>1.6548094999169649E-2</v>
      </c>
      <c r="CR11" s="3">
        <f t="shared" si="31"/>
        <v>9.3594569873247657E-3</v>
      </c>
      <c r="CS11" s="3">
        <f t="shared" si="32"/>
        <v>0.96785045575075301</v>
      </c>
      <c r="CT11" s="3">
        <f t="shared" si="97"/>
        <v>4.1026568175747506E-2</v>
      </c>
      <c r="CU11" s="3">
        <f t="shared" si="33"/>
        <v>3112.3592773305522</v>
      </c>
      <c r="CV11" s="3">
        <f t="shared" si="98"/>
        <v>3012.2983450244592</v>
      </c>
      <c r="CW11" s="3">
        <f t="shared" si="34"/>
        <v>-3114.1469690429035</v>
      </c>
      <c r="CX11" s="3">
        <f t="shared" si="35"/>
        <v>255.40197940494227</v>
      </c>
      <c r="CY11" s="3">
        <f t="shared" si="36"/>
        <v>94.974301834419094</v>
      </c>
      <c r="CZ11" s="3">
        <f t="shared" si="37"/>
        <v>-3219.2090780944818</v>
      </c>
      <c r="DA11" s="3">
        <f t="shared" si="38"/>
        <v>207.34953127229363</v>
      </c>
      <c r="DB11" s="3">
        <f t="shared" si="39"/>
        <v>40.591368204808418</v>
      </c>
      <c r="DC11" s="3">
        <f t="shared" si="40"/>
        <v>-1.3145040611561853E-11</v>
      </c>
      <c r="DD11" s="3">
        <f t="shared" si="175"/>
        <v>-3182.0417811354273</v>
      </c>
      <c r="DE11" s="3">
        <f t="shared" si="176"/>
        <v>224.34880556326482</v>
      </c>
      <c r="DF11" s="3">
        <f t="shared" si="177"/>
        <v>59.830146694625107</v>
      </c>
      <c r="DG11" s="3">
        <f t="shared" si="178"/>
        <v>-3144.8753836533629</v>
      </c>
      <c r="DH11" s="3">
        <f t="shared" si="179"/>
        <v>241.34766845880742</v>
      </c>
      <c r="DI11" s="3">
        <f t="shared" si="180"/>
        <v>79.068459591300197</v>
      </c>
      <c r="DJ11" s="3">
        <f t="shared" si="181"/>
        <v>-3186.6001858152772</v>
      </c>
      <c r="DK11" s="3">
        <f t="shared" si="182"/>
        <v>222.26391971409006</v>
      </c>
      <c r="DL11" s="3">
        <f t="shared" si="183"/>
        <v>57.47059555483731</v>
      </c>
      <c r="DM11" s="3">
        <f t="shared" si="105"/>
        <v>-4.0216718844021671E-12</v>
      </c>
      <c r="DN11" s="3">
        <f t="shared" si="106"/>
        <v>-8.2991391536779702E-12</v>
      </c>
      <c r="DO11" s="3">
        <f t="shared" si="107"/>
        <v>-9.2086338554508984E-12</v>
      </c>
      <c r="DP11" s="3">
        <f t="shared" si="108"/>
        <v>6.4373162991096751E-12</v>
      </c>
      <c r="DQ11" s="3">
        <f t="shared" si="109"/>
        <v>8.5765785263096637E-12</v>
      </c>
      <c r="DR11" s="3">
        <f t="shared" si="110"/>
        <v>8.3446748353596893E-12</v>
      </c>
      <c r="DS11">
        <f t="shared" ref="DS11:DS23" si="184">SQRT((B$8-CG11)^2+(C$8-CH11)^2+(D$8-CI11)^2)</f>
        <v>6385.5700170685896</v>
      </c>
      <c r="DT11">
        <f t="shared" ref="DT11:DT23" si="185">SQRT((B$7-CG11)^2+(C$7-CH11)^2+(D$7-CI11)^2)</f>
        <v>6090.4291059649549</v>
      </c>
      <c r="DU11">
        <f t="shared" ref="DU11:DU23" si="186">SQRT((B$8-CL11)^2+(C$8-CM11)^2+(D$8-CN11)^2)</f>
        <v>128.54764862682723</v>
      </c>
      <c r="DV11">
        <f t="shared" ref="DV11:DV23" si="187">SQRT((B$7-CL11)^2+(C$7-CM11)^2+(D$7-CN11)^2)</f>
        <v>189.99147384369113</v>
      </c>
      <c r="DW11" s="3">
        <f t="shared" ref="DW11:DW23" si="188">ACOS(((DS11^2)+($CO11^2)-(DU11^2))/(2*DS11*$CO11))</f>
        <v>2.8352922402088421E-3</v>
      </c>
      <c r="DX11">
        <f t="shared" ref="DX11:DX23" si="189">ACOS(((DT11^2)+($CO11^2)-(DV11^2))/(2*DT11*$CO11))</f>
        <v>1.4418186345884987E-2</v>
      </c>
      <c r="DY11">
        <f>SQRT(('3d AE'!C$34-$DD11)^2+('3d AE'!D$34-$DE11)^2+('3d AE'!E$34-$DF11)^2)</f>
        <v>18.202635434926815</v>
      </c>
      <c r="DZ11">
        <f>SQRT(('3d AE'!C$33-$DD11)^2+('3d AE'!D$33-$DE11)^2+('3d AE'!E$33-$DF11)^2)</f>
        <v>73.592750487815408</v>
      </c>
      <c r="EA11">
        <f t="shared" ref="EA11:EA23" si="190">DY11+DZ11</f>
        <v>91.795385922742227</v>
      </c>
      <c r="EB11">
        <f t="shared" si="117"/>
        <v>0.19357895901750055</v>
      </c>
      <c r="EC11" t="str">
        <f t="shared" si="125"/>
        <v>--------</v>
      </c>
      <c r="ED11" t="str">
        <f t="shared" si="118"/>
        <v>--------</v>
      </c>
      <c r="EE11" t="str">
        <f t="shared" si="119"/>
        <v>--------</v>
      </c>
    </row>
    <row r="12" spans="1:139" x14ac:dyDescent="0.25">
      <c r="A12" s="1" t="str">
        <f>'[1]2d'!B12</f>
        <v>calibration line</v>
      </c>
      <c r="B12" s="1"/>
      <c r="C12" s="1"/>
      <c r="D12" s="1"/>
      <c r="E12">
        <f t="shared" si="120"/>
        <v>0.28418634999999981</v>
      </c>
      <c r="F12">
        <v>0</v>
      </c>
      <c r="G12">
        <f>E12*J12</f>
        <v>48.038422150744459</v>
      </c>
      <c r="H12">
        <f t="shared" si="122"/>
        <v>115.09946084347332</v>
      </c>
      <c r="I12">
        <f t="shared" si="46"/>
        <v>107.66774151137156</v>
      </c>
      <c r="J12">
        <f t="shared" si="47"/>
        <v>169.03845716285983</v>
      </c>
      <c r="K12">
        <f t="shared" si="2"/>
        <v>0.5148949499999933</v>
      </c>
      <c r="L12">
        <f t="shared" si="2"/>
        <v>-44.670734699999976</v>
      </c>
      <c r="M12">
        <f t="shared" si="2"/>
        <v>91.455315150000018</v>
      </c>
      <c r="N12">
        <f t="shared" si="3"/>
        <v>15.193557269074542</v>
      </c>
      <c r="O12">
        <f t="shared" si="3"/>
        <v>-93.07064829262417</v>
      </c>
      <c r="P12">
        <f t="shared" si="3"/>
        <v>47.419328192776362</v>
      </c>
      <c r="Q12">
        <f t="shared" si="4"/>
        <v>13.566864622306934</v>
      </c>
      <c r="R12">
        <f t="shared" si="4"/>
        <v>-87.706959024903952</v>
      </c>
      <c r="S12">
        <f t="shared" si="4"/>
        <v>52.299406133079202</v>
      </c>
      <c r="T12">
        <f t="shared" si="48"/>
        <v>-215.74708609999652</v>
      </c>
      <c r="U12">
        <f t="shared" si="49"/>
        <v>-2439.8629673499963</v>
      </c>
      <c r="V12">
        <f t="shared" si="50"/>
        <v>-1553.2374789999922</v>
      </c>
      <c r="W12">
        <f t="shared" si="51"/>
        <v>33172.438910999917</v>
      </c>
      <c r="X12">
        <f t="shared" si="52"/>
        <v>1759.0316850896131</v>
      </c>
      <c r="Y12">
        <f t="shared" si="53"/>
        <v>17714.851322085859</v>
      </c>
      <c r="Z12">
        <f t="shared" si="54"/>
        <v>4572.2370365210973</v>
      </c>
      <c r="AA12">
        <f t="shared" si="55"/>
        <v>1405194.3396984944</v>
      </c>
      <c r="AB12">
        <f t="shared" si="56"/>
        <v>783.08609803701302</v>
      </c>
      <c r="AC12">
        <f t="shared" si="57"/>
        <v>8040.1863530432602</v>
      </c>
      <c r="AD12">
        <f t="shared" si="58"/>
        <v>-869.4644094045816</v>
      </c>
      <c r="AE12">
        <f t="shared" si="59"/>
        <v>740028.74420498649</v>
      </c>
      <c r="AF12" s="6">
        <f t="shared" si="60"/>
        <v>6215.2924579273686</v>
      </c>
      <c r="AG12" s="6">
        <f t="shared" si="61"/>
        <v>-520.54962855877829</v>
      </c>
      <c r="AH12" s="6">
        <f t="shared" si="62"/>
        <v>-66.978756298576144</v>
      </c>
      <c r="AI12">
        <f t="shared" si="63"/>
        <v>0</v>
      </c>
      <c r="AJ12">
        <f t="shared" si="5"/>
        <v>0</v>
      </c>
      <c r="AK12">
        <f t="shared" si="6"/>
        <v>0</v>
      </c>
      <c r="AL12" s="1">
        <f t="shared" si="64"/>
        <v>-142.68398420532392</v>
      </c>
      <c r="AM12" s="1">
        <f t="shared" si="7"/>
        <v>245.48841575276171</v>
      </c>
      <c r="AN12" s="1">
        <f t="shared" si="8"/>
        <v>245.48841575276163</v>
      </c>
      <c r="AO12" s="1">
        <f t="shared" si="9"/>
        <v>16359739.185022401</v>
      </c>
      <c r="AP12" s="1">
        <f t="shared" si="10"/>
        <v>-1745747.1224417887</v>
      </c>
      <c r="AQ12" s="1">
        <f t="shared" si="11"/>
        <v>469868.71341071278</v>
      </c>
      <c r="AR12" s="1">
        <f t="shared" si="12"/>
        <v>0</v>
      </c>
      <c r="AS12" s="1">
        <f t="shared" si="13"/>
        <v>0</v>
      </c>
      <c r="AT12" s="1">
        <f t="shared" si="65"/>
        <v>24539608.777533602</v>
      </c>
      <c r="AU12" s="1">
        <f t="shared" si="66"/>
        <v>-2618763.3676468879</v>
      </c>
      <c r="AV12" s="1">
        <f t="shared" si="67"/>
        <v>705048.55853182194</v>
      </c>
      <c r="AW12" s="1">
        <f t="shared" si="68"/>
        <v>-1.8685823306441307E-6</v>
      </c>
      <c r="AX12" s="1">
        <f t="shared" si="14"/>
        <v>1.8299557268619537E-5</v>
      </c>
      <c r="AY12" s="2">
        <f t="shared" si="15"/>
        <v>-76.702374355585874</v>
      </c>
      <c r="AZ12" s="2">
        <f t="shared" si="16"/>
        <v>141.84290849771017</v>
      </c>
      <c r="BA12" s="2">
        <f t="shared" si="69"/>
        <v>141.84290849771003</v>
      </c>
      <c r="BB12" s="2">
        <f t="shared" si="17"/>
        <v>14609692.795626128</v>
      </c>
      <c r="BC12" s="2">
        <f t="shared" si="18"/>
        <v>-1403903.0895516437</v>
      </c>
      <c r="BD12" s="2">
        <f t="shared" si="19"/>
        <v>175975.99347707536</v>
      </c>
      <c r="BE12" s="2">
        <f t="shared" si="20"/>
        <v>0</v>
      </c>
      <c r="BF12" s="2">
        <f t="shared" si="70"/>
        <v>-1.430511474609375E-6</v>
      </c>
      <c r="BG12" s="2">
        <f t="shared" si="71"/>
        <v>24836477.752564415</v>
      </c>
      <c r="BH12" s="2">
        <f t="shared" si="72"/>
        <v>-2386711.9546121499</v>
      </c>
      <c r="BI12" s="2">
        <f t="shared" si="73"/>
        <v>299301.03181952582</v>
      </c>
      <c r="BJ12" s="2">
        <f t="shared" si="21"/>
        <v>1.5884870663285255E-6</v>
      </c>
      <c r="BK12" s="2">
        <f t="shared" si="74"/>
        <v>-3.5580014809966087E-6</v>
      </c>
      <c r="BL12" s="29">
        <f t="shared" si="22"/>
        <v>-88.28592648171329</v>
      </c>
      <c r="BM12" s="29">
        <f t="shared" si="23"/>
        <v>34.726485195192176</v>
      </c>
      <c r="BN12" s="29">
        <f t="shared" si="75"/>
        <v>34.726485195192133</v>
      </c>
      <c r="BO12" s="29">
        <f t="shared" si="24"/>
        <v>-52164070.566363238</v>
      </c>
      <c r="BP12" s="29">
        <f t="shared" si="25"/>
        <v>5109870.7054300085</v>
      </c>
      <c r="BQ12" s="29">
        <f t="shared" si="26"/>
        <v>270688.7499101609</v>
      </c>
      <c r="BR12" s="29">
        <f t="shared" si="27"/>
        <v>2.6226043701171875E-6</v>
      </c>
      <c r="BS12" s="29">
        <f t="shared" si="76"/>
        <v>2.3245811462402344E-6</v>
      </c>
      <c r="BT12" s="29">
        <f t="shared" si="77"/>
        <v>92852045.608126566</v>
      </c>
      <c r="BU12" s="29">
        <f t="shared" si="78"/>
        <v>-9095658.1415918972</v>
      </c>
      <c r="BV12" s="29">
        <f t="shared" si="79"/>
        <v>-481791.2483548912</v>
      </c>
      <c r="BW12" s="29">
        <f t="shared" si="28"/>
        <v>-1.5079043805599213E-5</v>
      </c>
      <c r="BX12" s="29">
        <f t="shared" si="80"/>
        <v>-1.4197430573403835E-5</v>
      </c>
      <c r="BY12" s="3">
        <f>0</f>
        <v>0</v>
      </c>
      <c r="BZ12" s="3">
        <f t="shared" si="81"/>
        <v>65.981609849738049</v>
      </c>
      <c r="CA12" s="3">
        <f t="shared" si="81"/>
        <v>-103.64550725505154</v>
      </c>
      <c r="CB12" s="5">
        <f t="shared" si="82"/>
        <v>352440554209.5163</v>
      </c>
      <c r="CC12" s="5">
        <f t="shared" si="83"/>
        <v>3985716201096.4521</v>
      </c>
      <c r="CD12" s="5">
        <f t="shared" si="84"/>
        <v>2537340771610.8047</v>
      </c>
      <c r="CE12" s="3">
        <f t="shared" si="85"/>
        <v>9.8935026083887789E-14</v>
      </c>
      <c r="CF12" s="3">
        <f t="shared" si="86"/>
        <v>-3.7991390862866429E-4</v>
      </c>
      <c r="CG12" s="61">
        <f t="shared" ref="CG12:CG25" si="191">CF12*AO12</f>
        <v>-6215.2924579273795</v>
      </c>
      <c r="CH12" s="61">
        <f t="shared" ref="CH12:CH25" si="192">AL12+CF12*AP12</f>
        <v>520.54962855877943</v>
      </c>
      <c r="CI12" s="61">
        <f t="shared" ref="CI12:CI25" si="193">AM12+CF12*AQ12</f>
        <v>66.978756298576144</v>
      </c>
      <c r="CJ12" s="62">
        <f t="shared" si="90"/>
        <v>4.7290842766237144</v>
      </c>
      <c r="CK12" s="3">
        <f t="shared" si="123"/>
        <v>6228.1839870479207</v>
      </c>
      <c r="CL12" s="3">
        <f t="shared" si="91"/>
        <v>13.566864622306934</v>
      </c>
      <c r="CM12" s="3">
        <f t="shared" si="92"/>
        <v>-87.706959024903952</v>
      </c>
      <c r="CN12" s="3">
        <f t="shared" si="93"/>
        <v>52.299406133079202</v>
      </c>
      <c r="CO12" s="3">
        <f t="shared" si="94"/>
        <v>6258.5046153034318</v>
      </c>
      <c r="CP12" s="3">
        <f t="shared" si="95"/>
        <v>6276.5483198708334</v>
      </c>
      <c r="CQ12" s="3">
        <f t="shared" si="96"/>
        <v>1.654749453915616E-2</v>
      </c>
      <c r="CR12" s="3">
        <f t="shared" si="31"/>
        <v>9.3591176843608181E-3</v>
      </c>
      <c r="CS12" s="3">
        <f t="shared" si="32"/>
        <v>0.96785042567354274</v>
      </c>
      <c r="CT12" s="3">
        <f t="shared" si="97"/>
        <v>4.1026017205298707E-2</v>
      </c>
      <c r="CU12" s="3">
        <f t="shared" si="33"/>
        <v>3112.4010756357416</v>
      </c>
      <c r="CV12" s="3">
        <f t="shared" si="98"/>
        <v>3012.3387059208449</v>
      </c>
      <c r="CW12" s="3">
        <f t="shared" si="34"/>
        <v>-3114.3309319269547</v>
      </c>
      <c r="CX12" s="3">
        <f t="shared" si="35"/>
        <v>255.41885560176934</v>
      </c>
      <c r="CY12" s="3">
        <f t="shared" si="36"/>
        <v>94.974168688024236</v>
      </c>
      <c r="CZ12" s="3">
        <f t="shared" si="37"/>
        <v>-3219.394358145144</v>
      </c>
      <c r="DA12" s="3">
        <f t="shared" si="38"/>
        <v>207.36785993944147</v>
      </c>
      <c r="DB12" s="3">
        <f t="shared" si="39"/>
        <v>40.592496341447571</v>
      </c>
      <c r="DC12" s="3">
        <f t="shared" si="40"/>
        <v>3.730349362740526E-11</v>
      </c>
      <c r="DD12" s="3">
        <f t="shared" si="175"/>
        <v>-3182.226595218644</v>
      </c>
      <c r="DE12" s="3">
        <f t="shared" si="176"/>
        <v>224.3666203972503</v>
      </c>
      <c r="DF12" s="3">
        <f t="shared" si="177"/>
        <v>59.830828633472329</v>
      </c>
      <c r="DG12" s="3">
        <f t="shared" si="178"/>
        <v>-3145.0597317804104</v>
      </c>
      <c r="DH12" s="3">
        <f t="shared" si="179"/>
        <v>241.36496947206572</v>
      </c>
      <c r="DI12" s="3">
        <f t="shared" si="180"/>
        <v>79.06869534315382</v>
      </c>
      <c r="DJ12" s="3">
        <f t="shared" si="181"/>
        <v>-3186.7850570473411</v>
      </c>
      <c r="DK12" s="3">
        <f t="shared" si="182"/>
        <v>222.2817975674416</v>
      </c>
      <c r="DL12" s="3">
        <f t="shared" si="183"/>
        <v>57.471332217871364</v>
      </c>
      <c r="DM12" s="3">
        <f t="shared" si="105"/>
        <v>1.1041834113711957E-11</v>
      </c>
      <c r="DN12" s="3">
        <f t="shared" si="106"/>
        <v>2.4272139853565022E-11</v>
      </c>
      <c r="DO12" s="3">
        <f t="shared" si="107"/>
        <v>2.5792701308091637E-11</v>
      </c>
      <c r="DP12" s="3">
        <f t="shared" si="108"/>
        <v>7.6303262846197379E-12</v>
      </c>
      <c r="DQ12" s="3">
        <f t="shared" si="109"/>
        <v>9.8984030224291413E-12</v>
      </c>
      <c r="DR12" s="3">
        <f t="shared" si="110"/>
        <v>9.6523728587120585E-12</v>
      </c>
      <c r="DS12">
        <f t="shared" si="184"/>
        <v>6385.7965724077294</v>
      </c>
      <c r="DT12">
        <f t="shared" si="185"/>
        <v>6090.6556311458671</v>
      </c>
      <c r="DU12">
        <f t="shared" si="186"/>
        <v>128.5476448892519</v>
      </c>
      <c r="DV12">
        <f t="shared" si="187"/>
        <v>189.99147953796401</v>
      </c>
      <c r="DW12" s="3">
        <f t="shared" si="188"/>
        <v>2.8351891453677336E-3</v>
      </c>
      <c r="DX12">
        <f t="shared" si="189"/>
        <v>1.4417649252540743E-2</v>
      </c>
      <c r="DY12">
        <f>SQRT(('3d AE'!C$34-$DD12)^2+('3d AE'!D$34-$DE12)^2+('3d AE'!E$34-$DF12)^2)</f>
        <v>18.039296783157731</v>
      </c>
      <c r="DZ12">
        <f>SQRT(('3d AE'!C$33-$DD12)^2+('3d AE'!D$33-$DE12)^2+('3d AE'!E$33-$DF12)^2)</f>
        <v>73.739962483568107</v>
      </c>
      <c r="EA12">
        <f t="shared" si="190"/>
        <v>91.77925926672583</v>
      </c>
      <c r="EB12">
        <f t="shared" si="117"/>
        <v>0.17745230300110393</v>
      </c>
      <c r="EC12" t="str">
        <f t="shared" si="125"/>
        <v>--------</v>
      </c>
      <c r="ED12" t="str">
        <f t="shared" si="118"/>
        <v>--------</v>
      </c>
      <c r="EE12" t="str">
        <f t="shared" si="119"/>
        <v>--------</v>
      </c>
    </row>
    <row r="13" spans="1:139" x14ac:dyDescent="0.25">
      <c r="A13" s="1" t="str">
        <f>'[1]2d'!B13</f>
        <v>A</v>
      </c>
      <c r="B13" s="1">
        <f>B5</f>
        <v>-10</v>
      </c>
      <c r="C13" s="1">
        <f>C5</f>
        <v>-10</v>
      </c>
      <c r="D13" s="1">
        <f>D5</f>
        <v>123</v>
      </c>
      <c r="E13">
        <f t="shared" si="120"/>
        <v>0.28418639999999978</v>
      </c>
      <c r="F13">
        <v>0</v>
      </c>
      <c r="G13">
        <f t="shared" si="121"/>
        <v>48.038430602667312</v>
      </c>
      <c r="H13">
        <f t="shared" si="122"/>
        <v>115.09946987076346</v>
      </c>
      <c r="I13">
        <f t="shared" si="46"/>
        <v>107.66775111926208</v>
      </c>
      <c r="J13">
        <f t="shared" si="47"/>
        <v>169.03845716285983</v>
      </c>
      <c r="K13">
        <f t="shared" si="2"/>
        <v>0.51489679999999183</v>
      </c>
      <c r="L13">
        <f t="shared" si="2"/>
        <v>-44.670740799999976</v>
      </c>
      <c r="M13">
        <f t="shared" si="2"/>
        <v>91.455309600000021</v>
      </c>
      <c r="N13">
        <f t="shared" si="3"/>
        <v>15.193559245013869</v>
      </c>
      <c r="O13">
        <f t="shared" si="3"/>
        <v>-93.070654807883571</v>
      </c>
      <c r="P13">
        <f t="shared" si="3"/>
        <v>47.419322264958396</v>
      </c>
      <c r="Q13">
        <f t="shared" si="4"/>
        <v>13.566866725331035</v>
      </c>
      <c r="R13">
        <f t="shared" si="4"/>
        <v>-87.706965959199636</v>
      </c>
      <c r="S13">
        <f t="shared" si="4"/>
        <v>52.299399824006883</v>
      </c>
      <c r="T13">
        <f t="shared" si="48"/>
        <v>-215.74787039999683</v>
      </c>
      <c r="U13">
        <f t="shared" si="49"/>
        <v>-2439.8617703999989</v>
      </c>
      <c r="V13">
        <f t="shared" si="50"/>
        <v>-1553.2390559999931</v>
      </c>
      <c r="W13">
        <f t="shared" si="51"/>
        <v>33172.613903999736</v>
      </c>
      <c r="X13">
        <f t="shared" si="52"/>
        <v>1759.0303938933691</v>
      </c>
      <c r="Y13">
        <f t="shared" si="53"/>
        <v>17714.854127919694</v>
      </c>
      <c r="Z13">
        <f t="shared" si="54"/>
        <v>4572.2335222328993</v>
      </c>
      <c r="AA13">
        <f t="shared" si="55"/>
        <v>1405194.9261468186</v>
      </c>
      <c r="AB13">
        <f t="shared" si="56"/>
        <v>783.08561536456364</v>
      </c>
      <c r="AC13">
        <f t="shared" si="57"/>
        <v>8040.1879786808931</v>
      </c>
      <c r="AD13">
        <f t="shared" si="58"/>
        <v>-869.46635703225184</v>
      </c>
      <c r="AE13">
        <f t="shared" si="59"/>
        <v>740029.04381350894</v>
      </c>
      <c r="AF13" s="6">
        <f t="shared" si="60"/>
        <v>6215.5179980965777</v>
      </c>
      <c r="AG13" s="6">
        <f t="shared" si="61"/>
        <v>-520.57120602250757</v>
      </c>
      <c r="AH13" s="6">
        <f t="shared" si="62"/>
        <v>-66.979774091419827</v>
      </c>
      <c r="AI13">
        <f t="shared" si="63"/>
        <v>0</v>
      </c>
      <c r="AJ13">
        <f t="shared" si="5"/>
        <v>0</v>
      </c>
      <c r="AK13">
        <f t="shared" si="6"/>
        <v>0</v>
      </c>
      <c r="AL13" s="1">
        <f t="shared" si="64"/>
        <v>-142.68381294499446</v>
      </c>
      <c r="AM13" s="1">
        <f t="shared" si="7"/>
        <v>245.48790019827953</v>
      </c>
      <c r="AN13" s="1">
        <f t="shared" si="8"/>
        <v>245.48790019827956</v>
      </c>
      <c r="AO13" s="1">
        <f t="shared" si="9"/>
        <v>16359785.526590182</v>
      </c>
      <c r="AP13" s="1">
        <f t="shared" si="10"/>
        <v>-1745745.063093008</v>
      </c>
      <c r="AQ13" s="1">
        <f t="shared" si="11"/>
        <v>469848.95848681591</v>
      </c>
      <c r="AR13" s="1">
        <f t="shared" si="12"/>
        <v>0</v>
      </c>
      <c r="AS13" s="1">
        <f t="shared" si="13"/>
        <v>0</v>
      </c>
      <c r="AT13" s="1">
        <f t="shared" si="65"/>
        <v>24539678.289885271</v>
      </c>
      <c r="AU13" s="1">
        <f t="shared" si="66"/>
        <v>-2618760.2784524569</v>
      </c>
      <c r="AV13" s="1">
        <f t="shared" si="67"/>
        <v>705018.92563042219</v>
      </c>
      <c r="AW13" s="1">
        <f t="shared" si="68"/>
        <v>2.3882603272795677E-7</v>
      </c>
      <c r="AX13" s="1">
        <f t="shared" si="14"/>
        <v>-3.0265655368566513E-6</v>
      </c>
      <c r="AY13" s="2">
        <f t="shared" si="15"/>
        <v>-76.702371943378722</v>
      </c>
      <c r="AZ13" s="2">
        <f t="shared" si="16"/>
        <v>141.84281425102921</v>
      </c>
      <c r="BA13" s="2">
        <f t="shared" si="69"/>
        <v>141.84281425102915</v>
      </c>
      <c r="BB13" s="2">
        <f t="shared" si="17"/>
        <v>14609711.71124075</v>
      </c>
      <c r="BC13" s="2">
        <f t="shared" si="18"/>
        <v>-1403904.67689018</v>
      </c>
      <c r="BD13" s="2">
        <f t="shared" si="19"/>
        <v>175967.22186209913</v>
      </c>
      <c r="BE13" s="2">
        <f t="shared" si="20"/>
        <v>-5.3644180297851563E-7</v>
      </c>
      <c r="BF13" s="2">
        <f t="shared" si="70"/>
        <v>1.9967555999755859E-6</v>
      </c>
      <c r="BG13" s="2">
        <f t="shared" si="71"/>
        <v>24836509.909109276</v>
      </c>
      <c r="BH13" s="2">
        <f t="shared" si="72"/>
        <v>-2386714.653085249</v>
      </c>
      <c r="BI13" s="2">
        <f t="shared" si="73"/>
        <v>299286.11997981952</v>
      </c>
      <c r="BJ13" s="2">
        <f t="shared" si="21"/>
        <v>-2.026150468736887E-6</v>
      </c>
      <c r="BK13" s="2">
        <f t="shared" si="74"/>
        <v>3.5585835576057434E-6</v>
      </c>
      <c r="BL13" s="29">
        <f t="shared" si="22"/>
        <v>-88.285937846568203</v>
      </c>
      <c r="BM13" s="29">
        <f t="shared" si="23"/>
        <v>34.726481834239507</v>
      </c>
      <c r="BN13" s="29">
        <f t="shared" si="75"/>
        <v>34.726481834239415</v>
      </c>
      <c r="BO13" s="29">
        <f t="shared" si="24"/>
        <v>-52164086.685138844</v>
      </c>
      <c r="BP13" s="29">
        <f t="shared" si="25"/>
        <v>5109868.0498357108</v>
      </c>
      <c r="BQ13" s="29">
        <f t="shared" si="26"/>
        <v>270687.58126030862</v>
      </c>
      <c r="BR13" s="29">
        <f t="shared" si="27"/>
        <v>-5.245208740234375E-6</v>
      </c>
      <c r="BS13" s="29">
        <f t="shared" si="76"/>
        <v>-4.4703483581542969E-7</v>
      </c>
      <c r="BT13" s="29">
        <f t="shared" si="77"/>
        <v>92852074.299547151</v>
      </c>
      <c r="BU13" s="29">
        <f t="shared" si="78"/>
        <v>-9095653.4146454111</v>
      </c>
      <c r="BV13" s="29">
        <f t="shared" si="79"/>
        <v>-481789.16816151509</v>
      </c>
      <c r="BW13" s="29">
        <f t="shared" si="28"/>
        <v>1.9384780898690224E-5</v>
      </c>
      <c r="BX13" s="29">
        <f t="shared" si="80"/>
        <v>1.0234303772449493E-5</v>
      </c>
      <c r="BY13" s="3">
        <f>0</f>
        <v>0</v>
      </c>
      <c r="BZ13" s="3">
        <f t="shared" si="81"/>
        <v>65.981441001615735</v>
      </c>
      <c r="CA13" s="3">
        <f t="shared" si="81"/>
        <v>-103.64508594725032</v>
      </c>
      <c r="CB13" s="5">
        <f t="shared" si="82"/>
        <v>352429241419.66925</v>
      </c>
      <c r="CC13" s="5">
        <f t="shared" si="83"/>
        <v>3985571821945.251</v>
      </c>
      <c r="CD13" s="5">
        <f t="shared" si="84"/>
        <v>2537252679410.4102</v>
      </c>
      <c r="CE13" s="3">
        <f t="shared" si="85"/>
        <v>-8.5746756386691946E-14</v>
      </c>
      <c r="CF13" s="3">
        <f t="shared" si="86"/>
        <v>-3.7992661871968095E-4</v>
      </c>
      <c r="CG13" s="61">
        <f t="shared" si="191"/>
        <v>-6215.5179980965831</v>
      </c>
      <c r="CH13" s="61">
        <f t="shared" si="192"/>
        <v>520.57120602250814</v>
      </c>
      <c r="CI13" s="61">
        <f t="shared" si="193"/>
        <v>66.979774091419813</v>
      </c>
      <c r="CJ13" s="62">
        <f t="shared" si="90"/>
        <v>4.502512012726176</v>
      </c>
      <c r="CK13" s="3">
        <f t="shared" si="123"/>
        <v>6228.4105271787967</v>
      </c>
      <c r="CL13" s="3">
        <f t="shared" si="91"/>
        <v>13.566866725331035</v>
      </c>
      <c r="CM13" s="3">
        <f t="shared" si="92"/>
        <v>-87.706965959199636</v>
      </c>
      <c r="CN13" s="3">
        <f t="shared" si="93"/>
        <v>52.299399824006883</v>
      </c>
      <c r="CO13" s="3">
        <f t="shared" si="94"/>
        <v>6258.7311893906653</v>
      </c>
      <c r="CP13" s="3">
        <f t="shared" si="95"/>
        <v>6276.7748813422158</v>
      </c>
      <c r="CQ13" s="3">
        <f t="shared" si="96"/>
        <v>1.6546894079511265E-2</v>
      </c>
      <c r="CR13" s="3">
        <f t="shared" si="31"/>
        <v>9.3587783815640702E-3</v>
      </c>
      <c r="CS13" s="3">
        <f t="shared" si="32"/>
        <v>0.96785039559818142</v>
      </c>
      <c r="CT13" s="3">
        <f t="shared" si="97"/>
        <v>4.1025466247227159E-2</v>
      </c>
      <c r="CU13" s="3">
        <f t="shared" si="33"/>
        <v>3112.4428741246165</v>
      </c>
      <c r="CV13" s="3">
        <f t="shared" si="98"/>
        <v>3012.3790669982509</v>
      </c>
      <c r="CW13" s="3">
        <f t="shared" si="34"/>
        <v>-3114.5149108488445</v>
      </c>
      <c r="CX13" s="3">
        <f t="shared" si="35"/>
        <v>255.43573330528824</v>
      </c>
      <c r="CY13" s="3">
        <f t="shared" si="36"/>
        <v>94.974035576779727</v>
      </c>
      <c r="CZ13" s="3">
        <f t="shared" si="37"/>
        <v>-3219.5796542309231</v>
      </c>
      <c r="DA13" s="3">
        <f t="shared" si="38"/>
        <v>207.38619016486683</v>
      </c>
      <c r="DB13" s="3">
        <f t="shared" si="39"/>
        <v>40.59362456205038</v>
      </c>
      <c r="DC13" s="3">
        <f t="shared" si="40"/>
        <v>-4.0117242861015256E-11</v>
      </c>
      <c r="DD13" s="3">
        <f t="shared" si="175"/>
        <v>-3182.4114253379407</v>
      </c>
      <c r="DE13" s="3">
        <f t="shared" si="176"/>
        <v>224.38443677126412</v>
      </c>
      <c r="DF13" s="3">
        <f t="shared" si="177"/>
        <v>59.831510639014766</v>
      </c>
      <c r="DG13" s="3">
        <f t="shared" si="178"/>
        <v>-3145.2440959445012</v>
      </c>
      <c r="DH13" s="3">
        <f t="shared" si="179"/>
        <v>241.38227200710358</v>
      </c>
      <c r="DI13" s="3">
        <f t="shared" si="180"/>
        <v>79.068931144434629</v>
      </c>
      <c r="DJ13" s="3">
        <f t="shared" si="181"/>
        <v>-3186.9699443153668</v>
      </c>
      <c r="DK13" s="3">
        <f t="shared" si="182"/>
        <v>222.29967696305962</v>
      </c>
      <c r="DL13" s="3">
        <f t="shared" si="183"/>
        <v>57.472068949718533</v>
      </c>
      <c r="DM13" s="3">
        <f t="shared" si="105"/>
        <v>-1.1837641977763269E-11</v>
      </c>
      <c r="DN13" s="3">
        <f t="shared" si="106"/>
        <v>-2.6020074983534869E-11</v>
      </c>
      <c r="DO13" s="3">
        <f t="shared" si="107"/>
        <v>-2.7526425583346281E-11</v>
      </c>
      <c r="DP13" s="3">
        <f t="shared" si="108"/>
        <v>2.8172973587981827E-11</v>
      </c>
      <c r="DQ13" s="3">
        <f t="shared" si="109"/>
        <v>3.6906266933830367E-11</v>
      </c>
      <c r="DR13" s="3">
        <f t="shared" si="110"/>
        <v>3.5704937587968539E-11</v>
      </c>
      <c r="DS13">
        <f t="shared" si="184"/>
        <v>6386.0231440386306</v>
      </c>
      <c r="DT13">
        <f t="shared" si="185"/>
        <v>6090.8821726186152</v>
      </c>
      <c r="DU13">
        <f t="shared" si="186"/>
        <v>128.54764115167785</v>
      </c>
      <c r="DV13">
        <f t="shared" si="187"/>
        <v>189.99148523223624</v>
      </c>
      <c r="DW13" s="3">
        <f t="shared" si="188"/>
        <v>2.8350860505765851E-3</v>
      </c>
      <c r="DX13">
        <f t="shared" si="189"/>
        <v>1.4417112160590495E-2</v>
      </c>
      <c r="DY13">
        <f>SQRT(('3d AE'!C$34-$DD13)^2+('3d AE'!D$34-$DE13)^2+('3d AE'!E$34-$DF13)^2)</f>
        <v>17.87638005038685</v>
      </c>
      <c r="DZ13">
        <f>SQRT(('3d AE'!C$33-$DD13)^2+('3d AE'!D$33-$DE13)^2+('3d AE'!E$33-$DF13)^2)</f>
        <v>73.887360544176971</v>
      </c>
      <c r="EA13">
        <f t="shared" si="190"/>
        <v>91.763740594563814</v>
      </c>
      <c r="EB13">
        <f t="shared" si="117"/>
        <v>0.16193363083908707</v>
      </c>
      <c r="EC13" t="str">
        <f t="shared" si="125"/>
        <v>--------</v>
      </c>
      <c r="ED13" t="str">
        <f t="shared" si="118"/>
        <v>--------</v>
      </c>
      <c r="EE13" t="str">
        <f t="shared" si="119"/>
        <v>--------</v>
      </c>
    </row>
    <row r="14" spans="1:139" x14ac:dyDescent="0.25">
      <c r="A14" s="1" t="str">
        <f>'[1]2d'!B14</f>
        <v>E</v>
      </c>
      <c r="B14" s="1">
        <f>B9</f>
        <v>27</v>
      </c>
      <c r="C14" s="1">
        <f>C9</f>
        <v>-132</v>
      </c>
      <c r="D14" s="1">
        <f>D9</f>
        <v>12</v>
      </c>
      <c r="E14">
        <f t="shared" si="120"/>
        <v>0.28418644999999976</v>
      </c>
      <c r="F14">
        <v>0</v>
      </c>
      <c r="G14">
        <f t="shared" si="121"/>
        <v>48.038439054590164</v>
      </c>
      <c r="H14">
        <f t="shared" si="122"/>
        <v>115.09947889805187</v>
      </c>
      <c r="I14">
        <f t="shared" si="46"/>
        <v>107.66776072715099</v>
      </c>
      <c r="J14">
        <f t="shared" si="47"/>
        <v>169.03845716285983</v>
      </c>
      <c r="K14">
        <f t="shared" si="2"/>
        <v>0.51489864999999035</v>
      </c>
      <c r="L14">
        <f t="shared" si="2"/>
        <v>-44.670746899999969</v>
      </c>
      <c r="M14">
        <f t="shared" si="2"/>
        <v>91.455304050000024</v>
      </c>
      <c r="N14">
        <f t="shared" si="3"/>
        <v>15.193561220952816</v>
      </c>
      <c r="O14">
        <f t="shared" si="3"/>
        <v>-93.070661323141707</v>
      </c>
      <c r="P14">
        <f t="shared" si="3"/>
        <v>47.419316337141552</v>
      </c>
      <c r="Q14">
        <f t="shared" si="4"/>
        <v>13.566868828354782</v>
      </c>
      <c r="R14">
        <f t="shared" si="4"/>
        <v>-87.706972893494139</v>
      </c>
      <c r="S14">
        <f t="shared" si="4"/>
        <v>52.299393514935659</v>
      </c>
      <c r="T14">
        <f t="shared" si="48"/>
        <v>-215.74865469999622</v>
      </c>
      <c r="U14">
        <f t="shared" si="49"/>
        <v>-2439.8605734500015</v>
      </c>
      <c r="V14">
        <f t="shared" si="50"/>
        <v>-1553.2406329999903</v>
      </c>
      <c r="W14">
        <f t="shared" si="51"/>
        <v>33172.788896999089</v>
      </c>
      <c r="X14">
        <f t="shared" si="52"/>
        <v>1759.0291026973755</v>
      </c>
      <c r="Y14">
        <f t="shared" si="53"/>
        <v>17714.856933753006</v>
      </c>
      <c r="Z14">
        <f t="shared" si="54"/>
        <v>4572.2300079453844</v>
      </c>
      <c r="AA14">
        <f t="shared" si="55"/>
        <v>1405195.5125950305</v>
      </c>
      <c r="AB14">
        <f t="shared" si="56"/>
        <v>783.08513269219475</v>
      </c>
      <c r="AC14">
        <f t="shared" si="57"/>
        <v>8040.189604318246</v>
      </c>
      <c r="AD14">
        <f t="shared" si="58"/>
        <v>-869.46830465959101</v>
      </c>
      <c r="AE14">
        <f t="shared" si="59"/>
        <v>740029.34342197981</v>
      </c>
      <c r="AF14" s="6">
        <f t="shared" si="60"/>
        <v>6215.743554485136</v>
      </c>
      <c r="AG14" s="6">
        <f t="shared" si="61"/>
        <v>-520.59278503864243</v>
      </c>
      <c r="AH14" s="6">
        <f t="shared" si="62"/>
        <v>-66.980791957574752</v>
      </c>
      <c r="AI14">
        <f t="shared" si="63"/>
        <v>0</v>
      </c>
      <c r="AJ14">
        <f t="shared" si="5"/>
        <v>0</v>
      </c>
      <c r="AK14">
        <f t="shared" si="6"/>
        <v>0</v>
      </c>
      <c r="AL14" s="1">
        <f t="shared" si="64"/>
        <v>-142.68364168568175</v>
      </c>
      <c r="AM14" s="1">
        <f t="shared" si="7"/>
        <v>245.48738464670561</v>
      </c>
      <c r="AN14" s="1">
        <f t="shared" si="8"/>
        <v>245.48738464670561</v>
      </c>
      <c r="AO14" s="1">
        <f t="shared" si="9"/>
        <v>16359831.868155856</v>
      </c>
      <c r="AP14" s="1">
        <f t="shared" si="10"/>
        <v>-1745743.003745907</v>
      </c>
      <c r="AQ14" s="1">
        <f t="shared" si="11"/>
        <v>469829.20356234908</v>
      </c>
      <c r="AR14" s="1">
        <f t="shared" si="12"/>
        <v>0</v>
      </c>
      <c r="AS14" s="1">
        <f t="shared" si="13"/>
        <v>0</v>
      </c>
      <c r="AT14" s="1">
        <f t="shared" si="65"/>
        <v>24539747.802233785</v>
      </c>
      <c r="AU14" s="1">
        <f t="shared" si="66"/>
        <v>-2618757.1892605461</v>
      </c>
      <c r="AV14" s="1">
        <f t="shared" si="67"/>
        <v>704989.29272817029</v>
      </c>
      <c r="AW14" s="1">
        <f t="shared" si="68"/>
        <v>4.3842010200023651E-7</v>
      </c>
      <c r="AX14" s="1">
        <f t="shared" si="14"/>
        <v>-3.9609149098396301E-6</v>
      </c>
      <c r="AY14" s="2">
        <f t="shared" si="15"/>
        <v>-76.702369531195203</v>
      </c>
      <c r="AZ14" s="2">
        <f t="shared" si="16"/>
        <v>141.84272000458046</v>
      </c>
      <c r="BA14" s="2">
        <f t="shared" si="69"/>
        <v>141.84272000458046</v>
      </c>
      <c r="BB14" s="2">
        <f t="shared" si="17"/>
        <v>14609730.626854565</v>
      </c>
      <c r="BC14" s="2">
        <f t="shared" si="18"/>
        <v>-1403906.264230299</v>
      </c>
      <c r="BD14" s="2">
        <f t="shared" si="19"/>
        <v>175958.45024599228</v>
      </c>
      <c r="BE14" s="2">
        <f t="shared" si="20"/>
        <v>-5.3644180297851563E-7</v>
      </c>
      <c r="BF14" s="2">
        <f t="shared" si="70"/>
        <v>9.5367431640625E-7</v>
      </c>
      <c r="BG14" s="2">
        <f t="shared" si="71"/>
        <v>24836542.065652762</v>
      </c>
      <c r="BH14" s="2">
        <f t="shared" si="72"/>
        <v>-2386717.3515610397</v>
      </c>
      <c r="BI14" s="2">
        <f t="shared" si="73"/>
        <v>299271.20813819143</v>
      </c>
      <c r="BJ14" s="2">
        <f t="shared" si="21"/>
        <v>-9.8021700978279114E-8</v>
      </c>
      <c r="BK14" s="2">
        <f t="shared" si="74"/>
        <v>2.0405277609825134E-6</v>
      </c>
      <c r="BL14" s="29">
        <f t="shared" si="22"/>
        <v>-88.285949211418284</v>
      </c>
      <c r="BM14" s="29">
        <f t="shared" si="23"/>
        <v>34.726478473286157</v>
      </c>
      <c r="BN14" s="29">
        <f t="shared" si="75"/>
        <v>34.726478473286186</v>
      </c>
      <c r="BO14" s="29">
        <f t="shared" si="24"/>
        <v>-52164102.803911835</v>
      </c>
      <c r="BP14" s="29">
        <f t="shared" si="25"/>
        <v>5109865.3942403141</v>
      </c>
      <c r="BQ14" s="29">
        <f t="shared" si="26"/>
        <v>270686.41260947287</v>
      </c>
      <c r="BR14" s="29">
        <f t="shared" si="27"/>
        <v>-2.1457672119140625E-6</v>
      </c>
      <c r="BS14" s="29">
        <f t="shared" si="76"/>
        <v>-7.1227550506591797E-6</v>
      </c>
      <c r="BT14" s="29">
        <f t="shared" si="77"/>
        <v>92852102.990963072</v>
      </c>
      <c r="BU14" s="29">
        <f t="shared" si="78"/>
        <v>-9095648.687696971</v>
      </c>
      <c r="BV14" s="29">
        <f t="shared" si="79"/>
        <v>-481787.08796638844</v>
      </c>
      <c r="BW14" s="29">
        <f t="shared" si="28"/>
        <v>-2.5418587028980255E-5</v>
      </c>
      <c r="BX14" s="29">
        <f t="shared" si="80"/>
        <v>5.2060931921005249E-7</v>
      </c>
      <c r="BY14" s="3">
        <f>0</f>
        <v>0</v>
      </c>
      <c r="BZ14" s="3">
        <f t="shared" si="81"/>
        <v>65.981272154486547</v>
      </c>
      <c r="CA14" s="3">
        <f t="shared" si="81"/>
        <v>-103.64466464212515</v>
      </c>
      <c r="CB14" s="5">
        <f t="shared" si="82"/>
        <v>352417928532.60089</v>
      </c>
      <c r="CC14" s="5">
        <f t="shared" si="83"/>
        <v>3985427442869.8379</v>
      </c>
      <c r="CD14" s="5">
        <f t="shared" si="84"/>
        <v>2537164586985.1797</v>
      </c>
      <c r="CE14" s="3">
        <f t="shared" si="85"/>
        <v>-1.5830736686995378E-13</v>
      </c>
      <c r="CF14" s="3">
        <f t="shared" si="86"/>
        <v>-3.7993932973015337E-4</v>
      </c>
      <c r="CG14" s="61">
        <f t="shared" si="191"/>
        <v>-6215.7435544851387</v>
      </c>
      <c r="CH14" s="61">
        <f t="shared" si="192"/>
        <v>520.59278503864277</v>
      </c>
      <c r="CI14" s="61">
        <f t="shared" si="193"/>
        <v>66.980791957574922</v>
      </c>
      <c r="CJ14" s="62">
        <f t="shared" si="90"/>
        <v>4.2759234551883445</v>
      </c>
      <c r="CK14" s="3">
        <f t="shared" si="123"/>
        <v>6228.6370836033311</v>
      </c>
      <c r="CL14" s="3">
        <f t="shared" si="91"/>
        <v>13.566868828354782</v>
      </c>
      <c r="CM14" s="3">
        <f t="shared" si="92"/>
        <v>-87.706972893494139</v>
      </c>
      <c r="CN14" s="3">
        <f t="shared" si="93"/>
        <v>52.299393514935659</v>
      </c>
      <c r="CO14" s="3">
        <f t="shared" si="94"/>
        <v>6258.9577797715392</v>
      </c>
      <c r="CP14" s="3">
        <f t="shared" si="95"/>
        <v>6277.0014591072477</v>
      </c>
      <c r="CQ14" s="3">
        <f t="shared" si="96"/>
        <v>1.6546293620288033E-2</v>
      </c>
      <c r="CR14" s="3">
        <f t="shared" si="31"/>
        <v>9.3584390790291128E-3</v>
      </c>
      <c r="CS14" s="3">
        <f t="shared" si="32"/>
        <v>0.96785036551799042</v>
      </c>
      <c r="CT14" s="3">
        <f t="shared" si="97"/>
        <v>4.1024915306807776E-2</v>
      </c>
      <c r="CU14" s="3">
        <f t="shared" si="33"/>
        <v>3112.4846723969481</v>
      </c>
      <c r="CV14" s="3">
        <f t="shared" si="98"/>
        <v>3012.4194278485288</v>
      </c>
      <c r="CW14" s="3">
        <f t="shared" si="34"/>
        <v>-3114.6989062092016</v>
      </c>
      <c r="CX14" s="3">
        <f t="shared" si="35"/>
        <v>255.45261254976873</v>
      </c>
      <c r="CY14" s="3">
        <f t="shared" si="36"/>
        <v>94.97390249709531</v>
      </c>
      <c r="CZ14" s="3">
        <f t="shared" si="37"/>
        <v>-3219.7649667596102</v>
      </c>
      <c r="DA14" s="3">
        <f t="shared" si="38"/>
        <v>207.40452199118033</v>
      </c>
      <c r="DB14" s="3">
        <f t="shared" si="39"/>
        <v>40.594752870202612</v>
      </c>
      <c r="DC14" s="3">
        <f t="shared" si="40"/>
        <v>5.283595783112105E-11</v>
      </c>
      <c r="DD14" s="3">
        <f t="shared" si="175"/>
        <v>-3182.5962718985738</v>
      </c>
      <c r="DE14" s="3">
        <f t="shared" si="176"/>
        <v>224.40225472496616</v>
      </c>
      <c r="DF14" s="3">
        <f t="shared" si="177"/>
        <v>59.832192712299559</v>
      </c>
      <c r="DG14" s="3">
        <f t="shared" si="178"/>
        <v>-3145.4284765483576</v>
      </c>
      <c r="DH14" s="3">
        <f t="shared" si="179"/>
        <v>241.39957610063024</v>
      </c>
      <c r="DI14" s="3">
        <f t="shared" si="180"/>
        <v>79.069166993651208</v>
      </c>
      <c r="DJ14" s="3">
        <f t="shared" si="181"/>
        <v>-3187.1548480249226</v>
      </c>
      <c r="DK14" s="3">
        <f t="shared" si="182"/>
        <v>222.31755794096597</v>
      </c>
      <c r="DL14" s="3">
        <f t="shared" si="183"/>
        <v>57.472805751737305</v>
      </c>
      <c r="DM14" s="3">
        <f t="shared" si="105"/>
        <v>1.5489831639570184E-11</v>
      </c>
      <c r="DN14" s="3">
        <f t="shared" si="106"/>
        <v>3.4319214137212839E-11</v>
      </c>
      <c r="DO14" s="3">
        <f t="shared" si="107"/>
        <v>3.6308733797341119E-11</v>
      </c>
      <c r="DP14" s="3">
        <f t="shared" si="108"/>
        <v>5.6186511997125966E-11</v>
      </c>
      <c r="DQ14" s="3">
        <f t="shared" si="109"/>
        <v>7.3585878852678429E-11</v>
      </c>
      <c r="DR14" s="3">
        <f t="shared" si="110"/>
        <v>7.1081614084678017E-11</v>
      </c>
      <c r="DS14">
        <f t="shared" si="184"/>
        <v>6386.2497319631739</v>
      </c>
      <c r="DT14">
        <f t="shared" si="185"/>
        <v>6091.1087303850782</v>
      </c>
      <c r="DU14">
        <f t="shared" si="186"/>
        <v>128.54763741410505</v>
      </c>
      <c r="DV14">
        <f t="shared" si="187"/>
        <v>189.99149092650782</v>
      </c>
      <c r="DW14" s="3">
        <f t="shared" si="188"/>
        <v>2.8349829558740325E-3</v>
      </c>
      <c r="DX14">
        <f t="shared" si="189"/>
        <v>1.441657507004912E-2</v>
      </c>
      <c r="DY14">
        <f>SQRT(('3d AE'!C$34-$DD14)^2+('3d AE'!D$34-$DE14)^2+('3d AE'!E$34-$DF14)^2)</f>
        <v>17.71389702859317</v>
      </c>
      <c r="DZ14">
        <f>SQRT(('3d AE'!C$33-$DD14)^2+('3d AE'!D$33-$DE14)^2+('3d AE'!E$33-$DF14)^2)</f>
        <v>74.034944003561137</v>
      </c>
      <c r="EA14">
        <f t="shared" si="190"/>
        <v>91.748841032154303</v>
      </c>
      <c r="EB14">
        <f t="shared" si="117"/>
        <v>0.14703406842957634</v>
      </c>
      <c r="EC14" t="str">
        <f t="shared" si="125"/>
        <v>--------</v>
      </c>
      <c r="ED14" t="str">
        <f t="shared" si="118"/>
        <v>--------</v>
      </c>
      <c r="EE14" t="str">
        <f t="shared" si="119"/>
        <v>--------</v>
      </c>
    </row>
    <row r="15" spans="1:139" x14ac:dyDescent="0.25">
      <c r="A15" s="1"/>
      <c r="B15" s="1"/>
      <c r="C15" s="1"/>
      <c r="D15" s="1"/>
      <c r="E15">
        <f t="shared" si="120"/>
        <v>0.28418649999999973</v>
      </c>
      <c r="F15">
        <v>0</v>
      </c>
      <c r="G15">
        <f t="shared" si="121"/>
        <v>48.038447506513016</v>
      </c>
      <c r="H15">
        <f t="shared" si="122"/>
        <v>115.09948792533849</v>
      </c>
      <c r="I15">
        <f t="shared" si="46"/>
        <v>107.66777033503817</v>
      </c>
      <c r="J15">
        <f t="shared" si="47"/>
        <v>169.03845716285983</v>
      </c>
      <c r="K15">
        <f t="shared" si="2"/>
        <v>0.51490049999999066</v>
      </c>
      <c r="L15">
        <f t="shared" si="2"/>
        <v>-44.670752999999969</v>
      </c>
      <c r="M15">
        <f t="shared" si="2"/>
        <v>91.455298500000026</v>
      </c>
      <c r="N15">
        <f t="shared" si="3"/>
        <v>15.193563196891375</v>
      </c>
      <c r="O15">
        <f t="shared" si="3"/>
        <v>-93.070667838398592</v>
      </c>
      <c r="P15">
        <f t="shared" si="3"/>
        <v>47.419310409325874</v>
      </c>
      <c r="Q15">
        <f t="shared" si="4"/>
        <v>13.566870931378151</v>
      </c>
      <c r="R15">
        <f t="shared" si="4"/>
        <v>-87.706979827787421</v>
      </c>
      <c r="S15">
        <f t="shared" si="4"/>
        <v>52.299387205865543</v>
      </c>
      <c r="T15">
        <f t="shared" si="48"/>
        <v>-215.74943899999653</v>
      </c>
      <c r="U15">
        <f>((D$7-D$6)*(K15-B$6))-((B$7-B$6)*(M15-D$6))</f>
        <v>-2439.8593765000114</v>
      </c>
      <c r="V15">
        <f t="shared" si="50"/>
        <v>-1553.2422099999931</v>
      </c>
      <c r="W15">
        <f t="shared" si="51"/>
        <v>33172.963889998617</v>
      </c>
      <c r="X15">
        <f t="shared" si="52"/>
        <v>1759.0278115016299</v>
      </c>
      <c r="Y15">
        <f t="shared" si="53"/>
        <v>17714.859739585751</v>
      </c>
      <c r="Z15">
        <f t="shared" si="54"/>
        <v>4572.2264936585434</v>
      </c>
      <c r="AA15">
        <f t="shared" si="55"/>
        <v>1405196.0990431276</v>
      </c>
      <c r="AB15">
        <f t="shared" si="56"/>
        <v>783.08465001991181</v>
      </c>
      <c r="AC15">
        <f t="shared" si="57"/>
        <v>8040.1912299553114</v>
      </c>
      <c r="AD15">
        <f t="shared" si="58"/>
        <v>-869.47025228658822</v>
      </c>
      <c r="AE15">
        <f t="shared" si="59"/>
        <v>740029.64303039806</v>
      </c>
      <c r="AF15" s="6">
        <f t="shared" si="60"/>
        <v>6215.9691270953372</v>
      </c>
      <c r="AG15" s="6">
        <f t="shared" si="61"/>
        <v>-520.61436560740697</v>
      </c>
      <c r="AH15" s="6">
        <f t="shared" si="62"/>
        <v>-66.981809897040677</v>
      </c>
      <c r="AI15">
        <f t="shared" si="63"/>
        <v>0</v>
      </c>
      <c r="AJ15">
        <f t="shared" si="5"/>
        <v>0</v>
      </c>
      <c r="AK15">
        <f t="shared" si="6"/>
        <v>0</v>
      </c>
      <c r="AL15" s="1">
        <f t="shared" si="64"/>
        <v>-142.68347042738583</v>
      </c>
      <c r="AM15" s="1">
        <f t="shared" si="7"/>
        <v>245.48686909803959</v>
      </c>
      <c r="AN15" s="1">
        <f t="shared" si="8"/>
        <v>245.48686909803962</v>
      </c>
      <c r="AO15" s="1">
        <f t="shared" si="9"/>
        <v>16359878.209719505</v>
      </c>
      <c r="AP15" s="1">
        <f t="shared" si="10"/>
        <v>-1745740.944400491</v>
      </c>
      <c r="AQ15" s="1">
        <f t="shared" si="11"/>
        <v>469809.44863729551</v>
      </c>
      <c r="AR15" s="1">
        <f t="shared" si="12"/>
        <v>0</v>
      </c>
      <c r="AS15" s="1">
        <f t="shared" si="13"/>
        <v>-4.291534423828125E-6</v>
      </c>
      <c r="AT15" s="1">
        <f t="shared" si="65"/>
        <v>24539817.314579256</v>
      </c>
      <c r="AU15" s="1">
        <f t="shared" si="66"/>
        <v>-2618754.1000711638</v>
      </c>
      <c r="AV15" s="1">
        <f t="shared" si="67"/>
        <v>704959.65982504131</v>
      </c>
      <c r="AW15" s="1">
        <f t="shared" si="68"/>
        <v>2.0687002688646317E-6</v>
      </c>
      <c r="AX15" s="1">
        <f t="shared" si="14"/>
        <v>-1.2639444321393967E-5</v>
      </c>
      <c r="AY15" s="2">
        <f t="shared" si="15"/>
        <v>-76.702367119035401</v>
      </c>
      <c r="AZ15" s="2">
        <f t="shared" si="16"/>
        <v>141.84262575836402</v>
      </c>
      <c r="BA15" s="2">
        <f t="shared" si="69"/>
        <v>141.84262575836416</v>
      </c>
      <c r="BB15" s="2">
        <f t="shared" si="17"/>
        <v>14609749.542467613</v>
      </c>
      <c r="BC15" s="2">
        <f t="shared" si="18"/>
        <v>-1403907.8515720158</v>
      </c>
      <c r="BD15" s="2">
        <f t="shared" si="19"/>
        <v>175949.67862876132</v>
      </c>
      <c r="BE15" s="2">
        <f t="shared" si="20"/>
        <v>0</v>
      </c>
      <c r="BF15" s="2">
        <f t="shared" si="70"/>
        <v>-7.152557373046875E-7</v>
      </c>
      <c r="BG15" s="2">
        <f t="shared" si="71"/>
        <v>24836574.22219494</v>
      </c>
      <c r="BH15" s="2">
        <f t="shared" si="72"/>
        <v>-2386720.0500395456</v>
      </c>
      <c r="BI15" s="2">
        <f t="shared" si="73"/>
        <v>299256.29629465262</v>
      </c>
      <c r="BJ15" s="2">
        <f t="shared" si="21"/>
        <v>-3.1548552215099335E-7</v>
      </c>
      <c r="BK15" s="2">
        <f t="shared" si="74"/>
        <v>-3.0766241252422333E-6</v>
      </c>
      <c r="BL15" s="29">
        <f t="shared" si="22"/>
        <v>-88.285960576263591</v>
      </c>
      <c r="BM15" s="29">
        <f t="shared" si="23"/>
        <v>34.726475112332146</v>
      </c>
      <c r="BN15" s="29">
        <f t="shared" si="75"/>
        <v>34.72647511233194</v>
      </c>
      <c r="BO15" s="29">
        <f t="shared" si="24"/>
        <v>-52164118.92268189</v>
      </c>
      <c r="BP15" s="29">
        <f t="shared" si="25"/>
        <v>5109862.7386438167</v>
      </c>
      <c r="BQ15" s="29">
        <f t="shared" si="26"/>
        <v>270685.24395755678</v>
      </c>
      <c r="BR15" s="29">
        <f t="shared" si="27"/>
        <v>9.2983245849609375E-6</v>
      </c>
      <c r="BS15" s="29">
        <f t="shared" si="76"/>
        <v>8.4638595581054688E-6</v>
      </c>
      <c r="BT15" s="29">
        <f t="shared" si="77"/>
        <v>92852131.682373762</v>
      </c>
      <c r="BU15" s="29">
        <f t="shared" si="78"/>
        <v>-9095643.9607465696</v>
      </c>
      <c r="BV15" s="29">
        <f t="shared" si="79"/>
        <v>-481785.00776933879</v>
      </c>
      <c r="BW15" s="29">
        <f t="shared" si="28"/>
        <v>-2.7898233383893967E-5</v>
      </c>
      <c r="BX15" s="29">
        <f t="shared" si="80"/>
        <v>-1.8579885363578796E-7</v>
      </c>
      <c r="BY15" s="3">
        <f>0</f>
        <v>0</v>
      </c>
      <c r="BZ15" s="3">
        <f t="shared" si="81"/>
        <v>65.981103308350427</v>
      </c>
      <c r="CA15" s="3">
        <f t="shared" si="81"/>
        <v>-103.64424333967557</v>
      </c>
      <c r="CB15" s="5">
        <f t="shared" si="82"/>
        <v>352406615548.28223</v>
      </c>
      <c r="CC15" s="5">
        <f t="shared" si="83"/>
        <v>3985283063869.8672</v>
      </c>
      <c r="CD15" s="5">
        <f t="shared" si="84"/>
        <v>2537076494334.9062</v>
      </c>
      <c r="CE15" s="3">
        <f t="shared" si="85"/>
        <v>-2.17680416316845E-13</v>
      </c>
      <c r="CF15" s="3">
        <f t="shared" si="86"/>
        <v>-3.799520416602123E-4</v>
      </c>
      <c r="CG15" s="61">
        <f t="shared" si="191"/>
        <v>-6215.9691270953454</v>
      </c>
      <c r="CH15" s="61">
        <f t="shared" si="192"/>
        <v>520.61436560740788</v>
      </c>
      <c r="CI15" s="61">
        <f t="shared" si="193"/>
        <v>66.981809897040506</v>
      </c>
      <c r="CJ15" s="62">
        <f t="shared" si="90"/>
        <v>4.0493186017001097</v>
      </c>
      <c r="CK15" s="3">
        <f t="shared" si="123"/>
        <v>6228.8636563238342</v>
      </c>
      <c r="CL15" s="3">
        <f t="shared" si="91"/>
        <v>13.566870931378151</v>
      </c>
      <c r="CM15" s="3">
        <f t="shared" si="92"/>
        <v>-87.706979827787421</v>
      </c>
      <c r="CN15" s="3">
        <f t="shared" si="93"/>
        <v>52.299387205865543</v>
      </c>
      <c r="CO15" s="3">
        <f t="shared" si="94"/>
        <v>6259.1843864483626</v>
      </c>
      <c r="CP15" s="3">
        <f t="shared" si="95"/>
        <v>6277.2280531682409</v>
      </c>
      <c r="CQ15" s="3">
        <f t="shared" si="96"/>
        <v>1.6545693161453379E-2</v>
      </c>
      <c r="CR15" s="3">
        <f t="shared" si="31"/>
        <v>9.3580997766256058E-3</v>
      </c>
      <c r="CS15" s="3">
        <f t="shared" si="32"/>
        <v>0.96785033544451371</v>
      </c>
      <c r="CT15" s="3">
        <f t="shared" si="97"/>
        <v>4.1024364374983448E-2</v>
      </c>
      <c r="CU15" s="3">
        <f t="shared" si="33"/>
        <v>3112.5264711398386</v>
      </c>
      <c r="CV15" s="3">
        <f t="shared" si="98"/>
        <v>3012.4597891726212</v>
      </c>
      <c r="CW15" s="3">
        <f t="shared" si="34"/>
        <v>-3114.8829173257504</v>
      </c>
      <c r="CX15" s="3">
        <f t="shared" si="35"/>
        <v>255.46949327689907</v>
      </c>
      <c r="CY15" s="3">
        <f t="shared" si="36"/>
        <v>94.973769455151654</v>
      </c>
      <c r="CZ15" s="3">
        <f t="shared" si="37"/>
        <v>-3219.9502950363894</v>
      </c>
      <c r="DA15" s="3">
        <f t="shared" si="38"/>
        <v>207.42285534573278</v>
      </c>
      <c r="DB15" s="3">
        <f t="shared" si="39"/>
        <v>40.595881259770302</v>
      </c>
      <c r="DC15" s="3">
        <f t="shared" si="40"/>
        <v>-8.4412477008299902E-12</v>
      </c>
      <c r="DD15" s="3">
        <f t="shared" si="175"/>
        <v>-3182.781134210165</v>
      </c>
      <c r="DE15" s="3">
        <f t="shared" si="176"/>
        <v>224.4200741907793</v>
      </c>
      <c r="DF15" s="3">
        <f t="shared" si="177"/>
        <v>59.832874851549235</v>
      </c>
      <c r="DG15" s="3">
        <f t="shared" si="178"/>
        <v>-3145.612872906037</v>
      </c>
      <c r="DH15" s="3">
        <f t="shared" si="179"/>
        <v>241.4168816901406</v>
      </c>
      <c r="DI15" s="3">
        <f t="shared" si="180"/>
        <v>79.06940289338246</v>
      </c>
      <c r="DJ15" s="3">
        <f t="shared" si="181"/>
        <v>-3187.3397674850839</v>
      </c>
      <c r="DK15" s="3">
        <f t="shared" si="182"/>
        <v>222.33544043296143</v>
      </c>
      <c r="DL15" s="3">
        <f t="shared" si="183"/>
        <v>57.473542621615906</v>
      </c>
      <c r="DM15" s="3">
        <f t="shared" si="105"/>
        <v>-2.4016344468691386E-12</v>
      </c>
      <c r="DN15" s="3">
        <f t="shared" si="106"/>
        <v>-5.4001247917767614E-12</v>
      </c>
      <c r="DO15" s="3">
        <f t="shared" si="107"/>
        <v>-5.7553961596568115E-12</v>
      </c>
      <c r="DP15" s="3">
        <f t="shared" si="108"/>
        <v>3.3591435529380798E-11</v>
      </c>
      <c r="DQ15" s="3">
        <f t="shared" si="109"/>
        <v>4.3858631205621729E-11</v>
      </c>
      <c r="DR15" s="3">
        <f t="shared" si="110"/>
        <v>4.2564110408939943E-11</v>
      </c>
      <c r="DS15">
        <f t="shared" si="184"/>
        <v>6386.4763361836676</v>
      </c>
      <c r="DT15">
        <f t="shared" si="185"/>
        <v>6091.3353044475662</v>
      </c>
      <c r="DU15">
        <f t="shared" si="186"/>
        <v>128.54763367653356</v>
      </c>
      <c r="DV15">
        <f t="shared" si="187"/>
        <v>189.99149662077869</v>
      </c>
      <c r="DW15" s="3">
        <f t="shared" si="188"/>
        <v>2.8348798612209958E-3</v>
      </c>
      <c r="DX15">
        <f t="shared" si="189"/>
        <v>1.4416037980863328E-2</v>
      </c>
      <c r="DY15">
        <f>SQRT(('3d AE'!C$34-$DD15)^2+('3d AE'!D$34-$DE15)^2+('3d AE'!E$34-$DF15)^2)</f>
        <v>17.551860891708341</v>
      </c>
      <c r="DZ15">
        <f>SQRT(('3d AE'!C$33-$DD15)^2+('3d AE'!D$33-$DE15)^2+('3d AE'!E$33-$DF15)^2)</f>
        <v>74.182711326596788</v>
      </c>
      <c r="EA15">
        <f t="shared" si="190"/>
        <v>91.734572218305132</v>
      </c>
      <c r="EB15">
        <f t="shared" si="117"/>
        <v>0.13276525458040567</v>
      </c>
      <c r="EC15" t="str">
        <f t="shared" si="125"/>
        <v>--------</v>
      </c>
      <c r="ED15" t="str">
        <f t="shared" si="118"/>
        <v>--------</v>
      </c>
      <c r="EE15" t="str">
        <f t="shared" si="119"/>
        <v>--------</v>
      </c>
    </row>
    <row r="16" spans="1:139" x14ac:dyDescent="0.25">
      <c r="A16" s="1" t="str">
        <f>'[1]2d'!B34</f>
        <v>x Ratios</v>
      </c>
      <c r="B16" s="1"/>
      <c r="C16" s="1"/>
      <c r="D16" s="1" t="s">
        <v>143</v>
      </c>
      <c r="E16">
        <f t="shared" si="120"/>
        <v>0.2841865499999997</v>
      </c>
      <c r="F16">
        <v>0</v>
      </c>
      <c r="G16">
        <f t="shared" si="121"/>
        <v>48.038455958435875</v>
      </c>
      <c r="H16">
        <f t="shared" si="122"/>
        <v>115.09949695262338</v>
      </c>
      <c r="I16">
        <f t="shared" si="46"/>
        <v>107.66777994292377</v>
      </c>
      <c r="J16">
        <f t="shared" si="47"/>
        <v>169.03845716285983</v>
      </c>
      <c r="K16">
        <f t="shared" si="2"/>
        <v>0.51490234999998918</v>
      </c>
      <c r="L16">
        <f t="shared" si="2"/>
        <v>-44.670759099999962</v>
      </c>
      <c r="M16">
        <f t="shared" si="2"/>
        <v>91.455292950000029</v>
      </c>
      <c r="N16">
        <f t="shared" si="3"/>
        <v>15.193565172829548</v>
      </c>
      <c r="O16">
        <f t="shared" si="3"/>
        <v>-93.070674353654184</v>
      </c>
      <c r="P16">
        <f t="shared" si="3"/>
        <v>47.419304481511347</v>
      </c>
      <c r="Q16">
        <f t="shared" si="4"/>
        <v>13.566873034401176</v>
      </c>
      <c r="R16">
        <f t="shared" si="4"/>
        <v>-87.706986762079552</v>
      </c>
      <c r="S16">
        <f t="shared" si="4"/>
        <v>52.299380896796478</v>
      </c>
      <c r="T16">
        <f t="shared" si="48"/>
        <v>-215.75022329999501</v>
      </c>
      <c r="U16">
        <f t="shared" si="49"/>
        <v>-2439.8581795500068</v>
      </c>
      <c r="V16">
        <f t="shared" si="50"/>
        <v>-1553.2437869999922</v>
      </c>
      <c r="W16">
        <f t="shared" si="51"/>
        <v>33173.138882999483</v>
      </c>
      <c r="X16">
        <f t="shared" si="52"/>
        <v>1759.0265203061408</v>
      </c>
      <c r="Y16">
        <f t="shared" si="53"/>
        <v>17714.862545417956</v>
      </c>
      <c r="Z16">
        <f t="shared" si="54"/>
        <v>4572.2229793724</v>
      </c>
      <c r="AA16">
        <f t="shared" si="55"/>
        <v>1405196.6854911104</v>
      </c>
      <c r="AB16">
        <f t="shared" si="56"/>
        <v>783.08416734770844</v>
      </c>
      <c r="AC16">
        <f t="shared" si="57"/>
        <v>8040.1928555921077</v>
      </c>
      <c r="AD16">
        <f t="shared" si="58"/>
        <v>-869.47219991326165</v>
      </c>
      <c r="AE16">
        <f t="shared" si="59"/>
        <v>740029.9426387666</v>
      </c>
      <c r="AF16" s="6">
        <f t="shared" si="60"/>
        <v>6216.1947159279753</v>
      </c>
      <c r="AG16" s="6">
        <f t="shared" si="61"/>
        <v>-520.63594772887154</v>
      </c>
      <c r="AH16" s="6">
        <f t="shared" si="62"/>
        <v>-66.982827909842328</v>
      </c>
      <c r="AI16">
        <f t="shared" si="63"/>
        <v>0</v>
      </c>
      <c r="AJ16">
        <f t="shared" si="5"/>
        <v>0</v>
      </c>
      <c r="AK16">
        <f t="shared" si="6"/>
        <v>0</v>
      </c>
      <c r="AL16" s="1">
        <f t="shared" si="64"/>
        <v>-142.68329917010689</v>
      </c>
      <c r="AM16" s="1">
        <f t="shared" si="7"/>
        <v>245.486353552282</v>
      </c>
      <c r="AN16" s="1">
        <f t="shared" si="8"/>
        <v>245.48635355228197</v>
      </c>
      <c r="AO16" s="1">
        <f t="shared" si="9"/>
        <v>16359924.551281055</v>
      </c>
      <c r="AP16" s="1">
        <f t="shared" si="10"/>
        <v>-1745738.8850567648</v>
      </c>
      <c r="AQ16" s="1">
        <f t="shared" si="11"/>
        <v>469789.69371168129</v>
      </c>
      <c r="AR16" s="1">
        <f t="shared" si="12"/>
        <v>0</v>
      </c>
      <c r="AS16" s="1">
        <f t="shared" si="13"/>
        <v>0</v>
      </c>
      <c r="AT16" s="1">
        <f t="shared" si="65"/>
        <v>24539886.826921582</v>
      </c>
      <c r="AU16" s="1">
        <f t="shared" si="66"/>
        <v>-2618751.0108843171</v>
      </c>
      <c r="AV16" s="1">
        <f t="shared" si="67"/>
        <v>704930.02692107426</v>
      </c>
      <c r="AW16" s="1">
        <f t="shared" si="68"/>
        <v>-3.5279663279652596E-7</v>
      </c>
      <c r="AX16" s="1">
        <f t="shared" si="14"/>
        <v>4.7937501221895218E-6</v>
      </c>
      <c r="AY16" s="2">
        <f t="shared" si="15"/>
        <v>-76.702364706899203</v>
      </c>
      <c r="AZ16" s="2">
        <f t="shared" si="16"/>
        <v>141.84253151238028</v>
      </c>
      <c r="BA16" s="2">
        <f t="shared" si="69"/>
        <v>141.84253151238022</v>
      </c>
      <c r="BB16" s="2">
        <f t="shared" si="17"/>
        <v>14609768.458079876</v>
      </c>
      <c r="BC16" s="2">
        <f t="shared" si="18"/>
        <v>-1403909.4389153144</v>
      </c>
      <c r="BD16" s="2">
        <f t="shared" si="19"/>
        <v>175940.90701039112</v>
      </c>
      <c r="BE16" s="2">
        <f t="shared" si="20"/>
        <v>0</v>
      </c>
      <c r="BF16" s="2">
        <f t="shared" si="70"/>
        <v>-6.5565109252929688E-7</v>
      </c>
      <c r="BG16" s="2">
        <f t="shared" si="71"/>
        <v>24836606.378735788</v>
      </c>
      <c r="BH16" s="2">
        <f t="shared" si="72"/>
        <v>-2386722.7485207412</v>
      </c>
      <c r="BI16" s="2">
        <f t="shared" si="73"/>
        <v>299241.38444917725</v>
      </c>
      <c r="BJ16" s="2">
        <f t="shared" si="21"/>
        <v>-7.1042450144886971E-7</v>
      </c>
      <c r="BK16" s="2">
        <f t="shared" si="74"/>
        <v>-2.3724278435111046E-6</v>
      </c>
      <c r="BL16" s="29">
        <f t="shared" si="22"/>
        <v>-88.285971941104094</v>
      </c>
      <c r="BM16" s="29">
        <f t="shared" si="23"/>
        <v>34.726471751377602</v>
      </c>
      <c r="BN16" s="29">
        <f t="shared" si="75"/>
        <v>34.726471751377844</v>
      </c>
      <c r="BO16" s="29">
        <f t="shared" si="24"/>
        <v>-52164135.041449629</v>
      </c>
      <c r="BP16" s="29">
        <f t="shared" si="25"/>
        <v>5109860.0830462445</v>
      </c>
      <c r="BQ16" s="29">
        <f t="shared" si="26"/>
        <v>270684.07530475222</v>
      </c>
      <c r="BR16" s="29">
        <f t="shared" si="27"/>
        <v>-2.86102294921875E-6</v>
      </c>
      <c r="BS16" s="29">
        <f t="shared" si="76"/>
        <v>-3.337860107421875E-6</v>
      </c>
      <c r="BT16" s="29">
        <f t="shared" si="77"/>
        <v>92852160.37378034</v>
      </c>
      <c r="BU16" s="29">
        <f t="shared" si="78"/>
        <v>-9095639.233794257</v>
      </c>
      <c r="BV16" s="29">
        <f t="shared" si="79"/>
        <v>-481782.92757070757</v>
      </c>
      <c r="BW16" s="29">
        <f t="shared" si="28"/>
        <v>-5.2198302000761032E-6</v>
      </c>
      <c r="BX16" s="29">
        <f t="shared" si="80"/>
        <v>8.654431439936161E-6</v>
      </c>
      <c r="BY16" s="3">
        <f>0</f>
        <v>0</v>
      </c>
      <c r="BZ16" s="3">
        <f t="shared" si="81"/>
        <v>65.980934463207689</v>
      </c>
      <c r="CA16" s="3">
        <f t="shared" si="81"/>
        <v>-103.64382203990172</v>
      </c>
      <c r="CB16" s="5">
        <f t="shared" si="82"/>
        <v>352395302466.76776</v>
      </c>
      <c r="CC16" s="5">
        <f t="shared" si="83"/>
        <v>3985138684945.9727</v>
      </c>
      <c r="CD16" s="5">
        <f t="shared" si="84"/>
        <v>2536988401459.9883</v>
      </c>
      <c r="CE16" s="3">
        <f t="shared" si="85"/>
        <v>2.6386448939084893E-14</v>
      </c>
      <c r="CF16" s="3">
        <f t="shared" si="86"/>
        <v>-3.7996475450989922E-4</v>
      </c>
      <c r="CG16" s="61">
        <f t="shared" si="191"/>
        <v>-6216.1947159279789</v>
      </c>
      <c r="CH16" s="61">
        <f t="shared" si="192"/>
        <v>520.63594772887188</v>
      </c>
      <c r="CI16" s="61">
        <f t="shared" si="193"/>
        <v>66.982827909842285</v>
      </c>
      <c r="CJ16" s="62">
        <f t="shared" si="90"/>
        <v>3.8226974514825747</v>
      </c>
      <c r="CK16" s="3">
        <f t="shared" si="123"/>
        <v>6229.0902453410854</v>
      </c>
      <c r="CL16" s="3">
        <f t="shared" si="91"/>
        <v>13.566873034401176</v>
      </c>
      <c r="CM16" s="3">
        <f t="shared" si="92"/>
        <v>-87.706986762079552</v>
      </c>
      <c r="CN16" s="3">
        <f t="shared" si="93"/>
        <v>52.299380896796478</v>
      </c>
      <c r="CO16" s="3">
        <f t="shared" si="94"/>
        <v>6259.4110094219195</v>
      </c>
      <c r="CP16" s="3">
        <f t="shared" si="95"/>
        <v>6277.4546635259703</v>
      </c>
      <c r="CQ16" s="3">
        <f t="shared" si="96"/>
        <v>1.6545092703000419E-2</v>
      </c>
      <c r="CR16" s="3">
        <f t="shared" si="31"/>
        <v>9.357760474472121E-3</v>
      </c>
      <c r="CS16" s="3">
        <f t="shared" si="32"/>
        <v>0.96785030536508654</v>
      </c>
      <c r="CT16" s="3">
        <f t="shared" si="97"/>
        <v>4.1023813461648705E-2</v>
      </c>
      <c r="CU16" s="3">
        <f t="shared" si="33"/>
        <v>3112.5682696025606</v>
      </c>
      <c r="CV16" s="3">
        <f t="shared" si="98"/>
        <v>3012.5001502045175</v>
      </c>
      <c r="CW16" s="3">
        <f t="shared" si="34"/>
        <v>-3115.0669449472334</v>
      </c>
      <c r="CX16" s="3">
        <f t="shared" si="35"/>
        <v>255.4863755507069</v>
      </c>
      <c r="CY16" s="3">
        <f t="shared" si="36"/>
        <v>94.973636444218201</v>
      </c>
      <c r="CZ16" s="3">
        <f t="shared" si="37"/>
        <v>-3220.135639823864</v>
      </c>
      <c r="DA16" s="3">
        <f t="shared" si="38"/>
        <v>207.44119030822986</v>
      </c>
      <c r="DB16" s="3">
        <f t="shared" si="39"/>
        <v>40.597009737476</v>
      </c>
      <c r="DC16" s="3">
        <f t="shared" si="40"/>
        <v>-3.5953462429461069E-12</v>
      </c>
      <c r="DD16" s="3">
        <f t="shared" si="175"/>
        <v>-3182.9660130304133</v>
      </c>
      <c r="DE16" s="3">
        <f t="shared" si="176"/>
        <v>224.43789524286291</v>
      </c>
      <c r="DF16" s="3">
        <f t="shared" si="177"/>
        <v>59.833557058727102</v>
      </c>
      <c r="DG16" s="3">
        <f t="shared" si="178"/>
        <v>-3145.7972857703357</v>
      </c>
      <c r="DH16" s="3">
        <f t="shared" si="179"/>
        <v>241.43418884424779</v>
      </c>
      <c r="DI16" s="3">
        <f t="shared" si="180"/>
        <v>79.069638840832582</v>
      </c>
      <c r="DJ16" s="3">
        <f t="shared" si="181"/>
        <v>-3187.5247034541526</v>
      </c>
      <c r="DK16" s="3">
        <f t="shared" si="182"/>
        <v>222.35332451388558</v>
      </c>
      <c r="DL16" s="3">
        <f t="shared" si="183"/>
        <v>57.474279561901341</v>
      </c>
      <c r="DM16" s="3">
        <f t="shared" si="105"/>
        <v>-1.1723955140041653E-12</v>
      </c>
      <c r="DN16" s="3">
        <f t="shared" si="106"/>
        <v>-2.3447910280083306E-12</v>
      </c>
      <c r="DO16" s="3">
        <f t="shared" si="107"/>
        <v>-2.3163693185779266E-12</v>
      </c>
      <c r="DP16" s="3">
        <f t="shared" si="108"/>
        <v>2.5402781627087452E-11</v>
      </c>
      <c r="DQ16" s="3">
        <f t="shared" si="109"/>
        <v>3.3250877717866689E-11</v>
      </c>
      <c r="DR16" s="3">
        <f t="shared" si="110"/>
        <v>3.2245111929064009E-11</v>
      </c>
      <c r="DS16">
        <f t="shared" si="184"/>
        <v>6386.7029567008931</v>
      </c>
      <c r="DT16">
        <f t="shared" si="185"/>
        <v>6091.5618948068586</v>
      </c>
      <c r="DU16">
        <f t="shared" si="186"/>
        <v>128.54762993896327</v>
      </c>
      <c r="DV16">
        <f t="shared" si="187"/>
        <v>189.99150231504893</v>
      </c>
      <c r="DW16" s="3">
        <f t="shared" si="188"/>
        <v>2.8347767667351587E-3</v>
      </c>
      <c r="DX16">
        <f t="shared" si="189"/>
        <v>1.4415500893079525E-2</v>
      </c>
      <c r="DY16">
        <f>SQRT(('3d AE'!C$34-$DD16)^2+('3d AE'!D$34-$DE16)^2+('3d AE'!E$34-$DF16)^2)</f>
        <v>17.390283976763961</v>
      </c>
      <c r="DZ16">
        <f>SQRT(('3d AE'!C$33-$DD16)^2+('3d AE'!D$33-$DE16)^2+('3d AE'!E$33-$DF16)^2)</f>
        <v>74.330662142560058</v>
      </c>
      <c r="EA16">
        <f t="shared" si="190"/>
        <v>91.720946119324026</v>
      </c>
      <c r="EB16">
        <f t="shared" si="117"/>
        <v>0.11913915559929933</v>
      </c>
      <c r="EC16" t="str">
        <f t="shared" si="125"/>
        <v>--------</v>
      </c>
      <c r="ED16" t="str">
        <f t="shared" si="118"/>
        <v>--------</v>
      </c>
      <c r="EE16" t="str">
        <f t="shared" si="119"/>
        <v>--------</v>
      </c>
    </row>
    <row r="17" spans="1:143" x14ac:dyDescent="0.25">
      <c r="A17" s="1" t="str">
        <f>'[1]2d'!B35</f>
        <v>AB'C'E</v>
      </c>
      <c r="B17" s="60">
        <f>'3d AE'!J38</f>
        <v>1.2285787214973738</v>
      </c>
      <c r="C17" s="1" t="str">
        <f>'3d AE'!K38</f>
        <v>BC-BD</v>
      </c>
      <c r="D17" s="1" t="s">
        <v>160</v>
      </c>
      <c r="E17">
        <f t="shared" si="120"/>
        <v>0.28418659999999968</v>
      </c>
      <c r="F17">
        <v>0</v>
      </c>
      <c r="G17">
        <f t="shared" si="121"/>
        <v>48.038464410358728</v>
      </c>
      <c r="H17">
        <f t="shared" si="122"/>
        <v>115.0995059799065</v>
      </c>
      <c r="I17">
        <f t="shared" si="46"/>
        <v>107.66778955080764</v>
      </c>
      <c r="J17">
        <f t="shared" si="47"/>
        <v>169.03845716285983</v>
      </c>
      <c r="K17">
        <f t="shared" si="2"/>
        <v>0.51490419999998771</v>
      </c>
      <c r="L17">
        <f t="shared" si="2"/>
        <v>-44.670765199999963</v>
      </c>
      <c r="M17">
        <f t="shared" si="2"/>
        <v>91.455287400000032</v>
      </c>
      <c r="N17">
        <f t="shared" si="3"/>
        <v>15.193567148767336</v>
      </c>
      <c r="O17">
        <f t="shared" si="3"/>
        <v>-93.070680868908511</v>
      </c>
      <c r="P17">
        <f t="shared" si="3"/>
        <v>47.419298553697985</v>
      </c>
      <c r="Q17">
        <f t="shared" si="4"/>
        <v>13.566875137423818</v>
      </c>
      <c r="R17">
        <f t="shared" si="4"/>
        <v>-87.706993696370432</v>
      </c>
      <c r="S17">
        <f t="shared" si="4"/>
        <v>52.299374587728551</v>
      </c>
      <c r="T17">
        <f t="shared" si="48"/>
        <v>-215.75100759999532</v>
      </c>
      <c r="U17">
        <f t="shared" si="49"/>
        <v>-2439.8569826000094</v>
      </c>
      <c r="V17">
        <f t="shared" si="50"/>
        <v>-1553.2453639999894</v>
      </c>
      <c r="W17">
        <f t="shared" si="51"/>
        <v>33173.313875998487</v>
      </c>
      <c r="X17">
        <f t="shared" si="52"/>
        <v>1759.0252291109018</v>
      </c>
      <c r="Y17">
        <f t="shared" si="53"/>
        <v>17714.865351249624</v>
      </c>
      <c r="Z17">
        <f t="shared" si="54"/>
        <v>4572.2194650869387</v>
      </c>
      <c r="AA17">
        <f t="shared" si="55"/>
        <v>1405197.2719389792</v>
      </c>
      <c r="AB17">
        <f t="shared" si="56"/>
        <v>783.08368467559239</v>
      </c>
      <c r="AC17">
        <f t="shared" si="57"/>
        <v>8040.1944812286092</v>
      </c>
      <c r="AD17">
        <f t="shared" si="58"/>
        <v>-869.47414753958401</v>
      </c>
      <c r="AE17">
        <f t="shared" si="59"/>
        <v>740030.24224708125</v>
      </c>
      <c r="AF17" s="6">
        <f t="shared" si="60"/>
        <v>6216.4203209860343</v>
      </c>
      <c r="AG17" s="6">
        <f t="shared" si="61"/>
        <v>-520.6575314033289</v>
      </c>
      <c r="AH17" s="6">
        <f t="shared" si="62"/>
        <v>-66.983845995967542</v>
      </c>
      <c r="AI17">
        <f t="shared" si="63"/>
        <v>0</v>
      </c>
      <c r="AJ17">
        <f t="shared" si="5"/>
        <v>0</v>
      </c>
      <c r="AK17">
        <f t="shared" si="6"/>
        <v>0</v>
      </c>
      <c r="AL17" s="1">
        <f t="shared" si="64"/>
        <v>-142.68312791384454</v>
      </c>
      <c r="AM17" s="1">
        <f t="shared" si="7"/>
        <v>245.48583800943186</v>
      </c>
      <c r="AN17" s="1">
        <f t="shared" si="8"/>
        <v>245.48583800943189</v>
      </c>
      <c r="AO17" s="1">
        <f t="shared" si="9"/>
        <v>16359970.892840475</v>
      </c>
      <c r="AP17" s="1">
        <f t="shared" si="10"/>
        <v>-1745736.8257147092</v>
      </c>
      <c r="AQ17" s="1">
        <f t="shared" si="11"/>
        <v>469769.93878546357</v>
      </c>
      <c r="AR17" s="1">
        <f t="shared" si="12"/>
        <v>1.430511474609375E-6</v>
      </c>
      <c r="AS17" s="1">
        <f t="shared" si="13"/>
        <v>-7.62939453125E-6</v>
      </c>
      <c r="AT17" s="1">
        <f t="shared" si="65"/>
        <v>24539956.339260712</v>
      </c>
      <c r="AU17" s="1">
        <f t="shared" si="66"/>
        <v>-2618747.9216999775</v>
      </c>
      <c r="AV17" s="1">
        <f t="shared" si="67"/>
        <v>704900.39401620475</v>
      </c>
      <c r="AW17" s="1">
        <f t="shared" si="68"/>
        <v>5.6170392781496048E-7</v>
      </c>
      <c r="AX17" s="1">
        <f t="shared" si="14"/>
        <v>-4.5900233089923859E-6</v>
      </c>
      <c r="AY17" s="2">
        <f t="shared" si="15"/>
        <v>-76.702362294786838</v>
      </c>
      <c r="AZ17" s="2">
        <f t="shared" si="16"/>
        <v>141.84243726662837</v>
      </c>
      <c r="BA17" s="2">
        <f t="shared" si="69"/>
        <v>141.84243726662856</v>
      </c>
      <c r="BB17" s="2">
        <f t="shared" si="17"/>
        <v>14609787.373691283</v>
      </c>
      <c r="BC17" s="2">
        <f t="shared" si="18"/>
        <v>-1403911.0262602055</v>
      </c>
      <c r="BD17" s="2">
        <f t="shared" si="19"/>
        <v>175932.13539089402</v>
      </c>
      <c r="BE17" s="2">
        <f t="shared" si="20"/>
        <v>-7.7486038208007813E-7</v>
      </c>
      <c r="BF17" s="2">
        <f t="shared" si="70"/>
        <v>2.8014183044433594E-6</v>
      </c>
      <c r="BG17" s="2">
        <f t="shared" si="71"/>
        <v>24836638.53527518</v>
      </c>
      <c r="BH17" s="2">
        <f t="shared" si="72"/>
        <v>-2386725.4470046442</v>
      </c>
      <c r="BI17" s="2">
        <f t="shared" si="73"/>
        <v>299226.47260178643</v>
      </c>
      <c r="BJ17" s="2">
        <f t="shared" si="21"/>
        <v>-1.2264354154467583E-6</v>
      </c>
      <c r="BK17" s="2">
        <f t="shared" si="74"/>
        <v>1.585925929248333E-6</v>
      </c>
      <c r="BL17" s="29">
        <f t="shared" si="22"/>
        <v>-88.285983305939808</v>
      </c>
      <c r="BM17" s="29">
        <f t="shared" si="23"/>
        <v>34.726468390422646</v>
      </c>
      <c r="BN17" s="29">
        <f t="shared" si="75"/>
        <v>34.726468390422426</v>
      </c>
      <c r="BO17" s="29">
        <f t="shared" si="24"/>
        <v>-52164151.160214305</v>
      </c>
      <c r="BP17" s="29">
        <f t="shared" si="25"/>
        <v>5109857.4274475686</v>
      </c>
      <c r="BQ17" s="29">
        <f t="shared" si="26"/>
        <v>270682.90665082447</v>
      </c>
      <c r="BR17" s="29">
        <f t="shared" si="27"/>
        <v>-1.9073486328125E-6</v>
      </c>
      <c r="BS17" s="29">
        <f t="shared" si="76"/>
        <v>1.0132789611816406E-6</v>
      </c>
      <c r="BT17" s="29">
        <f t="shared" si="77"/>
        <v>92852189.065181464</v>
      </c>
      <c r="BU17" s="29">
        <f t="shared" si="78"/>
        <v>-9095634.5068399776</v>
      </c>
      <c r="BV17" s="29">
        <f t="shared" si="79"/>
        <v>-481780.84737007716</v>
      </c>
      <c r="BW17" s="29">
        <f t="shared" si="28"/>
        <v>6.8540684878826141E-6</v>
      </c>
      <c r="BX17" s="29">
        <f t="shared" si="80"/>
        <v>1.6455305740237236E-6</v>
      </c>
      <c r="BY17" s="3">
        <f>0</f>
        <v>0</v>
      </c>
      <c r="BZ17" s="3">
        <f t="shared" si="81"/>
        <v>65.980765619057706</v>
      </c>
      <c r="CA17" s="3">
        <f t="shared" si="81"/>
        <v>-103.64340074280349</v>
      </c>
      <c r="CB17" s="5">
        <f t="shared" si="82"/>
        <v>352383989287.98437</v>
      </c>
      <c r="CC17" s="5">
        <f t="shared" si="83"/>
        <v>3984994306097.2969</v>
      </c>
      <c r="CD17" s="5">
        <f t="shared" si="84"/>
        <v>2536900308359.8984</v>
      </c>
      <c r="CE17" s="3">
        <f t="shared" si="85"/>
        <v>-3.1005186702094376E-13</v>
      </c>
      <c r="CF17" s="3">
        <f t="shared" si="86"/>
        <v>-3.7997746827938904E-4</v>
      </c>
      <c r="CG17" s="61">
        <f t="shared" si="191"/>
        <v>-6216.4203209860198</v>
      </c>
      <c r="CH17" s="61">
        <f t="shared" si="192"/>
        <v>520.65753140332777</v>
      </c>
      <c r="CI17" s="61">
        <f t="shared" si="193"/>
        <v>66.98384599596784</v>
      </c>
      <c r="CJ17" s="62">
        <f t="shared" ref="CJ17:CJ45" si="194">SQRT((B$4-CG17)^2+(C$4-CH17)^2+(D$4-CI17)^2)</f>
        <v>3.5960600015410562</v>
      </c>
      <c r="CK17" s="3">
        <f t="shared" si="123"/>
        <v>6229.3168506580787</v>
      </c>
      <c r="CL17" s="3">
        <f t="shared" si="91"/>
        <v>13.566875137423818</v>
      </c>
      <c r="CM17" s="3">
        <f t="shared" si="92"/>
        <v>-87.706993696370432</v>
      </c>
      <c r="CN17" s="3">
        <f t="shared" si="93"/>
        <v>52.299374587728551</v>
      </c>
      <c r="CO17" s="3">
        <f t="shared" si="94"/>
        <v>6259.6376486952004</v>
      </c>
      <c r="CP17" s="3">
        <f t="shared" si="95"/>
        <v>6277.6812901834364</v>
      </c>
      <c r="CQ17" s="3">
        <f t="shared" si="96"/>
        <v>1.6544492244969566E-2</v>
      </c>
      <c r="CR17" s="3">
        <f t="shared" si="31"/>
        <v>9.3574211724978262E-3</v>
      </c>
      <c r="CS17" s="3">
        <f t="shared" si="32"/>
        <v>0.96785027528939849</v>
      </c>
      <c r="CT17" s="3">
        <f t="shared" si="97"/>
        <v>4.1023262559272591E-2</v>
      </c>
      <c r="CU17" s="3">
        <f t="shared" si="33"/>
        <v>3112.6100683564518</v>
      </c>
      <c r="CV17" s="3">
        <f t="shared" si="98"/>
        <v>3012.5405115273452</v>
      </c>
      <c r="CW17" s="3">
        <f t="shared" si="34"/>
        <v>-3115.2509885073941</v>
      </c>
      <c r="CX17" s="3">
        <f t="shared" si="35"/>
        <v>255.50325932280492</v>
      </c>
      <c r="CY17" s="3">
        <f t="shared" si="36"/>
        <v>94.973503469425253</v>
      </c>
      <c r="CZ17" s="3">
        <f t="shared" si="37"/>
        <v>-3220.3210005450719</v>
      </c>
      <c r="DA17" s="3">
        <f t="shared" si="38"/>
        <v>207.45952681834137</v>
      </c>
      <c r="DB17" s="3">
        <f t="shared" si="39"/>
        <v>40.598138298214735</v>
      </c>
      <c r="DC17" s="3">
        <f t="shared" si="40"/>
        <v>2.0420998225745279E-11</v>
      </c>
      <c r="DD17" s="3">
        <f t="shared" si="175"/>
        <v>-3183.1509077861438</v>
      </c>
      <c r="DE17" s="3">
        <f t="shared" si="176"/>
        <v>224.45571782511178</v>
      </c>
      <c r="DF17" s="3">
        <f t="shared" si="177"/>
        <v>59.834239332349064</v>
      </c>
      <c r="DG17" s="3">
        <f t="shared" si="178"/>
        <v>-3145.9817145718657</v>
      </c>
      <c r="DH17" s="3">
        <f t="shared" si="179"/>
        <v>241.45149751107141</v>
      </c>
      <c r="DI17" s="3">
        <f t="shared" si="180"/>
        <v>79.069874838138261</v>
      </c>
      <c r="DJ17" s="3">
        <f t="shared" si="181"/>
        <v>-3187.7096553584897</v>
      </c>
      <c r="DK17" s="3">
        <f t="shared" si="182"/>
        <v>222.37121012711506</v>
      </c>
      <c r="DL17" s="3">
        <f t="shared" si="183"/>
        <v>57.475016570665431</v>
      </c>
      <c r="DM17" s="3">
        <f t="shared" si="105"/>
        <v>5.9827698351000436E-12</v>
      </c>
      <c r="DN17" s="3">
        <f t="shared" si="106"/>
        <v>1.3287149158713873E-11</v>
      </c>
      <c r="DO17" s="3">
        <f t="shared" si="107"/>
        <v>1.389821591146756E-11</v>
      </c>
      <c r="DP17" s="3">
        <f t="shared" si="108"/>
        <v>1.3545134055300168E-11</v>
      </c>
      <c r="DQ17" s="3">
        <f t="shared" si="109"/>
        <v>1.8022299087687874E-11</v>
      </c>
      <c r="DR17" s="3">
        <f t="shared" si="110"/>
        <v>1.7414372075027128E-11</v>
      </c>
      <c r="DS17">
        <f t="shared" si="184"/>
        <v>6386.9295935178425</v>
      </c>
      <c r="DT17">
        <f t="shared" si="185"/>
        <v>6091.7885014659505</v>
      </c>
      <c r="DU17">
        <f t="shared" si="186"/>
        <v>128.54762620139422</v>
      </c>
      <c r="DV17">
        <f t="shared" si="187"/>
        <v>189.99150800931844</v>
      </c>
      <c r="DW17" s="3">
        <f t="shared" si="188"/>
        <v>2.8346736722597576E-3</v>
      </c>
      <c r="DX17">
        <f t="shared" si="189"/>
        <v>1.4414963806674397E-2</v>
      </c>
      <c r="DY17">
        <f>SQRT(('3d AE'!C$34-$DD17)^2+('3d AE'!D$34-$DE17)^2+('3d AE'!E$34-$DF17)^2)</f>
        <v>17.229180239012347</v>
      </c>
      <c r="DZ17">
        <f>SQRT(('3d AE'!C$33-$DD17)^2+('3d AE'!D$33-$DE17)^2+('3d AE'!E$33-$DF17)^2)</f>
        <v>74.478795022151147</v>
      </c>
      <c r="EA17">
        <f t="shared" si="190"/>
        <v>91.707975261163497</v>
      </c>
      <c r="EB17">
        <f t="shared" si="117"/>
        <v>0.10616829743877076</v>
      </c>
      <c r="EC17" t="str">
        <f t="shared" si="125"/>
        <v>--------</v>
      </c>
      <c r="ED17" t="str">
        <f t="shared" si="118"/>
        <v>--------</v>
      </c>
      <c r="EE17" t="str">
        <f t="shared" si="119"/>
        <v>--------</v>
      </c>
    </row>
    <row r="18" spans="1:143" x14ac:dyDescent="0.25">
      <c r="A18" s="1" t="str">
        <f>'[1]2d'!B36</f>
        <v>AB'D'E</v>
      </c>
      <c r="B18" s="60">
        <f>'3d AE'!J39</f>
        <v>1.2924856407031258</v>
      </c>
      <c r="C18" s="1" t="str">
        <f>'3d AE'!K39</f>
        <v>BC-CD</v>
      </c>
      <c r="D18" s="1" t="s">
        <v>164</v>
      </c>
      <c r="E18">
        <f t="shared" si="120"/>
        <v>0.28418664999999965</v>
      </c>
      <c r="F18">
        <v>0</v>
      </c>
      <c r="G18">
        <f t="shared" si="121"/>
        <v>48.03847286228158</v>
      </c>
      <c r="H18">
        <f t="shared" si="122"/>
        <v>115.09951500718785</v>
      </c>
      <c r="I18">
        <f t="shared" si="46"/>
        <v>107.66779915868986</v>
      </c>
      <c r="J18">
        <f t="shared" si="47"/>
        <v>169.03845716285983</v>
      </c>
      <c r="K18">
        <f t="shared" si="2"/>
        <v>0.51490604999998624</v>
      </c>
      <c r="L18">
        <f t="shared" si="2"/>
        <v>-44.670771299999956</v>
      </c>
      <c r="M18">
        <f t="shared" si="2"/>
        <v>91.455281850000034</v>
      </c>
      <c r="N18">
        <f t="shared" si="3"/>
        <v>15.193569124704744</v>
      </c>
      <c r="O18">
        <f t="shared" si="3"/>
        <v>-93.070687384161587</v>
      </c>
      <c r="P18">
        <f t="shared" si="3"/>
        <v>47.419292625885774</v>
      </c>
      <c r="Q18">
        <f t="shared" si="4"/>
        <v>13.566877240446104</v>
      </c>
      <c r="R18">
        <f t="shared" si="4"/>
        <v>-87.707000630660133</v>
      </c>
      <c r="S18">
        <f t="shared" si="4"/>
        <v>52.299368278661689</v>
      </c>
      <c r="T18">
        <f t="shared" si="48"/>
        <v>-215.75179189999471</v>
      </c>
      <c r="U18">
        <f t="shared" si="49"/>
        <v>-2439.8557856500047</v>
      </c>
      <c r="V18">
        <f t="shared" si="50"/>
        <v>-1553.2469409999885</v>
      </c>
      <c r="W18">
        <f t="shared" si="51"/>
        <v>33173.488868999004</v>
      </c>
      <c r="X18">
        <f t="shared" si="52"/>
        <v>1759.0239379159109</v>
      </c>
      <c r="Y18">
        <f t="shared" si="53"/>
        <v>17714.868157080738</v>
      </c>
      <c r="Z18">
        <f t="shared" si="54"/>
        <v>4572.2159508021523</v>
      </c>
      <c r="AA18">
        <f t="shared" si="55"/>
        <v>1405197.8583867343</v>
      </c>
      <c r="AB18">
        <f t="shared" si="56"/>
        <v>783.0832020035582</v>
      </c>
      <c r="AC18">
        <f t="shared" si="57"/>
        <v>8040.1961068648379</v>
      </c>
      <c r="AD18">
        <f t="shared" si="58"/>
        <v>-869.47609516557532</v>
      </c>
      <c r="AE18">
        <f t="shared" si="59"/>
        <v>740030.5418553449</v>
      </c>
      <c r="AF18" s="6">
        <f t="shared" si="60"/>
        <v>6216.6459422706457</v>
      </c>
      <c r="AG18" s="6">
        <f t="shared" si="61"/>
        <v>-520.67911663088239</v>
      </c>
      <c r="AH18" s="6">
        <f t="shared" si="62"/>
        <v>-66.984864155435574</v>
      </c>
      <c r="AI18">
        <f t="shared" si="63"/>
        <v>0</v>
      </c>
      <c r="AJ18">
        <f t="shared" si="5"/>
        <v>0</v>
      </c>
      <c r="AK18">
        <f t="shared" si="6"/>
        <v>0</v>
      </c>
      <c r="AL18" s="1">
        <f t="shared" si="64"/>
        <v>-142.68295665859887</v>
      </c>
      <c r="AM18" s="1">
        <f t="shared" si="7"/>
        <v>245.48532246948949</v>
      </c>
      <c r="AN18" s="1">
        <f t="shared" si="8"/>
        <v>245.48532246948949</v>
      </c>
      <c r="AO18" s="1">
        <f t="shared" si="9"/>
        <v>16360017.234397892</v>
      </c>
      <c r="AP18" s="1">
        <f t="shared" si="10"/>
        <v>-1745734.76637434</v>
      </c>
      <c r="AQ18" s="1">
        <f t="shared" si="11"/>
        <v>469750.18385866378</v>
      </c>
      <c r="AR18" s="1">
        <f t="shared" si="12"/>
        <v>0</v>
      </c>
      <c r="AS18" s="1">
        <f t="shared" si="13"/>
        <v>0</v>
      </c>
      <c r="AT18" s="1">
        <f t="shared" si="65"/>
        <v>24540025.85159684</v>
      </c>
      <c r="AU18" s="1">
        <f t="shared" si="66"/>
        <v>-2618744.8325181687</v>
      </c>
      <c r="AV18" s="1">
        <f t="shared" si="67"/>
        <v>704870.76111046516</v>
      </c>
      <c r="AW18" s="1">
        <f t="shared" si="68"/>
        <v>-4.2963074520230293E-7</v>
      </c>
      <c r="AX18" s="1">
        <f t="shared" si="14"/>
        <v>-5.0275120884180069E-6</v>
      </c>
      <c r="AY18" s="2">
        <f t="shared" si="15"/>
        <v>-76.70235988269809</v>
      </c>
      <c r="AZ18" s="2">
        <f t="shared" si="16"/>
        <v>141.84234302110909</v>
      </c>
      <c r="BA18" s="2">
        <f t="shared" si="69"/>
        <v>141.84234302110909</v>
      </c>
      <c r="BB18" s="2">
        <f t="shared" si="17"/>
        <v>14609806.289301928</v>
      </c>
      <c r="BC18" s="2">
        <f t="shared" si="18"/>
        <v>-1403912.613606686</v>
      </c>
      <c r="BD18" s="2">
        <f t="shared" si="19"/>
        <v>175923.3637702628</v>
      </c>
      <c r="BE18" s="2">
        <f t="shared" si="20"/>
        <v>0</v>
      </c>
      <c r="BF18" s="2">
        <f t="shared" si="70"/>
        <v>-9.5367431640625E-7</v>
      </c>
      <c r="BG18" s="2">
        <f t="shared" si="71"/>
        <v>24836670.691813279</v>
      </c>
      <c r="BH18" s="2">
        <f t="shared" si="72"/>
        <v>-2386728.1454912489</v>
      </c>
      <c r="BI18" s="2">
        <f t="shared" si="73"/>
        <v>299211.56075246789</v>
      </c>
      <c r="BJ18" s="2">
        <f t="shared" si="21"/>
        <v>-1.0852818377315998E-6</v>
      </c>
      <c r="BK18" s="2">
        <f t="shared" si="74"/>
        <v>-1.8082791939377785E-6</v>
      </c>
      <c r="BL18" s="29">
        <f t="shared" si="22"/>
        <v>-88.285994670770663</v>
      </c>
      <c r="BM18" s="29">
        <f t="shared" si="23"/>
        <v>34.726465029466709</v>
      </c>
      <c r="BN18" s="29">
        <f t="shared" si="75"/>
        <v>34.726465029466908</v>
      </c>
      <c r="BO18" s="29">
        <f t="shared" si="24"/>
        <v>-52164167.278976336</v>
      </c>
      <c r="BP18" s="29">
        <f t="shared" si="25"/>
        <v>5109854.771847792</v>
      </c>
      <c r="BQ18" s="29">
        <f t="shared" si="26"/>
        <v>270681.7379959058</v>
      </c>
      <c r="BR18" s="29">
        <f t="shared" si="27"/>
        <v>-2.5987625122070313E-5</v>
      </c>
      <c r="BS18" s="29">
        <f t="shared" si="76"/>
        <v>-7.2419643402099609E-6</v>
      </c>
      <c r="BT18" s="29">
        <f t="shared" si="77"/>
        <v>92852217.756577879</v>
      </c>
      <c r="BU18" s="29">
        <f t="shared" si="78"/>
        <v>-9095629.7798837405</v>
      </c>
      <c r="BV18" s="29">
        <f t="shared" si="79"/>
        <v>-481778.76716768288</v>
      </c>
      <c r="BW18" s="29">
        <f t="shared" si="28"/>
        <v>3.5026809200644493E-5</v>
      </c>
      <c r="BX18" s="29">
        <f t="shared" si="80"/>
        <v>9.96363814920187E-6</v>
      </c>
      <c r="BY18" s="3">
        <f>0</f>
        <v>0</v>
      </c>
      <c r="BZ18" s="3">
        <f t="shared" si="81"/>
        <v>65.980596775900779</v>
      </c>
      <c r="CA18" s="3">
        <f t="shared" si="81"/>
        <v>-103.6429794483804</v>
      </c>
      <c r="CB18" s="5">
        <f t="shared" si="82"/>
        <v>352372676011.97015</v>
      </c>
      <c r="CC18" s="5">
        <f t="shared" si="83"/>
        <v>3984849927324.2939</v>
      </c>
      <c r="CD18" s="5">
        <f t="shared" si="84"/>
        <v>2536812215034.8945</v>
      </c>
      <c r="CE18" s="3">
        <f t="shared" si="85"/>
        <v>-3.9582505507065184E-14</v>
      </c>
      <c r="CF18" s="3">
        <f t="shared" si="86"/>
        <v>-3.7999018296874175E-4</v>
      </c>
      <c r="CG18" s="61">
        <f t="shared" ref="CG18:CG21" si="195">CF18*AO18</f>
        <v>-6216.645942270623</v>
      </c>
      <c r="CH18" s="61">
        <f t="shared" ref="CH18:CH21" si="196">AL18+CF18*AP18</f>
        <v>520.67911663088023</v>
      </c>
      <c r="CI18" s="61">
        <f t="shared" ref="CI18:CI21" si="197">AM18+CF18*AQ18</f>
        <v>66.984864155435758</v>
      </c>
      <c r="CJ18" s="62">
        <f t="shared" si="194"/>
        <v>3.3694062507157025</v>
      </c>
      <c r="CK18" s="3">
        <f t="shared" si="123"/>
        <v>6229.5434722759746</v>
      </c>
      <c r="CL18" s="3">
        <f t="shared" si="91"/>
        <v>13.566877240446104</v>
      </c>
      <c r="CM18" s="3">
        <f t="shared" si="92"/>
        <v>-87.707000630660133</v>
      </c>
      <c r="CN18" s="3">
        <f t="shared" si="93"/>
        <v>52.299368278661689</v>
      </c>
      <c r="CO18" s="3">
        <f t="shared" si="94"/>
        <v>6259.8643042693657</v>
      </c>
      <c r="CP18" s="3">
        <f t="shared" si="95"/>
        <v>6277.9079331417934</v>
      </c>
      <c r="CQ18" s="3">
        <f t="shared" si="96"/>
        <v>1.6543891787300424E-2</v>
      </c>
      <c r="CR18" s="3">
        <f t="shared" si="31"/>
        <v>9.3570818707497949E-3</v>
      </c>
      <c r="CS18" s="3">
        <f t="shared" si="32"/>
        <v>0.96785024520904739</v>
      </c>
      <c r="CT18" s="3">
        <f t="shared" si="97"/>
        <v>4.1022711674356234E-2</v>
      </c>
      <c r="CU18" s="3">
        <f t="shared" si="33"/>
        <v>3112.6518669082097</v>
      </c>
      <c r="CV18" s="3">
        <f t="shared" si="98"/>
        <v>3012.5808726375099</v>
      </c>
      <c r="CW18" s="3">
        <f t="shared" si="34"/>
        <v>-3115.4350484988777</v>
      </c>
      <c r="CX18" s="3">
        <f t="shared" si="35"/>
        <v>255.52014463532663</v>
      </c>
      <c r="CY18" s="3">
        <f t="shared" si="36"/>
        <v>94.973370526352653</v>
      </c>
      <c r="CZ18" s="3">
        <f t="shared" si="37"/>
        <v>-3220.5063777020118</v>
      </c>
      <c r="DA18" s="3">
        <f t="shared" si="38"/>
        <v>207.47786492852805</v>
      </c>
      <c r="DB18" s="3">
        <f t="shared" si="39"/>
        <v>40.599266946408278</v>
      </c>
      <c r="DC18" s="3">
        <f t="shared" si="40"/>
        <v>1.4580336937797256E-11</v>
      </c>
      <c r="DD18" s="3">
        <f t="shared" si="175"/>
        <v>-3183.3358189760465</v>
      </c>
      <c r="DE18" s="3">
        <f t="shared" si="176"/>
        <v>224.47354198633317</v>
      </c>
      <c r="DF18" s="3">
        <f t="shared" si="177"/>
        <v>59.834921673708934</v>
      </c>
      <c r="DG18" s="3">
        <f t="shared" si="178"/>
        <v>-3146.1661598060082</v>
      </c>
      <c r="DH18" s="3">
        <f t="shared" si="179"/>
        <v>241.46880773576552</v>
      </c>
      <c r="DI18" s="3">
        <f t="shared" si="180"/>
        <v>79.070110883465432</v>
      </c>
      <c r="DJ18" s="3">
        <f t="shared" si="181"/>
        <v>-3187.8946236971897</v>
      </c>
      <c r="DK18" s="3">
        <f t="shared" si="182"/>
        <v>222.38909732190524</v>
      </c>
      <c r="DL18" s="3">
        <f t="shared" si="183"/>
        <v>57.475753649585627</v>
      </c>
      <c r="DM18" s="3">
        <f t="shared" si="105"/>
        <v>4.3698378249246161E-12</v>
      </c>
      <c r="DN18" s="3">
        <f t="shared" si="106"/>
        <v>9.5923269327613525E-12</v>
      </c>
      <c r="DO18" s="3">
        <f t="shared" si="107"/>
        <v>1.0103917702508625E-11</v>
      </c>
      <c r="DP18" s="3">
        <f t="shared" si="108"/>
        <v>6.2839532050121097E-11</v>
      </c>
      <c r="DQ18" s="3">
        <f t="shared" si="109"/>
        <v>8.2286786613004424E-11</v>
      </c>
      <c r="DR18" s="3">
        <f t="shared" si="110"/>
        <v>7.965340882467748E-11</v>
      </c>
      <c r="DS18">
        <f t="shared" si="184"/>
        <v>6387.1562466356763</v>
      </c>
      <c r="DT18">
        <f t="shared" si="185"/>
        <v>6092.0151244260005</v>
      </c>
      <c r="DU18">
        <f t="shared" si="186"/>
        <v>128.54762246382646</v>
      </c>
      <c r="DV18">
        <f t="shared" si="187"/>
        <v>189.99151370358734</v>
      </c>
      <c r="DW18" s="3">
        <f t="shared" si="188"/>
        <v>2.8345705778733965E-3</v>
      </c>
      <c r="DX18">
        <f t="shared" si="189"/>
        <v>1.4414426721694573E-2</v>
      </c>
      <c r="DY18">
        <f>SQRT(('3d AE'!C$34-$DD18)^2+('3d AE'!D$34-$DE18)^2+('3d AE'!E$34-$DF18)^2)</f>
        <v>17.068563166768602</v>
      </c>
      <c r="DZ18">
        <f>SQRT(('3d AE'!C$33-$DD18)^2+('3d AE'!D$33-$DE18)^2+('3d AE'!E$33-$DF18)^2)</f>
        <v>74.627109401290909</v>
      </c>
      <c r="EA18">
        <f t="shared" si="190"/>
        <v>91.695672568059507</v>
      </c>
      <c r="EB18">
        <f t="shared" si="117"/>
        <v>9.3865604334780528E-2</v>
      </c>
      <c r="EC18" t="str">
        <f t="shared" si="125"/>
        <v>--------</v>
      </c>
      <c r="ED18" t="str">
        <f t="shared" si="118"/>
        <v>--------</v>
      </c>
      <c r="EE18" t="str">
        <f t="shared" si="119"/>
        <v>--------</v>
      </c>
    </row>
    <row r="19" spans="1:143" x14ac:dyDescent="0.25">
      <c r="A19" s="1" t="str">
        <f>'[1]2d'!B37</f>
        <v>AC'D'E</v>
      </c>
      <c r="B19" s="60">
        <f>'3d AE'!J40</f>
        <v>-4.6228909009753227</v>
      </c>
      <c r="C19" s="1" t="str">
        <f>'3d AE'!K40</f>
        <v>BD-CD</v>
      </c>
      <c r="D19" s="1" t="s">
        <v>165</v>
      </c>
      <c r="E19">
        <f t="shared" si="120"/>
        <v>0.28418669999999963</v>
      </c>
      <c r="F19">
        <v>0</v>
      </c>
      <c r="G19">
        <f t="shared" si="121"/>
        <v>48.038481314204432</v>
      </c>
      <c r="H19">
        <f t="shared" si="122"/>
        <v>115.09952403446745</v>
      </c>
      <c r="I19">
        <f t="shared" si="46"/>
        <v>107.66780876657042</v>
      </c>
      <c r="J19">
        <f t="shared" si="47"/>
        <v>169.03845716285983</v>
      </c>
      <c r="K19">
        <f t="shared" si="2"/>
        <v>0.51490789999998654</v>
      </c>
      <c r="L19">
        <f t="shared" si="2"/>
        <v>-44.670777399999956</v>
      </c>
      <c r="M19">
        <f t="shared" si="2"/>
        <v>91.455276300000037</v>
      </c>
      <c r="N19">
        <f t="shared" si="3"/>
        <v>15.193571100641762</v>
      </c>
      <c r="O19">
        <f t="shared" si="3"/>
        <v>-93.070693899413385</v>
      </c>
      <c r="P19">
        <f t="shared" si="3"/>
        <v>47.419286698074714</v>
      </c>
      <c r="Q19">
        <f t="shared" si="4"/>
        <v>13.56687934346802</v>
      </c>
      <c r="R19">
        <f t="shared" si="4"/>
        <v>-87.707007564948611</v>
      </c>
      <c r="S19">
        <f t="shared" si="4"/>
        <v>52.299361969595935</v>
      </c>
      <c r="T19">
        <f t="shared" si="48"/>
        <v>-215.75257619999502</v>
      </c>
      <c r="U19">
        <f t="shared" si="49"/>
        <v>-2439.8545887000073</v>
      </c>
      <c r="V19">
        <f t="shared" si="50"/>
        <v>-1553.2485179999876</v>
      </c>
      <c r="W19">
        <f t="shared" si="51"/>
        <v>33173.663861998357</v>
      </c>
      <c r="X19">
        <f t="shared" si="52"/>
        <v>1759.0226467211737</v>
      </c>
      <c r="Y19">
        <f t="shared" si="53"/>
        <v>17714.870962911315</v>
      </c>
      <c r="Z19">
        <f t="shared" si="54"/>
        <v>4572.2124365180553</v>
      </c>
      <c r="AA19">
        <f t="shared" si="55"/>
        <v>1405198.4448343758</v>
      </c>
      <c r="AB19">
        <f t="shared" si="56"/>
        <v>783.08271933160995</v>
      </c>
      <c r="AC19">
        <f t="shared" si="57"/>
        <v>8040.1977325007792</v>
      </c>
      <c r="AD19">
        <f t="shared" si="58"/>
        <v>-869.47804279122192</v>
      </c>
      <c r="AE19">
        <f t="shared" si="59"/>
        <v>740030.8414635557</v>
      </c>
      <c r="AF19" s="6">
        <f t="shared" si="60"/>
        <v>6216.8715797836949</v>
      </c>
      <c r="AG19" s="6">
        <f t="shared" si="61"/>
        <v>-520.70070341171572</v>
      </c>
      <c r="AH19" s="6">
        <f t="shared" si="62"/>
        <v>-66.985882388247646</v>
      </c>
      <c r="AI19">
        <f t="shared" si="63"/>
        <v>0</v>
      </c>
      <c r="AJ19">
        <f t="shared" si="5"/>
        <v>0</v>
      </c>
      <c r="AK19">
        <f t="shared" si="6"/>
        <v>0</v>
      </c>
      <c r="AL19" s="1">
        <f t="shared" si="64"/>
        <v>-142.68278540437004</v>
      </c>
      <c r="AM19" s="1">
        <f t="shared" si="7"/>
        <v>245.48480693245514</v>
      </c>
      <c r="AN19" s="1">
        <f t="shared" si="8"/>
        <v>245.4848069324552</v>
      </c>
      <c r="AO19" s="1">
        <f t="shared" si="9"/>
        <v>16360063.575953195</v>
      </c>
      <c r="AP19" s="1">
        <f t="shared" si="10"/>
        <v>-1745732.7070356524</v>
      </c>
      <c r="AQ19" s="1">
        <f t="shared" si="11"/>
        <v>469730.4289312847</v>
      </c>
      <c r="AR19" s="1">
        <f t="shared" si="12"/>
        <v>0</v>
      </c>
      <c r="AS19" s="1">
        <f t="shared" si="13"/>
        <v>0</v>
      </c>
      <c r="AT19" s="1">
        <f t="shared" si="65"/>
        <v>24540095.363929793</v>
      </c>
      <c r="AU19" s="1">
        <f t="shared" si="66"/>
        <v>-2618741.7433388829</v>
      </c>
      <c r="AV19" s="1">
        <f t="shared" si="67"/>
        <v>704841.12820385955</v>
      </c>
      <c r="AW19" s="1">
        <f t="shared" si="68"/>
        <v>2.4680048227310181E-7</v>
      </c>
      <c r="AX19" s="1">
        <f t="shared" si="14"/>
        <v>1.5739351511001587E-6</v>
      </c>
      <c r="AY19" s="2">
        <f t="shared" si="15"/>
        <v>-76.702357470633117</v>
      </c>
      <c r="AZ19" s="2">
        <f t="shared" si="16"/>
        <v>141.84224877582184</v>
      </c>
      <c r="BA19" s="2">
        <f t="shared" si="69"/>
        <v>141.84224877582182</v>
      </c>
      <c r="BB19" s="2">
        <f t="shared" si="17"/>
        <v>14609825.204911761</v>
      </c>
      <c r="BC19" s="2">
        <f t="shared" si="18"/>
        <v>-1403914.200954759</v>
      </c>
      <c r="BD19" s="2">
        <f t="shared" si="19"/>
        <v>175914.59214850701</v>
      </c>
      <c r="BE19" s="2">
        <f t="shared" si="20"/>
        <v>-6.5565109252929688E-7</v>
      </c>
      <c r="BF19" s="2">
        <f t="shared" si="70"/>
        <v>-5.9604644775390625E-7</v>
      </c>
      <c r="BG19" s="2">
        <f t="shared" si="71"/>
        <v>24836702.848349992</v>
      </c>
      <c r="BH19" s="2">
        <f t="shared" si="72"/>
        <v>-2386730.843980561</v>
      </c>
      <c r="BI19" s="2">
        <f t="shared" si="73"/>
        <v>299196.64890123776</v>
      </c>
      <c r="BJ19" s="2">
        <f t="shared" si="21"/>
        <v>-1.0048970580101013E-6</v>
      </c>
      <c r="BK19" s="2">
        <f t="shared" si="74"/>
        <v>-3.3777905628085136E-6</v>
      </c>
      <c r="BL19" s="29">
        <f t="shared" si="22"/>
        <v>-88.286006035596742</v>
      </c>
      <c r="BM19" s="29">
        <f t="shared" si="23"/>
        <v>34.726461668510254</v>
      </c>
      <c r="BN19" s="29">
        <f t="shared" si="75"/>
        <v>34.726461668510218</v>
      </c>
      <c r="BO19" s="29">
        <f t="shared" si="24"/>
        <v>-52164183.397735514</v>
      </c>
      <c r="BP19" s="29">
        <f t="shared" si="25"/>
        <v>5109852.1162469257</v>
      </c>
      <c r="BQ19" s="29">
        <f t="shared" si="26"/>
        <v>270680.56933993101</v>
      </c>
      <c r="BR19" s="29">
        <f t="shared" si="27"/>
        <v>-1.8596649169921875E-5</v>
      </c>
      <c r="BS19" s="29">
        <f t="shared" si="76"/>
        <v>-5.9604644775390625E-6</v>
      </c>
      <c r="BT19" s="29">
        <f t="shared" si="77"/>
        <v>92852246.447969213</v>
      </c>
      <c r="BU19" s="29">
        <f t="shared" si="78"/>
        <v>-9095625.0529255625</v>
      </c>
      <c r="BV19" s="29">
        <f t="shared" si="79"/>
        <v>-481776.68696340872</v>
      </c>
      <c r="BW19" s="29">
        <f t="shared" si="28"/>
        <v>5.2595511078834534E-5</v>
      </c>
      <c r="BX19" s="29">
        <f t="shared" si="80"/>
        <v>1.7632846720516682E-5</v>
      </c>
      <c r="BY19" s="3">
        <f>0</f>
        <v>0</v>
      </c>
      <c r="BZ19" s="3">
        <f t="shared" si="81"/>
        <v>65.980427933736919</v>
      </c>
      <c r="CA19" s="3">
        <f t="shared" si="81"/>
        <v>-103.6425581566333</v>
      </c>
      <c r="CB19" s="5">
        <f t="shared" si="82"/>
        <v>352361362638.71497</v>
      </c>
      <c r="CC19" s="5">
        <f t="shared" si="83"/>
        <v>3984705548626.8442</v>
      </c>
      <c r="CD19" s="5">
        <f t="shared" si="84"/>
        <v>2536724121484.9258</v>
      </c>
      <c r="CE19" s="3">
        <f>((BY19*CB19)+(BZ19*CC19)+(CA19*CD19))/SQRT(CB19^2+CC19^2+CD19^2)</f>
        <v>-1.7153032740587464E-13</v>
      </c>
      <c r="CF19" s="3">
        <f t="shared" si="86"/>
        <v>-3.8000289857806796E-4</v>
      </c>
      <c r="CG19" s="61">
        <f t="shared" si="195"/>
        <v>-6216.8715797836858</v>
      </c>
      <c r="CH19" s="61">
        <f t="shared" si="196"/>
        <v>520.70070341171493</v>
      </c>
      <c r="CI19" s="61">
        <f t="shared" si="197"/>
        <v>66.985882388247802</v>
      </c>
      <c r="CJ19" s="62">
        <f t="shared" si="194"/>
        <v>3.1427361971002616</v>
      </c>
      <c r="CK19" s="3">
        <f t="shared" si="123"/>
        <v>6229.7701101966786</v>
      </c>
      <c r="CL19" s="3">
        <f t="shared" si="91"/>
        <v>13.56687934346802</v>
      </c>
      <c r="CM19" s="3">
        <f t="shared" si="92"/>
        <v>-87.707007564948611</v>
      </c>
      <c r="CN19" s="3">
        <f t="shared" si="93"/>
        <v>52.299361969595935</v>
      </c>
      <c r="CO19" s="3">
        <f t="shared" si="94"/>
        <v>6260.0909761463217</v>
      </c>
      <c r="CP19" s="3">
        <f t="shared" si="95"/>
        <v>6278.134592402952</v>
      </c>
      <c r="CQ19" s="3">
        <f t="shared" si="96"/>
        <v>1.6543291330053611E-2</v>
      </c>
      <c r="CR19" s="3">
        <f t="shared" si="31"/>
        <v>9.3567425691571948E-3</v>
      </c>
      <c r="CS19" s="3">
        <f t="shared" si="32"/>
        <v>0.96785021513490588</v>
      </c>
      <c r="CT19" s="3">
        <f t="shared" si="97"/>
        <v>4.1022160798469903E-2</v>
      </c>
      <c r="CU19" s="3">
        <f t="shared" si="33"/>
        <v>3112.6936658974059</v>
      </c>
      <c r="CV19" s="3">
        <f t="shared" si="98"/>
        <v>3012.6212341878631</v>
      </c>
      <c r="CW19" s="3">
        <f t="shared" si="34"/>
        <v>-3115.6191242863588</v>
      </c>
      <c r="CX19" s="3">
        <f t="shared" si="35"/>
        <v>255.53703143397144</v>
      </c>
      <c r="CY19" s="3">
        <f t="shared" si="36"/>
        <v>94.973237620755555</v>
      </c>
      <c r="CZ19" s="3">
        <f t="shared" si="37"/>
        <v>-3220.691770647295</v>
      </c>
      <c r="DA19" s="3">
        <f t="shared" si="38"/>
        <v>207.49620457110126</v>
      </c>
      <c r="DB19" s="3">
        <f t="shared" si="39"/>
        <v>40.600395676343986</v>
      </c>
      <c r="DC19" s="3">
        <f t="shared" si="40"/>
        <v>-1.8360424292040989E-11</v>
      </c>
      <c r="DD19" s="3">
        <f t="shared" si="175"/>
        <v>-3183.5207459570006</v>
      </c>
      <c r="DE19" s="3">
        <f t="shared" si="176"/>
        <v>224.49136766357475</v>
      </c>
      <c r="DF19" s="3">
        <f t="shared" si="177"/>
        <v>59.835604081150976</v>
      </c>
      <c r="DG19" s="3">
        <f t="shared" si="178"/>
        <v>-3146.3506208339099</v>
      </c>
      <c r="DH19" s="3">
        <f t="shared" si="179"/>
        <v>241.4861194601138</v>
      </c>
      <c r="DI19" s="3">
        <f t="shared" si="180"/>
        <v>79.070346979215145</v>
      </c>
      <c r="DJ19" s="3">
        <f t="shared" si="181"/>
        <v>-3188.0796078266089</v>
      </c>
      <c r="DK19" s="3">
        <f t="shared" si="182"/>
        <v>222.40698603472282</v>
      </c>
      <c r="DL19" s="3">
        <f t="shared" si="183"/>
        <v>57.476490796508614</v>
      </c>
      <c r="DM19" s="3">
        <f t="shared" si="105"/>
        <v>-5.5493387662863825E-12</v>
      </c>
      <c r="DN19" s="3">
        <f t="shared" si="106"/>
        <v>-1.1780798558902461E-11</v>
      </c>
      <c r="DO19" s="3">
        <f t="shared" si="107"/>
        <v>-1.2661871551244985E-11</v>
      </c>
      <c r="DP19" s="3">
        <f t="shared" si="108"/>
        <v>2.15905705936817E-11</v>
      </c>
      <c r="DQ19" s="3">
        <f t="shared" si="109"/>
        <v>2.8467395821996231E-11</v>
      </c>
      <c r="DR19" s="3">
        <f t="shared" si="110"/>
        <v>2.7370269358077148E-11</v>
      </c>
      <c r="DS19">
        <f t="shared" si="184"/>
        <v>6387.3829160563018</v>
      </c>
      <c r="DT19">
        <f t="shared" si="185"/>
        <v>6092.2417636889149</v>
      </c>
      <c r="DU19">
        <f t="shared" si="186"/>
        <v>128.54761872625997</v>
      </c>
      <c r="DV19">
        <f t="shared" si="187"/>
        <v>189.99151939785554</v>
      </c>
      <c r="DW19" s="3">
        <f t="shared" si="188"/>
        <v>2.8344674836149331E-3</v>
      </c>
      <c r="DX19">
        <f t="shared" si="189"/>
        <v>1.4413889638086097E-2</v>
      </c>
      <c r="DY19">
        <f>SQRT(('3d AE'!C$34-$DD19)^2+('3d AE'!D$34-$DE19)^2+('3d AE'!E$34-$DF19)^2)</f>
        <v>16.908447729353568</v>
      </c>
      <c r="DZ19">
        <f>SQRT(('3d AE'!C$33-$DD19)^2+('3d AE'!D$33-$DE19)^2+('3d AE'!E$33-$DF19)^2)</f>
        <v>74.775603805889602</v>
      </c>
      <c r="EA19">
        <f t="shared" si="190"/>
        <v>91.684051535243171</v>
      </c>
      <c r="EB19">
        <f t="shared" si="117"/>
        <v>8.2244571518444332E-2</v>
      </c>
      <c r="EC19" t="str">
        <f t="shared" si="125"/>
        <v>--------</v>
      </c>
      <c r="ED19" t="str">
        <f t="shared" si="118"/>
        <v>--------</v>
      </c>
      <c r="EE19" t="str">
        <f t="shared" si="119"/>
        <v>--------</v>
      </c>
      <c r="EI19" t="s">
        <v>38</v>
      </c>
      <c r="EJ19" s="1">
        <v>-3253.4475510023317</v>
      </c>
      <c r="EK19" s="1">
        <v>89.614242272150193</v>
      </c>
      <c r="EL19" s="1">
        <v>66.741017389507263</v>
      </c>
    </row>
    <row r="20" spans="1:143" x14ac:dyDescent="0.25">
      <c r="A20" s="1"/>
      <c r="B20" s="1"/>
      <c r="C20" s="1"/>
      <c r="D20" s="1"/>
      <c r="E20">
        <f t="shared" si="120"/>
        <v>0.2841867499999996</v>
      </c>
      <c r="F20">
        <v>0</v>
      </c>
      <c r="G20">
        <f t="shared" si="121"/>
        <v>48.038489766127284</v>
      </c>
      <c r="H20">
        <f t="shared" si="122"/>
        <v>115.09953306174528</v>
      </c>
      <c r="I20">
        <f t="shared" si="46"/>
        <v>107.66781837444931</v>
      </c>
      <c r="J20">
        <f t="shared" si="47"/>
        <v>169.03845716285983</v>
      </c>
      <c r="K20">
        <f t="shared" si="2"/>
        <v>0.51490974999998507</v>
      </c>
      <c r="L20">
        <f t="shared" si="2"/>
        <v>-44.670783499999949</v>
      </c>
      <c r="M20">
        <f t="shared" si="2"/>
        <v>91.455270750000039</v>
      </c>
      <c r="N20">
        <f t="shared" si="3"/>
        <v>15.193573076578392</v>
      </c>
      <c r="O20">
        <f t="shared" si="3"/>
        <v>-93.070700414663889</v>
      </c>
      <c r="P20">
        <f t="shared" si="3"/>
        <v>47.41928077026482</v>
      </c>
      <c r="Q20">
        <f t="shared" si="4"/>
        <v>13.566881446489578</v>
      </c>
      <c r="R20">
        <f t="shared" si="4"/>
        <v>-87.707014499235896</v>
      </c>
      <c r="S20">
        <f t="shared" si="4"/>
        <v>52.299355660531262</v>
      </c>
      <c r="T20">
        <f t="shared" si="48"/>
        <v>-215.75336049999351</v>
      </c>
      <c r="U20">
        <f t="shared" si="49"/>
        <v>-2439.8533917500026</v>
      </c>
      <c r="V20">
        <f t="shared" si="50"/>
        <v>-1553.2500949999867</v>
      </c>
      <c r="W20">
        <f t="shared" si="51"/>
        <v>33173.838854999165</v>
      </c>
      <c r="X20">
        <f t="shared" si="52"/>
        <v>1759.0213555266923</v>
      </c>
      <c r="Y20">
        <f t="shared" si="53"/>
        <v>17714.873768741309</v>
      </c>
      <c r="Z20">
        <f t="shared" si="54"/>
        <v>4572.2089222346567</v>
      </c>
      <c r="AA20">
        <f t="shared" si="55"/>
        <v>1405199.0312818983</v>
      </c>
      <c r="AB20">
        <f t="shared" si="56"/>
        <v>783.08223665974447</v>
      </c>
      <c r="AC20">
        <f t="shared" si="57"/>
        <v>8040.1993581364441</v>
      </c>
      <c r="AD20">
        <f t="shared" si="58"/>
        <v>-869.47999041653384</v>
      </c>
      <c r="AE20">
        <f t="shared" si="59"/>
        <v>740031.14107171516</v>
      </c>
      <c r="AF20" s="6">
        <f t="shared" si="60"/>
        <v>6217.0972335260922</v>
      </c>
      <c r="AG20" s="6">
        <f t="shared" si="61"/>
        <v>-520.72229174591246</v>
      </c>
      <c r="AH20" s="6">
        <f t="shared" si="62"/>
        <v>-66.986900694422971</v>
      </c>
      <c r="AI20">
        <f t="shared" si="63"/>
        <v>0</v>
      </c>
      <c r="AJ20">
        <f t="shared" si="5"/>
        <v>0</v>
      </c>
      <c r="AK20">
        <f t="shared" si="6"/>
        <v>0</v>
      </c>
      <c r="AL20" s="1">
        <f t="shared" si="64"/>
        <v>-142.68261415115839</v>
      </c>
      <c r="AM20" s="1">
        <f t="shared" si="7"/>
        <v>245.48429139832962</v>
      </c>
      <c r="AN20" s="1">
        <f t="shared" si="8"/>
        <v>245.48429139832953</v>
      </c>
      <c r="AO20" s="1">
        <f t="shared" si="9"/>
        <v>16360109.91750636</v>
      </c>
      <c r="AP20" s="1">
        <f t="shared" si="10"/>
        <v>-1745730.6476986594</v>
      </c>
      <c r="AQ20" s="1">
        <f t="shared" si="11"/>
        <v>469710.67400336592</v>
      </c>
      <c r="AR20" s="1">
        <f t="shared" si="12"/>
        <v>-1.6689300537109375E-6</v>
      </c>
      <c r="AS20" s="1">
        <f t="shared" si="13"/>
        <v>4.76837158203125E-6</v>
      </c>
      <c r="AT20" s="1">
        <f t="shared" si="65"/>
        <v>24540164.876259539</v>
      </c>
      <c r="AU20" s="1">
        <f t="shared" si="66"/>
        <v>-2618738.6541621406</v>
      </c>
      <c r="AV20" s="1">
        <f t="shared" si="67"/>
        <v>704811.49529644719</v>
      </c>
      <c r="AW20" s="1">
        <f t="shared" si="68"/>
        <v>-1.9363360479474068E-6</v>
      </c>
      <c r="AX20" s="1">
        <f t="shared" si="14"/>
        <v>3.2880343496799469E-6</v>
      </c>
      <c r="AY20" s="2">
        <f t="shared" si="15"/>
        <v>-76.702355058591735</v>
      </c>
      <c r="AZ20" s="2">
        <f t="shared" si="16"/>
        <v>141.84215453076735</v>
      </c>
      <c r="BA20" s="2">
        <f t="shared" si="69"/>
        <v>141.84215453076754</v>
      </c>
      <c r="BB20" s="2">
        <f t="shared" si="17"/>
        <v>14609844.120520804</v>
      </c>
      <c r="BC20" s="2">
        <f t="shared" si="18"/>
        <v>-1403915.7883044195</v>
      </c>
      <c r="BD20" s="2">
        <f t="shared" si="19"/>
        <v>175905.82052562712</v>
      </c>
      <c r="BE20" s="2">
        <f t="shared" si="20"/>
        <v>0</v>
      </c>
      <c r="BF20" s="2">
        <f t="shared" si="70"/>
        <v>-2.6822090148925781E-7</v>
      </c>
      <c r="BG20" s="2">
        <f t="shared" si="71"/>
        <v>24836735.004885368</v>
      </c>
      <c r="BH20" s="2">
        <f t="shared" si="72"/>
        <v>-2386733.5424725716</v>
      </c>
      <c r="BI20" s="2">
        <f t="shared" si="73"/>
        <v>299181.73704809684</v>
      </c>
      <c r="BJ20" s="2">
        <f t="shared" si="21"/>
        <v>-1.101871021091938E-6</v>
      </c>
      <c r="BK20" s="2">
        <f t="shared" si="74"/>
        <v>4.5679043978452682E-6</v>
      </c>
      <c r="BL20" s="29">
        <f t="shared" si="22"/>
        <v>-88.286017400417975</v>
      </c>
      <c r="BM20" s="29">
        <f t="shared" si="23"/>
        <v>34.726458307553251</v>
      </c>
      <c r="BN20" s="29">
        <f t="shared" si="75"/>
        <v>34.726458307553301</v>
      </c>
      <c r="BO20" s="29">
        <f t="shared" si="24"/>
        <v>-52164199.516492113</v>
      </c>
      <c r="BP20" s="29">
        <f t="shared" si="25"/>
        <v>5109849.4606449809</v>
      </c>
      <c r="BQ20" s="29">
        <f t="shared" si="26"/>
        <v>270679.40068302862</v>
      </c>
      <c r="BR20" s="29">
        <f t="shared" si="27"/>
        <v>-1.4781951904296875E-5</v>
      </c>
      <c r="BS20" s="29">
        <f t="shared" si="76"/>
        <v>-1.0341405868530273E-5</v>
      </c>
      <c r="BT20" s="29">
        <f t="shared" si="77"/>
        <v>92852275.139355958</v>
      </c>
      <c r="BU20" s="29">
        <f t="shared" si="78"/>
        <v>-9095620.3259654678</v>
      </c>
      <c r="BV20" s="29">
        <f t="shared" si="79"/>
        <v>-481774.60675748345</v>
      </c>
      <c r="BW20" s="29">
        <f t="shared" si="28"/>
        <v>-1.3401266187429428E-5</v>
      </c>
      <c r="BX20" s="29">
        <f t="shared" si="80"/>
        <v>-3.7928111851215363E-7</v>
      </c>
      <c r="BY20" s="3">
        <f>0</f>
        <v>0</v>
      </c>
      <c r="BZ20" s="3">
        <f t="shared" si="81"/>
        <v>65.980259092566655</v>
      </c>
      <c r="CA20" s="3">
        <f t="shared" si="81"/>
        <v>-103.64213686756227</v>
      </c>
      <c r="CB20" s="5">
        <f t="shared" si="82"/>
        <v>352350049168.26849</v>
      </c>
      <c r="CC20" s="5">
        <f t="shared" si="83"/>
        <v>3984561170005.5337</v>
      </c>
      <c r="CD20" s="5">
        <f t="shared" si="84"/>
        <v>2536636027710.3437</v>
      </c>
      <c r="CE20" s="3">
        <f t="shared" ref="CE20:CE25" si="198">((BY20*CB20)+(BZ20*CC20)+(CA20*CD20))/SQRT(CB20^2+CC20^2+CD20^2)</f>
        <v>1.5174379571605028E-13</v>
      </c>
      <c r="CF20" s="3">
        <f t="shared" si="86"/>
        <v>-3.8001561510741421E-4</v>
      </c>
      <c r="CG20" s="61">
        <f t="shared" si="195"/>
        <v>-6217.0972335260867</v>
      </c>
      <c r="CH20" s="61">
        <f t="shared" si="196"/>
        <v>520.72229174591223</v>
      </c>
      <c r="CI20" s="61">
        <f t="shared" si="197"/>
        <v>66.986900694422417</v>
      </c>
      <c r="CJ20" s="62">
        <f t="shared" si="194"/>
        <v>2.9160498398124268</v>
      </c>
      <c r="CK20" s="3">
        <f t="shared" si="123"/>
        <v>6229.9967644210737</v>
      </c>
      <c r="CL20" s="3">
        <f t="shared" si="91"/>
        <v>13.566881446489578</v>
      </c>
      <c r="CM20" s="3">
        <f t="shared" si="92"/>
        <v>-87.707014499235896</v>
      </c>
      <c r="CN20" s="3">
        <f t="shared" si="93"/>
        <v>52.299355660531262</v>
      </c>
      <c r="CO20" s="3">
        <f t="shared" si="94"/>
        <v>6260.3176643269535</v>
      </c>
      <c r="CP20" s="3">
        <f t="shared" si="95"/>
        <v>6278.3612679677926</v>
      </c>
      <c r="CQ20" s="3">
        <f t="shared" si="96"/>
        <v>1.6542690873202037E-2</v>
      </c>
      <c r="CR20" s="3">
        <f t="shared" si="31"/>
        <v>9.356403267814839E-3</v>
      </c>
      <c r="CS20" s="3">
        <f t="shared" si="32"/>
        <v>0.96785018505558229</v>
      </c>
      <c r="CT20" s="3">
        <f t="shared" si="97"/>
        <v>4.1021609940485655E-2</v>
      </c>
      <c r="CU20" s="3">
        <f t="shared" si="33"/>
        <v>3112.7354646508156</v>
      </c>
      <c r="CV20" s="3">
        <f t="shared" si="98"/>
        <v>3012.6615954913659</v>
      </c>
      <c r="CW20" s="3">
        <f t="shared" si="34"/>
        <v>-3115.803216541467</v>
      </c>
      <c r="CX20" s="3">
        <f t="shared" si="35"/>
        <v>255.55391977617643</v>
      </c>
      <c r="CY20" s="3">
        <f t="shared" si="36"/>
        <v>94.973104746597599</v>
      </c>
      <c r="CZ20" s="3">
        <f t="shared" si="37"/>
        <v>-3220.8771800650875</v>
      </c>
      <c r="DA20" s="3">
        <f t="shared" si="38"/>
        <v>207.51454581756684</v>
      </c>
      <c r="DB20" s="3">
        <f t="shared" si="39"/>
        <v>40.601524494048959</v>
      </c>
      <c r="DC20" s="3">
        <f t="shared" si="40"/>
        <v>3.2528646443097387E-11</v>
      </c>
      <c r="DD20" s="3">
        <f t="shared" si="175"/>
        <v>-3183.7056894087368</v>
      </c>
      <c r="DE20" s="3">
        <f t="shared" si="176"/>
        <v>224.50919492336527</v>
      </c>
      <c r="DF20" s="3">
        <f t="shared" si="177"/>
        <v>59.836286556434658</v>
      </c>
      <c r="DG20" s="3">
        <f t="shared" si="178"/>
        <v>-3146.5350983308663</v>
      </c>
      <c r="DH20" s="3">
        <f t="shared" si="179"/>
        <v>241.50343274566814</v>
      </c>
      <c r="DI20" s="3">
        <f t="shared" si="180"/>
        <v>79.070583122879356</v>
      </c>
      <c r="DJ20" s="3">
        <f t="shared" si="181"/>
        <v>-3188.2646084270223</v>
      </c>
      <c r="DK20" s="3">
        <f t="shared" si="182"/>
        <v>222.42487633270704</v>
      </c>
      <c r="DL20" s="3">
        <f t="shared" si="183"/>
        <v>57.47722801371728</v>
      </c>
      <c r="DM20" s="3">
        <f t="shared" si="105"/>
        <v>9.4431129582517315E-12</v>
      </c>
      <c r="DN20" s="3">
        <f t="shared" si="106"/>
        <v>2.1003643269068561E-11</v>
      </c>
      <c r="DO20" s="3">
        <f t="shared" si="107"/>
        <v>2.2311041902867146E-11</v>
      </c>
      <c r="DP20" s="3">
        <f t="shared" si="108"/>
        <v>2.3051563986472015E-11</v>
      </c>
      <c r="DQ20" s="3">
        <f t="shared" si="109"/>
        <v>3.0025241512296772E-11</v>
      </c>
      <c r="DR20" s="3">
        <f t="shared" si="110"/>
        <v>2.9033263853996359E-11</v>
      </c>
      <c r="DS20">
        <f t="shared" si="184"/>
        <v>6387.6096017806003</v>
      </c>
      <c r="DT20">
        <f t="shared" si="185"/>
        <v>6092.4684192555769</v>
      </c>
      <c r="DU20">
        <f t="shared" si="186"/>
        <v>128.54761498869473</v>
      </c>
      <c r="DV20">
        <f t="shared" si="187"/>
        <v>189.99152509212308</v>
      </c>
      <c r="DW20" s="3">
        <f t="shared" si="188"/>
        <v>2.8343643894059856E-3</v>
      </c>
      <c r="DX20">
        <f t="shared" si="189"/>
        <v>1.4413352555864734E-2</v>
      </c>
      <c r="DY20">
        <f>SQRT(('3d AE'!C$34-$DD20)^2+('3d AE'!D$34-$DE20)^2+('3d AE'!E$34-$DF20)^2)</f>
        <v>16.748848255245345</v>
      </c>
      <c r="DZ20">
        <f>SQRT(('3d AE'!C$33-$DD20)^2+('3d AE'!D$33-$DE20)^2+('3d AE'!E$33-$DF20)^2)</f>
        <v>74.924277830756438</v>
      </c>
      <c r="EA20">
        <f t="shared" si="190"/>
        <v>91.673126086001787</v>
      </c>
      <c r="EB20">
        <f t="shared" si="117"/>
        <v>7.1319122277060387E-2</v>
      </c>
      <c r="EC20" t="str">
        <f t="shared" si="125"/>
        <v>--------</v>
      </c>
      <c r="ED20" t="str">
        <f t="shared" si="118"/>
        <v>--------</v>
      </c>
      <c r="EE20" t="str">
        <f t="shared" si="119"/>
        <v>--------</v>
      </c>
      <c r="EI20" t="s">
        <v>39</v>
      </c>
      <c r="EJ20" s="1">
        <v>-3312.0402778525659</v>
      </c>
      <c r="EK20" s="1">
        <v>83.982014969576241</v>
      </c>
      <c r="EL20" s="1">
        <v>27.978999515373431</v>
      </c>
      <c r="EM20">
        <f>SQRT((EJ20-EJ19)^2+(EK20-EK19)^2+(EL20-EL19)^2)</f>
        <v>70.479242715913742</v>
      </c>
    </row>
    <row r="21" spans="1:143" x14ac:dyDescent="0.25">
      <c r="A21" s="1" t="s">
        <v>150</v>
      </c>
      <c r="B21" s="1">
        <f>SQRT(((B7-$B$5)^2)+((C7-$C$5)^2)+((D7-$D$5)^2))</f>
        <v>153.10780515702001</v>
      </c>
      <c r="C21" s="1"/>
      <c r="D21" s="1"/>
      <c r="E21">
        <f t="shared" si="120"/>
        <v>0.28418679999999957</v>
      </c>
      <c r="F21">
        <v>0</v>
      </c>
      <c r="G21">
        <f t="shared" si="121"/>
        <v>48.038498218050144</v>
      </c>
      <c r="H21">
        <f t="shared" si="122"/>
        <v>115.09954208902136</v>
      </c>
      <c r="I21">
        <f t="shared" si="46"/>
        <v>107.66782798232656</v>
      </c>
      <c r="J21">
        <f t="shared" si="47"/>
        <v>169.03845716285983</v>
      </c>
      <c r="K21">
        <f t="shared" si="2"/>
        <v>0.51491159999998359</v>
      </c>
      <c r="L21">
        <f t="shared" si="2"/>
        <v>-44.670789599999949</v>
      </c>
      <c r="M21">
        <f t="shared" si="2"/>
        <v>91.455265200000042</v>
      </c>
      <c r="N21">
        <f t="shared" si="3"/>
        <v>15.193575052514639</v>
      </c>
      <c r="O21">
        <f t="shared" si="3"/>
        <v>-93.070706929913129</v>
      </c>
      <c r="P21">
        <f t="shared" si="3"/>
        <v>47.419274842456076</v>
      </c>
      <c r="Q21">
        <f t="shared" si="4"/>
        <v>13.56688354951077</v>
      </c>
      <c r="R21">
        <f t="shared" si="4"/>
        <v>-87.707021433522002</v>
      </c>
      <c r="S21">
        <f t="shared" si="4"/>
        <v>52.299349351467683</v>
      </c>
      <c r="T21">
        <f t="shared" si="48"/>
        <v>-215.75414479999381</v>
      </c>
      <c r="U21">
        <f t="shared" si="49"/>
        <v>-2439.8521948000125</v>
      </c>
      <c r="V21">
        <f t="shared" si="50"/>
        <v>-1553.2516719999876</v>
      </c>
      <c r="W21">
        <f t="shared" si="51"/>
        <v>33174.013847998343</v>
      </c>
      <c r="X21">
        <f t="shared" si="52"/>
        <v>1759.0200643324622</v>
      </c>
      <c r="Y21">
        <f t="shared" si="53"/>
        <v>17714.876574570793</v>
      </c>
      <c r="Z21">
        <f t="shared" si="54"/>
        <v>4572.2054079519394</v>
      </c>
      <c r="AA21">
        <f t="shared" si="55"/>
        <v>1405199.6177293102</v>
      </c>
      <c r="AB21">
        <f t="shared" si="56"/>
        <v>783.08175398796038</v>
      </c>
      <c r="AC21">
        <f t="shared" si="57"/>
        <v>8040.2009837718251</v>
      </c>
      <c r="AD21">
        <f t="shared" si="58"/>
        <v>-869.4819380415156</v>
      </c>
      <c r="AE21">
        <f t="shared" si="59"/>
        <v>740031.44067982328</v>
      </c>
      <c r="AF21" s="6">
        <f t="shared" si="60"/>
        <v>6217.3229035004506</v>
      </c>
      <c r="AG21" s="6">
        <f t="shared" si="61"/>
        <v>-520.74388163372396</v>
      </c>
      <c r="AH21" s="6">
        <f t="shared" si="62"/>
        <v>-66.987919073963454</v>
      </c>
      <c r="AI21">
        <f t="shared" si="63"/>
        <v>0</v>
      </c>
      <c r="AJ21">
        <f t="shared" si="5"/>
        <v>0</v>
      </c>
      <c r="AK21">
        <f t="shared" si="6"/>
        <v>0</v>
      </c>
      <c r="AL21" s="1">
        <f t="shared" si="64"/>
        <v>-142.68244289896333</v>
      </c>
      <c r="AM21" s="1">
        <f t="shared" si="7"/>
        <v>245.48377586711172</v>
      </c>
      <c r="AN21" s="1">
        <f t="shared" si="8"/>
        <v>245.4837758671118</v>
      </c>
      <c r="AO21" s="1">
        <f t="shared" si="9"/>
        <v>16360156.25905747</v>
      </c>
      <c r="AP21" s="1">
        <f t="shared" si="10"/>
        <v>-1745728.5883633448</v>
      </c>
      <c r="AQ21" s="1">
        <f t="shared" si="11"/>
        <v>469690.91907485202</v>
      </c>
      <c r="AR21" s="1">
        <f t="shared" si="12"/>
        <v>0</v>
      </c>
      <c r="AS21" s="1">
        <f t="shared" si="13"/>
        <v>6.198883056640625E-6</v>
      </c>
      <c r="AT21" s="1">
        <f t="shared" si="65"/>
        <v>24540234.388586204</v>
      </c>
      <c r="AU21" s="1">
        <f t="shared" si="66"/>
        <v>-2618735.564987916</v>
      </c>
      <c r="AV21" s="1">
        <f t="shared" si="67"/>
        <v>704781.86238814518</v>
      </c>
      <c r="AW21" s="1">
        <f t="shared" si="68"/>
        <v>-1.4984980225563049E-6</v>
      </c>
      <c r="AX21" s="1">
        <f t="shared" si="14"/>
        <v>4.891538992524147E-6</v>
      </c>
      <c r="AY21" s="2">
        <f t="shared" si="15"/>
        <v>-76.702352646574084</v>
      </c>
      <c r="AZ21" s="2">
        <f t="shared" si="16"/>
        <v>141.84206028594471</v>
      </c>
      <c r="BA21" s="2">
        <f t="shared" si="69"/>
        <v>141.84206028594488</v>
      </c>
      <c r="BB21" s="2">
        <f t="shared" si="17"/>
        <v>14609863.036129093</v>
      </c>
      <c r="BC21" s="2">
        <f t="shared" si="18"/>
        <v>-1403917.3756556709</v>
      </c>
      <c r="BD21" s="2">
        <f t="shared" si="19"/>
        <v>175897.04890160961</v>
      </c>
      <c r="BE21" s="2">
        <f t="shared" si="20"/>
        <v>0</v>
      </c>
      <c r="BF21" s="2">
        <f t="shared" si="70"/>
        <v>-4.4703483581542969E-7</v>
      </c>
      <c r="BG21" s="2">
        <f t="shared" si="71"/>
        <v>24836767.161419459</v>
      </c>
      <c r="BH21" s="2">
        <f t="shared" si="72"/>
        <v>-2386736.2409672872</v>
      </c>
      <c r="BI21" s="2">
        <f t="shared" si="73"/>
        <v>299166.82519302232</v>
      </c>
      <c r="BJ21" s="2">
        <f t="shared" si="21"/>
        <v>-6.7986547946929932E-8</v>
      </c>
      <c r="BK21" s="2">
        <f t="shared" si="74"/>
        <v>-1.4554243534803391E-6</v>
      </c>
      <c r="BL21" s="29">
        <f t="shared" si="22"/>
        <v>-88.286028765234462</v>
      </c>
      <c r="BM21" s="29">
        <f t="shared" si="23"/>
        <v>34.726454946595894</v>
      </c>
      <c r="BN21" s="29">
        <f t="shared" si="75"/>
        <v>34.726454946595844</v>
      </c>
      <c r="BO21" s="29">
        <f t="shared" si="24"/>
        <v>-52164215.635246098</v>
      </c>
      <c r="BP21" s="29">
        <f t="shared" si="25"/>
        <v>5109846.8050419437</v>
      </c>
      <c r="BQ21" s="29">
        <f t="shared" si="26"/>
        <v>270678.23202511296</v>
      </c>
      <c r="BR21" s="29">
        <f t="shared" si="27"/>
        <v>1.621246337890625E-5</v>
      </c>
      <c r="BS21" s="29">
        <f t="shared" si="76"/>
        <v>7.0929527282714844E-6</v>
      </c>
      <c r="BT21" s="29">
        <f t="shared" si="77"/>
        <v>92852303.830738053</v>
      </c>
      <c r="BU21" s="29">
        <f t="shared" si="78"/>
        <v>-9095615.5990034249</v>
      </c>
      <c r="BV21" s="29">
        <f t="shared" si="79"/>
        <v>-481772.52654975443</v>
      </c>
      <c r="BW21" s="29">
        <f t="shared" si="28"/>
        <v>-7.029389962553978E-6</v>
      </c>
      <c r="BX21" s="29">
        <f t="shared" si="80"/>
        <v>-6.8794470280408859E-6</v>
      </c>
      <c r="BY21" s="3">
        <f>0</f>
        <v>0</v>
      </c>
      <c r="BZ21" s="3">
        <f t="shared" si="81"/>
        <v>65.980090252389246</v>
      </c>
      <c r="CA21" s="3">
        <f t="shared" si="81"/>
        <v>-103.64171558116701</v>
      </c>
      <c r="CB21" s="5">
        <f t="shared" si="82"/>
        <v>352338735600.58118</v>
      </c>
      <c r="CC21" s="5">
        <f t="shared" si="83"/>
        <v>3984416791459.7754</v>
      </c>
      <c r="CD21" s="5">
        <f t="shared" si="84"/>
        <v>2536547933710.793</v>
      </c>
      <c r="CE21" s="3">
        <f t="shared" si="198"/>
        <v>5.9380131627878998E-14</v>
      </c>
      <c r="CF21" s="3">
        <f t="shared" si="86"/>
        <v>-3.8002833255693162E-4</v>
      </c>
      <c r="CG21" s="61">
        <f t="shared" si="195"/>
        <v>-6217.3229035004588</v>
      </c>
      <c r="CH21" s="61">
        <f t="shared" si="196"/>
        <v>520.74388163372464</v>
      </c>
      <c r="CI21" s="61">
        <f t="shared" si="197"/>
        <v>66.987919073962985</v>
      </c>
      <c r="CJ21" s="62">
        <f t="shared" si="194"/>
        <v>2.6893471762071424</v>
      </c>
      <c r="CK21" s="6">
        <f t="shared" si="123"/>
        <v>6230.2234349518048</v>
      </c>
      <c r="CL21" s="6">
        <f t="shared" si="91"/>
        <v>13.56688354951077</v>
      </c>
      <c r="CM21" s="6">
        <f t="shared" si="92"/>
        <v>-87.707021433522002</v>
      </c>
      <c r="CN21" s="6">
        <f t="shared" si="93"/>
        <v>52.299349351467683</v>
      </c>
      <c r="CO21" s="6">
        <f t="shared" si="94"/>
        <v>6260.5443688139012</v>
      </c>
      <c r="CP21" s="6">
        <f t="shared" si="95"/>
        <v>6278.5879598389593</v>
      </c>
      <c r="CQ21" s="6">
        <f t="shared" si="96"/>
        <v>1.654209041673238E-2</v>
      </c>
      <c r="CR21" s="6">
        <f t="shared" si="31"/>
        <v>9.3560639666512291E-3</v>
      </c>
      <c r="CS21" s="6">
        <f t="shared" si="32"/>
        <v>0.96785015497769278</v>
      </c>
      <c r="CT21" s="6">
        <f t="shared" si="97"/>
        <v>4.1021059095218609E-2</v>
      </c>
      <c r="CU21" s="6">
        <f t="shared" si="33"/>
        <v>3112.7772635618162</v>
      </c>
      <c r="CV21" s="6">
        <f t="shared" si="98"/>
        <v>3012.7019569493423</v>
      </c>
      <c r="CW21" s="6">
        <f t="shared" si="34"/>
        <v>-3115.9873248749041</v>
      </c>
      <c r="CX21" s="6">
        <f t="shared" si="35"/>
        <v>255.57080962867832</v>
      </c>
      <c r="CY21" s="6">
        <f t="shared" si="36"/>
        <v>94.97297190741746</v>
      </c>
      <c r="CZ21" s="6">
        <f t="shared" si="37"/>
        <v>-3221.0626055588896</v>
      </c>
      <c r="DA21" s="6">
        <f t="shared" si="38"/>
        <v>207.53288862645752</v>
      </c>
      <c r="DB21" s="6">
        <f t="shared" si="39"/>
        <v>40.602653396017551</v>
      </c>
      <c r="DC21" s="6">
        <f t="shared" si="40"/>
        <v>3.4674485505092889E-12</v>
      </c>
      <c r="DD21" s="6">
        <f t="shared" si="175"/>
        <v>-3183.890648937303</v>
      </c>
      <c r="DE21" s="6">
        <f t="shared" si="176"/>
        <v>224.52702372713975</v>
      </c>
      <c r="DF21" s="6">
        <f t="shared" si="177"/>
        <v>59.836969098546362</v>
      </c>
      <c r="DG21" s="6">
        <f t="shared" si="178"/>
        <v>-3146.719591905473</v>
      </c>
      <c r="DH21" s="6">
        <f t="shared" si="179"/>
        <v>241.52074755676574</v>
      </c>
      <c r="DI21" s="6">
        <f t="shared" si="180"/>
        <v>79.070819315936433</v>
      </c>
      <c r="DJ21" s="6">
        <f t="shared" si="181"/>
        <v>-3188.4496251041646</v>
      </c>
      <c r="DK21" s="6">
        <f t="shared" si="182"/>
        <v>222.44276817693697</v>
      </c>
      <c r="DL21" s="6">
        <f t="shared" si="183"/>
        <v>57.477965299892368</v>
      </c>
      <c r="DM21" s="6">
        <f t="shared" si="105"/>
        <v>1.1866063687193673E-12</v>
      </c>
      <c r="DN21" s="6">
        <f t="shared" si="106"/>
        <v>2.2026824808563106E-12</v>
      </c>
      <c r="DO21" s="6">
        <f t="shared" si="107"/>
        <v>2.5011104298755527E-12</v>
      </c>
      <c r="DP21" s="6">
        <f t="shared" si="108"/>
        <v>2.8044496762188022E-11</v>
      </c>
      <c r="DQ21" s="6">
        <f t="shared" si="109"/>
        <v>3.6644501037512889E-11</v>
      </c>
      <c r="DR21" s="6">
        <f t="shared" si="110"/>
        <v>3.567276715452223E-11</v>
      </c>
      <c r="DS21" s="6">
        <f t="shared" si="184"/>
        <v>6387.8363038112193</v>
      </c>
      <c r="DT21" s="6">
        <f t="shared" si="185"/>
        <v>6092.6950911286312</v>
      </c>
      <c r="DU21" s="6">
        <f t="shared" si="186"/>
        <v>128.54761125113072</v>
      </c>
      <c r="DV21" s="6">
        <f t="shared" si="187"/>
        <v>189.99153078638994</v>
      </c>
      <c r="DW21" s="6">
        <f t="shared" si="188"/>
        <v>2.8342612953251578E-3</v>
      </c>
      <c r="DX21" s="6">
        <f t="shared" si="189"/>
        <v>1.4412815475038254E-2</v>
      </c>
      <c r="DY21" s="6">
        <f>SQRT(('3d AE'!C$34-$DD21)^2+('3d AE'!D$34-$DE21)^2+('3d AE'!E$34-$DF21)^2)</f>
        <v>16.589780530107415</v>
      </c>
      <c r="DZ21" s="6">
        <f>SQRT(('3d AE'!C$33-$DD21)^2+('3d AE'!D$33-$DE21)^2+('3d AE'!E$33-$DF21)^2)</f>
        <v>75.073130214103585</v>
      </c>
      <c r="EA21" s="6">
        <f t="shared" si="190"/>
        <v>91.662910744211004</v>
      </c>
      <c r="EB21" s="6">
        <f t="shared" si="117"/>
        <v>6.1103780486277515E-2</v>
      </c>
      <c r="EC21" s="6" t="str">
        <f t="shared" si="125"/>
        <v>--------</v>
      </c>
      <c r="ED21" s="6" t="str">
        <f t="shared" si="118"/>
        <v>--------</v>
      </c>
      <c r="EE21" s="6" t="str">
        <f t="shared" si="119"/>
        <v>--------</v>
      </c>
    </row>
    <row r="22" spans="1:143" x14ac:dyDescent="0.25">
      <c r="A22" s="1" t="s">
        <v>151</v>
      </c>
      <c r="B22" s="1">
        <f>SQRT(((B9-B7)^2)+((C9-C7)^2)+((D9-D7)^2))</f>
        <v>231.69807940507405</v>
      </c>
      <c r="C22" s="1"/>
      <c r="D22" s="1"/>
      <c r="E22">
        <f t="shared" si="120"/>
        <v>0.28418684999999955</v>
      </c>
      <c r="F22">
        <v>0</v>
      </c>
      <c r="G22">
        <f t="shared" si="121"/>
        <v>48.038506669972996</v>
      </c>
      <c r="H22">
        <f t="shared" si="122"/>
        <v>115.09955111629564</v>
      </c>
      <c r="I22">
        <f t="shared" si="46"/>
        <v>107.66783759020208</v>
      </c>
      <c r="J22">
        <f t="shared" si="47"/>
        <v>169.03845716285983</v>
      </c>
      <c r="K22">
        <f t="shared" si="2"/>
        <v>0.5149134499999839</v>
      </c>
      <c r="L22">
        <f t="shared" si="2"/>
        <v>-44.670795699999942</v>
      </c>
      <c r="M22">
        <f t="shared" si="2"/>
        <v>91.455259650000045</v>
      </c>
      <c r="N22">
        <f t="shared" si="3"/>
        <v>15.193577028450498</v>
      </c>
      <c r="O22">
        <f t="shared" si="3"/>
        <v>-93.070713445161104</v>
      </c>
      <c r="P22">
        <f t="shared" si="3"/>
        <v>47.419268914648512</v>
      </c>
      <c r="Q22">
        <f t="shared" si="4"/>
        <v>13.566885652531592</v>
      </c>
      <c r="R22">
        <f t="shared" si="4"/>
        <v>-87.707028367806871</v>
      </c>
      <c r="S22">
        <f t="shared" si="4"/>
        <v>52.299343042405226</v>
      </c>
      <c r="T22">
        <f t="shared" si="48"/>
        <v>-215.7549290999923</v>
      </c>
      <c r="U22">
        <f t="shared" si="49"/>
        <v>-2439.8509978500151</v>
      </c>
      <c r="V22">
        <f t="shared" si="50"/>
        <v>-1553.2532489999867</v>
      </c>
      <c r="W22">
        <f t="shared" si="51"/>
        <v>33174.188840998453</v>
      </c>
      <c r="X22">
        <f t="shared" si="52"/>
        <v>1759.0187731384822</v>
      </c>
      <c r="Y22">
        <f t="shared" si="53"/>
        <v>17714.87938039971</v>
      </c>
      <c r="Z22">
        <f t="shared" si="54"/>
        <v>4572.2018936699051</v>
      </c>
      <c r="AA22">
        <f t="shared" si="55"/>
        <v>1405200.2041766061</v>
      </c>
      <c r="AB22">
        <f t="shared" si="56"/>
        <v>783.0812713162627</v>
      </c>
      <c r="AC22">
        <f t="shared" si="57"/>
        <v>8040.2026094069188</v>
      </c>
      <c r="AD22">
        <f t="shared" si="58"/>
        <v>-869.48388566614904</v>
      </c>
      <c r="AE22">
        <f t="shared" si="59"/>
        <v>740031.74028787808</v>
      </c>
      <c r="AF22" s="6">
        <f t="shared" si="60"/>
        <v>6217.5485897083636</v>
      </c>
      <c r="AG22" s="6">
        <f t="shared" si="61"/>
        <v>-520.7654730753045</v>
      </c>
      <c r="AH22" s="6">
        <f t="shared" si="62"/>
        <v>-66.988937526869094</v>
      </c>
      <c r="AI22">
        <f t="shared" si="63"/>
        <v>0</v>
      </c>
      <c r="AJ22">
        <f t="shared" si="5"/>
        <v>0</v>
      </c>
      <c r="AK22">
        <f t="shared" si="6"/>
        <v>0</v>
      </c>
      <c r="AL22" s="1">
        <f t="shared" si="64"/>
        <v>-142.6822716477852</v>
      </c>
      <c r="AM22" s="1">
        <f t="shared" si="7"/>
        <v>245.48326033880221</v>
      </c>
      <c r="AN22" s="1">
        <f t="shared" si="8"/>
        <v>245.48326033880232</v>
      </c>
      <c r="AO22" s="1">
        <f t="shared" si="9"/>
        <v>16360202.600606473</v>
      </c>
      <c r="AP22" s="1">
        <f t="shared" si="10"/>
        <v>-1745726.5290297172</v>
      </c>
      <c r="AQ22" s="1">
        <f t="shared" si="11"/>
        <v>469671.1641457798</v>
      </c>
      <c r="AR22" s="1">
        <f t="shared" si="12"/>
        <v>1.0728836059570313E-6</v>
      </c>
      <c r="AS22" s="1">
        <f t="shared" si="13"/>
        <v>-6.198883056640625E-6</v>
      </c>
      <c r="AT22" s="1">
        <f t="shared" si="65"/>
        <v>24540303.900909711</v>
      </c>
      <c r="AU22" s="1">
        <f t="shared" si="66"/>
        <v>-2618732.4758162233</v>
      </c>
      <c r="AV22" s="1">
        <f t="shared" si="67"/>
        <v>704752.22947900847</v>
      </c>
      <c r="AW22" s="1">
        <f t="shared" si="68"/>
        <v>1.0860385373234749E-6</v>
      </c>
      <c r="AX22" s="1">
        <f t="shared" si="14"/>
        <v>-2.9662624001502991E-7</v>
      </c>
      <c r="AY22" s="2">
        <f t="shared" si="15"/>
        <v>-76.70235023458018</v>
      </c>
      <c r="AZ22" s="2">
        <f t="shared" si="16"/>
        <v>141.84196604135488</v>
      </c>
      <c r="BA22" s="2">
        <f t="shared" si="69"/>
        <v>141.84196604135474</v>
      </c>
      <c r="BB22" s="2">
        <f t="shared" si="17"/>
        <v>14609881.95173653</v>
      </c>
      <c r="BC22" s="2">
        <f t="shared" si="18"/>
        <v>-1403918.9630085109</v>
      </c>
      <c r="BD22" s="2">
        <f t="shared" si="19"/>
        <v>175888.27727647917</v>
      </c>
      <c r="BE22" s="2">
        <f t="shared" si="20"/>
        <v>-5.3644180297851563E-7</v>
      </c>
      <c r="BF22" s="2">
        <f t="shared" si="70"/>
        <v>1.6093254089355469E-6</v>
      </c>
      <c r="BG22" s="2">
        <f t="shared" si="71"/>
        <v>24836799.3179521</v>
      </c>
      <c r="BH22" s="2">
        <f t="shared" si="72"/>
        <v>-2386738.9394647032</v>
      </c>
      <c r="BI22" s="2">
        <f t="shared" si="73"/>
        <v>299151.91333605594</v>
      </c>
      <c r="BJ22" s="2">
        <f t="shared" si="21"/>
        <v>5.4959673434495926E-7</v>
      </c>
      <c r="BK22" s="2">
        <f t="shared" si="74"/>
        <v>-2.6742927730083466E-6</v>
      </c>
      <c r="BL22" s="29">
        <f t="shared" si="22"/>
        <v>-88.286040130046089</v>
      </c>
      <c r="BM22" s="29">
        <f t="shared" si="23"/>
        <v>34.726451585637655</v>
      </c>
      <c r="BN22" s="29">
        <f t="shared" si="75"/>
        <v>34.726451585637626</v>
      </c>
      <c r="BO22" s="29">
        <f t="shared" si="24"/>
        <v>-52164231.753997102</v>
      </c>
      <c r="BP22" s="29">
        <f t="shared" si="25"/>
        <v>5109844.1494378028</v>
      </c>
      <c r="BQ22" s="29">
        <f t="shared" si="26"/>
        <v>270677.06336612627</v>
      </c>
      <c r="BR22" s="29">
        <f t="shared" si="27"/>
        <v>-6.198883056640625E-6</v>
      </c>
      <c r="BS22" s="29">
        <f t="shared" si="76"/>
        <v>9.8943710327148438E-6</v>
      </c>
      <c r="BT22" s="29">
        <f t="shared" si="77"/>
        <v>92852332.522114843</v>
      </c>
      <c r="BU22" s="29">
        <f t="shared" si="78"/>
        <v>-9095610.8720394187</v>
      </c>
      <c r="BV22" s="29">
        <f t="shared" si="79"/>
        <v>-481770.44634011912</v>
      </c>
      <c r="BW22" s="29">
        <f t="shared" si="28"/>
        <v>-8.8796950876712799E-6</v>
      </c>
      <c r="BX22" s="29">
        <f t="shared" si="80"/>
        <v>-8.1877224147319794E-6</v>
      </c>
      <c r="BY22" s="3">
        <f>0</f>
        <v>0</v>
      </c>
      <c r="BZ22" s="3">
        <f t="shared" ref="BZ22:CA25" si="199">AY22-AL22</f>
        <v>65.97992141320502</v>
      </c>
      <c r="CA22" s="3">
        <f t="shared" si="199"/>
        <v>-103.64129429744733</v>
      </c>
      <c r="CB22" s="5">
        <f t="shared" si="82"/>
        <v>352327421935.65875</v>
      </c>
      <c r="CC22" s="5">
        <f t="shared" si="83"/>
        <v>3984272412989.6665</v>
      </c>
      <c r="CD22" s="5">
        <f t="shared" si="84"/>
        <v>2536459839486.3398</v>
      </c>
      <c r="CE22" s="3">
        <f t="shared" si="198"/>
        <v>-1.781467691677557E-13</v>
      </c>
      <c r="CF22" s="3">
        <f t="shared" si="86"/>
        <v>-3.8004105092670878E-4</v>
      </c>
      <c r="CG22" s="61">
        <f t="shared" si="191"/>
        <v>-6217.5485897083581</v>
      </c>
      <c r="CH22" s="61">
        <f t="shared" si="192"/>
        <v>520.76547307530404</v>
      </c>
      <c r="CI22" s="61">
        <f t="shared" si="193"/>
        <v>66.988937526869307</v>
      </c>
      <c r="CJ22" s="62">
        <f t="shared" si="194"/>
        <v>2.4626282047208883</v>
      </c>
      <c r="CK22" s="3">
        <f t="shared" si="123"/>
        <v>6230.4501217904353</v>
      </c>
      <c r="CL22" s="3">
        <f t="shared" si="91"/>
        <v>13.566885652531592</v>
      </c>
      <c r="CM22" s="3">
        <f t="shared" si="92"/>
        <v>-87.707028367806871</v>
      </c>
      <c r="CN22" s="3">
        <f t="shared" si="93"/>
        <v>52.299343042405226</v>
      </c>
      <c r="CO22" s="3">
        <f t="shared" si="94"/>
        <v>6260.7710896087328</v>
      </c>
      <c r="CP22" s="3">
        <f t="shared" si="95"/>
        <v>6278.8146680180171</v>
      </c>
      <c r="CQ22" s="3">
        <f t="shared" si="96"/>
        <v>1.6541489960665068E-2</v>
      </c>
      <c r="CR22" s="3">
        <f t="shared" si="31"/>
        <v>9.3557246656670312E-3</v>
      </c>
      <c r="CS22" s="3">
        <f t="shared" si="32"/>
        <v>0.96785012490236366</v>
      </c>
      <c r="CT22" s="3">
        <f t="shared" si="97"/>
        <v>4.1020508261819438E-2</v>
      </c>
      <c r="CU22" s="3">
        <f t="shared" si="33"/>
        <v>3112.8190626948258</v>
      </c>
      <c r="CV22" s="3">
        <f t="shared" si="98"/>
        <v>3012.7423186276455</v>
      </c>
      <c r="CW22" s="3">
        <f t="shared" si="34"/>
        <v>-3116.1714492240453</v>
      </c>
      <c r="CX22" s="3">
        <f t="shared" si="35"/>
        <v>255.58770098614076</v>
      </c>
      <c r="CY22" s="3">
        <f t="shared" si="36"/>
        <v>94.972839103798819</v>
      </c>
      <c r="CZ22" s="3">
        <f t="shared" si="37"/>
        <v>-3221.2480470647624</v>
      </c>
      <c r="DA22" s="3">
        <f t="shared" si="38"/>
        <v>207.55123299107669</v>
      </c>
      <c r="DB22" s="3">
        <f t="shared" si="39"/>
        <v>40.60378238167597</v>
      </c>
      <c r="DC22" s="3">
        <f t="shared" si="40"/>
        <v>-3.1789681997906882E-11</v>
      </c>
      <c r="DD22" s="3">
        <f t="shared" si="175"/>
        <v>-3184.0756244792251</v>
      </c>
      <c r="DE22" s="3">
        <f t="shared" si="176"/>
        <v>224.54485406868281</v>
      </c>
      <c r="DF22" s="3">
        <f t="shared" si="177"/>
        <v>59.837651707321776</v>
      </c>
      <c r="DG22" s="3">
        <f t="shared" si="178"/>
        <v>-3146.9041014947215</v>
      </c>
      <c r="DH22" s="3">
        <f t="shared" si="179"/>
        <v>241.53806388767242</v>
      </c>
      <c r="DI22" s="3">
        <f t="shared" si="180"/>
        <v>79.071055558631514</v>
      </c>
      <c r="DJ22" s="3">
        <f t="shared" si="181"/>
        <v>-3188.634657794506</v>
      </c>
      <c r="DK22" s="3">
        <f t="shared" si="182"/>
        <v>222.46066156113812</v>
      </c>
      <c r="DL22" s="3">
        <f t="shared" si="183"/>
        <v>57.478702654819351</v>
      </c>
      <c r="DM22" s="3">
        <f t="shared" si="105"/>
        <v>-9.2228447101661004E-12</v>
      </c>
      <c r="DN22" s="3">
        <f t="shared" si="106"/>
        <v>-2.0378365661599673E-11</v>
      </c>
      <c r="DO22" s="3">
        <f t="shared" si="107"/>
        <v>-2.1998403099132702E-11</v>
      </c>
      <c r="DP22" s="3">
        <f t="shared" si="108"/>
        <v>3.5067599107492991E-11</v>
      </c>
      <c r="DQ22" s="3">
        <f t="shared" si="109"/>
        <v>4.5821146929833448E-11</v>
      </c>
      <c r="DR22" s="3">
        <f t="shared" si="110"/>
        <v>4.4531339124590039E-11</v>
      </c>
      <c r="DS22">
        <f t="shared" si="184"/>
        <v>6388.0630221497186</v>
      </c>
      <c r="DT22">
        <f t="shared" si="185"/>
        <v>6092.9217793096423</v>
      </c>
      <c r="DU22">
        <f t="shared" si="186"/>
        <v>128.54760751356798</v>
      </c>
      <c r="DV22">
        <f t="shared" si="187"/>
        <v>189.99153648065609</v>
      </c>
      <c r="DW22" s="3">
        <f t="shared" si="188"/>
        <v>2.834158201294068E-3</v>
      </c>
      <c r="DX22">
        <f t="shared" si="189"/>
        <v>1.4412278395614653E-2</v>
      </c>
      <c r="DY22">
        <f>SQRT(('3d AE'!C$34-$DD22)^2+('3d AE'!D$34-$DE22)^2+('3d AE'!E$34-$DF22)^2)</f>
        <v>16.431260599492077</v>
      </c>
      <c r="DZ22">
        <f>SQRT(('3d AE'!C$33-$DD22)^2+('3d AE'!D$33-$DE22)^2+('3d AE'!E$33-$DF22)^2)</f>
        <v>75.222159965584765</v>
      </c>
      <c r="EA22">
        <f t="shared" si="190"/>
        <v>91.653420565076843</v>
      </c>
      <c r="EB22">
        <f t="shared" si="117"/>
        <v>5.1613601352116234E-2</v>
      </c>
      <c r="EC22" t="str">
        <f t="shared" si="125"/>
        <v>--------</v>
      </c>
      <c r="ED22" t="str">
        <f t="shared" si="118"/>
        <v>--------</v>
      </c>
      <c r="EE22" t="str">
        <f t="shared" si="119"/>
        <v>--------</v>
      </c>
    </row>
    <row r="23" spans="1:143" x14ac:dyDescent="0.25">
      <c r="A23" s="1" t="s">
        <v>154</v>
      </c>
      <c r="B23" s="1">
        <f>SQRT(((B9-B5)^2)+((C9-C5)^2)+((D9-D5)^2))</f>
        <v>169.03845716285983</v>
      </c>
      <c r="C23" s="1"/>
      <c r="D23" s="1"/>
      <c r="E23">
        <f t="shared" si="120"/>
        <v>0.28418689999999952</v>
      </c>
      <c r="F23">
        <v>0</v>
      </c>
      <c r="G23">
        <f t="shared" si="121"/>
        <v>48.038515121895848</v>
      </c>
      <c r="H23">
        <f t="shared" si="122"/>
        <v>115.09956014356823</v>
      </c>
      <c r="I23">
        <f t="shared" si="46"/>
        <v>107.667847198076</v>
      </c>
      <c r="J23">
        <f t="shared" si="47"/>
        <v>169.03845716285983</v>
      </c>
      <c r="K23">
        <f t="shared" si="2"/>
        <v>0.51491529999998242</v>
      </c>
      <c r="L23">
        <f t="shared" si="2"/>
        <v>-44.670801799999943</v>
      </c>
      <c r="M23">
        <f t="shared" si="2"/>
        <v>91.455254100000047</v>
      </c>
      <c r="N23">
        <f t="shared" si="3"/>
        <v>15.193579004385981</v>
      </c>
      <c r="O23">
        <f t="shared" si="3"/>
        <v>-93.070719960407828</v>
      </c>
      <c r="P23">
        <f t="shared" si="3"/>
        <v>47.419262986842057</v>
      </c>
      <c r="Q23">
        <f t="shared" si="4"/>
        <v>13.56688775555206</v>
      </c>
      <c r="R23">
        <f t="shared" si="4"/>
        <v>-87.707035302090574</v>
      </c>
      <c r="S23">
        <f t="shared" si="4"/>
        <v>52.299336733343821</v>
      </c>
      <c r="T23">
        <f t="shared" si="48"/>
        <v>-215.75571339999351</v>
      </c>
      <c r="U23">
        <f t="shared" si="49"/>
        <v>-2439.8498009000105</v>
      </c>
      <c r="V23">
        <f t="shared" si="50"/>
        <v>-1553.254825999984</v>
      </c>
      <c r="W23">
        <f t="shared" si="51"/>
        <v>33174.363833997806</v>
      </c>
      <c r="X23">
        <f t="shared" si="52"/>
        <v>1759.0174819447502</v>
      </c>
      <c r="Y23">
        <f t="shared" si="53"/>
        <v>17714.882186228089</v>
      </c>
      <c r="Z23">
        <f t="shared" si="54"/>
        <v>4572.1983793885447</v>
      </c>
      <c r="AA23">
        <f t="shared" si="55"/>
        <v>1405200.7906237897</v>
      </c>
      <c r="AB23">
        <f t="shared" si="56"/>
        <v>783.08078864464642</v>
      </c>
      <c r="AC23">
        <f t="shared" si="57"/>
        <v>8040.2042350417432</v>
      </c>
      <c r="AD23">
        <f t="shared" si="58"/>
        <v>-869.48583329045687</v>
      </c>
      <c r="AE23">
        <f t="shared" si="59"/>
        <v>740032.03989588295</v>
      </c>
      <c r="AF23" s="6">
        <f t="shared" si="60"/>
        <v>6217.7742921522649</v>
      </c>
      <c r="AG23" s="6">
        <f t="shared" si="61"/>
        <v>-520.7870660708852</v>
      </c>
      <c r="AH23" s="6">
        <f t="shared" si="62"/>
        <v>-66.989956053161166</v>
      </c>
      <c r="AI23">
        <f t="shared" si="63"/>
        <v>0</v>
      </c>
      <c r="AJ23">
        <f t="shared" si="5"/>
        <v>0</v>
      </c>
      <c r="AK23">
        <f t="shared" si="6"/>
        <v>0</v>
      </c>
      <c r="AL23" s="1">
        <f t="shared" si="64"/>
        <v>-142.6821003976232</v>
      </c>
      <c r="AM23" s="1">
        <f t="shared" si="7"/>
        <v>245.48274481339871</v>
      </c>
      <c r="AN23" s="1">
        <f t="shared" si="8"/>
        <v>245.48274481339874</v>
      </c>
      <c r="AO23" s="1">
        <f t="shared" si="9"/>
        <v>16360248.942153433</v>
      </c>
      <c r="AP23" s="1">
        <f t="shared" si="10"/>
        <v>-1745724.4696977534</v>
      </c>
      <c r="AQ23" s="1">
        <f t="shared" si="11"/>
        <v>469651.40921605844</v>
      </c>
      <c r="AR23" s="1">
        <f t="shared" si="12"/>
        <v>0</v>
      </c>
      <c r="AS23" s="1">
        <f t="shared" si="13"/>
        <v>-6.198883056640625E-6</v>
      </c>
      <c r="AT23" s="1">
        <f t="shared" si="65"/>
        <v>24540373.413230151</v>
      </c>
      <c r="AU23" s="1">
        <f t="shared" si="66"/>
        <v>-2618729.3866470279</v>
      </c>
      <c r="AV23" s="1">
        <f t="shared" si="67"/>
        <v>704722.59656890109</v>
      </c>
      <c r="AW23" s="1">
        <f t="shared" si="68"/>
        <v>1.2856326065957546E-6</v>
      </c>
      <c r="AX23" s="1">
        <f t="shared" si="14"/>
        <v>-7.0277601480484009E-6</v>
      </c>
      <c r="AY23" s="2">
        <f t="shared" si="15"/>
        <v>-76.702347822609923</v>
      </c>
      <c r="AZ23" s="2">
        <f t="shared" si="16"/>
        <v>141.8418717969966</v>
      </c>
      <c r="BA23" s="2">
        <f t="shared" si="69"/>
        <v>141.84187179699666</v>
      </c>
      <c r="BB23" s="2">
        <f t="shared" si="17"/>
        <v>14609900.867343199</v>
      </c>
      <c r="BC23" s="2">
        <f t="shared" si="18"/>
        <v>-1403920.5503629409</v>
      </c>
      <c r="BD23" s="2">
        <f t="shared" si="19"/>
        <v>175879.50565018342</v>
      </c>
      <c r="BE23" s="2">
        <f t="shared" si="20"/>
        <v>0</v>
      </c>
      <c r="BF23" s="2">
        <f t="shared" si="70"/>
        <v>-2.6822090148925781E-7</v>
      </c>
      <c r="BG23" s="2">
        <f t="shared" si="71"/>
        <v>24836831.474483438</v>
      </c>
      <c r="BH23" s="2">
        <f t="shared" si="72"/>
        <v>-2386741.6379648219</v>
      </c>
      <c r="BI23" s="2">
        <f t="shared" si="73"/>
        <v>299137.0014771088</v>
      </c>
      <c r="BJ23" s="2">
        <f t="shared" si="21"/>
        <v>-1.5157856978476048E-6</v>
      </c>
      <c r="BK23" s="2">
        <f t="shared" si="74"/>
        <v>2.7326168492436409E-6</v>
      </c>
      <c r="BL23" s="29">
        <f t="shared" si="22"/>
        <v>-88.286051494852956</v>
      </c>
      <c r="BM23" s="29">
        <f t="shared" si="23"/>
        <v>34.726448224678855</v>
      </c>
      <c r="BN23" s="29">
        <f t="shared" si="75"/>
        <v>34.726448224678826</v>
      </c>
      <c r="BO23" s="29">
        <f t="shared" si="24"/>
        <v>-52164247.872745574</v>
      </c>
      <c r="BP23" s="29">
        <f t="shared" si="25"/>
        <v>5109841.4938325677</v>
      </c>
      <c r="BQ23" s="29">
        <f t="shared" si="26"/>
        <v>270675.89470615424</v>
      </c>
      <c r="BR23" s="29">
        <f t="shared" si="27"/>
        <v>2.1457672119140625E-6</v>
      </c>
      <c r="BS23" s="29">
        <f t="shared" si="76"/>
        <v>-6.2584877014160156E-6</v>
      </c>
      <c r="BT23" s="29">
        <f t="shared" si="77"/>
        <v>92852361.213487118</v>
      </c>
      <c r="BU23" s="29">
        <f t="shared" si="78"/>
        <v>-9095606.145073466</v>
      </c>
      <c r="BV23" s="29">
        <f t="shared" si="79"/>
        <v>-481768.36612872989</v>
      </c>
      <c r="BW23" s="29">
        <f t="shared" si="28"/>
        <v>-9.8887830972671509E-6</v>
      </c>
      <c r="BX23" s="29">
        <f t="shared" si="80"/>
        <v>1.8385471776127815E-6</v>
      </c>
      <c r="BY23" s="3">
        <f>0</f>
        <v>0</v>
      </c>
      <c r="BZ23" s="3">
        <f t="shared" si="199"/>
        <v>65.979752575013279</v>
      </c>
      <c r="CA23" s="3">
        <f t="shared" si="199"/>
        <v>-103.64087301640211</v>
      </c>
      <c r="CB23" s="5">
        <f t="shared" si="82"/>
        <v>352316108173.46997</v>
      </c>
      <c r="CC23" s="5">
        <f t="shared" si="83"/>
        <v>3984128034594.7656</v>
      </c>
      <c r="CD23" s="5">
        <f t="shared" si="84"/>
        <v>2536371745036.6836</v>
      </c>
      <c r="CE23" s="3">
        <f t="shared" si="198"/>
        <v>-1.187687626069319E-13</v>
      </c>
      <c r="CF23" s="3">
        <f t="shared" si="86"/>
        <v>-3.8005377021688673E-4</v>
      </c>
      <c r="CG23" s="61">
        <f t="shared" si="191"/>
        <v>-6217.7742921522449</v>
      </c>
      <c r="CH23" s="61">
        <f t="shared" si="192"/>
        <v>520.78706607088316</v>
      </c>
      <c r="CI23" s="61">
        <f t="shared" si="193"/>
        <v>66.989956053161791</v>
      </c>
      <c r="CJ23" s="62">
        <f t="shared" si="194"/>
        <v>2.2358929228824338</v>
      </c>
      <c r="CK23" s="3">
        <f>SQRT((($CG23-$B$5)^2)+(($CH23-$C$5)^2)+(($CI23-$D$5)^2))</f>
        <v>6230.6768249394363</v>
      </c>
      <c r="CL23" s="3">
        <f t="shared" si="91"/>
        <v>13.56688775555206</v>
      </c>
      <c r="CM23" s="3">
        <f t="shared" si="92"/>
        <v>-87.707035302090574</v>
      </c>
      <c r="CN23" s="3">
        <f t="shared" si="93"/>
        <v>52.299336733343821</v>
      </c>
      <c r="CO23" s="3">
        <f t="shared" si="94"/>
        <v>6260.9978267139168</v>
      </c>
      <c r="CP23" s="3">
        <f t="shared" si="95"/>
        <v>6279.0413925074372</v>
      </c>
      <c r="CQ23" s="3">
        <f t="shared" si="96"/>
        <v>1.6540889504999878E-2</v>
      </c>
      <c r="CR23" s="3">
        <f t="shared" si="31"/>
        <v>9.3553853649210872E-3</v>
      </c>
      <c r="CS23" s="3">
        <f t="shared" si="32"/>
        <v>0.96785009482349527</v>
      </c>
      <c r="CT23" s="3">
        <f t="shared" si="97"/>
        <v>4.1019957445041312E-2</v>
      </c>
      <c r="CU23" s="3">
        <f t="shared" si="33"/>
        <v>3112.8608616891152</v>
      </c>
      <c r="CV23" s="3">
        <f t="shared" si="98"/>
        <v>3012.7826801581573</v>
      </c>
      <c r="CW23" s="3">
        <f t="shared" si="34"/>
        <v>-3116.3555899507537</v>
      </c>
      <c r="CX23" s="3">
        <f t="shared" si="35"/>
        <v>255.6045938795242</v>
      </c>
      <c r="CY23" s="3">
        <f t="shared" si="36"/>
        <v>94.972706332509603</v>
      </c>
      <c r="CZ23" s="3">
        <f t="shared" si="37"/>
        <v>-3221.4335049512765</v>
      </c>
      <c r="DA23" s="3">
        <f t="shared" si="38"/>
        <v>207.56957894993229</v>
      </c>
      <c r="DB23" s="3">
        <f t="shared" si="39"/>
        <v>40.60491145426559</v>
      </c>
      <c r="DC23" s="3">
        <f t="shared" si="40"/>
        <v>-4.8316906031686813E-13</v>
      </c>
      <c r="DD23" s="3">
        <f t="shared" si="175"/>
        <v>-3184.2606164007011</v>
      </c>
      <c r="DE23" s="3">
        <f t="shared" si="176"/>
        <v>224.56268598383232</v>
      </c>
      <c r="DF23" s="3">
        <f t="shared" si="177"/>
        <v>59.838334383712194</v>
      </c>
      <c r="DG23" s="3">
        <f t="shared" si="178"/>
        <v>-3147.0886274624363</v>
      </c>
      <c r="DH23" s="3">
        <f t="shared" si="179"/>
        <v>241.55538177155614</v>
      </c>
      <c r="DI23" s="3">
        <f t="shared" si="180"/>
        <v>79.071291849625851</v>
      </c>
      <c r="DJ23" s="3">
        <f t="shared" si="181"/>
        <v>-3188.8197068645341</v>
      </c>
      <c r="DK23" s="3">
        <f t="shared" si="182"/>
        <v>222.47855652147598</v>
      </c>
      <c r="DL23" s="3">
        <f t="shared" si="183"/>
        <v>57.479440079730374</v>
      </c>
      <c r="DM23" s="3">
        <f t="shared" si="105"/>
        <v>-9.9475983006414026E-14</v>
      </c>
      <c r="DN23" s="3">
        <f t="shared" si="106"/>
        <v>-1.2789769243681803E-13</v>
      </c>
      <c r="DO23" s="3">
        <f t="shared" si="107"/>
        <v>-2.7000623958883807E-13</v>
      </c>
      <c r="DP23" s="3">
        <f t="shared" si="108"/>
        <v>1.0854577067629619E-11</v>
      </c>
      <c r="DQ23" s="3">
        <f t="shared" si="109"/>
        <v>1.4292056575421452E-11</v>
      </c>
      <c r="DR23" s="3">
        <f t="shared" si="110"/>
        <v>1.3886157919878183E-11</v>
      </c>
      <c r="DS23">
        <f t="shared" si="184"/>
        <v>6388.2897567985701</v>
      </c>
      <c r="DT23">
        <f t="shared" si="185"/>
        <v>6093.1484838010792</v>
      </c>
      <c r="DU23">
        <f t="shared" si="186"/>
        <v>128.5476037760065</v>
      </c>
      <c r="DV23">
        <f t="shared" si="187"/>
        <v>189.99154217492162</v>
      </c>
      <c r="DW23" s="3">
        <f t="shared" si="188"/>
        <v>2.8340551073124942E-3</v>
      </c>
      <c r="DX23">
        <f t="shared" si="189"/>
        <v>1.4411741317563065E-2</v>
      </c>
      <c r="DY23">
        <f>SQRT(('3d AE'!C$34-$DD23)^2+('3d AE'!D$34-$DE23)^2+('3d AE'!E$34-$DF23)^2)</f>
        <v>16.273304710581236</v>
      </c>
      <c r="DZ23">
        <f>SQRT(('3d AE'!C$33-$DD23)^2+('3d AE'!D$33-$DE23)^2+('3d AE'!E$33-$DF23)^2)</f>
        <v>75.371366447841538</v>
      </c>
      <c r="EA23">
        <f t="shared" si="190"/>
        <v>91.644671158422767</v>
      </c>
      <c r="EB23">
        <f t="shared" si="117"/>
        <v>4.2864194698040592E-2</v>
      </c>
      <c r="EC23" t="str">
        <f t="shared" si="125"/>
        <v>--------</v>
      </c>
      <c r="ED23" t="str">
        <f t="shared" si="118"/>
        <v>--------</v>
      </c>
      <c r="EE23" t="str">
        <f t="shared" si="119"/>
        <v>--------</v>
      </c>
      <c r="EJ23" t="s">
        <v>6</v>
      </c>
      <c r="EK23" t="s">
        <v>7</v>
      </c>
      <c r="EL23" t="s">
        <v>24</v>
      </c>
    </row>
    <row r="24" spans="1:143" x14ac:dyDescent="0.25">
      <c r="A24" s="1"/>
      <c r="B24" s="1"/>
      <c r="C24" s="1"/>
      <c r="D24" s="1"/>
      <c r="E24">
        <f t="shared" si="120"/>
        <v>0.28418694999999949</v>
      </c>
      <c r="F24">
        <v>0</v>
      </c>
      <c r="G24">
        <f t="shared" si="121"/>
        <v>48.038523573818701</v>
      </c>
      <c r="H24">
        <f t="shared" si="122"/>
        <v>115.09956917083899</v>
      </c>
      <c r="I24">
        <f t="shared" si="46"/>
        <v>107.6678568059482</v>
      </c>
      <c r="J24">
        <f t="shared" si="47"/>
        <v>169.03845716285983</v>
      </c>
      <c r="K24">
        <f t="shared" si="2"/>
        <v>0.51491714999998095</v>
      </c>
      <c r="L24">
        <f t="shared" si="2"/>
        <v>-44.670807899999936</v>
      </c>
      <c r="M24">
        <f t="shared" si="2"/>
        <v>91.45524855000005</v>
      </c>
      <c r="N24">
        <f t="shared" si="3"/>
        <v>15.193580980321066</v>
      </c>
      <c r="O24">
        <f t="shared" si="3"/>
        <v>-93.070726475653245</v>
      </c>
      <c r="P24">
        <f t="shared" si="3"/>
        <v>47.419257059036809</v>
      </c>
      <c r="Q24">
        <f t="shared" si="4"/>
        <v>13.566889858572146</v>
      </c>
      <c r="R24">
        <f t="shared" si="4"/>
        <v>-87.707042236373027</v>
      </c>
      <c r="S24">
        <f t="shared" si="4"/>
        <v>52.299330424283553</v>
      </c>
      <c r="T24">
        <f t="shared" si="48"/>
        <v>-215.756497699992</v>
      </c>
      <c r="U24">
        <f t="shared" si="49"/>
        <v>-2439.8486039500058</v>
      </c>
      <c r="V24">
        <f t="shared" si="50"/>
        <v>-1553.256402999983</v>
      </c>
      <c r="W24">
        <f t="shared" si="51"/>
        <v>33174.538826998672</v>
      </c>
      <c r="X24">
        <f t="shared" si="52"/>
        <v>1759.0161907512772</v>
      </c>
      <c r="Y24">
        <f t="shared" si="53"/>
        <v>17714.884992055915</v>
      </c>
      <c r="Z24">
        <f t="shared" si="54"/>
        <v>4572.1948651078901</v>
      </c>
      <c r="AA24">
        <f t="shared" si="55"/>
        <v>1405201.3770708563</v>
      </c>
      <c r="AB24">
        <f t="shared" si="56"/>
        <v>783.08030597311699</v>
      </c>
      <c r="AC24">
        <f t="shared" si="57"/>
        <v>8040.2058606762694</v>
      </c>
      <c r="AD24">
        <f t="shared" si="58"/>
        <v>-869.48778091441091</v>
      </c>
      <c r="AE24">
        <f t="shared" si="59"/>
        <v>740032.33950383309</v>
      </c>
      <c r="AF24" s="6">
        <f t="shared" si="60"/>
        <v>6218.0000108325803</v>
      </c>
      <c r="AG24" s="6">
        <f t="shared" si="61"/>
        <v>-520.8086606205095</v>
      </c>
      <c r="AH24" s="6">
        <f t="shared" si="62"/>
        <v>-66.990974652835575</v>
      </c>
      <c r="AI24">
        <f t="shared" si="63"/>
        <v>0</v>
      </c>
      <c r="AJ24">
        <f t="shared" si="5"/>
        <v>0</v>
      </c>
      <c r="AK24">
        <f t="shared" si="6"/>
        <v>0</v>
      </c>
      <c r="AL24" s="1">
        <f t="shared" si="64"/>
        <v>-142.68192914847859</v>
      </c>
      <c r="AM24" s="1">
        <f t="shared" si="7"/>
        <v>245.48222929090477</v>
      </c>
      <c r="AN24" s="1">
        <f t="shared" si="8"/>
        <v>245.48222929090474</v>
      </c>
      <c r="AO24" s="1">
        <f t="shared" si="9"/>
        <v>16360295.283698281</v>
      </c>
      <c r="AP24" s="1">
        <f t="shared" si="10"/>
        <v>-1745722.4103674949</v>
      </c>
      <c r="AQ24" s="1">
        <f t="shared" si="11"/>
        <v>469631.65428582579</v>
      </c>
      <c r="AR24" s="1">
        <f t="shared" si="12"/>
        <v>0</v>
      </c>
      <c r="AS24" s="1">
        <f t="shared" si="13"/>
        <v>0</v>
      </c>
      <c r="AT24" s="1">
        <f t="shared" si="65"/>
        <v>24540442.925547421</v>
      </c>
      <c r="AU24" s="1">
        <f t="shared" si="66"/>
        <v>-2618726.2974803909</v>
      </c>
      <c r="AV24" s="1">
        <f t="shared" si="67"/>
        <v>704692.96365802956</v>
      </c>
      <c r="AW24" s="1">
        <f t="shared" si="68"/>
        <v>7.7148433774709702E-7</v>
      </c>
      <c r="AX24" s="1">
        <f t="shared" si="14"/>
        <v>-2.4316832423210144E-6</v>
      </c>
      <c r="AY24" s="2">
        <f t="shared" si="15"/>
        <v>-76.702345410663398</v>
      </c>
      <c r="AZ24" s="2">
        <f t="shared" si="16"/>
        <v>141.84177755287149</v>
      </c>
      <c r="BA24" s="2">
        <f t="shared" si="69"/>
        <v>141.84177755287149</v>
      </c>
      <c r="BB24" s="2">
        <f t="shared" si="17"/>
        <v>14609919.782949019</v>
      </c>
      <c r="BC24" s="2">
        <f t="shared" si="18"/>
        <v>-1403922.1377189611</v>
      </c>
      <c r="BD24" s="2">
        <f t="shared" si="19"/>
        <v>175870.73402279126</v>
      </c>
      <c r="BE24" s="2">
        <f t="shared" si="20"/>
        <v>0</v>
      </c>
      <c r="BF24" s="2">
        <f t="shared" si="70"/>
        <v>0</v>
      </c>
      <c r="BG24" s="2">
        <f t="shared" si="71"/>
        <v>24836863.631013334</v>
      </c>
      <c r="BH24" s="2">
        <f t="shared" si="72"/>
        <v>-2386744.3364676447</v>
      </c>
      <c r="BI24" s="2">
        <f t="shared" si="73"/>
        <v>299122.08961629798</v>
      </c>
      <c r="BJ24" s="2">
        <f t="shared" si="21"/>
        <v>-2.4179462343454361E-7</v>
      </c>
      <c r="BK24" s="2">
        <f t="shared" si="74"/>
        <v>-2.3161992430686951E-6</v>
      </c>
      <c r="BL24" s="29">
        <f t="shared" si="22"/>
        <v>-88.286062859654933</v>
      </c>
      <c r="BM24" s="29">
        <f t="shared" si="23"/>
        <v>34.726444863719401</v>
      </c>
      <c r="BN24" s="29">
        <f t="shared" si="75"/>
        <v>34.726444863719344</v>
      </c>
      <c r="BO24" s="29">
        <f t="shared" si="24"/>
        <v>-52164263.991491102</v>
      </c>
      <c r="BP24" s="29">
        <f t="shared" si="25"/>
        <v>5109838.8382262494</v>
      </c>
      <c r="BQ24" s="29">
        <f t="shared" si="26"/>
        <v>270674.726045141</v>
      </c>
      <c r="BR24" s="29">
        <f t="shared" si="27"/>
        <v>7.8678131103515625E-6</v>
      </c>
      <c r="BS24" s="29">
        <f t="shared" si="76"/>
        <v>7.2419643402099609E-6</v>
      </c>
      <c r="BT24" s="29">
        <f t="shared" si="77"/>
        <v>92852389.904854164</v>
      </c>
      <c r="BU24" s="29">
        <f t="shared" si="78"/>
        <v>-9095601.4181055836</v>
      </c>
      <c r="BV24" s="29">
        <f t="shared" si="79"/>
        <v>-481766.28591548727</v>
      </c>
      <c r="BW24" s="29">
        <f t="shared" si="28"/>
        <v>2.8135254979133606E-6</v>
      </c>
      <c r="BX24" s="29">
        <f t="shared" si="80"/>
        <v>-1.5965662896633148E-5</v>
      </c>
      <c r="BY24" s="3">
        <f>0</f>
        <v>0</v>
      </c>
      <c r="BZ24" s="3">
        <f t="shared" si="199"/>
        <v>65.97958373781519</v>
      </c>
      <c r="CA24" s="3">
        <f t="shared" si="199"/>
        <v>-103.64045173803328</v>
      </c>
      <c r="CB24" s="5">
        <f t="shared" si="82"/>
        <v>352304794314.08087</v>
      </c>
      <c r="CC24" s="5">
        <f t="shared" si="83"/>
        <v>3983983656275.9336</v>
      </c>
      <c r="CD24" s="5">
        <f t="shared" si="84"/>
        <v>2536283650362.3828</v>
      </c>
      <c r="CE24" s="3">
        <f t="shared" si="198"/>
        <v>-6.5985007078360811E-14</v>
      </c>
      <c r="CF24" s="3">
        <f t="shared" si="86"/>
        <v>-3.800664904274876E-4</v>
      </c>
      <c r="CG24" s="61">
        <f t="shared" si="191"/>
        <v>-6218.000010832583</v>
      </c>
      <c r="CH24" s="61">
        <f t="shared" si="192"/>
        <v>520.8086606205095</v>
      </c>
      <c r="CI24" s="61">
        <f t="shared" si="193"/>
        <v>66.990974652835803</v>
      </c>
      <c r="CJ24" s="62">
        <f t="shared" si="194"/>
        <v>2.0091413302255448</v>
      </c>
      <c r="CK24" s="3">
        <f t="shared" si="123"/>
        <v>6230.9035443992734</v>
      </c>
      <c r="CL24" s="3">
        <f t="shared" si="91"/>
        <v>13.566889858572146</v>
      </c>
      <c r="CM24" s="3">
        <f t="shared" si="92"/>
        <v>-87.707042236373027</v>
      </c>
      <c r="CN24" s="3">
        <f t="shared" si="93"/>
        <v>52.299330424283553</v>
      </c>
      <c r="CO24" s="3">
        <f t="shared" si="94"/>
        <v>6261.2245801299214</v>
      </c>
      <c r="CP24" s="3">
        <f t="shared" si="95"/>
        <v>6279.2681333076844</v>
      </c>
      <c r="CQ24" s="3">
        <f t="shared" si="96"/>
        <v>1.6540289049736812E-2</v>
      </c>
      <c r="CR24" s="3">
        <f t="shared" si="31"/>
        <v>9.3550460643898603E-3</v>
      </c>
      <c r="CS24" s="3">
        <f t="shared" si="32"/>
        <v>0.96785006474352187</v>
      </c>
      <c r="CT24" s="3">
        <f t="shared" si="97"/>
        <v>4.1019406642990294E-2</v>
      </c>
      <c r="CU24" s="3">
        <f t="shared" si="33"/>
        <v>3112.9026606883567</v>
      </c>
      <c r="CV24" s="3">
        <f t="shared" si="98"/>
        <v>3012.8230416875076</v>
      </c>
      <c r="CW24" s="3">
        <f t="shared" si="34"/>
        <v>-3116.5397469123486</v>
      </c>
      <c r="CX24" s="3">
        <f t="shared" si="35"/>
        <v>255.62148829664199</v>
      </c>
      <c r="CY24" s="3">
        <f t="shared" si="36"/>
        <v>94.97257359484901</v>
      </c>
      <c r="CZ24" s="3">
        <f t="shared" si="37"/>
        <v>-3221.618979073065</v>
      </c>
      <c r="DA24" s="3">
        <f t="shared" si="38"/>
        <v>207.58792648782071</v>
      </c>
      <c r="DB24" s="3">
        <f t="shared" si="39"/>
        <v>40.606040612498148</v>
      </c>
      <c r="DC24" s="3">
        <f t="shared" si="40"/>
        <v>6.7643668444361538E-11</v>
      </c>
      <c r="DD24" s="3">
        <f t="shared" si="175"/>
        <v>-3184.4456245573147</v>
      </c>
      <c r="DE24" s="3">
        <f t="shared" si="176"/>
        <v>224.58051945845202</v>
      </c>
      <c r="DF24" s="3">
        <f t="shared" si="177"/>
        <v>59.839017127344711</v>
      </c>
      <c r="DG24" s="3">
        <f t="shared" si="178"/>
        <v>-3147.2731696651508</v>
      </c>
      <c r="DH24" s="3">
        <f t="shared" si="179"/>
        <v>241.5727011953478</v>
      </c>
      <c r="DI24" s="3">
        <f t="shared" si="180"/>
        <v>79.071528189461901</v>
      </c>
      <c r="DJ24" s="3">
        <f t="shared" si="181"/>
        <v>-3189.0047721697165</v>
      </c>
      <c r="DK24" s="3">
        <f t="shared" si="182"/>
        <v>222.49645304368323</v>
      </c>
      <c r="DL24" s="3">
        <f t="shared" si="183"/>
        <v>57.480177574140278</v>
      </c>
      <c r="DM24" s="3">
        <f t="shared" si="105"/>
        <v>1.9966250874858815E-11</v>
      </c>
      <c r="DN24" s="3">
        <f t="shared" si="106"/>
        <v>4.3641534830385353E-11</v>
      </c>
      <c r="DO24" s="3">
        <f t="shared" si="107"/>
        <v>4.6554760047001764E-11</v>
      </c>
      <c r="DP24" s="3">
        <f t="shared" si="108"/>
        <v>3.8526387699940069E-11</v>
      </c>
      <c r="DQ24" s="3">
        <f t="shared" si="109"/>
        <v>5.0322425978060222E-11</v>
      </c>
      <c r="DR24" s="3">
        <f t="shared" si="110"/>
        <v>4.8648731141672224E-11</v>
      </c>
      <c r="DS24">
        <f t="shared" ref="DS24:DS45" si="200">SQRT((B$8-CG24)^2+(C$8-CH24)^2+(D$8-CI24)^2)</f>
        <v>6388.5165077582433</v>
      </c>
      <c r="DT24">
        <f t="shared" ref="DT24:DT45" si="201">SQRT((B$7-CG24)^2+(C$7-CH24)^2+(D$7-CI24)^2)</f>
        <v>6093.3752046034097</v>
      </c>
      <c r="DU24">
        <f t="shared" ref="DU24:DU45" si="202">SQRT((B$8-CL24)^2+(C$8-CM24)^2+(D$8-CN24)^2)</f>
        <v>128.54760003844629</v>
      </c>
      <c r="DV24">
        <f t="shared" ref="DV24:DV45" si="203">SQRT((B$7-CL24)^2+(C$7-CM24)^2+(D$7-CN24)^2)</f>
        <v>189.99154786918646</v>
      </c>
      <c r="DW24" s="3">
        <f t="shared" ref="DW24:DW45" si="204">ACOS(((DS24^2)+($CO24^2)-(DU24^2))/(2*DS24*$CO24))</f>
        <v>2.8339520134592622E-3</v>
      </c>
      <c r="DX24">
        <f t="shared" ref="DX24:DX45" si="205">ACOS(((DT24^2)+($CO24^2)-(DV24^2))/(2*DT24*$CO24))</f>
        <v>1.4411204240906805E-2</v>
      </c>
      <c r="DY24">
        <f>SQRT(('3d AE'!C$34-$DD24)^2+('3d AE'!D$34-$DE24)^2+('3d AE'!E$34-$DF24)^2)</f>
        <v>16.115930140271505</v>
      </c>
      <c r="DZ24">
        <f>SQRT(('3d AE'!C$33-$DD24)^2+('3d AE'!D$33-$DE24)^2+('3d AE'!E$33-$DF24)^2)</f>
        <v>75.520748618088589</v>
      </c>
      <c r="EA24">
        <f t="shared" ref="EA24:EA45" si="206">DY24+DZ24</f>
        <v>91.636678758360091</v>
      </c>
      <c r="EB24">
        <f t="shared" si="117"/>
        <v>3.4871794635364495E-2</v>
      </c>
      <c r="EC24" t="str">
        <f t="shared" si="125"/>
        <v>--------</v>
      </c>
      <c r="ED24" t="str">
        <f t="shared" si="118"/>
        <v>--------</v>
      </c>
      <c r="EE24" t="str">
        <f t="shared" si="119"/>
        <v>--------</v>
      </c>
      <c r="EI24" t="s">
        <v>48</v>
      </c>
      <c r="EJ24">
        <v>-1.6320833557797414</v>
      </c>
      <c r="EK24">
        <v>-20.740583472811622</v>
      </c>
      <c r="EL24">
        <v>7.1537750400785427</v>
      </c>
    </row>
    <row r="25" spans="1:143" x14ac:dyDescent="0.25">
      <c r="A25" s="1"/>
      <c r="B25" s="1"/>
      <c r="C25" s="1"/>
      <c r="D25" s="1"/>
      <c r="E25">
        <f t="shared" si="120"/>
        <v>0.28418699999999947</v>
      </c>
      <c r="F25">
        <v>0</v>
      </c>
      <c r="G25">
        <f t="shared" si="121"/>
        <v>48.038532025741553</v>
      </c>
      <c r="H25">
        <f t="shared" si="122"/>
        <v>115.09957819810806</v>
      </c>
      <c r="I25">
        <f t="shared" si="46"/>
        <v>107.66786641381877</v>
      </c>
      <c r="J25">
        <f t="shared" si="47"/>
        <v>169.03845716285983</v>
      </c>
      <c r="K25">
        <f t="shared" si="2"/>
        <v>0.51491899999997948</v>
      </c>
      <c r="L25">
        <f t="shared" si="2"/>
        <v>-44.670813999999936</v>
      </c>
      <c r="M25">
        <f t="shared" si="2"/>
        <v>91.455243000000053</v>
      </c>
      <c r="N25">
        <f t="shared" si="3"/>
        <v>15.193582956255781</v>
      </c>
      <c r="O25">
        <f t="shared" si="3"/>
        <v>-93.07073299089744</v>
      </c>
      <c r="P25">
        <f t="shared" si="3"/>
        <v>47.419251131232656</v>
      </c>
      <c r="Q25">
        <f t="shared" si="4"/>
        <v>13.566891961591878</v>
      </c>
      <c r="R25">
        <f t="shared" si="4"/>
        <v>-87.707049170654301</v>
      </c>
      <c r="S25">
        <f t="shared" si="4"/>
        <v>52.299324115224366</v>
      </c>
      <c r="T25">
        <f t="shared" si="48"/>
        <v>-215.7572819999923</v>
      </c>
      <c r="U25">
        <f t="shared" si="49"/>
        <v>-2439.8474070000084</v>
      </c>
      <c r="V25">
        <f t="shared" si="50"/>
        <v>-1553.2579799999821</v>
      </c>
      <c r="W25">
        <f t="shared" si="51"/>
        <v>33174.713819998084</v>
      </c>
      <c r="X25">
        <f t="shared" si="52"/>
        <v>1759.0148995580466</v>
      </c>
      <c r="Y25">
        <f t="shared" si="53"/>
        <v>17714.887797883202</v>
      </c>
      <c r="Z25">
        <f t="shared" si="54"/>
        <v>4572.191350827894</v>
      </c>
      <c r="AA25">
        <f t="shared" si="55"/>
        <v>1405201.9635178118</v>
      </c>
      <c r="AB25">
        <f t="shared" si="56"/>
        <v>783.07982330166942</v>
      </c>
      <c r="AC25">
        <f t="shared" si="57"/>
        <v>8040.2074863105227</v>
      </c>
      <c r="AD25">
        <f t="shared" si="58"/>
        <v>-869.48972853803571</v>
      </c>
      <c r="AE25">
        <f t="shared" si="59"/>
        <v>740032.63911173295</v>
      </c>
      <c r="AF25" s="6">
        <f t="shared" si="60"/>
        <v>6218.2257457523074</v>
      </c>
      <c r="AG25" s="6">
        <f t="shared" si="61"/>
        <v>-520.83025672446081</v>
      </c>
      <c r="AH25" s="6">
        <f t="shared" si="62"/>
        <v>-66.991993325904659</v>
      </c>
      <c r="AI25">
        <f t="shared" si="63"/>
        <v>0</v>
      </c>
      <c r="AJ25">
        <f t="shared" si="5"/>
        <v>0</v>
      </c>
      <c r="AK25">
        <f t="shared" si="6"/>
        <v>0</v>
      </c>
      <c r="AL25" s="1">
        <f t="shared" si="64"/>
        <v>-142.68175790035019</v>
      </c>
      <c r="AM25" s="1">
        <f t="shared" si="7"/>
        <v>245.48171377131752</v>
      </c>
      <c r="AN25" s="1">
        <f t="shared" si="8"/>
        <v>245.4817137713176</v>
      </c>
      <c r="AO25" s="1">
        <f t="shared" si="9"/>
        <v>16360341.625241091</v>
      </c>
      <c r="AP25" s="1">
        <f t="shared" si="10"/>
        <v>-1745720.3510389035</v>
      </c>
      <c r="AQ25" s="1">
        <f t="shared" si="11"/>
        <v>469611.89935497195</v>
      </c>
      <c r="AR25" s="1">
        <f t="shared" si="12"/>
        <v>0</v>
      </c>
      <c r="AS25" s="1">
        <f t="shared" si="13"/>
        <v>-3.337860107421875E-6</v>
      </c>
      <c r="AT25" s="1">
        <f t="shared" si="65"/>
        <v>24540512.437861636</v>
      </c>
      <c r="AU25" s="1">
        <f t="shared" si="66"/>
        <v>-2618723.2083162558</v>
      </c>
      <c r="AV25" s="1">
        <f t="shared" si="67"/>
        <v>704663.33074622927</v>
      </c>
      <c r="AW25" s="1">
        <f t="shared" si="68"/>
        <v>2.5588087737560272E-7</v>
      </c>
      <c r="AX25" s="1">
        <f t="shared" si="14"/>
        <v>-9.3907583504915237E-6</v>
      </c>
      <c r="AY25" s="2">
        <f t="shared" si="15"/>
        <v>-76.702342998740576</v>
      </c>
      <c r="AZ25" s="2">
        <f t="shared" si="16"/>
        <v>141.84168330897811</v>
      </c>
      <c r="BA25" s="2">
        <f t="shared" si="69"/>
        <v>141.84168330897813</v>
      </c>
      <c r="BB25" s="2">
        <f t="shared" si="17"/>
        <v>14609938.698554084</v>
      </c>
      <c r="BC25" s="2">
        <f t="shared" si="18"/>
        <v>-1403923.7250765718</v>
      </c>
      <c r="BD25" s="2">
        <f t="shared" si="19"/>
        <v>175861.96239425405</v>
      </c>
      <c r="BE25" s="2">
        <f t="shared" si="20"/>
        <v>4.76837158203125E-7</v>
      </c>
      <c r="BF25" s="2">
        <f t="shared" si="70"/>
        <v>-1.5199184417724609E-6</v>
      </c>
      <c r="BG25" s="2">
        <f t="shared" si="71"/>
        <v>24836895.787541941</v>
      </c>
      <c r="BH25" s="2">
        <f t="shared" si="72"/>
        <v>-2386747.0349731706</v>
      </c>
      <c r="BI25" s="2">
        <f t="shared" si="73"/>
        <v>299107.17775354086</v>
      </c>
      <c r="BJ25" s="2">
        <f t="shared" si="21"/>
        <v>6.1350874602794647E-7</v>
      </c>
      <c r="BK25" s="2">
        <f t="shared" si="74"/>
        <v>8.3993654698133469E-7</v>
      </c>
      <c r="BL25" s="29">
        <f t="shared" si="22"/>
        <v>-88.286074224452165</v>
      </c>
      <c r="BM25" s="29">
        <f t="shared" si="23"/>
        <v>34.726441502759208</v>
      </c>
      <c r="BN25" s="29">
        <f t="shared" si="75"/>
        <v>34.726441502759293</v>
      </c>
      <c r="BO25" s="29">
        <f t="shared" si="24"/>
        <v>-52164280.110233881</v>
      </c>
      <c r="BP25" s="29">
        <f t="shared" si="25"/>
        <v>5109836.1826188145</v>
      </c>
      <c r="BQ25" s="29">
        <f t="shared" si="26"/>
        <v>270673.55738308094</v>
      </c>
      <c r="BR25" s="29">
        <f t="shared" si="27"/>
        <v>3.337860107421875E-6</v>
      </c>
      <c r="BS25" s="29">
        <f t="shared" si="76"/>
        <v>-4.8577785491943359E-6</v>
      </c>
      <c r="BT25" s="29">
        <f t="shared" si="77"/>
        <v>92852418.596216306</v>
      </c>
      <c r="BU25" s="29">
        <f t="shared" si="78"/>
        <v>-9095596.6911357157</v>
      </c>
      <c r="BV25" s="29">
        <f t="shared" si="79"/>
        <v>-481764.20570038137</v>
      </c>
      <c r="BW25" s="29">
        <f t="shared" si="28"/>
        <v>-2.5603221729397774E-5</v>
      </c>
      <c r="BX25" s="29">
        <f t="shared" si="80"/>
        <v>-1.2541306205093861E-5</v>
      </c>
      <c r="BY25" s="3">
        <f>0</f>
        <v>0</v>
      </c>
      <c r="BZ25" s="3">
        <f t="shared" si="199"/>
        <v>65.979414901609616</v>
      </c>
      <c r="CA25" s="3">
        <f t="shared" si="199"/>
        <v>-103.64003046233941</v>
      </c>
      <c r="CB25" s="5">
        <f t="shared" si="82"/>
        <v>352293480357.42871</v>
      </c>
      <c r="CC25" s="5">
        <f t="shared" si="83"/>
        <v>3983839278032.3926</v>
      </c>
      <c r="CD25" s="5">
        <f t="shared" si="84"/>
        <v>2536195555462.9258</v>
      </c>
      <c r="CE25" s="3">
        <f t="shared" si="198"/>
        <v>1.4517221055444908E-13</v>
      </c>
      <c r="CF25" s="3">
        <f t="shared" si="86"/>
        <v>-3.8007921155868118E-4</v>
      </c>
      <c r="CG25" s="61">
        <f t="shared" si="191"/>
        <v>-6218.2257457523065</v>
      </c>
      <c r="CH25" s="61">
        <f t="shared" si="192"/>
        <v>520.83025672446047</v>
      </c>
      <c r="CI25" s="61">
        <f t="shared" si="193"/>
        <v>66.991993325905042</v>
      </c>
      <c r="CJ25" s="62">
        <f t="shared" si="194"/>
        <v>1.7823734238030764</v>
      </c>
      <c r="CK25" s="3">
        <f t="shared" ref="CK25:CK45" si="207">SQRT((($CG25-$B$5)^2)+(($CH25-$C$5)^2)+(($CI25-$D$5)^2))</f>
        <v>6231.1302801728953</v>
      </c>
      <c r="CL25" s="3">
        <f t="shared" si="91"/>
        <v>13.566891961591878</v>
      </c>
      <c r="CM25" s="3">
        <f t="shared" si="92"/>
        <v>-87.707049170654301</v>
      </c>
      <c r="CN25" s="3">
        <f t="shared" si="93"/>
        <v>52.299324115224366</v>
      </c>
      <c r="CO25" s="3">
        <f t="shared" si="94"/>
        <v>6261.4513498596925</v>
      </c>
      <c r="CP25" s="3">
        <f t="shared" si="95"/>
        <v>6279.4948904217081</v>
      </c>
      <c r="CQ25" s="3">
        <f t="shared" si="96"/>
        <v>1.6539688594842561E-2</v>
      </c>
      <c r="CR25" s="3">
        <f t="shared" si="31"/>
        <v>9.3547067640020742E-3</v>
      </c>
      <c r="CS25" s="3">
        <f t="shared" si="32"/>
        <v>0.9678500346678689</v>
      </c>
      <c r="CT25" s="3">
        <f t="shared" si="97"/>
        <v>4.1018855851395933E-2</v>
      </c>
      <c r="CU25" s="3">
        <f t="shared" si="33"/>
        <v>3112.9444600165921</v>
      </c>
      <c r="CV25" s="3">
        <f t="shared" si="98"/>
        <v>3012.8634035462092</v>
      </c>
      <c r="CW25" s="3">
        <f t="shared" si="34"/>
        <v>-3116.7239197889144</v>
      </c>
      <c r="CX25" s="3">
        <f t="shared" si="35"/>
        <v>255.63838421016214</v>
      </c>
      <c r="CY25" s="3">
        <f t="shared" si="36"/>
        <v>94.972440893735154</v>
      </c>
      <c r="CZ25" s="3">
        <f t="shared" si="37"/>
        <v>-3221.8044691043542</v>
      </c>
      <c r="DA25" s="3">
        <f t="shared" si="38"/>
        <v>207.6062755706651</v>
      </c>
      <c r="DB25" s="3">
        <f t="shared" si="39"/>
        <v>40.607169853495151</v>
      </c>
      <c r="DC25" s="3">
        <f t="shared" si="40"/>
        <v>-1.5191403690550942E-11</v>
      </c>
      <c r="DD25" s="3">
        <f t="shared" si="175"/>
        <v>-3184.6306486253638</v>
      </c>
      <c r="DE25" s="3">
        <f t="shared" si="176"/>
        <v>224.59835446085111</v>
      </c>
      <c r="DF25" s="3">
        <f t="shared" si="177"/>
        <v>59.839699937391458</v>
      </c>
      <c r="DG25" s="3">
        <f t="shared" si="178"/>
        <v>-3147.4577277812368</v>
      </c>
      <c r="DH25" s="3">
        <f t="shared" si="179"/>
        <v>241.59002212974272</v>
      </c>
      <c r="DI25" s="3">
        <f t="shared" si="180"/>
        <v>79.071764579362366</v>
      </c>
      <c r="DJ25" s="3">
        <f t="shared" si="181"/>
        <v>-3189.1898533860972</v>
      </c>
      <c r="DK25" s="3">
        <f t="shared" si="182"/>
        <v>222.51435109577653</v>
      </c>
      <c r="DL25" s="3">
        <f t="shared" si="183"/>
        <v>57.480915136969699</v>
      </c>
      <c r="DM25" s="3">
        <f t="shared" si="105"/>
        <v>-4.5830006456526462E-12</v>
      </c>
      <c r="DN25" s="3">
        <f t="shared" si="106"/>
        <v>-9.9902308647870086E-12</v>
      </c>
      <c r="DO25" s="3">
        <f t="shared" si="107"/>
        <v>-1.0516032489249483E-11</v>
      </c>
      <c r="DP25" s="3">
        <f t="shared" si="108"/>
        <v>2.5269220236716417E-11</v>
      </c>
      <c r="DQ25" s="3">
        <f t="shared" si="109"/>
        <v>3.3150257524114751E-11</v>
      </c>
      <c r="DR25" s="3">
        <f t="shared" si="110"/>
        <v>3.1925961614443034E-11</v>
      </c>
      <c r="DS25">
        <f t="shared" si="200"/>
        <v>6388.7432750316821</v>
      </c>
      <c r="DT25">
        <f t="shared" si="201"/>
        <v>6093.6019417195812</v>
      </c>
      <c r="DU25">
        <f t="shared" si="202"/>
        <v>128.54759630088734</v>
      </c>
      <c r="DV25">
        <f t="shared" si="203"/>
        <v>189.99155356345062</v>
      </c>
      <c r="DW25" s="3">
        <f t="shared" si="204"/>
        <v>2.8338489197339278E-3</v>
      </c>
      <c r="DX25">
        <f t="shared" si="205"/>
        <v>1.4410667165638325E-2</v>
      </c>
      <c r="DY25">
        <f>SQRT(('3d AE'!C$34-$DD25)^2+('3d AE'!D$34-$DE25)^2+('3d AE'!E$34-$DF25)^2)</f>
        <v>15.959154929668292</v>
      </c>
      <c r="DZ25">
        <f>SQRT(('3d AE'!C$33-$DD25)^2+('3d AE'!D$33-$DE25)^2+('3d AE'!E$33-$DF25)^2)</f>
        <v>75.670305294009594</v>
      </c>
      <c r="EA25">
        <f t="shared" si="206"/>
        <v>91.629460223677881</v>
      </c>
      <c r="EB25">
        <f t="shared" si="117"/>
        <v>2.7653259953154929E-2</v>
      </c>
      <c r="EC25" t="str">
        <f t="shared" si="125"/>
        <v>--------</v>
      </c>
      <c r="ED25" t="str">
        <f t="shared" si="118"/>
        <v>--------</v>
      </c>
      <c r="EE25" t="str">
        <f t="shared" si="119"/>
        <v>--------</v>
      </c>
      <c r="EI25" t="s">
        <v>49</v>
      </c>
      <c r="EJ25">
        <v>-60.224810206013899</v>
      </c>
      <c r="EK25">
        <v>-26.372810775385574</v>
      </c>
      <c r="EL25">
        <v>-31.608242834055289</v>
      </c>
      <c r="EM25">
        <f>SQRT((EJ25-EJ24)^2+(EK25-EK24)^2+(EL25-EL24)^2)</f>
        <v>70.479242715913742</v>
      </c>
    </row>
    <row r="26" spans="1:143" x14ac:dyDescent="0.25">
      <c r="E26">
        <f t="shared" si="120"/>
        <v>0.28418704999999944</v>
      </c>
      <c r="F26">
        <v>0</v>
      </c>
      <c r="G26">
        <f t="shared" si="121"/>
        <v>48.038540477664412</v>
      </c>
      <c r="H26">
        <f t="shared" si="122"/>
        <v>115.09958722537532</v>
      </c>
      <c r="I26">
        <f t="shared" si="46"/>
        <v>107.66787602168768</v>
      </c>
      <c r="J26">
        <f t="shared" si="47"/>
        <v>169.03845716285983</v>
      </c>
      <c r="K26">
        <f t="shared" si="2"/>
        <v>0.51492084999997978</v>
      </c>
      <c r="L26">
        <f t="shared" si="2"/>
        <v>-44.670820099999929</v>
      </c>
      <c r="M26">
        <f t="shared" si="2"/>
        <v>91.455237450000055</v>
      </c>
      <c r="N26">
        <f t="shared" si="3"/>
        <v>15.193584932190099</v>
      </c>
      <c r="O26">
        <f t="shared" si="3"/>
        <v>-93.070739506140328</v>
      </c>
      <c r="P26">
        <f t="shared" si="3"/>
        <v>47.419245203429711</v>
      </c>
      <c r="Q26">
        <f t="shared" si="4"/>
        <v>13.566894064611247</v>
      </c>
      <c r="R26">
        <f t="shared" si="4"/>
        <v>-87.707056104934381</v>
      </c>
      <c r="S26">
        <f t="shared" si="4"/>
        <v>52.299317806166258</v>
      </c>
      <c r="T26">
        <f t="shared" si="48"/>
        <v>-215.75806629999079</v>
      </c>
      <c r="U26">
        <f t="shared" si="49"/>
        <v>-2439.846210050011</v>
      </c>
      <c r="V26">
        <f t="shared" si="50"/>
        <v>-1553.2595569999812</v>
      </c>
      <c r="W26">
        <f t="shared" si="51"/>
        <v>33174.888812998193</v>
      </c>
      <c r="X26">
        <f t="shared" ref="X26:X45" si="208">((C$8-C$6)*(P26-D$6))-((D$8-D$6)*(O26-C$6))</f>
        <v>1759.013608365075</v>
      </c>
      <c r="Y26">
        <f t="shared" ref="Y26:Y45" si="209">((D$8-D$6)*(N26-B$6))-((B$8-B$6)*(P26-D$6))</f>
        <v>17714.890603709937</v>
      </c>
      <c r="Z26">
        <f t="shared" ref="Z26:Z45" si="210">((B$8-B$6)*(O26-C$6))-((C$8-C$6)*(N26-B$6))</f>
        <v>4572.1878365486027</v>
      </c>
      <c r="AA26">
        <f t="shared" ref="AA26:AA45" si="211">-((B$6*X26)+(C$6*Y26)+(D$6*Z26))</f>
        <v>1405202.5499646508</v>
      </c>
      <c r="AB26">
        <f t="shared" ref="AB26:AB45" si="212">((C$8-C$7)*(S26-D$7))-((D$8-D$7)*(R26-C$7))</f>
        <v>783.07934063030552</v>
      </c>
      <c r="AC26">
        <f t="shared" ref="AC26:AC45" si="213">((D$8-D$7)*(Q26-B$7))-((B$8-B$7)*(S26-D$7))</f>
        <v>8040.2091119444958</v>
      </c>
      <c r="AD26">
        <f t="shared" ref="AD26:AD45" si="214">((B$8-B$7)*(R26-C$7))-((C$8-C$7)*(Q26-B$7))</f>
        <v>-869.49167616132399</v>
      </c>
      <c r="AE26">
        <f t="shared" ref="AE26:AE45" si="215">-((B$7*AB26)+(C$7*AC26)+(D$7*AD26))</f>
        <v>740032.93871958088</v>
      </c>
      <c r="AF26" s="6">
        <f t="shared" si="60"/>
        <v>6218.4514969118209</v>
      </c>
      <c r="AG26" s="6">
        <f t="shared" si="61"/>
        <v>-520.85185438277506</v>
      </c>
      <c r="AH26" s="6">
        <f t="shared" si="62"/>
        <v>-66.993012072381475</v>
      </c>
      <c r="AL26" s="1">
        <f t="shared" ref="AL26:AL45" si="216">((V26*AA26)-(Z26*W26))/((Z26*U26)-(V26*Y26))</f>
        <v>-142.68158665323898</v>
      </c>
      <c r="AM26" s="1">
        <f t="shared" ref="AM26:AM45" si="217">-(W26+(U26*AL26))/V26</f>
        <v>245.48119825463928</v>
      </c>
      <c r="AN26" s="1">
        <f t="shared" ref="AN26:AN45" si="218">-(AA26+(Y26*AL26))/Z26</f>
        <v>245.48119825463925</v>
      </c>
      <c r="AO26" s="1">
        <f t="shared" ref="AO26:AO45" si="219">(U26*Z26)-(V26*Y26)</f>
        <v>16360387.966781758</v>
      </c>
      <c r="AP26" s="1">
        <f t="shared" ref="AP26:AP45" si="220">(V26*X26)-(T26*Z26)</f>
        <v>-1745718.2917120103</v>
      </c>
      <c r="AQ26" s="1">
        <f t="shared" ref="AQ26:AQ45" si="221">(T26*Y26)-(U26*X26)</f>
        <v>469592.14442359051</v>
      </c>
      <c r="AR26" s="1">
        <f t="shared" ref="AR26:AR45" si="222">T26*AO26+U26*AP26+V26*AQ26</f>
        <v>0</v>
      </c>
      <c r="AS26" s="1">
        <f t="shared" ref="AS26:AS45" si="223">X26*AO26+Y26*AP26+Z26*AQ26</f>
        <v>-6.9141387939453125E-6</v>
      </c>
      <c r="AT26" s="1">
        <f t="shared" ref="AT26:AT45" si="224">AP$1*AO26</f>
        <v>24540581.950172637</v>
      </c>
      <c r="AU26" s="1">
        <f t="shared" ref="AU26:AU45" si="225">AL26+(AP$1*AP26)</f>
        <v>-2618720.1191546689</v>
      </c>
      <c r="AV26" s="1">
        <f t="shared" ref="AV26:AV45" si="226">AM26+(AP$1*AQ26)</f>
        <v>704633.69783364038</v>
      </c>
      <c r="AW26" s="1">
        <f t="shared" ref="AW26:AW45" si="227">(T26*AT26)+(U26*AU26)+(V26*AV26)+W26</f>
        <v>4.5623164623975754E-7</v>
      </c>
      <c r="AX26" s="1">
        <f t="shared" ref="AX26:AX45" si="228">(X26*AT26)+(Y26*AU26)+(Z26*AV26)+AA26</f>
        <v>-1.1221272870898247E-5</v>
      </c>
      <c r="AY26" s="2">
        <f t="shared" ref="AY26:AY45" si="229">((V26*AE26)-(AD26*W26))/((AD26*U26)-(V26*AC26))</f>
        <v>-76.702340586841416</v>
      </c>
      <c r="AZ26" s="2">
        <f t="shared" ref="AZ26:AZ45" si="230">-(W26+(U26*AY26))/V26</f>
        <v>141.84158906531744</v>
      </c>
      <c r="BA26" s="2">
        <f t="shared" ref="BA26:BA45" si="231">-(AE26+(AC26*AY26))/AD26</f>
        <v>141.84158906531727</v>
      </c>
      <c r="BB26" s="2">
        <f t="shared" ref="BB26:BB45" si="232">(U26*AD26)-(V26*AC26)</f>
        <v>14609957.614158357</v>
      </c>
      <c r="BC26" s="2">
        <f t="shared" ref="BC26:BC45" si="233">(V26*AB26)-(T26*AD26)</f>
        <v>-1403925.3124357709</v>
      </c>
      <c r="BD26" s="2">
        <f t="shared" ref="BD26:BD45" si="234">(T26*AC26)-(U26*AB26)</f>
        <v>175853.19076460204</v>
      </c>
      <c r="BE26" s="2">
        <f t="shared" ref="BE26:BE45" si="235">T26*BB26+U26*BC26+V26*BD26</f>
        <v>0</v>
      </c>
      <c r="BF26" s="2">
        <f t="shared" ref="BF26:BF45" si="236">AB26*BB26+AC26*BC26+AD26*BD26</f>
        <v>-1.3411045074462891E-6</v>
      </c>
      <c r="BG26" s="2">
        <f t="shared" ref="BG26:BG45" si="237">BC$1*BB26</f>
        <v>24836927.944069207</v>
      </c>
      <c r="BH26" s="2">
        <f t="shared" ref="BH26:BH45" si="238">AY26+(BC$1*BC26)</f>
        <v>-2386749.7334813974</v>
      </c>
      <c r="BI26" s="2">
        <f t="shared" ref="BI26:BI45" si="239">AZ26+(BC$1*BD26)</f>
        <v>299092.2658888888</v>
      </c>
      <c r="BJ26" s="2">
        <f t="shared" ref="BJ26:BJ45" si="240">(T26*BG26)+(U26*BH26)+(V26*BI26)+W26</f>
        <v>5.1583629101514816E-7</v>
      </c>
      <c r="BK26" s="2">
        <f t="shared" ref="BK26:BK45" si="241">(AB26*BG26)+(AC26*BH26)+(AD26*BI26)+AE26</f>
        <v>-3.5064294934272766E-6</v>
      </c>
      <c r="BL26" s="29">
        <f t="shared" ref="BL26:BL45" si="242">((Z26*AE26)-(AD26*AA26))/((AD26*Y26)-(Z26*AC26))</f>
        <v>-88.286085589244564</v>
      </c>
      <c r="BM26" s="29">
        <f t="shared" ref="BM26:BM45" si="243">-(AA26+(Y26*BL26))/Z26</f>
        <v>34.726438141798624</v>
      </c>
      <c r="BN26" s="29">
        <f t="shared" ref="BN26:BN45" si="244">-(AE26+(AC26*BL26))/AD26</f>
        <v>34.726438141798674</v>
      </c>
      <c r="BO26" s="29">
        <f t="shared" ref="BO26:BO45" si="245">(Y26*AD26)-(Z26*AC26)</f>
        <v>-52164296.228974104</v>
      </c>
      <c r="BP26" s="29">
        <f t="shared" ref="BP26:BP45" si="246">(Z26*AB26)-(X26*AD26)</f>
        <v>5109833.5270103104</v>
      </c>
      <c r="BQ26" s="29">
        <f t="shared" ref="BQ26:BQ45" si="247">(X26*AC26)-(Y26*AB26)</f>
        <v>270672.38872007094</v>
      </c>
      <c r="BR26" s="29">
        <f t="shared" ref="BR26:BR45" si="248">X26*BO26+Y26*BP26+Z26*BQ26</f>
        <v>0</v>
      </c>
      <c r="BS26" s="29">
        <f t="shared" ref="BS26:BS45" si="249">AB26*BO26+AC26*BP26+AD26*BQ26</f>
        <v>-2.6524066925048828E-6</v>
      </c>
      <c r="BT26" s="29">
        <f t="shared" ref="BT26:BT45" si="250">BP$1*BO26</f>
        <v>92852447.287573904</v>
      </c>
      <c r="BU26" s="29">
        <f t="shared" ref="BU26:BU45" si="251">BL26+(BP$1*BP26)</f>
        <v>-9095591.9641639423</v>
      </c>
      <c r="BV26" s="29">
        <f t="shared" ref="BV26:BV45" si="252">BM26+(BP$1*BQ26)</f>
        <v>-481762.12548358453</v>
      </c>
      <c r="BW26" s="29">
        <f t="shared" ref="BW26:BW45" si="253">(X26*BT26)+(Y26*BU26)+(Z26*BV26)+AA26</f>
        <v>-2.0281178876757622E-5</v>
      </c>
      <c r="BX26" s="29">
        <f t="shared" ref="BX26:BX45" si="254">(AB26*BT26)+(AC26*BU26)+(AD26*BV26)+AE26</f>
        <v>-9.3476846814155579E-6</v>
      </c>
      <c r="BY26" s="3">
        <f>0</f>
        <v>0</v>
      </c>
      <c r="BZ26" s="3">
        <f t="shared" ref="BZ26:BZ45" si="255">AY26-AL26</f>
        <v>65.979246066397565</v>
      </c>
      <c r="CA26" s="3">
        <f t="shared" ref="CA26:CA45" si="256">AZ26-AM26</f>
        <v>-103.63960918932185</v>
      </c>
      <c r="CB26" s="5">
        <f t="shared" ref="CB26:CB45" si="257">(AP26*BD26)-(AQ26*BC26)</f>
        <v>352282166303.58563</v>
      </c>
      <c r="CC26" s="5">
        <f t="shared" ref="CC26:CC45" si="258">(AQ26*BB26)-(AO26*BD26)</f>
        <v>3983694899865.0146</v>
      </c>
      <c r="CD26" s="5">
        <f t="shared" ref="CD26:CD45" si="259">(AO26*BC26)-(AP26*BB26)</f>
        <v>2536107460338.8984</v>
      </c>
      <c r="CE26" s="3">
        <f t="shared" ref="CE26:CE45" si="260">((BY26*CB26)+(BZ26*CC26)+(CA26*CD26))/SQRT(CB26^2+CC26^2+CD26^2)</f>
        <v>-3.95938379755096E-14</v>
      </c>
      <c r="CF26" s="3">
        <f t="shared" ref="CF26:CF45" si="261">-(AC26*AL26+AD26*AM26+AE26)/(AB26*AO26+AC26*AP26+AD26*AQ26)</f>
        <v>-3.8009193361048644E-4</v>
      </c>
      <c r="CG26" s="61">
        <f t="shared" ref="CG26:CG45" si="262">CF26*AO26</f>
        <v>-6218.4514969118127</v>
      </c>
      <c r="CH26" s="61">
        <f t="shared" ref="CH26:CH45" si="263">AL26+CF26*AP26</f>
        <v>520.85185438277426</v>
      </c>
      <c r="CI26" s="61">
        <f t="shared" ref="CI26:CI45" si="264">AM26+CF26*AQ26</f>
        <v>66.993012072381958</v>
      </c>
      <c r="CJ26" s="62">
        <f t="shared" si="194"/>
        <v>1.555589203215697</v>
      </c>
      <c r="CK26" s="3">
        <f t="shared" si="207"/>
        <v>6231.3570322607002</v>
      </c>
      <c r="CL26" s="3">
        <f t="shared" si="91"/>
        <v>13.566894064611247</v>
      </c>
      <c r="CM26" s="3">
        <f t="shared" si="92"/>
        <v>-87.707056104934381</v>
      </c>
      <c r="CN26" s="3">
        <f t="shared" si="93"/>
        <v>52.299317806166258</v>
      </c>
      <c r="CO26" s="3">
        <f t="shared" si="94"/>
        <v>6261.6781359036295</v>
      </c>
      <c r="CP26" s="3">
        <f t="shared" si="95"/>
        <v>6279.7216638499049</v>
      </c>
      <c r="CQ26" s="3">
        <f t="shared" si="96"/>
        <v>1.6539088140350655E-2</v>
      </c>
      <c r="CR26" s="3">
        <f t="shared" si="31"/>
        <v>9.3543674638527641E-3</v>
      </c>
      <c r="CS26" s="3">
        <f t="shared" si="32"/>
        <v>0.9678500045886661</v>
      </c>
      <c r="CT26" s="3">
        <f t="shared" si="97"/>
        <v>4.1018305076435238E-2</v>
      </c>
      <c r="CU26" s="3">
        <f t="shared" si="33"/>
        <v>3112.9862592050131</v>
      </c>
      <c r="CV26" s="3">
        <f t="shared" si="98"/>
        <v>3012.9037652560264</v>
      </c>
      <c r="CW26" s="3">
        <f t="shared" si="34"/>
        <v>-3116.9081090479322</v>
      </c>
      <c r="CX26" s="3">
        <f t="shared" si="35"/>
        <v>255.6552816600672</v>
      </c>
      <c r="CY26" s="3">
        <f t="shared" si="36"/>
        <v>94.972308224970277</v>
      </c>
      <c r="CZ26" s="3">
        <f t="shared" si="37"/>
        <v>-3221.9899755211663</v>
      </c>
      <c r="DA26" s="3">
        <f t="shared" si="38"/>
        <v>207.62462624821637</v>
      </c>
      <c r="DB26" s="3">
        <f t="shared" si="39"/>
        <v>40.60829918144929</v>
      </c>
      <c r="DC26" s="3">
        <f t="shared" si="40"/>
        <v>-3.4063418752339203E-11</v>
      </c>
      <c r="DD26" s="3">
        <f t="shared" si="175"/>
        <v>-3184.8156890778491</v>
      </c>
      <c r="DE26" s="3">
        <f t="shared" si="176"/>
        <v>224.6161910373248</v>
      </c>
      <c r="DF26" s="3">
        <f t="shared" si="177"/>
        <v>59.840382815076893</v>
      </c>
      <c r="DG26" s="3">
        <f t="shared" si="178"/>
        <v>-3147.6423022806725</v>
      </c>
      <c r="DH26" s="3">
        <f t="shared" si="179"/>
        <v>241.60734461758048</v>
      </c>
      <c r="DI26" s="3">
        <f t="shared" si="180"/>
        <v>79.072001017583531</v>
      </c>
      <c r="DJ26" s="3">
        <f t="shared" si="181"/>
        <v>-3189.3749509870477</v>
      </c>
      <c r="DK26" s="3">
        <f t="shared" si="182"/>
        <v>222.53225072447486</v>
      </c>
      <c r="DL26" s="3">
        <f t="shared" si="183"/>
        <v>57.481652769807127</v>
      </c>
      <c r="DM26" s="3">
        <f t="shared" si="105"/>
        <v>-9.9973362921446096E-12</v>
      </c>
      <c r="DN26" s="3">
        <f t="shared" si="106"/>
        <v>-2.1884716261411086E-11</v>
      </c>
      <c r="DO26" s="3">
        <f t="shared" si="107"/>
        <v>-2.3462121134798508E-11</v>
      </c>
      <c r="DP26" s="3">
        <f t="shared" si="108"/>
        <v>1.3760605943386346E-12</v>
      </c>
      <c r="DQ26" s="3">
        <f t="shared" si="109"/>
        <v>1.9556784601426438E-12</v>
      </c>
      <c r="DR26" s="3">
        <f t="shared" si="110"/>
        <v>1.8246154225655636E-12</v>
      </c>
      <c r="DS26">
        <f t="shared" si="200"/>
        <v>6388.9700586192876</v>
      </c>
      <c r="DT26">
        <f t="shared" si="201"/>
        <v>6093.8286951499913</v>
      </c>
      <c r="DU26">
        <f t="shared" si="202"/>
        <v>128.54759256332963</v>
      </c>
      <c r="DV26">
        <f t="shared" si="203"/>
        <v>189.9915592577141</v>
      </c>
      <c r="DW26" s="3">
        <f t="shared" si="204"/>
        <v>2.8337458259799497E-3</v>
      </c>
      <c r="DX26">
        <f t="shared" si="205"/>
        <v>1.4410130091757845E-2</v>
      </c>
      <c r="DY26">
        <f>SQRT(('3d AE'!C$34-$DD26)^2+('3d AE'!D$34-$DE26)^2+('3d AE'!E$34-$DF26)^2)</f>
        <v>15.802997082222202</v>
      </c>
      <c r="DZ26">
        <f>SQRT(('3d AE'!C$33-$DD26)^2+('3d AE'!D$33-$DE26)^2+('3d AE'!E$33-$DF26)^2)</f>
        <v>75.82003594378439</v>
      </c>
      <c r="EA26">
        <f t="shared" si="206"/>
        <v>91.623033026006595</v>
      </c>
      <c r="EB26">
        <f t="shared" si="117"/>
        <v>2.1226062281868963E-2</v>
      </c>
      <c r="EC26" t="str">
        <f t="shared" si="125"/>
        <v>--------</v>
      </c>
      <c r="ED26" t="str">
        <f t="shared" si="118"/>
        <v>--------</v>
      </c>
      <c r="EE26" t="str">
        <f t="shared" si="119"/>
        <v>--------</v>
      </c>
      <c r="EI26" t="s">
        <v>203</v>
      </c>
    </row>
    <row r="27" spans="1:143" x14ac:dyDescent="0.25">
      <c r="A27" s="28" t="str">
        <f>'3d AE'!F14</f>
        <v>dist from A</v>
      </c>
      <c r="C27" t="s">
        <v>2</v>
      </c>
      <c r="E27">
        <f t="shared" si="120"/>
        <v>0.28418709999999942</v>
      </c>
      <c r="F27">
        <v>0</v>
      </c>
      <c r="G27">
        <f t="shared" si="121"/>
        <v>48.038548929587265</v>
      </c>
      <c r="H27">
        <f t="shared" si="122"/>
        <v>115.09959625264082</v>
      </c>
      <c r="I27">
        <f t="shared" si="46"/>
        <v>107.66788562955489</v>
      </c>
      <c r="J27">
        <f t="shared" si="47"/>
        <v>169.03845716285983</v>
      </c>
      <c r="K27">
        <f t="shared" si="2"/>
        <v>0.51492269999997831</v>
      </c>
      <c r="L27">
        <f t="shared" si="2"/>
        <v>-44.670826199999929</v>
      </c>
      <c r="M27">
        <f t="shared" si="2"/>
        <v>91.455231900000058</v>
      </c>
      <c r="N27">
        <f t="shared" si="3"/>
        <v>15.193586908124033</v>
      </c>
      <c r="O27">
        <f t="shared" si="3"/>
        <v>-93.07074602138195</v>
      </c>
      <c r="P27">
        <f t="shared" si="3"/>
        <v>47.419239275627902</v>
      </c>
      <c r="Q27">
        <f t="shared" si="4"/>
        <v>13.566896167630247</v>
      </c>
      <c r="R27">
        <f t="shared" si="4"/>
        <v>-87.707063039213253</v>
      </c>
      <c r="S27">
        <f t="shared" si="4"/>
        <v>52.299311497109258</v>
      </c>
      <c r="T27">
        <f t="shared" si="48"/>
        <v>-215.75885059999109</v>
      </c>
      <c r="U27">
        <f t="shared" si="49"/>
        <v>-2439.8450131000136</v>
      </c>
      <c r="V27">
        <f t="shared" si="50"/>
        <v>-1553.2611339999821</v>
      </c>
      <c r="W27">
        <f t="shared" si="51"/>
        <v>33175.063805998012</v>
      </c>
      <c r="X27">
        <f t="shared" si="208"/>
        <v>1759.0123171723542</v>
      </c>
      <c r="Y27">
        <f t="shared" si="209"/>
        <v>17714.893409536133</v>
      </c>
      <c r="Z27">
        <f t="shared" si="210"/>
        <v>4572.1843222699954</v>
      </c>
      <c r="AA27">
        <f t="shared" si="211"/>
        <v>1405203.1364113758</v>
      </c>
      <c r="AB27">
        <f t="shared" si="212"/>
        <v>783.07885795902484</v>
      </c>
      <c r="AC27">
        <f t="shared" si="213"/>
        <v>8040.2107375781779</v>
      </c>
      <c r="AD27">
        <f t="shared" si="214"/>
        <v>-869.49362378427304</v>
      </c>
      <c r="AE27">
        <f t="shared" si="215"/>
        <v>740033.23832737608</v>
      </c>
      <c r="AF27" s="6">
        <f t="shared" si="60"/>
        <v>6218.6772643141267</v>
      </c>
      <c r="AG27" s="6">
        <f t="shared" si="61"/>
        <v>-520.87345359574283</v>
      </c>
      <c r="AH27" s="6">
        <f t="shared" si="62"/>
        <v>-66.994030892269649</v>
      </c>
      <c r="AL27" s="1">
        <f t="shared" si="216"/>
        <v>-142.68141540714424</v>
      </c>
      <c r="AM27" s="1">
        <f t="shared" si="217"/>
        <v>245.48068274086791</v>
      </c>
      <c r="AN27" s="1">
        <f t="shared" si="218"/>
        <v>245.48068274086793</v>
      </c>
      <c r="AO27" s="1">
        <f t="shared" si="219"/>
        <v>16360434.30832039</v>
      </c>
      <c r="AP27" s="1">
        <f t="shared" si="220"/>
        <v>-1745716.2323867939</v>
      </c>
      <c r="AQ27" s="1">
        <f t="shared" si="221"/>
        <v>469572.38949159486</v>
      </c>
      <c r="AR27" s="1">
        <f t="shared" si="222"/>
        <v>0</v>
      </c>
      <c r="AS27" s="1">
        <f t="shared" si="223"/>
        <v>-5.0067901611328125E-6</v>
      </c>
      <c r="AT27" s="1">
        <f t="shared" si="224"/>
        <v>24540651.462480586</v>
      </c>
      <c r="AU27" s="1">
        <f t="shared" si="225"/>
        <v>-2618717.0299955979</v>
      </c>
      <c r="AV27" s="1">
        <f t="shared" si="226"/>
        <v>704604.06492013321</v>
      </c>
      <c r="AW27" s="1">
        <f t="shared" si="227"/>
        <v>-7.7422009781002998E-7</v>
      </c>
      <c r="AX27" s="1">
        <f t="shared" si="228"/>
        <v>-4.582572728395462E-6</v>
      </c>
      <c r="AY27" s="2">
        <f t="shared" si="229"/>
        <v>-76.702338174965959</v>
      </c>
      <c r="AZ27" s="2">
        <f t="shared" si="230"/>
        <v>141.84149482188874</v>
      </c>
      <c r="BA27" s="2">
        <f t="shared" si="231"/>
        <v>141.84149482188869</v>
      </c>
      <c r="BB27" s="2">
        <f t="shared" si="232"/>
        <v>14609976.52976183</v>
      </c>
      <c r="BC27" s="2">
        <f t="shared" si="233"/>
        <v>-1403926.8997965616</v>
      </c>
      <c r="BD27" s="2">
        <f t="shared" si="234"/>
        <v>175844.41913380637</v>
      </c>
      <c r="BE27" s="2">
        <f t="shared" si="235"/>
        <v>0</v>
      </c>
      <c r="BF27" s="2">
        <f t="shared" si="236"/>
        <v>-5.0663948059082031E-7</v>
      </c>
      <c r="BG27" s="2">
        <f t="shared" si="237"/>
        <v>24836960.100595109</v>
      </c>
      <c r="BH27" s="2">
        <f t="shared" si="238"/>
        <v>-2386752.4319923297</v>
      </c>
      <c r="BI27" s="2">
        <f t="shared" si="239"/>
        <v>299077.35402229271</v>
      </c>
      <c r="BJ27" s="2">
        <f t="shared" si="240"/>
        <v>7.1589602157473564E-7</v>
      </c>
      <c r="BK27" s="2">
        <f t="shared" si="241"/>
        <v>1.4225952327251434E-6</v>
      </c>
      <c r="BL27" s="29">
        <f t="shared" si="242"/>
        <v>-88.286096954032161</v>
      </c>
      <c r="BM27" s="29">
        <f t="shared" si="243"/>
        <v>34.726434780837458</v>
      </c>
      <c r="BN27" s="29">
        <f t="shared" si="244"/>
        <v>34.726434780837479</v>
      </c>
      <c r="BO27" s="29">
        <f t="shared" si="245"/>
        <v>-52164312.347711526</v>
      </c>
      <c r="BP27" s="29">
        <f t="shared" si="246"/>
        <v>5109830.8714007074</v>
      </c>
      <c r="BQ27" s="29">
        <f t="shared" si="247"/>
        <v>270671.22005602345</v>
      </c>
      <c r="BR27" s="29">
        <f t="shared" si="248"/>
        <v>8.3446502685546875E-6</v>
      </c>
      <c r="BS27" s="29">
        <f t="shared" si="249"/>
        <v>6.7353248596191406E-6</v>
      </c>
      <c r="BT27" s="29">
        <f t="shared" si="250"/>
        <v>92852475.978926525</v>
      </c>
      <c r="BU27" s="29">
        <f t="shared" si="251"/>
        <v>-9095587.2371902149</v>
      </c>
      <c r="BV27" s="29">
        <f t="shared" si="252"/>
        <v>-481760.04526494094</v>
      </c>
      <c r="BW27" s="29">
        <f t="shared" si="253"/>
        <v>-5.1789451390504837E-5</v>
      </c>
      <c r="BX27" s="29">
        <f t="shared" si="254"/>
        <v>-5.9087760746479034E-6</v>
      </c>
      <c r="BY27" s="3">
        <f>0</f>
        <v>0</v>
      </c>
      <c r="BZ27" s="3">
        <f t="shared" si="255"/>
        <v>65.979077232178284</v>
      </c>
      <c r="CA27" s="3">
        <f t="shared" si="256"/>
        <v>-103.63918791897916</v>
      </c>
      <c r="CB27" s="5">
        <f t="shared" si="257"/>
        <v>352270852152.4856</v>
      </c>
      <c r="CC27" s="5">
        <f t="shared" si="258"/>
        <v>3983550521772.9858</v>
      </c>
      <c r="CD27" s="5">
        <f t="shared" si="259"/>
        <v>2536019364989.7617</v>
      </c>
      <c r="CE27" s="3">
        <f t="shared" si="260"/>
        <v>-3.9595254992651564E-14</v>
      </c>
      <c r="CF27" s="3">
        <f t="shared" si="261"/>
        <v>-3.801046565830783E-4</v>
      </c>
      <c r="CG27" s="61">
        <f t="shared" si="262"/>
        <v>-6218.6772643141339</v>
      </c>
      <c r="CH27" s="61">
        <f t="shared" si="263"/>
        <v>520.87345359574329</v>
      </c>
      <c r="CI27" s="61">
        <f t="shared" si="264"/>
        <v>66.994030892269762</v>
      </c>
      <c r="CJ27" s="62">
        <f t="shared" si="194"/>
        <v>1.3287886654171033</v>
      </c>
      <c r="CK27" s="3">
        <f t="shared" si="207"/>
        <v>6231.583800665735</v>
      </c>
      <c r="CL27" s="3">
        <f t="shared" si="91"/>
        <v>13.566896167630247</v>
      </c>
      <c r="CM27" s="3">
        <f t="shared" si="92"/>
        <v>-87.707063039213253</v>
      </c>
      <c r="CN27" s="3">
        <f t="shared" si="93"/>
        <v>52.299311497109258</v>
      </c>
      <c r="CO27" s="3">
        <f t="shared" si="94"/>
        <v>6261.904938264779</v>
      </c>
      <c r="CP27" s="3">
        <f t="shared" si="95"/>
        <v>6279.9484535953243</v>
      </c>
      <c r="CQ27" s="3">
        <f t="shared" si="96"/>
        <v>1.6538487686274639E-2</v>
      </c>
      <c r="CR27" s="3">
        <f t="shared" si="31"/>
        <v>9.3540281638946343E-3</v>
      </c>
      <c r="CS27" s="3">
        <f t="shared" si="32"/>
        <v>0.96784997451159904</v>
      </c>
      <c r="CT27" s="3">
        <f t="shared" si="97"/>
        <v>4.1017754313688849E-2</v>
      </c>
      <c r="CU27" s="3">
        <f t="shared" si="33"/>
        <v>3113.0280585889695</v>
      </c>
      <c r="CV27" s="3">
        <f t="shared" si="98"/>
        <v>3012.9441271592268</v>
      </c>
      <c r="CW27" s="3">
        <f t="shared" si="34"/>
        <v>-3117.0923143583186</v>
      </c>
      <c r="CX27" s="3">
        <f t="shared" si="35"/>
        <v>255.67218061807358</v>
      </c>
      <c r="CY27" s="3">
        <f t="shared" si="36"/>
        <v>94.972175591568401</v>
      </c>
      <c r="CZ27" s="3">
        <f t="shared" si="37"/>
        <v>-3222.1754979861348</v>
      </c>
      <c r="DA27" s="3">
        <f t="shared" si="38"/>
        <v>207.64297848518862</v>
      </c>
      <c r="DB27" s="3">
        <f t="shared" si="39"/>
        <v>40.609428593374133</v>
      </c>
      <c r="DC27" s="3">
        <f t="shared" si="40"/>
        <v>-1.0317080523236655E-11</v>
      </c>
      <c r="DD27" s="3">
        <f t="shared" si="175"/>
        <v>-3185.0007455796276</v>
      </c>
      <c r="DE27" s="3">
        <f t="shared" si="176"/>
        <v>224.63402915506438</v>
      </c>
      <c r="DF27" s="3">
        <f t="shared" si="177"/>
        <v>59.841065759537322</v>
      </c>
      <c r="DG27" s="3">
        <f t="shared" si="178"/>
        <v>-3147.8268928305374</v>
      </c>
      <c r="DH27" s="3">
        <f t="shared" si="179"/>
        <v>241.62466862852946</v>
      </c>
      <c r="DI27" s="3">
        <f t="shared" si="180"/>
        <v>79.072237505384408</v>
      </c>
      <c r="DJ27" s="3">
        <f t="shared" si="181"/>
        <v>-3189.5600646371518</v>
      </c>
      <c r="DK27" s="3">
        <f t="shared" si="182"/>
        <v>222.55015189666574</v>
      </c>
      <c r="DL27" s="3">
        <f t="shared" si="183"/>
        <v>57.482390471528525</v>
      </c>
      <c r="DM27" s="3">
        <f t="shared" si="105"/>
        <v>-2.9700686354772188E-12</v>
      </c>
      <c r="DN27" s="3">
        <f t="shared" si="106"/>
        <v>-6.6080474425689317E-12</v>
      </c>
      <c r="DO27" s="3">
        <f t="shared" si="107"/>
        <v>-7.2049033406074159E-12</v>
      </c>
      <c r="DP27" s="3">
        <f t="shared" si="108"/>
        <v>3.5095572199885174E-11</v>
      </c>
      <c r="DQ27" s="3">
        <f t="shared" si="109"/>
        <v>4.5914862033360028E-11</v>
      </c>
      <c r="DR27" s="3">
        <f t="shared" si="110"/>
        <v>4.4350569502511595E-11</v>
      </c>
      <c r="DS27">
        <f t="shared" si="200"/>
        <v>6389.1968585241048</v>
      </c>
      <c r="DT27">
        <f t="shared" si="201"/>
        <v>6094.0554648976895</v>
      </c>
      <c r="DU27">
        <f t="shared" si="202"/>
        <v>128.5475888257732</v>
      </c>
      <c r="DV27">
        <f t="shared" si="203"/>
        <v>189.99156495197695</v>
      </c>
      <c r="DW27" s="3">
        <f t="shared" si="204"/>
        <v>2.833642732471553E-3</v>
      </c>
      <c r="DX27">
        <f t="shared" si="205"/>
        <v>1.4409593019273137E-2</v>
      </c>
      <c r="DY27">
        <f>SQRT(('3d AE'!C$34-$DD27)^2+('3d AE'!D$34-$DE27)^2+('3d AE'!E$34-$DF27)^2)</f>
        <v>15.647475949254622</v>
      </c>
      <c r="DZ27">
        <f>SQRT(('3d AE'!C$33-$DD27)^2+('3d AE'!D$33-$DE27)^2+('3d AE'!E$33-$DF27)^2)</f>
        <v>75.969939387731173</v>
      </c>
      <c r="EA27">
        <f t="shared" si="206"/>
        <v>91.6174153369858</v>
      </c>
      <c r="EB27">
        <f t="shared" si="117"/>
        <v>1.5608373261073893E-2</v>
      </c>
      <c r="EC27" t="str">
        <f t="shared" si="125"/>
        <v>--------</v>
      </c>
      <c r="ED27" t="str">
        <f t="shared" si="118"/>
        <v>--------</v>
      </c>
      <c r="EE27" t="str">
        <f t="shared" si="119"/>
        <v>--------</v>
      </c>
    </row>
    <row r="28" spans="1:143" x14ac:dyDescent="0.25">
      <c r="B28" s="28">
        <f>'3d AE'!F15</f>
        <v>0</v>
      </c>
      <c r="C28" s="5">
        <f>SQRT((B5-$B$6)^2+(C5-$C$6)^2+(D5-$D$6)^2)</f>
        <v>415.35647340567596</v>
      </c>
      <c r="D28" t="s">
        <v>1</v>
      </c>
      <c r="E28">
        <f t="shared" si="120"/>
        <v>0.28418714999999939</v>
      </c>
      <c r="F28">
        <v>0</v>
      </c>
      <c r="G28">
        <f t="shared" si="121"/>
        <v>48.038557381510117</v>
      </c>
      <c r="H28">
        <f t="shared" si="122"/>
        <v>115.09960527990457</v>
      </c>
      <c r="I28">
        <f t="shared" si="46"/>
        <v>107.66789523742045</v>
      </c>
      <c r="J28">
        <f t="shared" si="47"/>
        <v>169.03845716285983</v>
      </c>
      <c r="K28">
        <f t="shared" si="2"/>
        <v>0.51492454999997683</v>
      </c>
      <c r="L28">
        <f t="shared" si="2"/>
        <v>-44.670832299999923</v>
      </c>
      <c r="M28">
        <f t="shared" si="2"/>
        <v>91.455226350000061</v>
      </c>
      <c r="N28">
        <f t="shared" si="3"/>
        <v>15.193588884057579</v>
      </c>
      <c r="O28">
        <f t="shared" si="3"/>
        <v>-93.070752536622294</v>
      </c>
      <c r="P28">
        <f t="shared" si="3"/>
        <v>47.419233347827259</v>
      </c>
      <c r="Q28">
        <f t="shared" si="4"/>
        <v>13.566898270648885</v>
      </c>
      <c r="R28">
        <f t="shared" si="4"/>
        <v>-87.707069973490917</v>
      </c>
      <c r="S28">
        <f t="shared" si="4"/>
        <v>52.299305188053353</v>
      </c>
      <c r="T28">
        <f t="shared" si="48"/>
        <v>-215.75963489998958</v>
      </c>
      <c r="U28">
        <f t="shared" si="49"/>
        <v>-2439.8438161500162</v>
      </c>
      <c r="V28">
        <f t="shared" si="50"/>
        <v>-1553.2627109999812</v>
      </c>
      <c r="W28">
        <f t="shared" si="51"/>
        <v>33175.23879899818</v>
      </c>
      <c r="X28">
        <f t="shared" si="208"/>
        <v>1759.0110259798867</v>
      </c>
      <c r="Y28">
        <f t="shared" si="209"/>
        <v>17714.896215361761</v>
      </c>
      <c r="Z28">
        <f t="shared" si="210"/>
        <v>4572.1808079920766</v>
      </c>
      <c r="AA28">
        <f t="shared" si="211"/>
        <v>1405203.7228579849</v>
      </c>
      <c r="AB28">
        <f t="shared" si="212"/>
        <v>783.07837528782829</v>
      </c>
      <c r="AC28">
        <f t="shared" si="213"/>
        <v>8040.2123632115836</v>
      </c>
      <c r="AD28">
        <f t="shared" si="214"/>
        <v>-869.49557140688376</v>
      </c>
      <c r="AE28">
        <f t="shared" si="215"/>
        <v>740033.53793511959</v>
      </c>
      <c r="AF28" s="6">
        <f t="shared" si="60"/>
        <v>6218.9030479599714</v>
      </c>
      <c r="AG28" s="6">
        <f t="shared" si="61"/>
        <v>-520.89505436343291</v>
      </c>
      <c r="AH28" s="6">
        <f t="shared" si="62"/>
        <v>-66.995049785578203</v>
      </c>
      <c r="AL28" s="1">
        <f t="shared" si="216"/>
        <v>-142.68124416206658</v>
      </c>
      <c r="AM28" s="1">
        <f t="shared" si="217"/>
        <v>245.48016723000538</v>
      </c>
      <c r="AN28" s="1">
        <f t="shared" si="218"/>
        <v>245.48016723000532</v>
      </c>
      <c r="AO28" s="1">
        <f t="shared" si="219"/>
        <v>16360480.649856865</v>
      </c>
      <c r="AP28" s="1">
        <f t="shared" si="220"/>
        <v>-1745714.1730632675</v>
      </c>
      <c r="AQ28" s="1">
        <f t="shared" si="221"/>
        <v>469552.63455906091</v>
      </c>
      <c r="AR28" s="1">
        <f t="shared" si="222"/>
        <v>0</v>
      </c>
      <c r="AS28" s="1">
        <f t="shared" si="223"/>
        <v>-3.814697265625E-6</v>
      </c>
      <c r="AT28" s="1">
        <f t="shared" si="224"/>
        <v>24540720.974785298</v>
      </c>
      <c r="AU28" s="1">
        <f t="shared" si="225"/>
        <v>-2618713.9408390634</v>
      </c>
      <c r="AV28" s="1">
        <f t="shared" si="226"/>
        <v>704574.43200582138</v>
      </c>
      <c r="AW28" s="1">
        <f t="shared" si="227"/>
        <v>8.567003533244133E-7</v>
      </c>
      <c r="AX28" s="1">
        <f t="shared" si="228"/>
        <v>-9.2084519565105438E-7</v>
      </c>
      <c r="AY28" s="2">
        <f t="shared" si="229"/>
        <v>-76.702335763114164</v>
      </c>
      <c r="AZ28" s="2">
        <f t="shared" si="230"/>
        <v>141.84140057869269</v>
      </c>
      <c r="BA28" s="2">
        <f t="shared" si="231"/>
        <v>141.84140057869271</v>
      </c>
      <c r="BB28" s="2">
        <f t="shared" si="232"/>
        <v>14609995.445364501</v>
      </c>
      <c r="BC28" s="2">
        <f t="shared" si="233"/>
        <v>-1403928.4871589399</v>
      </c>
      <c r="BD28" s="2">
        <f t="shared" si="234"/>
        <v>175835.6475018959</v>
      </c>
      <c r="BE28" s="2">
        <f t="shared" si="235"/>
        <v>0</v>
      </c>
      <c r="BF28" s="2">
        <f t="shared" si="236"/>
        <v>4.4703483581542969E-7</v>
      </c>
      <c r="BG28" s="2">
        <f t="shared" si="237"/>
        <v>24836992.257119652</v>
      </c>
      <c r="BH28" s="2">
        <f t="shared" si="238"/>
        <v>-2386755.1305059609</v>
      </c>
      <c r="BI28" s="2">
        <f t="shared" si="239"/>
        <v>299062.44215380168</v>
      </c>
      <c r="BJ28" s="2">
        <f t="shared" si="240"/>
        <v>-1.4082761481404305E-6</v>
      </c>
      <c r="BK28" s="2">
        <f t="shared" si="241"/>
        <v>-6.7381188273429871E-7</v>
      </c>
      <c r="BL28" s="29">
        <f t="shared" si="242"/>
        <v>-88.286108318814939</v>
      </c>
      <c r="BM28" s="29">
        <f t="shared" si="243"/>
        <v>34.726431419875624</v>
      </c>
      <c r="BN28" s="29">
        <f t="shared" si="244"/>
        <v>34.726431419875532</v>
      </c>
      <c r="BO28" s="29">
        <f t="shared" si="245"/>
        <v>-52164328.466446236</v>
      </c>
      <c r="BP28" s="29">
        <f t="shared" si="246"/>
        <v>5109828.2157900156</v>
      </c>
      <c r="BQ28" s="29">
        <f t="shared" si="247"/>
        <v>270670.05139099061</v>
      </c>
      <c r="BR28" s="29">
        <f t="shared" si="248"/>
        <v>4.0531158447265625E-6</v>
      </c>
      <c r="BS28" s="29">
        <f t="shared" si="249"/>
        <v>6.2584877014160156E-7</v>
      </c>
      <c r="BT28" s="29">
        <f t="shared" si="250"/>
        <v>92852504.670274302</v>
      </c>
      <c r="BU28" s="29">
        <f t="shared" si="251"/>
        <v>-9095582.5102145467</v>
      </c>
      <c r="BV28" s="29">
        <f t="shared" si="252"/>
        <v>-481757.96504454338</v>
      </c>
      <c r="BW28" s="29">
        <f t="shared" si="253"/>
        <v>1.9401777535676956E-6</v>
      </c>
      <c r="BX28" s="29">
        <f t="shared" si="254"/>
        <v>2.6044435799121857E-6</v>
      </c>
      <c r="BY28" s="3">
        <f>0</f>
        <v>0</v>
      </c>
      <c r="BZ28" s="3">
        <f t="shared" si="255"/>
        <v>65.978908398952413</v>
      </c>
      <c r="CA28" s="3">
        <f t="shared" si="256"/>
        <v>-103.63876665131269</v>
      </c>
      <c r="CB28" s="5">
        <f t="shared" si="257"/>
        <v>352259537904.18054</v>
      </c>
      <c r="CC28" s="5">
        <f t="shared" si="258"/>
        <v>3983406143756.9614</v>
      </c>
      <c r="CD28" s="5">
        <f t="shared" si="259"/>
        <v>2535931269415.9336</v>
      </c>
      <c r="CE28" s="3">
        <f t="shared" si="260"/>
        <v>-6.5994453519557807E-14</v>
      </c>
      <c r="CF28" s="3">
        <f t="shared" si="261"/>
        <v>-3.8011738047649468E-4</v>
      </c>
      <c r="CG28" s="61">
        <f t="shared" si="262"/>
        <v>-6218.9030479599714</v>
      </c>
      <c r="CH28" s="61">
        <f t="shared" si="263"/>
        <v>520.89505436343268</v>
      </c>
      <c r="CI28" s="61">
        <f t="shared" si="264"/>
        <v>66.995049785578345</v>
      </c>
      <c r="CJ28" s="62">
        <f t="shared" si="194"/>
        <v>1.1019718097030198</v>
      </c>
      <c r="CK28" s="3">
        <f t="shared" si="207"/>
        <v>6231.8105853887037</v>
      </c>
      <c r="CL28" s="3">
        <f t="shared" si="91"/>
        <v>13.566898270648885</v>
      </c>
      <c r="CM28" s="3">
        <f t="shared" si="92"/>
        <v>-87.707069973490917</v>
      </c>
      <c r="CN28" s="3">
        <f t="shared" si="93"/>
        <v>52.299305188053353</v>
      </c>
      <c r="CO28" s="3">
        <f t="shared" si="94"/>
        <v>6262.1317569438452</v>
      </c>
      <c r="CP28" s="3">
        <f t="shared" si="95"/>
        <v>6280.1752596586666</v>
      </c>
      <c r="CQ28" s="3">
        <f t="shared" si="96"/>
        <v>1.65378872325741E-2</v>
      </c>
      <c r="CR28" s="3">
        <f t="shared" si="31"/>
        <v>9.3536888641629901E-3</v>
      </c>
      <c r="CS28" s="3">
        <f t="shared" si="32"/>
        <v>0.9678499444306502</v>
      </c>
      <c r="CT28" s="3">
        <f t="shared" si="97"/>
        <v>4.101720356781012E-2</v>
      </c>
      <c r="CU28" s="3">
        <f t="shared" si="33"/>
        <v>3113.0698578152578</v>
      </c>
      <c r="CV28" s="3">
        <f t="shared" si="98"/>
        <v>3012.9844888952293</v>
      </c>
      <c r="CW28" s="3">
        <f t="shared" si="34"/>
        <v>-3117.2765360726789</v>
      </c>
      <c r="CX28" s="3">
        <f t="shared" si="35"/>
        <v>255.68908111434229</v>
      </c>
      <c r="CY28" s="3">
        <f t="shared" si="36"/>
        <v>94.972042990368678</v>
      </c>
      <c r="CZ28" s="3">
        <f t="shared" si="37"/>
        <v>-3222.3610368585728</v>
      </c>
      <c r="DA28" s="3">
        <f t="shared" si="38"/>
        <v>207.66133231912983</v>
      </c>
      <c r="DB28" s="3">
        <f t="shared" si="39"/>
        <v>40.610558092431816</v>
      </c>
      <c r="DC28" s="3">
        <f t="shared" si="40"/>
        <v>2.8705926524708048E-12</v>
      </c>
      <c r="DD28" s="3">
        <f t="shared" si="175"/>
        <v>-3185.1858184876392</v>
      </c>
      <c r="DE28" s="3">
        <f t="shared" si="176"/>
        <v>224.65186884900456</v>
      </c>
      <c r="DF28" s="3">
        <f t="shared" si="177"/>
        <v>59.841748771698036</v>
      </c>
      <c r="DG28" s="3">
        <f t="shared" si="178"/>
        <v>-3148.0114997853989</v>
      </c>
      <c r="DH28" s="3">
        <f t="shared" si="179"/>
        <v>241.64199419491121</v>
      </c>
      <c r="DI28" s="3">
        <f t="shared" si="180"/>
        <v>79.072474041453475</v>
      </c>
      <c r="DJ28" s="3">
        <f t="shared" si="181"/>
        <v>-3189.7451946936403</v>
      </c>
      <c r="DK28" s="3">
        <f t="shared" si="182"/>
        <v>222.56805464760438</v>
      </c>
      <c r="DL28" s="3">
        <f t="shared" si="183"/>
        <v>57.483128243333532</v>
      </c>
      <c r="DM28" s="3">
        <f t="shared" si="105"/>
        <v>6.8922645368729718E-13</v>
      </c>
      <c r="DN28" s="3">
        <f t="shared" si="106"/>
        <v>1.6768808563938364E-12</v>
      </c>
      <c r="DO28" s="3">
        <f t="shared" si="107"/>
        <v>1.8047785488306545E-12</v>
      </c>
      <c r="DP28" s="3">
        <f t="shared" si="108"/>
        <v>2.7271675079535559E-11</v>
      </c>
      <c r="DQ28" s="3">
        <f t="shared" si="109"/>
        <v>3.5974947320202047E-11</v>
      </c>
      <c r="DR28" s="3">
        <f t="shared" si="110"/>
        <v>3.4792299652800954E-11</v>
      </c>
      <c r="DS28">
        <f t="shared" si="200"/>
        <v>6389.4236747468385</v>
      </c>
      <c r="DT28">
        <f t="shared" si="201"/>
        <v>6094.2822509633761</v>
      </c>
      <c r="DU28">
        <f t="shared" si="202"/>
        <v>128.547585088218</v>
      </c>
      <c r="DV28">
        <f t="shared" si="203"/>
        <v>189.9915706462391</v>
      </c>
      <c r="DW28" s="3">
        <f t="shared" si="204"/>
        <v>2.8335396388561307E-3</v>
      </c>
      <c r="DX28">
        <f t="shared" si="205"/>
        <v>1.4409055948192195E-2</v>
      </c>
      <c r="DY28">
        <f>SQRT(('3d AE'!C$34-$DD28)^2+('3d AE'!D$34-$DE28)^2+('3d AE'!E$34-$DF28)^2)</f>
        <v>15.492610987777827</v>
      </c>
      <c r="DZ28">
        <f>SQRT(('3d AE'!C$33-$DD28)^2+('3d AE'!D$33-$DE28)^2+('3d AE'!E$33-$DF28)^2)</f>
        <v>76.120015012967897</v>
      </c>
      <c r="EA28">
        <f t="shared" si="206"/>
        <v>91.61262600074572</v>
      </c>
      <c r="EB28">
        <f t="shared" si="117"/>
        <v>1.081903702099396E-2</v>
      </c>
      <c r="EC28" t="str">
        <f t="shared" si="125"/>
        <v>--------</v>
      </c>
      <c r="ED28" t="str">
        <f t="shared" si="118"/>
        <v>--------</v>
      </c>
      <c r="EE28" t="str">
        <f t="shared" si="119"/>
        <v>--------</v>
      </c>
    </row>
    <row r="29" spans="1:143" x14ac:dyDescent="0.25">
      <c r="B29" s="28">
        <f>'3d AE'!F16</f>
        <v>48.038598435858304</v>
      </c>
      <c r="C29" s="5">
        <f t="shared" ref="C29:C32" si="265">SQRT((B6-$B$6)^2+(C6-$C$6)^2+(D6-$D$6)^2)</f>
        <v>0</v>
      </c>
      <c r="D29" t="s">
        <v>2</v>
      </c>
      <c r="E29">
        <f t="shared" si="120"/>
        <v>0.28418719999999936</v>
      </c>
      <c r="F29">
        <v>0</v>
      </c>
      <c r="G29">
        <f t="shared" si="121"/>
        <v>48.038565833432969</v>
      </c>
      <c r="H29">
        <f t="shared" si="122"/>
        <v>115.09961430716656</v>
      </c>
      <c r="I29">
        <f t="shared" si="46"/>
        <v>107.66790484528435</v>
      </c>
      <c r="J29">
        <f t="shared" si="47"/>
        <v>169.03845716285983</v>
      </c>
      <c r="K29">
        <f t="shared" si="2"/>
        <v>0.51492639999997714</v>
      </c>
      <c r="L29">
        <f t="shared" si="2"/>
        <v>-44.670838399999923</v>
      </c>
      <c r="M29">
        <f t="shared" si="2"/>
        <v>91.455220800000063</v>
      </c>
      <c r="N29">
        <f t="shared" si="3"/>
        <v>15.193590859990749</v>
      </c>
      <c r="O29">
        <f t="shared" si="3"/>
        <v>-93.070759051861387</v>
      </c>
      <c r="P29">
        <f t="shared" si="3"/>
        <v>47.419227420027752</v>
      </c>
      <c r="Q29">
        <f t="shared" si="4"/>
        <v>13.566900373667156</v>
      </c>
      <c r="R29">
        <f t="shared" si="4"/>
        <v>-87.707076907767373</v>
      </c>
      <c r="S29">
        <f t="shared" si="4"/>
        <v>52.299298878998528</v>
      </c>
      <c r="T29">
        <f t="shared" si="48"/>
        <v>-215.76041919999079</v>
      </c>
      <c r="U29">
        <f t="shared" si="49"/>
        <v>-2439.8426192000188</v>
      </c>
      <c r="V29">
        <f t="shared" si="50"/>
        <v>-1553.2642879999785</v>
      </c>
      <c r="W29">
        <f t="shared" si="51"/>
        <v>33175.413791996776</v>
      </c>
      <c r="X29">
        <f t="shared" si="208"/>
        <v>1759.0097347876672</v>
      </c>
      <c r="Y29">
        <f t="shared" si="209"/>
        <v>17714.899021186851</v>
      </c>
      <c r="Z29">
        <f t="shared" si="210"/>
        <v>4572.1772937148326</v>
      </c>
      <c r="AA29">
        <f t="shared" si="211"/>
        <v>1405204.3093044814</v>
      </c>
      <c r="AB29">
        <f t="shared" si="212"/>
        <v>783.07789261671769</v>
      </c>
      <c r="AC29">
        <f t="shared" si="213"/>
        <v>8040.2139888447127</v>
      </c>
      <c r="AD29">
        <f t="shared" si="214"/>
        <v>-869.49751902915432</v>
      </c>
      <c r="AE29">
        <f t="shared" si="215"/>
        <v>740033.83754281164</v>
      </c>
      <c r="AF29" s="6">
        <f t="shared" si="60"/>
        <v>6219.1288478524912</v>
      </c>
      <c r="AG29" s="6">
        <f t="shared" si="61"/>
        <v>-520.91665668614894</v>
      </c>
      <c r="AH29" s="6">
        <f t="shared" si="62"/>
        <v>-66.996068752310705</v>
      </c>
      <c r="AL29" s="1">
        <f t="shared" si="216"/>
        <v>-142.68107291800519</v>
      </c>
      <c r="AM29" s="1">
        <f t="shared" si="217"/>
        <v>245.4796517220492</v>
      </c>
      <c r="AN29" s="1">
        <f t="shared" si="218"/>
        <v>245.47965172204917</v>
      </c>
      <c r="AO29" s="1">
        <f t="shared" si="219"/>
        <v>16360526.99139126</v>
      </c>
      <c r="AP29" s="1">
        <f t="shared" si="220"/>
        <v>-1745712.1137414048</v>
      </c>
      <c r="AQ29" s="1">
        <f t="shared" si="221"/>
        <v>469532.87962589134</v>
      </c>
      <c r="AR29" s="1">
        <f t="shared" si="222"/>
        <v>-1.430511474609375E-6</v>
      </c>
      <c r="AS29" s="1">
        <f t="shared" si="223"/>
        <v>7.3909759521484375E-6</v>
      </c>
      <c r="AT29" s="1">
        <f t="shared" si="224"/>
        <v>24540790.487086892</v>
      </c>
      <c r="AU29" s="1">
        <f t="shared" si="225"/>
        <v>-2618710.8516850253</v>
      </c>
      <c r="AV29" s="1">
        <f t="shared" si="226"/>
        <v>704544.79909055901</v>
      </c>
      <c r="AW29" s="1">
        <f t="shared" si="227"/>
        <v>-3.4744152799248695E-6</v>
      </c>
      <c r="AX29" s="1">
        <f t="shared" si="228"/>
        <v>1.693330705165863E-5</v>
      </c>
      <c r="AY29" s="2">
        <f t="shared" si="229"/>
        <v>-76.702333351286214</v>
      </c>
      <c r="AZ29" s="2">
        <f t="shared" si="230"/>
        <v>141.84130633572832</v>
      </c>
      <c r="BA29" s="2">
        <f t="shared" si="231"/>
        <v>141.84130633572809</v>
      </c>
      <c r="BB29" s="2">
        <f t="shared" si="232"/>
        <v>14610014.360966358</v>
      </c>
      <c r="BC29" s="2">
        <f t="shared" si="233"/>
        <v>-1403930.0745229118</v>
      </c>
      <c r="BD29" s="2">
        <f t="shared" si="234"/>
        <v>175826.87586883828</v>
      </c>
      <c r="BE29" s="2">
        <f t="shared" si="235"/>
        <v>0</v>
      </c>
      <c r="BF29" s="2">
        <f t="shared" si="236"/>
        <v>-4.76837158203125E-7</v>
      </c>
      <c r="BG29" s="2">
        <f t="shared" si="237"/>
        <v>24837024.413642809</v>
      </c>
      <c r="BH29" s="2">
        <f t="shared" si="238"/>
        <v>-2386757.8290223014</v>
      </c>
      <c r="BI29" s="2">
        <f t="shared" si="239"/>
        <v>299047.53028336074</v>
      </c>
      <c r="BJ29" s="2">
        <f t="shared" si="240"/>
        <v>-6.1339233070611954E-7</v>
      </c>
      <c r="BK29" s="2">
        <f t="shared" si="241"/>
        <v>4.2677856981754303E-7</v>
      </c>
      <c r="BL29" s="29">
        <f t="shared" si="242"/>
        <v>-88.286119683592915</v>
      </c>
      <c r="BM29" s="29">
        <f t="shared" si="243"/>
        <v>34.726428058913072</v>
      </c>
      <c r="BN29" s="29">
        <f t="shared" si="244"/>
        <v>34.726428058913044</v>
      </c>
      <c r="BO29" s="29">
        <f t="shared" si="245"/>
        <v>-52164344.585178122</v>
      </c>
      <c r="BP29" s="29">
        <f t="shared" si="246"/>
        <v>5109825.5601782259</v>
      </c>
      <c r="BQ29" s="29">
        <f t="shared" si="247"/>
        <v>270668.88272487558</v>
      </c>
      <c r="BR29" s="29">
        <f t="shared" si="248"/>
        <v>0</v>
      </c>
      <c r="BS29" s="29">
        <f t="shared" si="249"/>
        <v>-4.9173831939697266E-6</v>
      </c>
      <c r="BT29" s="29">
        <f t="shared" si="250"/>
        <v>92852533.361617059</v>
      </c>
      <c r="BU29" s="29">
        <f t="shared" si="251"/>
        <v>-9095577.7832369246</v>
      </c>
      <c r="BV29" s="29">
        <f t="shared" si="252"/>
        <v>-481755.88482221961</v>
      </c>
      <c r="BW29" s="29">
        <f t="shared" si="253"/>
        <v>2.074800431728363E-5</v>
      </c>
      <c r="BX29" s="29">
        <f t="shared" si="254"/>
        <v>2.900371327996254E-6</v>
      </c>
      <c r="BY29" s="3">
        <f>0</f>
        <v>0</v>
      </c>
      <c r="BZ29" s="3">
        <f t="shared" si="255"/>
        <v>65.978739566718971</v>
      </c>
      <c r="CA29" s="3">
        <f t="shared" si="256"/>
        <v>-103.63834538632088</v>
      </c>
      <c r="CB29" s="5">
        <f t="shared" si="257"/>
        <v>352248223558.59772</v>
      </c>
      <c r="CC29" s="5">
        <f t="shared" si="258"/>
        <v>3983261765816.0317</v>
      </c>
      <c r="CD29" s="5">
        <f t="shared" si="259"/>
        <v>2535843173616.8203</v>
      </c>
      <c r="CE29" s="3">
        <f t="shared" si="260"/>
        <v>2.1118980977482169E-13</v>
      </c>
      <c r="CF29" s="3">
        <f t="shared" si="261"/>
        <v>-3.8013010529092052E-4</v>
      </c>
      <c r="CG29" s="61">
        <f t="shared" si="262"/>
        <v>-6219.1288478525066</v>
      </c>
      <c r="CH29" s="61">
        <f t="shared" si="263"/>
        <v>520.91665668615053</v>
      </c>
      <c r="CI29" s="61">
        <f t="shared" si="264"/>
        <v>66.996068752310009</v>
      </c>
      <c r="CJ29" s="62">
        <f t="shared" si="194"/>
        <v>0.87513863287717553</v>
      </c>
      <c r="CK29" s="3">
        <f t="shared" si="207"/>
        <v>6232.0373864328021</v>
      </c>
      <c r="CL29" s="3">
        <f t="shared" si="91"/>
        <v>13.566900373667156</v>
      </c>
      <c r="CM29" s="3">
        <f t="shared" si="92"/>
        <v>-87.707076907767373</v>
      </c>
      <c r="CN29" s="3">
        <f t="shared" si="93"/>
        <v>52.299298878998528</v>
      </c>
      <c r="CO29" s="3">
        <f t="shared" si="94"/>
        <v>6262.3585919440238</v>
      </c>
      <c r="CP29" s="3">
        <f t="shared" si="95"/>
        <v>6280.4020820431324</v>
      </c>
      <c r="CQ29" s="3">
        <f t="shared" si="96"/>
        <v>1.6537286779269467E-2</v>
      </c>
      <c r="CR29" s="3">
        <f t="shared" si="31"/>
        <v>9.3533495646107578E-3</v>
      </c>
      <c r="CS29" s="3">
        <f t="shared" si="32"/>
        <v>0.9678499143518855</v>
      </c>
      <c r="CT29" s="3">
        <f t="shared" si="97"/>
        <v>4.1016652834084552E-2</v>
      </c>
      <c r="CU29" s="3">
        <f t="shared" si="33"/>
        <v>3113.111657241644</v>
      </c>
      <c r="CV29" s="3">
        <f t="shared" si="98"/>
        <v>3013.0248508291816</v>
      </c>
      <c r="CW29" s="3">
        <f t="shared" si="34"/>
        <v>-3117.4607738377454</v>
      </c>
      <c r="CX29" s="3">
        <f t="shared" si="35"/>
        <v>255.70598311869395</v>
      </c>
      <c r="CY29" s="3">
        <f t="shared" si="36"/>
        <v>94.971910424585133</v>
      </c>
      <c r="CZ29" s="3">
        <f t="shared" si="37"/>
        <v>-3222.5465917785082</v>
      </c>
      <c r="DA29" s="3">
        <f t="shared" si="38"/>
        <v>207.67968771239146</v>
      </c>
      <c r="DB29" s="3">
        <f t="shared" si="39"/>
        <v>40.611687675435789</v>
      </c>
      <c r="DC29" s="3">
        <f t="shared" si="40"/>
        <v>-1.4907186596246902E-11</v>
      </c>
      <c r="DD29" s="3">
        <f t="shared" si="175"/>
        <v>-3185.3709074442827</v>
      </c>
      <c r="DE29" s="3">
        <f t="shared" si="176"/>
        <v>224.66971008413913</v>
      </c>
      <c r="DF29" s="3">
        <f t="shared" si="177"/>
        <v>59.842431850636792</v>
      </c>
      <c r="DG29" s="3">
        <f t="shared" si="178"/>
        <v>-3148.1961227900274</v>
      </c>
      <c r="DH29" s="3">
        <f t="shared" si="179"/>
        <v>241.65932128436174</v>
      </c>
      <c r="DI29" s="3">
        <f t="shared" si="180"/>
        <v>79.07271062713275</v>
      </c>
      <c r="DJ29" s="3">
        <f t="shared" si="181"/>
        <v>-3189.9303407986217</v>
      </c>
      <c r="DK29" s="3">
        <f t="shared" si="182"/>
        <v>222.58595894196048</v>
      </c>
      <c r="DL29" s="3">
        <f t="shared" si="183"/>
        <v>57.483866084022182</v>
      </c>
      <c r="DM29" s="3">
        <f t="shared" si="105"/>
        <v>-4.2348347051301971E-12</v>
      </c>
      <c r="DN29" s="3">
        <f t="shared" si="106"/>
        <v>-9.6065377874765545E-12</v>
      </c>
      <c r="DO29" s="3">
        <f>DO$2-SQRT((DJ29-$CW29)^2+(DK29-$CX29)^2+(DL29-$CY29)^2)</f>
        <v>-1.0146550266654231E-11</v>
      </c>
      <c r="DP29" s="3">
        <f t="shared" si="108"/>
        <v>3.1250770307384704E-11</v>
      </c>
      <c r="DQ29" s="3">
        <f t="shared" si="109"/>
        <v>4.080975657382504E-11</v>
      </c>
      <c r="DR29" s="3">
        <f t="shared" si="110"/>
        <v>3.9471994513684422E-11</v>
      </c>
      <c r="DS29">
        <f t="shared" si="200"/>
        <v>6389.6505072906848</v>
      </c>
      <c r="DT29">
        <f t="shared" si="201"/>
        <v>6094.5090533502498</v>
      </c>
      <c r="DU29">
        <f t="shared" si="202"/>
        <v>128.54758135066407</v>
      </c>
      <c r="DV29">
        <f t="shared" si="203"/>
        <v>189.99157634050056</v>
      </c>
      <c r="DW29" s="3">
        <f t="shared" si="204"/>
        <v>2.8334365454472099E-3</v>
      </c>
      <c r="DX29">
        <f t="shared" si="205"/>
        <v>1.4408518878484378E-2</v>
      </c>
      <c r="DY29">
        <f>SQRT(('3d AE'!C$34-$DD29)^2+('3d AE'!D$34-$DE29)^2+('3d AE'!E$34-$DF29)^2)</f>
        <v>15.338422969816399</v>
      </c>
      <c r="DZ29">
        <f>SQRT(('3d AE'!C$33-$DD29)^2+('3d AE'!D$33-$DE29)^2+('3d AE'!E$33-$DF29)^2)</f>
        <v>76.270261632963411</v>
      </c>
      <c r="EA29">
        <f t="shared" si="206"/>
        <v>91.608684602779817</v>
      </c>
      <c r="EB29">
        <f t="shared" si="117"/>
        <v>6.8776390550908673E-3</v>
      </c>
      <c r="EC29" t="str">
        <f t="shared" si="125"/>
        <v>--------</v>
      </c>
      <c r="ED29" t="str">
        <f t="shared" si="118"/>
        <v>--------</v>
      </c>
      <c r="EE29" t="str">
        <f t="shared" si="119"/>
        <v>--------</v>
      </c>
    </row>
    <row r="30" spans="1:143" x14ac:dyDescent="0.25">
      <c r="B30" s="28">
        <f>'3d AE'!F17</f>
        <v>115.09964912888675</v>
      </c>
      <c r="C30" s="5">
        <f>SQRT((B7-$B$6)^2+(C7-$C$6)^2+(D7-$D$6)^2)</f>
        <v>267</v>
      </c>
      <c r="D30" t="s">
        <v>3</v>
      </c>
      <c r="E30">
        <f t="shared" si="120"/>
        <v>0.28418724999999934</v>
      </c>
      <c r="F30">
        <v>0</v>
      </c>
      <c r="G30">
        <f t="shared" si="121"/>
        <v>48.038574285355821</v>
      </c>
      <c r="H30">
        <f t="shared" si="122"/>
        <v>115.09962333442679</v>
      </c>
      <c r="I30">
        <f t="shared" si="46"/>
        <v>107.66791445314658</v>
      </c>
      <c r="J30">
        <f t="shared" si="47"/>
        <v>169.03845716285983</v>
      </c>
      <c r="K30">
        <f t="shared" si="2"/>
        <v>0.51492824999997566</v>
      </c>
      <c r="L30">
        <f t="shared" si="2"/>
        <v>-44.670844499999916</v>
      </c>
      <c r="M30">
        <f t="shared" si="2"/>
        <v>91.455215250000066</v>
      </c>
      <c r="N30">
        <f t="shared" si="3"/>
        <v>15.193592835923528</v>
      </c>
      <c r="O30">
        <f t="shared" si="3"/>
        <v>-93.070765567099201</v>
      </c>
      <c r="P30">
        <f t="shared" si="3"/>
        <v>47.419221492229411</v>
      </c>
      <c r="Q30">
        <f t="shared" si="4"/>
        <v>13.566902476685065</v>
      </c>
      <c r="R30">
        <f t="shared" si="4"/>
        <v>-87.70708384204265</v>
      </c>
      <c r="S30">
        <f t="shared" si="4"/>
        <v>52.299292569944811</v>
      </c>
      <c r="T30">
        <f t="shared" si="48"/>
        <v>-215.76120349999019</v>
      </c>
      <c r="U30">
        <f t="shared" si="49"/>
        <v>-2439.8414222500069</v>
      </c>
      <c r="V30">
        <f t="shared" si="50"/>
        <v>-1553.2658649999776</v>
      </c>
      <c r="W30">
        <f t="shared" si="51"/>
        <v>33175.588784997992</v>
      </c>
      <c r="X30">
        <f t="shared" si="208"/>
        <v>1759.0084435957008</v>
      </c>
      <c r="Y30">
        <f t="shared" si="209"/>
        <v>17714.901827011403</v>
      </c>
      <c r="Z30">
        <f t="shared" si="210"/>
        <v>4572.1737794382789</v>
      </c>
      <c r="AA30">
        <f t="shared" si="211"/>
        <v>1405204.8957508632</v>
      </c>
      <c r="AB30">
        <f t="shared" si="212"/>
        <v>783.07740994568712</v>
      </c>
      <c r="AC30">
        <f t="shared" si="213"/>
        <v>8040.2156144775508</v>
      </c>
      <c r="AD30">
        <f t="shared" si="214"/>
        <v>-869.49946665109383</v>
      </c>
      <c r="AE30">
        <f t="shared" si="215"/>
        <v>740034.13715045142</v>
      </c>
      <c r="AF30" s="6">
        <f t="shared" si="60"/>
        <v>6219.3546639923434</v>
      </c>
      <c r="AG30" s="6">
        <f t="shared" si="61"/>
        <v>-520.93826056394983</v>
      </c>
      <c r="AH30" s="6">
        <f t="shared" si="62"/>
        <v>-66.9970877924832</v>
      </c>
      <c r="AL30" s="1">
        <f t="shared" si="216"/>
        <v>-142.68090167496044</v>
      </c>
      <c r="AM30" s="1">
        <f t="shared" si="217"/>
        <v>245.47913621700067</v>
      </c>
      <c r="AN30" s="1">
        <f t="shared" si="218"/>
        <v>245.47913621700064</v>
      </c>
      <c r="AO30" s="1">
        <f t="shared" si="219"/>
        <v>16360573.332923671</v>
      </c>
      <c r="AP30" s="1">
        <f t="shared" si="220"/>
        <v>-1745710.0544212386</v>
      </c>
      <c r="AQ30" s="1">
        <f t="shared" si="221"/>
        <v>469513.12469214993</v>
      </c>
      <c r="AR30" s="1">
        <f t="shared" si="222"/>
        <v>0</v>
      </c>
      <c r="AS30" s="1">
        <f t="shared" si="223"/>
        <v>2.86102294921875E-6</v>
      </c>
      <c r="AT30" s="1">
        <f t="shared" si="224"/>
        <v>24540859.999385506</v>
      </c>
      <c r="AU30" s="1">
        <f t="shared" si="225"/>
        <v>-2618707.7625335329</v>
      </c>
      <c r="AV30" s="1">
        <f t="shared" si="226"/>
        <v>704515.16617444193</v>
      </c>
      <c r="AW30" s="1">
        <f t="shared" si="227"/>
        <v>7.8015727922320366E-7</v>
      </c>
      <c r="AX30" s="1">
        <f t="shared" si="228"/>
        <v>2.2479798644781113E-6</v>
      </c>
      <c r="AY30" s="2">
        <f t="shared" si="229"/>
        <v>-76.702330939481783</v>
      </c>
      <c r="AZ30" s="2">
        <f t="shared" si="230"/>
        <v>141.84121209299678</v>
      </c>
      <c r="BA30" s="2">
        <f t="shared" si="231"/>
        <v>141.84121209299678</v>
      </c>
      <c r="BB30" s="2">
        <f t="shared" si="232"/>
        <v>14610033.276567427</v>
      </c>
      <c r="BC30" s="2">
        <f t="shared" si="233"/>
        <v>-1403931.6618884692</v>
      </c>
      <c r="BD30" s="2">
        <f t="shared" si="234"/>
        <v>175818.10423464747</v>
      </c>
      <c r="BE30" s="2">
        <f t="shared" si="235"/>
        <v>0</v>
      </c>
      <c r="BF30" s="2">
        <f t="shared" si="236"/>
        <v>0</v>
      </c>
      <c r="BG30" s="2">
        <f t="shared" si="237"/>
        <v>24837056.570164625</v>
      </c>
      <c r="BH30" s="2">
        <f t="shared" si="238"/>
        <v>-2386760.5275413371</v>
      </c>
      <c r="BI30" s="2">
        <f t="shared" si="239"/>
        <v>299032.61841099372</v>
      </c>
      <c r="BJ30" s="2">
        <f t="shared" si="240"/>
        <v>-6.5035419538617134E-7</v>
      </c>
      <c r="BK30" s="2">
        <f t="shared" si="241"/>
        <v>4.1871098801493645E-6</v>
      </c>
      <c r="BL30" s="29">
        <f t="shared" si="242"/>
        <v>-88.286131048366101</v>
      </c>
      <c r="BM30" s="29">
        <f t="shared" si="243"/>
        <v>34.726424697950144</v>
      </c>
      <c r="BN30" s="29">
        <f t="shared" si="244"/>
        <v>34.726424697950037</v>
      </c>
      <c r="BO30" s="29">
        <f t="shared" si="245"/>
        <v>-52164360.703907385</v>
      </c>
      <c r="BP30" s="29">
        <f t="shared" si="246"/>
        <v>5109822.9045653436</v>
      </c>
      <c r="BQ30" s="29">
        <f t="shared" si="247"/>
        <v>270667.71405779757</v>
      </c>
      <c r="BR30" s="29">
        <f t="shared" si="248"/>
        <v>1.1682510375976563E-5</v>
      </c>
      <c r="BS30" s="29">
        <f t="shared" si="249"/>
        <v>6.0796737670898438E-6</v>
      </c>
      <c r="BT30" s="29">
        <f t="shared" si="250"/>
        <v>92852562.052955151</v>
      </c>
      <c r="BU30" s="29">
        <f t="shared" si="251"/>
        <v>-9095573.0562573597</v>
      </c>
      <c r="BV30" s="29">
        <f t="shared" si="252"/>
        <v>-481753.80459818174</v>
      </c>
      <c r="BW30" s="29">
        <f t="shared" si="253"/>
        <v>2.7248170226812363E-6</v>
      </c>
      <c r="BX30" s="29">
        <f t="shared" si="254"/>
        <v>5.8102887123823166E-7</v>
      </c>
      <c r="BY30" s="3">
        <f>0</f>
        <v>0</v>
      </c>
      <c r="BZ30" s="3">
        <f t="shared" si="255"/>
        <v>65.978570735478655</v>
      </c>
      <c r="CA30" s="3">
        <f t="shared" si="256"/>
        <v>-103.63792412400389</v>
      </c>
      <c r="CB30" s="5">
        <f t="shared" si="257"/>
        <v>352236909115.79272</v>
      </c>
      <c r="CC30" s="5">
        <f t="shared" si="258"/>
        <v>3983117387950.894</v>
      </c>
      <c r="CD30" s="5">
        <f t="shared" si="259"/>
        <v>2535755077592.9258</v>
      </c>
      <c r="CE30" s="3">
        <f t="shared" si="260"/>
        <v>-3.9599506655788524E-14</v>
      </c>
      <c r="CF30" s="3">
        <f t="shared" si="261"/>
        <v>-3.8014283102638321E-4</v>
      </c>
      <c r="CG30" s="61">
        <f t="shared" si="262"/>
        <v>-6219.3546639923543</v>
      </c>
      <c r="CH30" s="61">
        <f t="shared" si="263"/>
        <v>520.93826056395073</v>
      </c>
      <c r="CI30" s="61">
        <f t="shared" si="264"/>
        <v>66.997087792483541</v>
      </c>
      <c r="CJ30" s="62">
        <f t="shared" si="194"/>
        <v>0.64828913432233648</v>
      </c>
      <c r="CK30" s="3">
        <f t="shared" si="207"/>
        <v>6232.2642037986479</v>
      </c>
      <c r="CL30" s="3">
        <f t="shared" si="91"/>
        <v>13.566902476685065</v>
      </c>
      <c r="CM30" s="3">
        <f t="shared" si="92"/>
        <v>-87.70708384204265</v>
      </c>
      <c r="CN30" s="3">
        <f t="shared" si="93"/>
        <v>52.299292569944811</v>
      </c>
      <c r="CO30" s="3">
        <f t="shared" si="94"/>
        <v>6262.5854432659326</v>
      </c>
      <c r="CP30" s="3">
        <f t="shared" si="95"/>
        <v>6280.6289207493364</v>
      </c>
      <c r="CQ30" s="3">
        <f t="shared" si="96"/>
        <v>1.6536686326367178E-2</v>
      </c>
      <c r="CR30" s="3">
        <f t="shared" si="31"/>
        <v>9.3530102652614744E-3</v>
      </c>
      <c r="CS30" s="3">
        <f t="shared" si="32"/>
        <v>0.9678498842732467</v>
      </c>
      <c r="CT30" s="3">
        <f t="shared" si="97"/>
        <v>4.1016102114128601E-2</v>
      </c>
      <c r="CU30" s="3">
        <f t="shared" si="33"/>
        <v>3113.1534567454091</v>
      </c>
      <c r="CV30" s="3">
        <f t="shared" si="98"/>
        <v>3013.065212835902</v>
      </c>
      <c r="CW30" s="3">
        <f t="shared" si="34"/>
        <v>-3117.6450277763988</v>
      </c>
      <c r="CX30" s="3">
        <f t="shared" si="35"/>
        <v>255.72288664164523</v>
      </c>
      <c r="CY30" s="3">
        <f t="shared" si="36"/>
        <v>94.971777893133236</v>
      </c>
      <c r="CZ30" s="3">
        <f t="shared" si="37"/>
        <v>-3222.7321628710538</v>
      </c>
      <c r="DA30" s="3">
        <f t="shared" si="38"/>
        <v>207.69804467803885</v>
      </c>
      <c r="DB30" s="3">
        <f t="shared" si="39"/>
        <v>40.612817343491074</v>
      </c>
      <c r="DC30" s="3">
        <f t="shared" si="40"/>
        <v>-1.2846612662542611E-11</v>
      </c>
      <c r="DD30" s="3">
        <f t="shared" si="175"/>
        <v>-3185.5560125738821</v>
      </c>
      <c r="DE30" s="3">
        <f t="shared" si="176"/>
        <v>224.68755287263184</v>
      </c>
      <c r="DF30" s="3">
        <f t="shared" si="177"/>
        <v>59.843114996684015</v>
      </c>
      <c r="DG30" s="3">
        <f t="shared" si="178"/>
        <v>-3148.3807619679578</v>
      </c>
      <c r="DH30" s="3">
        <f t="shared" si="179"/>
        <v>241.67664990814322</v>
      </c>
      <c r="DI30" s="3">
        <f t="shared" si="180"/>
        <v>79.072947261978086</v>
      </c>
      <c r="DJ30" s="3">
        <f t="shared" si="181"/>
        <v>-3190.1155030765171</v>
      </c>
      <c r="DK30" s="3">
        <f t="shared" si="182"/>
        <v>222.60386479200838</v>
      </c>
      <c r="DL30" s="3">
        <f t="shared" si="183"/>
        <v>57.484603994019913</v>
      </c>
      <c r="DM30" s="3">
        <f t="shared" si="105"/>
        <v>-3.801403636316536E-12</v>
      </c>
      <c r="DN30" s="3">
        <f t="shared" si="106"/>
        <v>-8.1001871876651421E-12</v>
      </c>
      <c r="DO30" s="3">
        <f t="shared" si="107"/>
        <v>-8.8959950517164543E-12</v>
      </c>
      <c r="DP30" s="3">
        <f t="shared" si="108"/>
        <v>2.8926755196976178E-11</v>
      </c>
      <c r="DQ30" s="3">
        <f t="shared" si="109"/>
        <v>3.7768409809989048E-11</v>
      </c>
      <c r="DR30" s="3">
        <f t="shared" si="110"/>
        <v>3.6551644765176871E-11</v>
      </c>
      <c r="DS30">
        <f t="shared" si="200"/>
        <v>6389.8773561562621</v>
      </c>
      <c r="DT30">
        <f t="shared" si="201"/>
        <v>6094.7358720589273</v>
      </c>
      <c r="DU30">
        <f t="shared" si="202"/>
        <v>128.5475776131114</v>
      </c>
      <c r="DV30">
        <f t="shared" si="203"/>
        <v>189.99158203476136</v>
      </c>
      <c r="DW30" s="3">
        <f t="shared" si="204"/>
        <v>2.8333334520489473E-3</v>
      </c>
      <c r="DX30">
        <f t="shared" si="205"/>
        <v>1.4407981810180326E-2</v>
      </c>
      <c r="DY30">
        <f>SQRT(('3d AE'!C$34-$DD30)^2+('3d AE'!D$34-$DE30)^2+('3d AE'!E$34-$DF30)^2)</f>
        <v>15.184933005835648</v>
      </c>
      <c r="DZ30">
        <f>SQRT(('3d AE'!C$33-$DD30)^2+('3d AE'!D$33-$DE30)^2+('3d AE'!E$33-$DF30)^2)</f>
        <v>76.420678458011992</v>
      </c>
      <c r="EA30">
        <f t="shared" si="206"/>
        <v>91.605611463847637</v>
      </c>
      <c r="EB30">
        <f t="shared" si="117"/>
        <v>3.8045001229107811E-3</v>
      </c>
      <c r="EC30" t="str">
        <f t="shared" si="125"/>
        <v>--------</v>
      </c>
      <c r="ED30" t="str">
        <f t="shared" si="118"/>
        <v>--------</v>
      </c>
      <c r="EE30" t="str">
        <f t="shared" si="119"/>
        <v>--------</v>
      </c>
    </row>
    <row r="31" spans="1:143" x14ac:dyDescent="0.25">
      <c r="B31" s="28">
        <f>'3d AE'!F18</f>
        <v>107.6679419066177</v>
      </c>
      <c r="C31" s="5">
        <f t="shared" si="265"/>
        <v>575.85067508860311</v>
      </c>
      <c r="D31" t="s">
        <v>4</v>
      </c>
      <c r="E31">
        <f t="shared" si="120"/>
        <v>0.28418729999999931</v>
      </c>
      <c r="F31">
        <v>0</v>
      </c>
      <c r="G31">
        <f t="shared" si="121"/>
        <v>48.038582737278681</v>
      </c>
      <c r="H31">
        <f t="shared" si="122"/>
        <v>115.09963236168525</v>
      </c>
      <c r="I31">
        <f t="shared" si="46"/>
        <v>107.66792406100714</v>
      </c>
      <c r="J31">
        <f t="shared" si="47"/>
        <v>169.03845716285983</v>
      </c>
      <c r="K31">
        <f t="shared" si="2"/>
        <v>0.51493009999997419</v>
      </c>
      <c r="L31">
        <f t="shared" si="2"/>
        <v>-44.670850599999916</v>
      </c>
      <c r="M31">
        <f t="shared" si="2"/>
        <v>91.455209700000069</v>
      </c>
      <c r="N31">
        <f t="shared" si="3"/>
        <v>15.193594811855917</v>
      </c>
      <c r="O31">
        <f t="shared" si="3"/>
        <v>-93.070772082335736</v>
      </c>
      <c r="P31">
        <f t="shared" si="3"/>
        <v>47.41921556443225</v>
      </c>
      <c r="Q31">
        <f t="shared" si="4"/>
        <v>13.566904579702605</v>
      </c>
      <c r="R31">
        <f t="shared" si="4"/>
        <v>-87.707090776316704</v>
      </c>
      <c r="S31">
        <f t="shared" si="4"/>
        <v>52.299286260892188</v>
      </c>
      <c r="T31">
        <f t="shared" si="48"/>
        <v>-215.76198779998958</v>
      </c>
      <c r="U31">
        <f t="shared" si="49"/>
        <v>-2439.8402253000095</v>
      </c>
      <c r="V31">
        <f t="shared" si="50"/>
        <v>-1553.2674419999767</v>
      </c>
      <c r="W31">
        <f t="shared" si="51"/>
        <v>33175.763777997752</v>
      </c>
      <c r="X31">
        <f t="shared" si="208"/>
        <v>1759.0071524039881</v>
      </c>
      <c r="Y31">
        <f t="shared" si="209"/>
        <v>17714.904632835402</v>
      </c>
      <c r="Z31">
        <f t="shared" si="210"/>
        <v>4572.1702651624137</v>
      </c>
      <c r="AA31">
        <f t="shared" si="211"/>
        <v>1405205.4821971306</v>
      </c>
      <c r="AB31">
        <f t="shared" si="212"/>
        <v>783.07692727474159</v>
      </c>
      <c r="AC31">
        <f t="shared" si="213"/>
        <v>8040.2172401101161</v>
      </c>
      <c r="AD31">
        <f t="shared" si="214"/>
        <v>-869.50141427269045</v>
      </c>
      <c r="AE31">
        <f t="shared" si="215"/>
        <v>740034.43675803929</v>
      </c>
      <c r="AF31" s="6">
        <f t="shared" si="60"/>
        <v>6219.5804963811461</v>
      </c>
      <c r="AG31" s="6">
        <f t="shared" si="61"/>
        <v>-520.95986599699188</v>
      </c>
      <c r="AH31" s="6">
        <f t="shared" si="62"/>
        <v>-66.99810690609857</v>
      </c>
      <c r="AL31" s="1">
        <f t="shared" si="216"/>
        <v>-142.68073043293273</v>
      </c>
      <c r="AM31" s="1">
        <f t="shared" si="217"/>
        <v>245.4786207148608</v>
      </c>
      <c r="AN31" s="1">
        <f t="shared" si="218"/>
        <v>245.4786207148608</v>
      </c>
      <c r="AO31" s="1">
        <f t="shared" si="219"/>
        <v>16360619.674453912</v>
      </c>
      <c r="AP31" s="1">
        <f t="shared" si="220"/>
        <v>-1745707.9951027581</v>
      </c>
      <c r="AQ31" s="1">
        <f t="shared" si="221"/>
        <v>469493.36975786369</v>
      </c>
      <c r="AR31" s="1">
        <f t="shared" si="222"/>
        <v>0</v>
      </c>
      <c r="AS31" s="1">
        <f t="shared" si="223"/>
        <v>0</v>
      </c>
      <c r="AT31" s="1">
        <f t="shared" si="224"/>
        <v>24540929.511680868</v>
      </c>
      <c r="AU31" s="1">
        <f t="shared" si="225"/>
        <v>-2618704.6733845701</v>
      </c>
      <c r="AV31" s="1">
        <f t="shared" si="226"/>
        <v>704485.5332575104</v>
      </c>
      <c r="AW31" s="1">
        <f t="shared" si="227"/>
        <v>9.8015880212187767E-7</v>
      </c>
      <c r="AX31" s="1">
        <f t="shared" si="228"/>
        <v>-7.3066912591457367E-6</v>
      </c>
      <c r="AY31" s="2">
        <f t="shared" si="229"/>
        <v>-76.702328527701113</v>
      </c>
      <c r="AZ31" s="2">
        <f t="shared" si="230"/>
        <v>141.84111785049743</v>
      </c>
      <c r="BA31" s="2">
        <f t="shared" si="231"/>
        <v>141.8411178504974</v>
      </c>
      <c r="BB31" s="2">
        <f t="shared" si="232"/>
        <v>14610052.192167711</v>
      </c>
      <c r="BC31" s="2">
        <f t="shared" si="233"/>
        <v>-1403933.2492556176</v>
      </c>
      <c r="BD31" s="2">
        <f t="shared" si="234"/>
        <v>175809.33259933977</v>
      </c>
      <c r="BE31" s="2">
        <f t="shared" si="235"/>
        <v>5.3644180297851563E-7</v>
      </c>
      <c r="BF31" s="2">
        <f t="shared" si="236"/>
        <v>-3.8743019104003906E-7</v>
      </c>
      <c r="BG31" s="2">
        <f t="shared" si="237"/>
        <v>24837088.726685107</v>
      </c>
      <c r="BH31" s="2">
        <f t="shared" si="238"/>
        <v>-2386763.2260630778</v>
      </c>
      <c r="BI31" s="2">
        <f t="shared" si="239"/>
        <v>299017.70653672813</v>
      </c>
      <c r="BJ31" s="2">
        <f t="shared" si="240"/>
        <v>1.1589727364480495E-6</v>
      </c>
      <c r="BK31" s="2">
        <f t="shared" si="241"/>
        <v>-2.207467332482338E-6</v>
      </c>
      <c r="BL31" s="29">
        <f t="shared" si="242"/>
        <v>-88.286142413134414</v>
      </c>
      <c r="BM31" s="29">
        <f t="shared" si="243"/>
        <v>34.726421336986284</v>
      </c>
      <c r="BN31" s="29">
        <f t="shared" si="244"/>
        <v>34.726421336986469</v>
      </c>
      <c r="BO31" s="29">
        <f t="shared" si="245"/>
        <v>-52164376.8226339</v>
      </c>
      <c r="BP31" s="29">
        <f t="shared" si="246"/>
        <v>5109820.248951369</v>
      </c>
      <c r="BQ31" s="29">
        <f t="shared" si="247"/>
        <v>270666.54538971744</v>
      </c>
      <c r="BR31" s="29">
        <f t="shared" si="248"/>
        <v>-3.5762786865234375E-6</v>
      </c>
      <c r="BS31" s="29">
        <f t="shared" si="249"/>
        <v>-5.5134296417236328E-6</v>
      </c>
      <c r="BT31" s="29">
        <f t="shared" si="250"/>
        <v>92852590.74428834</v>
      </c>
      <c r="BU31" s="29">
        <f t="shared" si="251"/>
        <v>-9095568.3292758502</v>
      </c>
      <c r="BV31" s="29">
        <f t="shared" si="252"/>
        <v>-481751.72437236004</v>
      </c>
      <c r="BW31" s="29">
        <f t="shared" si="253"/>
        <v>-6.8298541009426117E-6</v>
      </c>
      <c r="BX31" s="29">
        <f t="shared" si="254"/>
        <v>5.6603457778692245E-6</v>
      </c>
      <c r="BY31" s="3">
        <f>0</f>
        <v>0</v>
      </c>
      <c r="BZ31" s="3">
        <f t="shared" si="255"/>
        <v>65.978401905231621</v>
      </c>
      <c r="CA31" s="3">
        <f t="shared" si="256"/>
        <v>-103.63750286436337</v>
      </c>
      <c r="CB31" s="5">
        <f t="shared" si="257"/>
        <v>352225594575.7793</v>
      </c>
      <c r="CC31" s="5">
        <f t="shared" si="258"/>
        <v>3982973010161.7119</v>
      </c>
      <c r="CD31" s="5">
        <f t="shared" si="259"/>
        <v>2535666981344.2852</v>
      </c>
      <c r="CE31" s="3">
        <f t="shared" si="260"/>
        <v>-7.2601694148083378E-14</v>
      </c>
      <c r="CF31" s="3">
        <f t="shared" si="261"/>
        <v>-3.8015555768297854E-4</v>
      </c>
      <c r="CG31" s="61">
        <f t="shared" ref="CG31:CG33" si="266">CF31*AO31</f>
        <v>-6219.5804963811379</v>
      </c>
      <c r="CH31" s="61">
        <f t="shared" ref="CH31:CH33" si="267">AL31+CF31*AP31</f>
        <v>520.95986599699063</v>
      </c>
      <c r="CI31" s="61">
        <f t="shared" ref="CI31:CI33" si="268">AM31+CF31*AQ31</f>
        <v>66.998106906099281</v>
      </c>
      <c r="CJ31" s="62">
        <f t="shared" si="194"/>
        <v>0.4214233124074635</v>
      </c>
      <c r="CK31" s="3">
        <f t="shared" si="207"/>
        <v>6232.4910374878727</v>
      </c>
      <c r="CL31" s="3">
        <f t="shared" si="91"/>
        <v>13.566904579702605</v>
      </c>
      <c r="CM31" s="3">
        <f t="shared" si="92"/>
        <v>-87.707090776316704</v>
      </c>
      <c r="CN31" s="3">
        <f t="shared" si="93"/>
        <v>52.299286260892188</v>
      </c>
      <c r="CO31" s="3">
        <f t="shared" si="94"/>
        <v>6262.8123109112021</v>
      </c>
      <c r="CP31" s="3">
        <f t="shared" si="95"/>
        <v>6280.8557757789094</v>
      </c>
      <c r="CQ31" s="3">
        <f t="shared" si="96"/>
        <v>1.6536085873881001E-2</v>
      </c>
      <c r="CR31" s="3">
        <f t="shared" si="31"/>
        <v>9.3526709661151397E-3</v>
      </c>
      <c r="CS31" s="3">
        <f t="shared" si="32"/>
        <v>0.96784985419553904</v>
      </c>
      <c r="CT31" s="3">
        <f t="shared" si="97"/>
        <v>4.1015551407320237E-2</v>
      </c>
      <c r="CU31" s="3">
        <f t="shared" si="33"/>
        <v>3113.1952563737277</v>
      </c>
      <c r="CV31" s="3">
        <f t="shared" si="98"/>
        <v>3013.1055749635561</v>
      </c>
      <c r="CW31" s="3">
        <f t="shared" si="34"/>
        <v>-3117.8292978432623</v>
      </c>
      <c r="CX31" s="3">
        <f t="shared" si="35"/>
        <v>255.73979167933419</v>
      </c>
      <c r="CY31" s="3">
        <f t="shared" si="36"/>
        <v>94.971645396441573</v>
      </c>
      <c r="CZ31" s="3">
        <f t="shared" si="37"/>
        <v>-3222.9177500899295</v>
      </c>
      <c r="DA31" s="3">
        <f t="shared" si="38"/>
        <v>207.71640321122072</v>
      </c>
      <c r="DB31" s="3">
        <f t="shared" si="39"/>
        <v>40.613947096179345</v>
      </c>
      <c r="DC31" s="3">
        <f t="shared" si="40"/>
        <v>1.6413537196058314E-11</v>
      </c>
      <c r="DD31" s="3">
        <f t="shared" si="175"/>
        <v>-3185.7411338304769</v>
      </c>
      <c r="DE31" s="3">
        <f t="shared" si="176"/>
        <v>224.70539720998133</v>
      </c>
      <c r="DF31" s="3">
        <f t="shared" si="177"/>
        <v>59.843798209720987</v>
      </c>
      <c r="DG31" s="3">
        <f t="shared" si="178"/>
        <v>-3148.5654172735481</v>
      </c>
      <c r="DH31" s="3">
        <f t="shared" si="179"/>
        <v>241.69398006210429</v>
      </c>
      <c r="DI31" s="3">
        <f t="shared" si="180"/>
        <v>79.07318394617036</v>
      </c>
      <c r="DJ31" s="3">
        <f t="shared" si="181"/>
        <v>-3190.3006814813257</v>
      </c>
      <c r="DK31" s="3">
        <f t="shared" si="182"/>
        <v>222.62177219320378</v>
      </c>
      <c r="DL31" s="3">
        <f t="shared" si="183"/>
        <v>57.485341973171259</v>
      </c>
      <c r="DM31" s="3">
        <f t="shared" si="105"/>
        <v>4.8956394493870903E-12</v>
      </c>
      <c r="DN31" s="3">
        <f t="shared" si="106"/>
        <v>1.0743406164692715E-11</v>
      </c>
      <c r="DO31" s="3">
        <f t="shared" si="107"/>
        <v>1.1496581464598421E-11</v>
      </c>
      <c r="DP31" s="3">
        <f t="shared" si="108"/>
        <v>2.0913585180725191E-14</v>
      </c>
      <c r="DQ31" s="3">
        <f t="shared" si="109"/>
        <v>7.5213489335872246E-14</v>
      </c>
      <c r="DR31" s="3">
        <f t="shared" si="110"/>
        <v>8.8161503552012147E-14</v>
      </c>
      <c r="DS31">
        <f t="shared" si="200"/>
        <v>6390.1042213451992</v>
      </c>
      <c r="DT31">
        <f t="shared" si="201"/>
        <v>6094.9627070910401</v>
      </c>
      <c r="DU31">
        <f t="shared" si="202"/>
        <v>128.54757387556</v>
      </c>
      <c r="DV31">
        <f t="shared" si="203"/>
        <v>189.99158772902149</v>
      </c>
      <c r="DW31" s="3">
        <f t="shared" si="204"/>
        <v>2.8332303587788044E-3</v>
      </c>
      <c r="DX31">
        <f t="shared" si="205"/>
        <v>1.4407444743257392E-2</v>
      </c>
      <c r="DY31">
        <f>SQRT(('3d AE'!C$34-$DD31)^2+('3d AE'!D$34-$DE31)^2+('3d AE'!E$34-$DF31)^2)</f>
        <v>15.032163119722806</v>
      </c>
      <c r="DZ31">
        <f>SQRT(('3d AE'!C$33-$DD31)^2+('3d AE'!D$33-$DE31)^2+('3d AE'!E$33-$DF31)^2)</f>
        <v>76.571264566001659</v>
      </c>
      <c r="EA31">
        <f t="shared" si="206"/>
        <v>91.603427685724469</v>
      </c>
      <c r="EB31">
        <f t="shared" si="117"/>
        <v>1.6207219997426137E-3</v>
      </c>
      <c r="EC31" t="str">
        <f t="shared" si="125"/>
        <v>--------</v>
      </c>
      <c r="ED31" t="str">
        <f t="shared" si="118"/>
        <v>--------</v>
      </c>
      <c r="EE31" t="str">
        <f t="shared" si="119"/>
        <v>--------</v>
      </c>
    </row>
    <row r="32" spans="1:143" x14ac:dyDescent="0.25">
      <c r="B32" s="28">
        <f>'3d AE'!F19</f>
        <v>169.03845716285983</v>
      </c>
      <c r="C32" s="5">
        <f t="shared" si="265"/>
        <v>482.3245795105201</v>
      </c>
      <c r="D32" t="s">
        <v>5</v>
      </c>
      <c r="E32">
        <f t="shared" si="120"/>
        <v>0.28418734999999928</v>
      </c>
      <c r="F32">
        <v>0</v>
      </c>
      <c r="G32">
        <f t="shared" si="121"/>
        <v>48.038591189201533</v>
      </c>
      <c r="H32">
        <f t="shared" si="122"/>
        <v>115.09964138894199</v>
      </c>
      <c r="I32">
        <f t="shared" si="46"/>
        <v>107.66793366886606</v>
      </c>
      <c r="J32">
        <f t="shared" si="47"/>
        <v>169.03845716285983</v>
      </c>
      <c r="K32">
        <f t="shared" si="2"/>
        <v>0.51493194999997272</v>
      </c>
      <c r="L32">
        <f t="shared" si="2"/>
        <v>-44.670856699999909</v>
      </c>
      <c r="M32">
        <f t="shared" si="2"/>
        <v>91.455204150000071</v>
      </c>
      <c r="N32">
        <f t="shared" si="3"/>
        <v>15.193596787787936</v>
      </c>
      <c r="O32">
        <f t="shared" si="3"/>
        <v>-93.070778597571021</v>
      </c>
      <c r="P32">
        <f t="shared" si="3"/>
        <v>47.419209636636197</v>
      </c>
      <c r="Q32">
        <f t="shared" si="4"/>
        <v>13.56690668271979</v>
      </c>
      <c r="R32">
        <f t="shared" si="4"/>
        <v>-87.707097710589579</v>
      </c>
      <c r="S32">
        <f t="shared" si="4"/>
        <v>52.299279951840631</v>
      </c>
      <c r="T32">
        <f t="shared" si="48"/>
        <v>-215.76277209998898</v>
      </c>
      <c r="U32">
        <f t="shared" si="49"/>
        <v>-2439.8390283500121</v>
      </c>
      <c r="V32">
        <f t="shared" si="50"/>
        <v>-1553.2690189999757</v>
      </c>
      <c r="W32">
        <f t="shared" si="51"/>
        <v>33175.938770997513</v>
      </c>
      <c r="X32">
        <f t="shared" si="208"/>
        <v>1759.0058612125235</v>
      </c>
      <c r="Y32">
        <f t="shared" si="209"/>
        <v>17714.907438658862</v>
      </c>
      <c r="Z32">
        <f t="shared" si="210"/>
        <v>4572.1667508872242</v>
      </c>
      <c r="AA32">
        <f t="shared" si="211"/>
        <v>1405206.0686432854</v>
      </c>
      <c r="AB32">
        <f t="shared" si="212"/>
        <v>783.07644460387928</v>
      </c>
      <c r="AC32">
        <f t="shared" si="213"/>
        <v>8040.2188657424012</v>
      </c>
      <c r="AD32">
        <f t="shared" si="214"/>
        <v>-869.50336189395603</v>
      </c>
      <c r="AE32">
        <f t="shared" si="215"/>
        <v>740034.73636557616</v>
      </c>
      <c r="AF32" s="6">
        <f t="shared" si="60"/>
        <v>6219.8063450212376</v>
      </c>
      <c r="AG32" s="6">
        <f t="shared" si="61"/>
        <v>-520.98147298549827</v>
      </c>
      <c r="AH32" s="6">
        <f t="shared" si="62"/>
        <v>-66.99912609316371</v>
      </c>
      <c r="AL32" s="1">
        <f t="shared" si="216"/>
        <v>-142.6805591919215</v>
      </c>
      <c r="AM32" s="1">
        <f t="shared" si="217"/>
        <v>245.47810521562823</v>
      </c>
      <c r="AN32" s="1">
        <f t="shared" si="218"/>
        <v>245.47810521562818</v>
      </c>
      <c r="AO32" s="1">
        <f t="shared" si="219"/>
        <v>16360666.015982106</v>
      </c>
      <c r="AP32" s="1">
        <f t="shared" si="220"/>
        <v>-1745705.9357859569</v>
      </c>
      <c r="AQ32" s="1">
        <f t="shared" si="221"/>
        <v>469473.6148229884</v>
      </c>
      <c r="AR32" s="1">
        <f t="shared" si="222"/>
        <v>0</v>
      </c>
      <c r="AS32" s="1">
        <f t="shared" si="223"/>
        <v>-3.814697265625E-6</v>
      </c>
      <c r="AT32" s="1">
        <f t="shared" si="224"/>
        <v>24540999.023973159</v>
      </c>
      <c r="AU32" s="1">
        <f t="shared" si="225"/>
        <v>-2618701.5842381273</v>
      </c>
      <c r="AV32" s="1">
        <f t="shared" si="226"/>
        <v>704455.90033969819</v>
      </c>
      <c r="AW32" s="1">
        <f t="shared" si="227"/>
        <v>7.0332316681742668E-7</v>
      </c>
      <c r="AX32" s="1">
        <f t="shared" si="228"/>
        <v>-1.0298099368810654E-5</v>
      </c>
      <c r="AY32" s="2">
        <f t="shared" si="229"/>
        <v>-76.702326115944103</v>
      </c>
      <c r="AZ32" s="2">
        <f t="shared" si="230"/>
        <v>141.84102360823033</v>
      </c>
      <c r="BA32" s="2">
        <f t="shared" si="231"/>
        <v>141.84102360823042</v>
      </c>
      <c r="BB32" s="2">
        <f t="shared" si="232"/>
        <v>14610071.107767217</v>
      </c>
      <c r="BC32" s="2">
        <f t="shared" si="233"/>
        <v>-1403934.8366243562</v>
      </c>
      <c r="BD32" s="2">
        <f t="shared" si="234"/>
        <v>175800.56096290122</v>
      </c>
      <c r="BE32" s="2">
        <f t="shared" si="235"/>
        <v>0</v>
      </c>
      <c r="BF32" s="2">
        <f t="shared" si="236"/>
        <v>5.3644180297851563E-7</v>
      </c>
      <c r="BG32" s="2">
        <f t="shared" si="237"/>
        <v>24837120.883204266</v>
      </c>
      <c r="BH32" s="2">
        <f t="shared" si="238"/>
        <v>-2386765.9245875217</v>
      </c>
      <c r="BI32" s="2">
        <f t="shared" si="239"/>
        <v>299002.7946605403</v>
      </c>
      <c r="BJ32" s="2">
        <f t="shared" si="240"/>
        <v>-4.2916508391499519E-7</v>
      </c>
      <c r="BK32" s="2">
        <f t="shared" si="241"/>
        <v>-1.6494886949658394E-6</v>
      </c>
      <c r="BL32" s="29">
        <f t="shared" si="242"/>
        <v>-88.286153777898008</v>
      </c>
      <c r="BM32" s="29">
        <f t="shared" si="243"/>
        <v>34.726417976022006</v>
      </c>
      <c r="BN32" s="29">
        <f t="shared" si="244"/>
        <v>34.726417976021992</v>
      </c>
      <c r="BO32" s="29">
        <f t="shared" si="245"/>
        <v>-52164392.941357724</v>
      </c>
      <c r="BP32" s="29">
        <f t="shared" si="246"/>
        <v>5109817.5933363009</v>
      </c>
      <c r="BQ32" s="29">
        <f t="shared" si="247"/>
        <v>270665.37672059797</v>
      </c>
      <c r="BR32" s="29">
        <f t="shared" si="248"/>
        <v>2.47955322265625E-5</v>
      </c>
      <c r="BS32" s="29">
        <f t="shared" si="249"/>
        <v>4.7981739044189453E-6</v>
      </c>
      <c r="BT32" s="29">
        <f t="shared" si="250"/>
        <v>92852619.435616747</v>
      </c>
      <c r="BU32" s="29">
        <f t="shared" si="251"/>
        <v>-9095563.6022923943</v>
      </c>
      <c r="BV32" s="29">
        <f t="shared" si="252"/>
        <v>-481749.64414468838</v>
      </c>
      <c r="BW32" s="29">
        <f t="shared" si="253"/>
        <v>-6.5134372562170029E-5</v>
      </c>
      <c r="BX32" s="29">
        <f t="shared" si="254"/>
        <v>-1.8398393876850605E-5</v>
      </c>
      <c r="BY32" s="3">
        <f>0</f>
        <v>0</v>
      </c>
      <c r="BZ32" s="3">
        <f t="shared" si="255"/>
        <v>65.9782330759774</v>
      </c>
      <c r="CA32" s="3">
        <f t="shared" si="256"/>
        <v>-103.6370816073979</v>
      </c>
      <c r="CB32" s="5">
        <f t="shared" si="257"/>
        <v>352214279938.52051</v>
      </c>
      <c r="CC32" s="5">
        <f t="shared" si="258"/>
        <v>3982828632448.0493</v>
      </c>
      <c r="CD32" s="5">
        <f t="shared" si="259"/>
        <v>2535578884870.6445</v>
      </c>
      <c r="CE32" s="3">
        <f t="shared" si="260"/>
        <v>-5.2803122143662614E-14</v>
      </c>
      <c r="CF32" s="3">
        <f t="shared" si="261"/>
        <v>-3.8016828526084122E-4</v>
      </c>
      <c r="CG32" s="61">
        <f t="shared" si="266"/>
        <v>-6219.8063450212358</v>
      </c>
      <c r="CH32" s="61">
        <f t="shared" si="267"/>
        <v>520.98147298549793</v>
      </c>
      <c r="CI32" s="61">
        <f t="shared" si="268"/>
        <v>66.99912609316408</v>
      </c>
      <c r="CJ32" s="62">
        <f t="shared" si="194"/>
        <v>0.1945411647433451</v>
      </c>
      <c r="CK32" s="3">
        <f t="shared" si="207"/>
        <v>6232.7178875028649</v>
      </c>
      <c r="CL32" s="3">
        <f t="shared" si="91"/>
        <v>13.56690668271979</v>
      </c>
      <c r="CM32" s="3">
        <f t="shared" si="92"/>
        <v>-87.707097710589579</v>
      </c>
      <c r="CN32" s="3">
        <f t="shared" si="93"/>
        <v>52.299279951840631</v>
      </c>
      <c r="CO32" s="3">
        <f t="shared" si="94"/>
        <v>6263.0391948822235</v>
      </c>
      <c r="CP32" s="3">
        <f t="shared" si="95"/>
        <v>6281.0826471342416</v>
      </c>
      <c r="CQ32" s="3">
        <f t="shared" si="96"/>
        <v>1.653548542176364E-2</v>
      </c>
      <c r="CR32" s="3">
        <f t="shared" si="31"/>
        <v>9.3523316671597634E-3</v>
      </c>
      <c r="CS32" s="3">
        <f t="shared" si="32"/>
        <v>0.96784982411723619</v>
      </c>
      <c r="CT32" s="3">
        <f t="shared" si="97"/>
        <v>4.1015000714815834E-2</v>
      </c>
      <c r="CU32" s="3">
        <f t="shared" si="33"/>
        <v>3113.2370560387903</v>
      </c>
      <c r="CV32" s="3">
        <f t="shared" si="98"/>
        <v>3013.1459371224055</v>
      </c>
      <c r="CW32" s="3">
        <f t="shared" si="34"/>
        <v>-3118.0135841282013</v>
      </c>
      <c r="CX32" s="3">
        <f t="shared" si="35"/>
        <v>255.75669823946589</v>
      </c>
      <c r="CY32" s="3">
        <f t="shared" si="36"/>
        <v>94.971512933725577</v>
      </c>
      <c r="CZ32" s="3">
        <f t="shared" si="37"/>
        <v>-3223.1033535267634</v>
      </c>
      <c r="DA32" s="3">
        <f t="shared" si="38"/>
        <v>207.73476332149659</v>
      </c>
      <c r="DB32" s="3">
        <f t="shared" si="39"/>
        <v>40.615076934296454</v>
      </c>
      <c r="DC32" s="3">
        <f t="shared" si="40"/>
        <v>-1.0857093002414331E-11</v>
      </c>
      <c r="DD32" s="3">
        <f t="shared" si="175"/>
        <v>-3185.9262713050716</v>
      </c>
      <c r="DE32" s="3">
        <f t="shared" si="176"/>
        <v>224.72324310509111</v>
      </c>
      <c r="DF32" s="3">
        <f t="shared" si="177"/>
        <v>59.844481489984467</v>
      </c>
      <c r="DG32" s="3">
        <f t="shared" si="178"/>
        <v>-3148.7500887971796</v>
      </c>
      <c r="DH32" s="3">
        <f t="shared" si="179"/>
        <v>241.71131175449244</v>
      </c>
      <c r="DI32" s="3">
        <f t="shared" si="180"/>
        <v>79.073420679387254</v>
      </c>
      <c r="DJ32" s="3">
        <f t="shared" si="181"/>
        <v>-3190.4858761041291</v>
      </c>
      <c r="DK32" s="3">
        <f t="shared" si="182"/>
        <v>222.63968115453071</v>
      </c>
      <c r="DL32" s="3">
        <f t="shared" si="183"/>
        <v>57.486080021781554</v>
      </c>
      <c r="DM32" s="3">
        <f t="shared" si="105"/>
        <v>-3.0908609005564358E-12</v>
      </c>
      <c r="DN32" s="3">
        <f t="shared" si="106"/>
        <v>-7.1764816311770119E-12</v>
      </c>
      <c r="DO32" s="3">
        <f t="shared" si="107"/>
        <v>-7.4180661613354459E-12</v>
      </c>
      <c r="DP32" s="3">
        <f t="shared" si="108"/>
        <v>1.6828723260170024E-11</v>
      </c>
      <c r="DQ32" s="3">
        <f t="shared" si="109"/>
        <v>2.1983541277317726E-11</v>
      </c>
      <c r="DR32" s="3">
        <f t="shared" si="110"/>
        <v>2.1387100386377424E-11</v>
      </c>
      <c r="DS32">
        <f t="shared" si="200"/>
        <v>6390.3311028598873</v>
      </c>
      <c r="DT32">
        <f t="shared" si="201"/>
        <v>6095.1895584489766</v>
      </c>
      <c r="DU32">
        <f t="shared" si="202"/>
        <v>128.54757013800983</v>
      </c>
      <c r="DV32">
        <f t="shared" si="203"/>
        <v>189.99159342328096</v>
      </c>
      <c r="DW32" s="3">
        <f t="shared" si="204"/>
        <v>2.8331272656367812E-3</v>
      </c>
      <c r="DX32">
        <f t="shared" si="205"/>
        <v>1.4406907677731118E-2</v>
      </c>
      <c r="DY32">
        <f>SQRT(('3d AE'!C$34-$DD32)^2+('3d AE'!D$34-$DE32)^2+('3d AE'!E$34-$DF32)^2)</f>
        <v>14.880136022847196</v>
      </c>
      <c r="DZ32">
        <f>SQRT(('3d AE'!C$33-$DD32)^2+('3d AE'!D$33-$DE32)^2+('3d AE'!E$33-$DF32)^2)</f>
        <v>76.722019152173715</v>
      </c>
      <c r="EA32">
        <f t="shared" si="206"/>
        <v>91.602155175020911</v>
      </c>
      <c r="EB32">
        <f t="shared" si="117"/>
        <v>3.4821129618478608E-4</v>
      </c>
      <c r="EC32" t="str">
        <f t="shared" si="125"/>
        <v>--------</v>
      </c>
      <c r="ED32" t="str">
        <f t="shared" si="118"/>
        <v>--------</v>
      </c>
      <c r="EE32" t="str">
        <f t="shared" si="119"/>
        <v>--------</v>
      </c>
    </row>
    <row r="33" spans="1:135" x14ac:dyDescent="0.25">
      <c r="E33">
        <f t="shared" si="120"/>
        <v>0.28418739999999926</v>
      </c>
      <c r="F33">
        <v>0</v>
      </c>
      <c r="G33">
        <f t="shared" si="121"/>
        <v>48.038599641124385</v>
      </c>
      <c r="H33">
        <f t="shared" si="122"/>
        <v>115.09965041619691</v>
      </c>
      <c r="I33">
        <f t="shared" si="46"/>
        <v>107.66794327672328</v>
      </c>
      <c r="J33">
        <f t="shared" si="47"/>
        <v>169.03845716285983</v>
      </c>
      <c r="K33">
        <f t="shared" si="2"/>
        <v>0.51493379999997302</v>
      </c>
      <c r="L33">
        <f t="shared" si="2"/>
        <v>-44.670862799999909</v>
      </c>
      <c r="M33">
        <f t="shared" si="2"/>
        <v>91.455198600000074</v>
      </c>
      <c r="N33">
        <f t="shared" si="3"/>
        <v>15.193598763719553</v>
      </c>
      <c r="O33">
        <f t="shared" si="3"/>
        <v>-93.070785112805012</v>
      </c>
      <c r="P33">
        <f t="shared" si="3"/>
        <v>47.419203708841337</v>
      </c>
      <c r="Q33">
        <f t="shared" si="4"/>
        <v>13.566908785736601</v>
      </c>
      <c r="R33">
        <f t="shared" si="4"/>
        <v>-87.707104644861232</v>
      </c>
      <c r="S33">
        <f t="shared" si="4"/>
        <v>52.299273642790197</v>
      </c>
      <c r="T33">
        <f t="shared" si="48"/>
        <v>-215.76355639998837</v>
      </c>
      <c r="U33">
        <f t="shared" si="49"/>
        <v>-2439.837831400022</v>
      </c>
      <c r="V33">
        <f t="shared" si="50"/>
        <v>-1553.2705959999785</v>
      </c>
      <c r="W33">
        <f t="shared" si="51"/>
        <v>33176.113763997389</v>
      </c>
      <c r="X33">
        <f t="shared" si="208"/>
        <v>1759.0045700213147</v>
      </c>
      <c r="Y33">
        <f t="shared" si="209"/>
        <v>17714.910244481769</v>
      </c>
      <c r="Z33">
        <f t="shared" si="210"/>
        <v>4572.1632366127324</v>
      </c>
      <c r="AA33">
        <f t="shared" si="211"/>
        <v>1405206.6550893234</v>
      </c>
      <c r="AB33">
        <f t="shared" si="212"/>
        <v>783.07596193310155</v>
      </c>
      <c r="AC33">
        <f t="shared" si="213"/>
        <v>8040.2204913743954</v>
      </c>
      <c r="AD33">
        <f t="shared" si="214"/>
        <v>-869.50530951487781</v>
      </c>
      <c r="AE33">
        <f t="shared" si="215"/>
        <v>740035.03597305994</v>
      </c>
      <c r="AF33" s="6">
        <f t="shared" si="60"/>
        <v>6220.0322099139121</v>
      </c>
      <c r="AG33" s="6">
        <f t="shared" si="61"/>
        <v>-521.00308152959451</v>
      </c>
      <c r="AH33" s="6">
        <f t="shared" si="62"/>
        <v>-67.000145353687387</v>
      </c>
      <c r="AL33" s="1">
        <f t="shared" si="216"/>
        <v>-142.68038795192717</v>
      </c>
      <c r="AM33" s="1">
        <f t="shared" si="217"/>
        <v>245.47758971930381</v>
      </c>
      <c r="AN33" s="1">
        <f t="shared" si="218"/>
        <v>245.47758971930378</v>
      </c>
      <c r="AO33" s="1">
        <f t="shared" si="219"/>
        <v>16360712.357508207</v>
      </c>
      <c r="AP33" s="1">
        <f t="shared" si="220"/>
        <v>-1745703.8764708487</v>
      </c>
      <c r="AQ33" s="1">
        <f t="shared" si="221"/>
        <v>469453.8598875585</v>
      </c>
      <c r="AR33" s="1">
        <f t="shared" si="222"/>
        <v>0</v>
      </c>
      <c r="AS33" s="1">
        <f t="shared" si="223"/>
        <v>0</v>
      </c>
      <c r="AT33" s="1">
        <f t="shared" si="224"/>
        <v>24541068.536262311</v>
      </c>
      <c r="AU33" s="1">
        <f t="shared" si="225"/>
        <v>-2618698.4950942248</v>
      </c>
      <c r="AV33" s="1">
        <f t="shared" si="226"/>
        <v>704426.2674210571</v>
      </c>
      <c r="AW33" s="1">
        <f t="shared" si="227"/>
        <v>1.8818536773324013E-7</v>
      </c>
      <c r="AX33" s="1">
        <f t="shared" si="228"/>
        <v>8.9872628450393677E-7</v>
      </c>
      <c r="AY33" s="2">
        <f t="shared" si="229"/>
        <v>-76.702323704210841</v>
      </c>
      <c r="AZ33" s="2">
        <f t="shared" si="230"/>
        <v>141.84092936619572</v>
      </c>
      <c r="BA33" s="2">
        <f t="shared" si="231"/>
        <v>141.84092936619572</v>
      </c>
      <c r="BB33" s="2">
        <f t="shared" si="232"/>
        <v>14610090.02336593</v>
      </c>
      <c r="BC33" s="2">
        <f t="shared" si="233"/>
        <v>-1403936.4239946876</v>
      </c>
      <c r="BD33" s="2">
        <f t="shared" si="234"/>
        <v>175791.78932534298</v>
      </c>
      <c r="BE33" s="2">
        <f t="shared" si="235"/>
        <v>0</v>
      </c>
      <c r="BF33" s="2">
        <f t="shared" si="236"/>
        <v>1.1026859283447266E-6</v>
      </c>
      <c r="BG33" s="2">
        <f t="shared" si="237"/>
        <v>24837153.039722081</v>
      </c>
      <c r="BH33" s="2">
        <f t="shared" si="238"/>
        <v>-2386768.623114673</v>
      </c>
      <c r="BI33" s="2">
        <f t="shared" si="239"/>
        <v>298987.88278244925</v>
      </c>
      <c r="BJ33" s="2">
        <f t="shared" si="240"/>
        <v>-7.0588430389761925E-7</v>
      </c>
      <c r="BK33" s="2">
        <f t="shared" si="241"/>
        <v>7.0314854383468628E-7</v>
      </c>
      <c r="BL33" s="29">
        <f t="shared" si="242"/>
        <v>-88.286165142656742</v>
      </c>
      <c r="BM33" s="29">
        <f t="shared" si="243"/>
        <v>34.726414615057251</v>
      </c>
      <c r="BN33" s="29">
        <f t="shared" si="244"/>
        <v>34.726414615057244</v>
      </c>
      <c r="BO33" s="29">
        <f t="shared" si="245"/>
        <v>-52164409.06007877</v>
      </c>
      <c r="BP33" s="29">
        <f t="shared" si="246"/>
        <v>5109814.937720146</v>
      </c>
      <c r="BQ33" s="29">
        <f t="shared" si="247"/>
        <v>270664.20805046521</v>
      </c>
      <c r="BR33" s="29">
        <f t="shared" si="248"/>
        <v>-6.4373016357421875E-6</v>
      </c>
      <c r="BS33" s="29">
        <f t="shared" si="249"/>
        <v>-5.1259994506835938E-6</v>
      </c>
      <c r="BT33" s="29">
        <f t="shared" si="250"/>
        <v>92852648.126940206</v>
      </c>
      <c r="BU33" s="29">
        <f t="shared" si="251"/>
        <v>-9095558.875307003</v>
      </c>
      <c r="BV33" s="29">
        <f t="shared" si="252"/>
        <v>-481747.56391521305</v>
      </c>
      <c r="BW33" s="29">
        <f t="shared" si="253"/>
        <v>1.8524006009101868E-6</v>
      </c>
      <c r="BX33" s="29">
        <f t="shared" si="254"/>
        <v>-6.9858506321907043E-6</v>
      </c>
      <c r="BY33" s="3">
        <f>0</f>
        <v>0</v>
      </c>
      <c r="BZ33" s="3">
        <f t="shared" si="255"/>
        <v>65.978064247716333</v>
      </c>
      <c r="CA33" s="3">
        <f t="shared" si="256"/>
        <v>-103.63666035310808</v>
      </c>
      <c r="CB33" s="5">
        <f t="shared" si="257"/>
        <v>352202965204.04401</v>
      </c>
      <c r="CC33" s="5">
        <f t="shared" si="258"/>
        <v>3982684254810.2275</v>
      </c>
      <c r="CD33" s="5">
        <f t="shared" si="259"/>
        <v>2535490788172.2109</v>
      </c>
      <c r="CE33" s="3">
        <f t="shared" si="260"/>
        <v>-6.600626539453164E-14</v>
      </c>
      <c r="CF33" s="3">
        <f t="shared" si="261"/>
        <v>-3.8018101376004177E-4</v>
      </c>
      <c r="CG33" s="61">
        <f t="shared" si="266"/>
        <v>-6220.032209913913</v>
      </c>
      <c r="CH33" s="61">
        <f t="shared" si="267"/>
        <v>521.00308152959485</v>
      </c>
      <c r="CI33" s="61">
        <f t="shared" si="268"/>
        <v>67.000145353687202</v>
      </c>
      <c r="CJ33" s="62">
        <f t="shared" si="194"/>
        <v>3.2357309941043653E-2</v>
      </c>
      <c r="CK33" s="3">
        <f t="shared" si="207"/>
        <v>6232.9447538448958</v>
      </c>
      <c r="CL33" s="3">
        <f t="shared" si="91"/>
        <v>13.566908785736601</v>
      </c>
      <c r="CM33" s="3">
        <f t="shared" si="92"/>
        <v>-87.707104644861232</v>
      </c>
      <c r="CN33" s="3">
        <f t="shared" si="93"/>
        <v>52.299273642790197</v>
      </c>
      <c r="CO33" s="3">
        <f t="shared" si="94"/>
        <v>6263.2660951802663</v>
      </c>
      <c r="CP33" s="3">
        <f t="shared" si="95"/>
        <v>6281.3095348166034</v>
      </c>
      <c r="CQ33" s="3">
        <f t="shared" si="96"/>
        <v>1.6534884970062613E-2</v>
      </c>
      <c r="CR33" s="3">
        <f t="shared" si="31"/>
        <v>9.3519923684075579E-3</v>
      </c>
      <c r="CS33" s="3">
        <f t="shared" si="32"/>
        <v>0.96784979403985438</v>
      </c>
      <c r="CT33" s="3">
        <f t="shared" si="97"/>
        <v>4.1014450035465527E-2</v>
      </c>
      <c r="CU33" s="3">
        <f t="shared" si="33"/>
        <v>3113.278855827838</v>
      </c>
      <c r="CV33" s="3">
        <f t="shared" si="98"/>
        <v>3013.1862994016064</v>
      </c>
      <c r="CW33" s="3">
        <f t="shared" si="34"/>
        <v>-3118.1978865455599</v>
      </c>
      <c r="CX33" s="3">
        <f t="shared" si="35"/>
        <v>255.77360631473215</v>
      </c>
      <c r="CY33" s="3">
        <f t="shared" si="36"/>
        <v>94.971380505779877</v>
      </c>
      <c r="CZ33" s="3">
        <f t="shared" si="37"/>
        <v>-3223.2889730941511</v>
      </c>
      <c r="DA33" s="3">
        <f t="shared" si="38"/>
        <v>207.75312499971744</v>
      </c>
      <c r="DB33" s="3">
        <f t="shared" si="39"/>
        <v>40.616206857068292</v>
      </c>
      <c r="DC33" s="3">
        <f t="shared" si="40"/>
        <v>-1.8957280190079473E-11</v>
      </c>
      <c r="DD33" s="3">
        <f t="shared" si="175"/>
        <v>-3186.1114249108796</v>
      </c>
      <c r="DE33" s="3">
        <f t="shared" si="176"/>
        <v>224.74109054946345</v>
      </c>
      <c r="DF33" s="3">
        <f t="shared" si="177"/>
        <v>59.845164837255311</v>
      </c>
      <c r="DG33" s="3">
        <f t="shared" si="178"/>
        <v>-3148.9347764526851</v>
      </c>
      <c r="DH33" s="3">
        <f t="shared" si="179"/>
        <v>241.72864497746104</v>
      </c>
      <c r="DI33" s="3">
        <f t="shared" si="180"/>
        <v>79.073657461964572</v>
      </c>
      <c r="DJ33" s="3">
        <f t="shared" si="181"/>
        <v>-3190.6710868580653</v>
      </c>
      <c r="DK33" s="3">
        <f t="shared" si="182"/>
        <v>222.65759166741145</v>
      </c>
      <c r="DL33" s="3">
        <f t="shared" si="183"/>
        <v>57.486818139563574</v>
      </c>
      <c r="DM33" s="3">
        <f t="shared" si="105"/>
        <v>-5.5067062021407764E-12</v>
      </c>
      <c r="DN33" s="3">
        <f t="shared" si="106"/>
        <v>-1.2164491636212915E-11</v>
      </c>
      <c r="DO33" s="3">
        <f t="shared" si="107"/>
        <v>-1.2946088645549025E-11</v>
      </c>
      <c r="DP33" s="3">
        <f t="shared" si="108"/>
        <v>5.9861031427541633E-11</v>
      </c>
      <c r="DQ33" s="3">
        <f t="shared" si="109"/>
        <v>7.8563809399019655E-11</v>
      </c>
      <c r="DR33" s="3">
        <f t="shared" si="110"/>
        <v>7.583481960952359E-11</v>
      </c>
      <c r="DS33">
        <f t="shared" si="200"/>
        <v>6390.5580007015969</v>
      </c>
      <c r="DT33">
        <f t="shared" si="201"/>
        <v>6095.4164261340084</v>
      </c>
      <c r="DU33">
        <f t="shared" si="202"/>
        <v>128.54756640046094</v>
      </c>
      <c r="DV33">
        <f t="shared" si="203"/>
        <v>189.99159911753975</v>
      </c>
      <c r="DW33" s="3">
        <f t="shared" si="204"/>
        <v>2.8330241725835759E-3</v>
      </c>
      <c r="DX33">
        <f t="shared" si="205"/>
        <v>1.4406370613593955E-2</v>
      </c>
      <c r="DY33">
        <f>SQRT(('3d AE'!C$34-$DD33)^2+('3d AE'!D$34-$DE33)^2+('3d AE'!E$34-$DF33)^2)</f>
        <v>14.728875403792452</v>
      </c>
      <c r="DZ33">
        <f>SQRT(('3d AE'!C$33-$DD33)^2+('3d AE'!D$33-$DE33)^2+('3d AE'!E$33-$DF33)^2)</f>
        <v>76.872941272751319</v>
      </c>
      <c r="EA33">
        <f t="shared" si="206"/>
        <v>91.601816676543777</v>
      </c>
      <c r="EB33">
        <f t="shared" si="117"/>
        <v>9.7128190503781298E-6</v>
      </c>
      <c r="EC33">
        <f t="shared" si="125"/>
        <v>-6220.032209913913</v>
      </c>
      <c r="ED33">
        <f t="shared" si="118"/>
        <v>521.00308152959485</v>
      </c>
      <c r="EE33">
        <f t="shared" si="119"/>
        <v>67.000145353687202</v>
      </c>
    </row>
    <row r="34" spans="1:135" x14ac:dyDescent="0.25">
      <c r="D34" t="s">
        <v>146</v>
      </c>
      <c r="E34">
        <f t="shared" si="120"/>
        <v>0.28418744999999923</v>
      </c>
      <c r="F34">
        <v>0</v>
      </c>
      <c r="G34">
        <f t="shared" si="121"/>
        <v>48.038608093047237</v>
      </c>
      <c r="H34">
        <f t="shared" si="122"/>
        <v>115.09965944345011</v>
      </c>
      <c r="I34">
        <f t="shared" si="46"/>
        <v>107.66795288457884</v>
      </c>
      <c r="J34">
        <f t="shared" si="47"/>
        <v>169.03845716285983</v>
      </c>
      <c r="K34">
        <f t="shared" si="2"/>
        <v>0.51493564999997155</v>
      </c>
      <c r="L34">
        <f t="shared" si="2"/>
        <v>-44.670868899999903</v>
      </c>
      <c r="M34">
        <f t="shared" si="2"/>
        <v>91.455193050000076</v>
      </c>
      <c r="N34">
        <f t="shared" si="3"/>
        <v>15.193600739650794</v>
      </c>
      <c r="O34">
        <f t="shared" si="3"/>
        <v>-93.070791628037753</v>
      </c>
      <c r="P34">
        <f t="shared" si="3"/>
        <v>47.419197781047629</v>
      </c>
      <c r="Q34">
        <f t="shared" si="4"/>
        <v>13.566910888753046</v>
      </c>
      <c r="R34">
        <f t="shared" si="4"/>
        <v>-87.707111579131663</v>
      </c>
      <c r="S34">
        <f t="shared" si="4"/>
        <v>52.299267333740858</v>
      </c>
      <c r="T34">
        <f t="shared" si="48"/>
        <v>-215.76434069998868</v>
      </c>
      <c r="U34">
        <f t="shared" si="49"/>
        <v>-2439.8366344500173</v>
      </c>
      <c r="V34">
        <f t="shared" si="50"/>
        <v>-1553.2721729999757</v>
      </c>
      <c r="W34">
        <f t="shared" si="51"/>
        <v>33176.288756997092</v>
      </c>
      <c r="X34">
        <f t="shared" si="208"/>
        <v>1759.0032788303542</v>
      </c>
      <c r="Y34">
        <f t="shared" si="209"/>
        <v>17714.913050304123</v>
      </c>
      <c r="Z34">
        <f t="shared" si="210"/>
        <v>4572.1597223389153</v>
      </c>
      <c r="AA34">
        <f t="shared" si="211"/>
        <v>1405207.2415352475</v>
      </c>
      <c r="AB34">
        <f t="shared" si="212"/>
        <v>783.07547926240932</v>
      </c>
      <c r="AC34">
        <f t="shared" si="213"/>
        <v>8040.2221170061021</v>
      </c>
      <c r="AD34">
        <f t="shared" si="214"/>
        <v>-869.5072571354558</v>
      </c>
      <c r="AE34">
        <f t="shared" si="215"/>
        <v>740035.33558049076</v>
      </c>
      <c r="AF34" s="6">
        <f t="shared" si="60"/>
        <v>6220.258091061909</v>
      </c>
      <c r="AG34" s="6">
        <f t="shared" si="61"/>
        <v>-521.02469162954537</v>
      </c>
      <c r="AH34" s="6">
        <f t="shared" si="62"/>
        <v>-67.001164687673764</v>
      </c>
      <c r="AL34" s="1">
        <f t="shared" si="216"/>
        <v>-142.68021671294915</v>
      </c>
      <c r="AM34" s="1">
        <f t="shared" si="217"/>
        <v>245.47707422588584</v>
      </c>
      <c r="AN34" s="1">
        <f t="shared" si="218"/>
        <v>245.4770742258859</v>
      </c>
      <c r="AO34" s="1">
        <f t="shared" si="219"/>
        <v>16360758.699032208</v>
      </c>
      <c r="AP34" s="1">
        <f t="shared" si="220"/>
        <v>-1745701.8171574073</v>
      </c>
      <c r="AQ34" s="1">
        <f t="shared" si="221"/>
        <v>469434.10495150276</v>
      </c>
      <c r="AR34" s="1">
        <f t="shared" si="222"/>
        <v>0</v>
      </c>
      <c r="AS34" s="1">
        <f t="shared" si="223"/>
        <v>-4.5299530029296875E-6</v>
      </c>
      <c r="AT34" s="1">
        <f t="shared" si="224"/>
        <v>24541138.048548311</v>
      </c>
      <c r="AU34" s="1">
        <f t="shared" si="225"/>
        <v>-2618695.4059528238</v>
      </c>
      <c r="AV34" s="1">
        <f t="shared" si="226"/>
        <v>704396.63450148003</v>
      </c>
      <c r="AW34" s="1">
        <f t="shared" si="227"/>
        <v>-5.6554563343524933E-7</v>
      </c>
      <c r="AX34" s="1">
        <f t="shared" si="228"/>
        <v>-6.61495141685009E-6</v>
      </c>
      <c r="AY34" s="2">
        <f t="shared" si="229"/>
        <v>-76.702321292501324</v>
      </c>
      <c r="AZ34" s="2">
        <f t="shared" si="230"/>
        <v>141.84083512439315</v>
      </c>
      <c r="BA34" s="2">
        <f t="shared" si="231"/>
        <v>141.84083512439324</v>
      </c>
      <c r="BB34" s="2">
        <f t="shared" si="232"/>
        <v>14610108.938963771</v>
      </c>
      <c r="BC34" s="2">
        <f t="shared" si="233"/>
        <v>-1403938.0113666069</v>
      </c>
      <c r="BD34" s="2">
        <f t="shared" si="234"/>
        <v>175783.01768664224</v>
      </c>
      <c r="BE34" s="2">
        <f t="shared" si="235"/>
        <v>-9.5367431640625E-7</v>
      </c>
      <c r="BF34" s="2">
        <f t="shared" si="236"/>
        <v>2.0265579223632813E-6</v>
      </c>
      <c r="BG34" s="2">
        <f t="shared" si="237"/>
        <v>24837185.19623841</v>
      </c>
      <c r="BH34" s="2">
        <f t="shared" si="238"/>
        <v>-2386771.3216445241</v>
      </c>
      <c r="BI34" s="2">
        <f t="shared" si="239"/>
        <v>298972.97090241616</v>
      </c>
      <c r="BJ34" s="2">
        <f t="shared" si="240"/>
        <v>-5.6554563343524933E-7</v>
      </c>
      <c r="BK34" s="2">
        <f t="shared" si="241"/>
        <v>8.1288162618875504E-6</v>
      </c>
      <c r="BL34" s="29">
        <f t="shared" si="242"/>
        <v>-88.286176507410659</v>
      </c>
      <c r="BM34" s="29">
        <f t="shared" si="243"/>
        <v>34.726411254091673</v>
      </c>
      <c r="BN34" s="29">
        <f t="shared" si="244"/>
        <v>34.726411254091694</v>
      </c>
      <c r="BO34" s="29">
        <f t="shared" si="245"/>
        <v>-52164425.178796858</v>
      </c>
      <c r="BP34" s="29">
        <f t="shared" si="246"/>
        <v>5109812.2821028847</v>
      </c>
      <c r="BQ34" s="29">
        <f t="shared" si="247"/>
        <v>270663.03937925585</v>
      </c>
      <c r="BR34" s="29">
        <f t="shared" si="248"/>
        <v>-1.2159347534179688E-5</v>
      </c>
      <c r="BS34" s="29">
        <f t="shared" si="249"/>
        <v>-1.0699033737182617E-5</v>
      </c>
      <c r="BT34" s="29">
        <f t="shared" si="250"/>
        <v>92852676.818258405</v>
      </c>
      <c r="BU34" s="29">
        <f t="shared" si="251"/>
        <v>-9095554.148319643</v>
      </c>
      <c r="BV34" s="29">
        <f t="shared" si="252"/>
        <v>-481745.48368382134</v>
      </c>
      <c r="BW34" s="29">
        <f t="shared" si="253"/>
        <v>-1.1860160157084465E-5</v>
      </c>
      <c r="BX34" s="29">
        <f t="shared" si="254"/>
        <v>2.943212166428566E-6</v>
      </c>
      <c r="BY34" s="3">
        <f>0</f>
        <v>0</v>
      </c>
      <c r="BZ34" s="3">
        <f t="shared" si="255"/>
        <v>65.977895420447823</v>
      </c>
      <c r="CA34" s="3">
        <f t="shared" si="256"/>
        <v>-103.63623910149269</v>
      </c>
      <c r="CB34" s="5">
        <f t="shared" si="257"/>
        <v>352191650372.29187</v>
      </c>
      <c r="CC34" s="5">
        <f t="shared" si="258"/>
        <v>3982539877247.5425</v>
      </c>
      <c r="CD34" s="5">
        <f t="shared" si="259"/>
        <v>2535402691248.543</v>
      </c>
      <c r="CE34" s="3">
        <f t="shared" si="260"/>
        <v>-1.2541639373107148E-13</v>
      </c>
      <c r="CF34" s="3">
        <f t="shared" si="261"/>
        <v>-3.8019374318073914E-4</v>
      </c>
      <c r="CG34" s="61">
        <f t="shared" si="262"/>
        <v>-6220.2580910618954</v>
      </c>
      <c r="CH34" s="61">
        <f t="shared" si="263"/>
        <v>521.02469162954378</v>
      </c>
      <c r="CI34" s="61">
        <f t="shared" si="264"/>
        <v>67.001164687674049</v>
      </c>
      <c r="CJ34" s="62">
        <f t="shared" si="194"/>
        <v>0.25927211438405451</v>
      </c>
      <c r="CK34" s="3">
        <f t="shared" si="207"/>
        <v>6233.171636516704</v>
      </c>
      <c r="CL34" s="3">
        <f t="shared" si="91"/>
        <v>13.566910888753046</v>
      </c>
      <c r="CM34" s="3">
        <f t="shared" si="92"/>
        <v>-87.707111579131663</v>
      </c>
      <c r="CN34" s="3">
        <f t="shared" si="93"/>
        <v>52.299267333740858</v>
      </c>
      <c r="CO34" s="3">
        <f t="shared" si="94"/>
        <v>6263.4930118080674</v>
      </c>
      <c r="CP34" s="3">
        <f t="shared" si="95"/>
        <v>6281.5364388287344</v>
      </c>
      <c r="CQ34" s="3">
        <f t="shared" si="96"/>
        <v>1.6534284518737286E-2</v>
      </c>
      <c r="CR34" s="3">
        <f t="shared" si="31"/>
        <v>9.3516530698467548E-3</v>
      </c>
      <c r="CS34" s="3">
        <f t="shared" si="32"/>
        <v>0.96784976396223432</v>
      </c>
      <c r="CT34" s="3">
        <f t="shared" si="97"/>
        <v>4.1013899370149605E-2</v>
      </c>
      <c r="CU34" s="3">
        <f t="shared" si="33"/>
        <v>3113.3206556740124</v>
      </c>
      <c r="CV34" s="3">
        <f t="shared" si="98"/>
        <v>3013.2266617328414</v>
      </c>
      <c r="CW34" s="3">
        <f t="shared" si="34"/>
        <v>-3118.3822051646775</v>
      </c>
      <c r="CX34" s="3">
        <f t="shared" si="35"/>
        <v>255.79051591108549</v>
      </c>
      <c r="CY34" s="3">
        <f t="shared" si="36"/>
        <v>94.971248112005952</v>
      </c>
      <c r="CZ34" s="3">
        <f t="shared" si="37"/>
        <v>-3223.4746088627621</v>
      </c>
      <c r="DA34" s="3">
        <f t="shared" si="38"/>
        <v>207.7714882532515</v>
      </c>
      <c r="DB34" s="3">
        <f t="shared" si="39"/>
        <v>40.617336865103816</v>
      </c>
      <c r="DC34" s="3">
        <f t="shared" si="40"/>
        <v>-5.9586113820842002E-11</v>
      </c>
      <c r="DD34" s="3">
        <f t="shared" si="175"/>
        <v>-3186.296594718101</v>
      </c>
      <c r="DE34" s="3">
        <f t="shared" si="176"/>
        <v>224.75893954996565</v>
      </c>
      <c r="DF34" s="3">
        <f t="shared" si="177"/>
        <v>59.845848251715317</v>
      </c>
      <c r="DG34" s="3">
        <f t="shared" si="178"/>
        <v>-3149.1194803097928</v>
      </c>
      <c r="DH34" s="3">
        <f t="shared" si="179"/>
        <v>241.74597973737673</v>
      </c>
      <c r="DI34" s="3">
        <f t="shared" si="180"/>
        <v>79.073894293656963</v>
      </c>
      <c r="DJ34" s="3">
        <f t="shared" si="181"/>
        <v>-3190.8563138133914</v>
      </c>
      <c r="DK34" s="3">
        <f t="shared" si="182"/>
        <v>222.67550373877484</v>
      </c>
      <c r="DL34" s="3">
        <f t="shared" si="183"/>
        <v>57.487556326751516</v>
      </c>
      <c r="DM34" s="3">
        <f t="shared" si="105"/>
        <v>-1.7244872196897632E-11</v>
      </c>
      <c r="DN34" s="3">
        <f t="shared" si="106"/>
        <v>-3.8639313970634248E-11</v>
      </c>
      <c r="DO34" s="3">
        <f t="shared" si="107"/>
        <v>-4.1040948417503387E-11</v>
      </c>
      <c r="DP34" s="3">
        <f t="shared" si="108"/>
        <v>1.0015695804044005E-10</v>
      </c>
      <c r="DQ34" s="3">
        <f t="shared" si="109"/>
        <v>1.3095229770933994E-10</v>
      </c>
      <c r="DR34" s="3">
        <f t="shared" si="110"/>
        <v>1.2673834306895605E-10</v>
      </c>
      <c r="DS34">
        <f t="shared" si="200"/>
        <v>6390.7849148730647</v>
      </c>
      <c r="DT34">
        <f t="shared" si="201"/>
        <v>6095.6433101488738</v>
      </c>
      <c r="DU34">
        <f t="shared" si="202"/>
        <v>128.54756266291332</v>
      </c>
      <c r="DV34">
        <f t="shared" si="203"/>
        <v>189.99160481179788</v>
      </c>
      <c r="DW34" s="3">
        <f t="shared" si="204"/>
        <v>2.8329210794626469E-3</v>
      </c>
      <c r="DX34">
        <f t="shared" si="205"/>
        <v>1.440583355083036E-2</v>
      </c>
      <c r="DY34">
        <f>SQRT(('3d AE'!C$34-$DD34)^2+('3d AE'!D$34-$DE34)^2+('3d AE'!E$34-$DF34)^2)</f>
        <v>14.578405684113388</v>
      </c>
      <c r="DZ34">
        <f>SQRT(('3d AE'!C$33-$DD34)^2+('3d AE'!D$33-$DE34)^2+('3d AE'!E$33-$DF34)^2)</f>
        <v>77.024030117690074</v>
      </c>
      <c r="EA34">
        <f t="shared" si="206"/>
        <v>91.602435801803466</v>
      </c>
      <c r="EB34">
        <f t="shared" si="117"/>
        <v>6.2883807873959086E-4</v>
      </c>
      <c r="EC34" t="str">
        <f t="shared" si="125"/>
        <v>--------</v>
      </c>
      <c r="ED34" t="str">
        <f t="shared" si="118"/>
        <v>--------</v>
      </c>
      <c r="EE34" t="str">
        <f t="shared" si="119"/>
        <v>--------</v>
      </c>
    </row>
    <row r="35" spans="1:135" x14ac:dyDescent="0.25">
      <c r="D35" t="s">
        <v>144</v>
      </c>
      <c r="E35">
        <f t="shared" si="120"/>
        <v>0.2841874999999992</v>
      </c>
      <c r="F35">
        <v>0</v>
      </c>
      <c r="G35">
        <f t="shared" si="121"/>
        <v>48.03861654497009</v>
      </c>
      <c r="H35">
        <f t="shared" si="122"/>
        <v>115.09966847070153</v>
      </c>
      <c r="I35">
        <f t="shared" si="46"/>
        <v>107.66796249243272</v>
      </c>
      <c r="J35">
        <f t="shared" si="47"/>
        <v>169.03845716285983</v>
      </c>
      <c r="K35">
        <f t="shared" si="2"/>
        <v>0.51493749999997007</v>
      </c>
      <c r="L35">
        <f t="shared" si="2"/>
        <v>-44.670874999999903</v>
      </c>
      <c r="M35">
        <f t="shared" si="2"/>
        <v>91.455187500000093</v>
      </c>
      <c r="N35">
        <f t="shared" si="3"/>
        <v>15.193602715581644</v>
      </c>
      <c r="O35">
        <f t="shared" si="3"/>
        <v>-93.070798143269201</v>
      </c>
      <c r="P35">
        <f t="shared" si="3"/>
        <v>47.419191853255072</v>
      </c>
      <c r="Q35">
        <f t="shared" si="4"/>
        <v>13.566912991769129</v>
      </c>
      <c r="R35">
        <f t="shared" si="4"/>
        <v>-87.707118513400914</v>
      </c>
      <c r="S35">
        <f t="shared" si="4"/>
        <v>52.299261024692612</v>
      </c>
      <c r="T35">
        <f t="shared" si="48"/>
        <v>-215.76512499998807</v>
      </c>
      <c r="U35">
        <f t="shared" si="49"/>
        <v>-2439.8354375000199</v>
      </c>
      <c r="V35">
        <f t="shared" si="50"/>
        <v>-1553.2737499999748</v>
      </c>
      <c r="W35">
        <f t="shared" si="51"/>
        <v>33176.46374999691</v>
      </c>
      <c r="X35">
        <f t="shared" si="208"/>
        <v>1759.0019876396495</v>
      </c>
      <c r="Y35">
        <f t="shared" si="209"/>
        <v>17714.915856125925</v>
      </c>
      <c r="Z35">
        <f t="shared" si="210"/>
        <v>4572.156208065795</v>
      </c>
      <c r="AA35">
        <f t="shared" si="211"/>
        <v>1405207.8279810564</v>
      </c>
      <c r="AB35">
        <f t="shared" si="212"/>
        <v>783.07499659179848</v>
      </c>
      <c r="AC35">
        <f t="shared" si="213"/>
        <v>8040.2237426375359</v>
      </c>
      <c r="AD35">
        <f t="shared" si="214"/>
        <v>-869.50920475570183</v>
      </c>
      <c r="AE35">
        <f t="shared" si="215"/>
        <v>740035.63518787059</v>
      </c>
      <c r="AF35" s="6">
        <f t="shared" si="60"/>
        <v>6220.4839884655057</v>
      </c>
      <c r="AG35" s="6">
        <f t="shared" si="61"/>
        <v>-521.0463032853703</v>
      </c>
      <c r="AH35" s="6">
        <f t="shared" si="62"/>
        <v>-67.002184095143122</v>
      </c>
      <c r="AL35" s="1">
        <f t="shared" si="216"/>
        <v>-142.68004547498819</v>
      </c>
      <c r="AM35" s="1">
        <f t="shared" si="217"/>
        <v>245.47655873537659</v>
      </c>
      <c r="AN35" s="1">
        <f t="shared" si="218"/>
        <v>245.47655873537661</v>
      </c>
      <c r="AO35" s="1">
        <f t="shared" si="219"/>
        <v>16360805.040554088</v>
      </c>
      <c r="AP35" s="1">
        <f t="shared" si="220"/>
        <v>-1745699.75784566</v>
      </c>
      <c r="AQ35" s="1">
        <f t="shared" si="221"/>
        <v>469414.35001490824</v>
      </c>
      <c r="AR35" s="1">
        <f t="shared" si="222"/>
        <v>0</v>
      </c>
      <c r="AS35" s="1">
        <f t="shared" si="223"/>
        <v>0</v>
      </c>
      <c r="AT35" s="1">
        <f t="shared" si="224"/>
        <v>24541207.56083113</v>
      </c>
      <c r="AU35" s="1">
        <f t="shared" si="225"/>
        <v>-2618692.3168139649</v>
      </c>
      <c r="AV35" s="1">
        <f t="shared" si="226"/>
        <v>704367.00158109772</v>
      </c>
      <c r="AW35" s="1">
        <f t="shared" si="227"/>
        <v>-1.2706732377409935E-7</v>
      </c>
      <c r="AX35" s="1">
        <f t="shared" si="228"/>
        <v>1.0149087756872177E-6</v>
      </c>
      <c r="AY35" s="2">
        <f t="shared" si="229"/>
        <v>-76.702318880815426</v>
      </c>
      <c r="AZ35" s="2">
        <f t="shared" si="230"/>
        <v>141.84074088282301</v>
      </c>
      <c r="BA35" s="2">
        <f t="shared" si="231"/>
        <v>141.84074088282301</v>
      </c>
      <c r="BB35" s="2">
        <f t="shared" si="232"/>
        <v>14610127.854560861</v>
      </c>
      <c r="BC35" s="2">
        <f t="shared" si="233"/>
        <v>-1403939.5987401146</v>
      </c>
      <c r="BD35" s="2">
        <f t="shared" si="234"/>
        <v>175774.24604681716</v>
      </c>
      <c r="BE35" s="2">
        <f t="shared" si="235"/>
        <v>0</v>
      </c>
      <c r="BF35" s="2">
        <f t="shared" si="236"/>
        <v>7.4505805969238281E-7</v>
      </c>
      <c r="BG35" s="2">
        <f t="shared" si="237"/>
        <v>24837217.352753464</v>
      </c>
      <c r="BH35" s="2">
        <f t="shared" si="238"/>
        <v>-2386774.0201770756</v>
      </c>
      <c r="BI35" s="2">
        <f t="shared" si="239"/>
        <v>298958.05902047199</v>
      </c>
      <c r="BJ35" s="2">
        <f t="shared" si="240"/>
        <v>3.4976983442902565E-7</v>
      </c>
      <c r="BK35" s="2">
        <f t="shared" si="241"/>
        <v>1.5560071915388107E-6</v>
      </c>
      <c r="BL35" s="29">
        <f t="shared" si="242"/>
        <v>-88.286187872159744</v>
      </c>
      <c r="BM35" s="29">
        <f t="shared" si="243"/>
        <v>34.726407893125462</v>
      </c>
      <c r="BN35" s="29">
        <f t="shared" si="244"/>
        <v>34.72640789312554</v>
      </c>
      <c r="BO35" s="29">
        <f t="shared" si="245"/>
        <v>-52164441.297512442</v>
      </c>
      <c r="BP35" s="29">
        <f t="shared" si="246"/>
        <v>5109809.6264845431</v>
      </c>
      <c r="BQ35" s="29">
        <f t="shared" si="247"/>
        <v>270661.87070712261</v>
      </c>
      <c r="BR35" s="29">
        <f t="shared" si="248"/>
        <v>-5.0067901611328125E-6</v>
      </c>
      <c r="BS35" s="29">
        <f t="shared" si="249"/>
        <v>-2.9802322387695313E-6</v>
      </c>
      <c r="BT35" s="29">
        <f t="shared" si="250"/>
        <v>92852705.509572148</v>
      </c>
      <c r="BU35" s="29">
        <f t="shared" si="251"/>
        <v>-9095549.4213303588</v>
      </c>
      <c r="BV35" s="29">
        <f t="shared" si="252"/>
        <v>-481743.40345078515</v>
      </c>
      <c r="BW35" s="29">
        <f t="shared" si="253"/>
        <v>4.3930253013968468E-5</v>
      </c>
      <c r="BX35" s="29">
        <f t="shared" si="254"/>
        <v>9.3642156571149826E-6</v>
      </c>
      <c r="BY35" s="3">
        <f>0</f>
        <v>0</v>
      </c>
      <c r="BZ35" s="3">
        <f t="shared" si="255"/>
        <v>65.977726594172765</v>
      </c>
      <c r="CA35" s="3">
        <f t="shared" si="256"/>
        <v>-103.63581785255357</v>
      </c>
      <c r="CB35" s="5">
        <f t="shared" si="257"/>
        <v>352180335443.34979</v>
      </c>
      <c r="CC35" s="5">
        <f t="shared" si="258"/>
        <v>3982395499761.0317</v>
      </c>
      <c r="CD35" s="5">
        <f t="shared" si="259"/>
        <v>2535314594100.2773</v>
      </c>
      <c r="CE35" s="3">
        <f t="shared" si="260"/>
        <v>5.2808793067614916E-14</v>
      </c>
      <c r="CF35" s="3">
        <f t="shared" si="261"/>
        <v>-3.8020647352294586E-4</v>
      </c>
      <c r="CG35" s="61">
        <f t="shared" si="262"/>
        <v>-6220.4839884655066</v>
      </c>
      <c r="CH35" s="61">
        <f t="shared" si="263"/>
        <v>521.04630328537064</v>
      </c>
      <c r="CI35" s="61">
        <f t="shared" si="264"/>
        <v>67.002184095142525</v>
      </c>
      <c r="CJ35" s="62">
        <f t="shared" si="194"/>
        <v>0.48620324891054173</v>
      </c>
      <c r="CK35" s="3">
        <f t="shared" si="207"/>
        <v>6233.3985355186142</v>
      </c>
      <c r="CL35" s="3">
        <f t="shared" si="91"/>
        <v>13.566912991769129</v>
      </c>
      <c r="CM35" s="3">
        <f t="shared" si="92"/>
        <v>-87.707118513400914</v>
      </c>
      <c r="CN35" s="3">
        <f t="shared" si="93"/>
        <v>52.299261024692612</v>
      </c>
      <c r="CO35" s="3">
        <f t="shared" si="94"/>
        <v>6263.7199447659541</v>
      </c>
      <c r="CP35" s="3">
        <f t="shared" si="95"/>
        <v>6281.7633591709582</v>
      </c>
      <c r="CQ35" s="3">
        <f t="shared" si="96"/>
        <v>1.6533684067807863E-2</v>
      </c>
      <c r="CR35" s="3">
        <f t="shared" si="31"/>
        <v>9.351313771536196E-3</v>
      </c>
      <c r="CS35" s="3">
        <f t="shared" si="32"/>
        <v>0.96784973387946771</v>
      </c>
      <c r="CT35" s="3">
        <f t="shared" si="97"/>
        <v>4.1013348722717953E-2</v>
      </c>
      <c r="CU35" s="3">
        <f t="shared" si="33"/>
        <v>3113.3624552850256</v>
      </c>
      <c r="CV35" s="3">
        <f t="shared" si="98"/>
        <v>3013.267023817938</v>
      </c>
      <c r="CW35" s="3">
        <f t="shared" si="34"/>
        <v>-3118.566540277091</v>
      </c>
      <c r="CX35" s="3">
        <f t="shared" si="35"/>
        <v>255.80742705346273</v>
      </c>
      <c r="CY35" s="3">
        <f t="shared" si="36"/>
        <v>94.971115749797406</v>
      </c>
      <c r="CZ35" s="3">
        <f t="shared" si="37"/>
        <v>-3223.6602611294661</v>
      </c>
      <c r="DA35" s="3">
        <f t="shared" si="38"/>
        <v>207.78985311311868</v>
      </c>
      <c r="DB35" s="3">
        <f t="shared" si="39"/>
        <v>40.618466961020864</v>
      </c>
      <c r="DC35" s="3">
        <f t="shared" si="40"/>
        <v>-1.3841372492606752E-11</v>
      </c>
      <c r="DD35" s="3">
        <f t="shared" si="175"/>
        <v>-3186.4817810217178</v>
      </c>
      <c r="DE35" s="3">
        <f t="shared" si="176"/>
        <v>224.77679013546569</v>
      </c>
      <c r="DF35" s="3">
        <f t="shared" si="177"/>
        <v>59.84653173413416</v>
      </c>
      <c r="DG35" s="3">
        <f t="shared" si="178"/>
        <v>-3149.3042006615997</v>
      </c>
      <c r="DH35" s="3">
        <f t="shared" si="179"/>
        <v>241.76331606095545</v>
      </c>
      <c r="DI35" s="3">
        <f t="shared" si="180"/>
        <v>79.074131173385979</v>
      </c>
      <c r="DJ35" s="3">
        <f t="shared" si="181"/>
        <v>-3191.0415572653214</v>
      </c>
      <c r="DK35" s="3">
        <f t="shared" si="182"/>
        <v>222.69341739775274</v>
      </c>
      <c r="DL35" s="3">
        <f t="shared" si="183"/>
        <v>57.48829458434173</v>
      </c>
      <c r="DM35" s="3">
        <f t="shared" si="105"/>
        <v>-3.979039320256561E-12</v>
      </c>
      <c r="DN35" s="3">
        <f t="shared" si="106"/>
        <v>-8.8675733422860503E-12</v>
      </c>
      <c r="DO35" s="3">
        <f t="shared" si="107"/>
        <v>-9.6349594969069585E-12</v>
      </c>
      <c r="DP35" s="3">
        <f t="shared" si="108"/>
        <v>1.1920834587314615E-11</v>
      </c>
      <c r="DQ35" s="3">
        <f t="shared" si="109"/>
        <v>1.5729542137389951E-11</v>
      </c>
      <c r="DR35" s="3">
        <f t="shared" si="110"/>
        <v>1.5278029133640428E-11</v>
      </c>
      <c r="DS35">
        <f t="shared" si="200"/>
        <v>6391.011845374619</v>
      </c>
      <c r="DT35">
        <f t="shared" si="201"/>
        <v>6095.8702104938966</v>
      </c>
      <c r="DU35">
        <f t="shared" si="202"/>
        <v>128.5475589253669</v>
      </c>
      <c r="DV35">
        <f t="shared" si="203"/>
        <v>189.99161050605531</v>
      </c>
      <c r="DW35" s="3">
        <f t="shared" si="204"/>
        <v>2.8328179865484415E-3</v>
      </c>
      <c r="DX35">
        <f t="shared" si="205"/>
        <v>1.4405296489471642E-2</v>
      </c>
      <c r="DY35">
        <f>SQRT(('3d AE'!C$34-$DD35)^2+('3d AE'!D$34-$DE35)^2+('3d AE'!E$34-$DF35)^2)</f>
        <v>14.428751999067677</v>
      </c>
      <c r="DZ35">
        <f>SQRT(('3d AE'!C$33-$DD35)^2+('3d AE'!D$33-$DE35)^2+('3d AE'!E$33-$DF35)^2)</f>
        <v>77.175285066727838</v>
      </c>
      <c r="EA35">
        <f t="shared" si="206"/>
        <v>91.604037065795509</v>
      </c>
      <c r="EB35">
        <f t="shared" si="117"/>
        <v>2.2301020707828911E-3</v>
      </c>
      <c r="EC35" t="str">
        <f t="shared" si="125"/>
        <v>--------</v>
      </c>
      <c r="ED35" t="str">
        <f t="shared" si="118"/>
        <v>--------</v>
      </c>
      <c r="EE35" t="str">
        <f t="shared" si="119"/>
        <v>--------</v>
      </c>
    </row>
    <row r="36" spans="1:135" x14ac:dyDescent="0.25">
      <c r="A36" t="s">
        <v>143</v>
      </c>
      <c r="B36" t="str">
        <f>'3d AE'!H32</f>
        <v>BC -&gt; F</v>
      </c>
      <c r="C36" s="29">
        <f>'3d AE'!K32</f>
        <v>37.346418009035666</v>
      </c>
      <c r="D36">
        <f>C36/C$36</f>
        <v>1</v>
      </c>
      <c r="E36">
        <f t="shared" si="120"/>
        <v>0.28418754999999918</v>
      </c>
      <c r="F36">
        <v>0</v>
      </c>
      <c r="G36">
        <f t="shared" si="121"/>
        <v>48.038624996892949</v>
      </c>
      <c r="H36">
        <f t="shared" si="122"/>
        <v>115.09967749795121</v>
      </c>
      <c r="I36">
        <f t="shared" si="46"/>
        <v>107.66797210028497</v>
      </c>
      <c r="J36">
        <f t="shared" si="47"/>
        <v>169.03845716285983</v>
      </c>
      <c r="K36">
        <f t="shared" si="2"/>
        <v>0.51493934999997037</v>
      </c>
      <c r="L36">
        <f t="shared" si="2"/>
        <v>-44.670881099999903</v>
      </c>
      <c r="M36">
        <f t="shared" si="2"/>
        <v>91.455181950000096</v>
      </c>
      <c r="N36">
        <f t="shared" si="3"/>
        <v>15.19360469151211</v>
      </c>
      <c r="O36">
        <f t="shared" si="3"/>
        <v>-93.070804658499384</v>
      </c>
      <c r="P36">
        <f t="shared" si="3"/>
        <v>47.419185925463665</v>
      </c>
      <c r="Q36">
        <f t="shared" si="4"/>
        <v>13.566915094784854</v>
      </c>
      <c r="R36">
        <f t="shared" si="4"/>
        <v>-87.707125447668972</v>
      </c>
      <c r="S36">
        <f t="shared" si="4"/>
        <v>52.299254715645446</v>
      </c>
      <c r="T36">
        <f t="shared" si="48"/>
        <v>-215.76590929998656</v>
      </c>
      <c r="U36">
        <f t="shared" si="49"/>
        <v>-2439.8342405500225</v>
      </c>
      <c r="V36">
        <f t="shared" si="50"/>
        <v>-1553.2753269999739</v>
      </c>
      <c r="W36">
        <f t="shared" si="51"/>
        <v>33176.63874299702</v>
      </c>
      <c r="X36">
        <f t="shared" si="208"/>
        <v>1759.0006964491959</v>
      </c>
      <c r="Y36">
        <f t="shared" si="209"/>
        <v>17714.918661947188</v>
      </c>
      <c r="Z36">
        <f t="shared" si="210"/>
        <v>4572.1526937933568</v>
      </c>
      <c r="AA36">
        <f t="shared" si="211"/>
        <v>1405208.4144267514</v>
      </c>
      <c r="AB36">
        <f t="shared" si="212"/>
        <v>783.07451392127086</v>
      </c>
      <c r="AC36">
        <f t="shared" si="213"/>
        <v>8040.2253682686896</v>
      </c>
      <c r="AD36">
        <f t="shared" si="214"/>
        <v>-869.51115237561407</v>
      </c>
      <c r="AE36">
        <f t="shared" si="215"/>
        <v>740035.93479519919</v>
      </c>
      <c r="AF36" s="6">
        <f t="shared" si="60"/>
        <v>6220.7099021270869</v>
      </c>
      <c r="AG36" s="6">
        <f t="shared" si="61"/>
        <v>-521.06791649730098</v>
      </c>
      <c r="AH36" s="6">
        <f t="shared" si="62"/>
        <v>-67.003203576093995</v>
      </c>
      <c r="AL36" s="1">
        <f t="shared" si="216"/>
        <v>-142.67987423804382</v>
      </c>
      <c r="AM36" s="1">
        <f t="shared" si="217"/>
        <v>245.47604324777495</v>
      </c>
      <c r="AN36" s="1">
        <f t="shared" si="218"/>
        <v>245.47604324777498</v>
      </c>
      <c r="AO36" s="1">
        <f t="shared" si="219"/>
        <v>16360851.382073903</v>
      </c>
      <c r="AP36" s="1">
        <f t="shared" si="220"/>
        <v>-1745697.6985355997</v>
      </c>
      <c r="AQ36" s="1">
        <f t="shared" si="221"/>
        <v>469394.59507774794</v>
      </c>
      <c r="AR36" s="1">
        <f t="shared" si="222"/>
        <v>0</v>
      </c>
      <c r="AS36" s="1">
        <f t="shared" si="223"/>
        <v>1.9073486328125E-6</v>
      </c>
      <c r="AT36" s="1">
        <f t="shared" si="224"/>
        <v>24541277.073110856</v>
      </c>
      <c r="AU36" s="1">
        <f t="shared" si="225"/>
        <v>-2618689.2276776377</v>
      </c>
      <c r="AV36" s="1">
        <f t="shared" si="226"/>
        <v>704337.36865986965</v>
      </c>
      <c r="AW36" s="1">
        <f t="shared" si="227"/>
        <v>7.3283445090055466E-8</v>
      </c>
      <c r="AX36" s="1">
        <f t="shared" si="228"/>
        <v>-4.3436884880065918E-6</v>
      </c>
      <c r="AY36" s="2">
        <f t="shared" si="229"/>
        <v>-76.702316469153217</v>
      </c>
      <c r="AZ36" s="2">
        <f t="shared" si="230"/>
        <v>141.84064664148536</v>
      </c>
      <c r="BA36" s="2">
        <f t="shared" si="231"/>
        <v>141.84064664148534</v>
      </c>
      <c r="BB36" s="2">
        <f t="shared" si="232"/>
        <v>14610146.770157166</v>
      </c>
      <c r="BC36" s="2">
        <f t="shared" si="233"/>
        <v>-1403941.1861152113</v>
      </c>
      <c r="BD36" s="2">
        <f t="shared" si="234"/>
        <v>175765.47440586891</v>
      </c>
      <c r="BE36" s="2">
        <f t="shared" si="235"/>
        <v>0</v>
      </c>
      <c r="BF36" s="2">
        <f t="shared" si="236"/>
        <v>-1.5199184417724609E-6</v>
      </c>
      <c r="BG36" s="2">
        <f t="shared" si="237"/>
        <v>24837249.509267181</v>
      </c>
      <c r="BH36" s="2">
        <f t="shared" si="238"/>
        <v>-2386776.7187123285</v>
      </c>
      <c r="BI36" s="2">
        <f t="shared" si="239"/>
        <v>298943.14713661862</v>
      </c>
      <c r="BJ36" s="2">
        <f t="shared" si="240"/>
        <v>1.5037949196994305E-6</v>
      </c>
      <c r="BK36" s="2">
        <f t="shared" si="241"/>
        <v>-4.7998037189245224E-6</v>
      </c>
      <c r="BL36" s="29">
        <f t="shared" si="242"/>
        <v>-88.286199236904068</v>
      </c>
      <c r="BM36" s="29">
        <f t="shared" si="243"/>
        <v>34.726404532158888</v>
      </c>
      <c r="BN36" s="29">
        <f t="shared" si="244"/>
        <v>34.726404532158988</v>
      </c>
      <c r="BO36" s="29">
        <f t="shared" si="245"/>
        <v>-52164457.416225344</v>
      </c>
      <c r="BP36" s="29">
        <f t="shared" si="246"/>
        <v>5109806.9708651099</v>
      </c>
      <c r="BQ36" s="29">
        <f t="shared" si="247"/>
        <v>270660.70203397237</v>
      </c>
      <c r="BR36" s="29">
        <f t="shared" si="248"/>
        <v>-1.7881393432617188E-5</v>
      </c>
      <c r="BS36" s="29">
        <f t="shared" si="249"/>
        <v>-7.3015689849853516E-6</v>
      </c>
      <c r="BT36" s="29">
        <f t="shared" si="250"/>
        <v>92852734.200881109</v>
      </c>
      <c r="BU36" s="29">
        <f t="shared" si="251"/>
        <v>-9095544.6943391319</v>
      </c>
      <c r="BV36" s="29">
        <f t="shared" si="252"/>
        <v>-481741.3232159387</v>
      </c>
      <c r="BW36" s="29">
        <f t="shared" si="253"/>
        <v>1.8544495105743408E-5</v>
      </c>
      <c r="BX36" s="29">
        <f t="shared" si="254"/>
        <v>4.4687185436487198E-6</v>
      </c>
      <c r="BY36" s="3">
        <f>0</f>
        <v>0</v>
      </c>
      <c r="BZ36" s="3">
        <f t="shared" si="255"/>
        <v>65.977557768890605</v>
      </c>
      <c r="CA36" s="3">
        <f t="shared" si="256"/>
        <v>-103.63539660628959</v>
      </c>
      <c r="CB36" s="5">
        <f t="shared" si="257"/>
        <v>352169020417.17963</v>
      </c>
      <c r="CC36" s="5">
        <f t="shared" si="258"/>
        <v>3982251122350.2539</v>
      </c>
      <c r="CD36" s="5">
        <f t="shared" si="259"/>
        <v>2535226496727.1602</v>
      </c>
      <c r="CE36" s="3">
        <f t="shared" si="260"/>
        <v>-1.3202670911915817E-14</v>
      </c>
      <c r="CF36" s="3">
        <f t="shared" si="261"/>
        <v>-3.8021920478679554E-4</v>
      </c>
      <c r="CG36" s="61">
        <f t="shared" si="262"/>
        <v>-6220.7099021270842</v>
      </c>
      <c r="CH36" s="61">
        <f t="shared" si="263"/>
        <v>521.0679164973011</v>
      </c>
      <c r="CI36" s="61">
        <f t="shared" si="264"/>
        <v>67.003203576093739</v>
      </c>
      <c r="CJ36" s="62">
        <f t="shared" si="194"/>
        <v>0.71315071586875545</v>
      </c>
      <c r="CK36" s="3">
        <f t="shared" si="207"/>
        <v>6233.6254508529746</v>
      </c>
      <c r="CL36" s="3">
        <f t="shared" si="91"/>
        <v>13.566915094784854</v>
      </c>
      <c r="CM36" s="3">
        <f t="shared" si="92"/>
        <v>-87.707125447668972</v>
      </c>
      <c r="CN36" s="3">
        <f t="shared" si="93"/>
        <v>52.299254715645446</v>
      </c>
      <c r="CO36" s="3">
        <f t="shared" si="94"/>
        <v>6263.9468940562738</v>
      </c>
      <c r="CP36" s="3">
        <f t="shared" si="95"/>
        <v>6281.9902958456232</v>
      </c>
      <c r="CQ36" s="3">
        <f t="shared" si="96"/>
        <v>1.653308361728123E-2</v>
      </c>
      <c r="CR36" s="3">
        <f t="shared" si="31"/>
        <v>9.3509744734407985E-3</v>
      </c>
      <c r="CS36" s="3">
        <f t="shared" si="32"/>
        <v>0.96784970379558921</v>
      </c>
      <c r="CT36" s="3">
        <f t="shared" si="97"/>
        <v>4.1012798090020328E-2</v>
      </c>
      <c r="CU36" s="3">
        <f t="shared" si="33"/>
        <v>3113.4042548999573</v>
      </c>
      <c r="CV36" s="3">
        <f t="shared" si="98"/>
        <v>3013.3073859008509</v>
      </c>
      <c r="CW36" s="3">
        <f t="shared" si="34"/>
        <v>-3118.750891646936</v>
      </c>
      <c r="CX36" s="3">
        <f t="shared" si="35"/>
        <v>255.82433972171759</v>
      </c>
      <c r="CY36" s="3">
        <f t="shared" si="36"/>
        <v>94.97098342130414</v>
      </c>
      <c r="CZ36" s="3">
        <f t="shared" si="37"/>
        <v>-3223.8459296539768</v>
      </c>
      <c r="DA36" s="3">
        <f t="shared" si="38"/>
        <v>207.8082195541848</v>
      </c>
      <c r="DB36" s="3">
        <f t="shared" si="39"/>
        <v>40.619597142690175</v>
      </c>
      <c r="DC36" s="3">
        <f t="shared" si="40"/>
        <v>5.6786575441947207E-11</v>
      </c>
      <c r="DD36" s="3">
        <f t="shared" si="175"/>
        <v>-3186.6669835830089</v>
      </c>
      <c r="DE36" s="3">
        <f t="shared" si="176"/>
        <v>224.79464228259391</v>
      </c>
      <c r="DF36" s="3">
        <f t="shared" si="177"/>
        <v>59.847215283896396</v>
      </c>
      <c r="DG36" s="3">
        <f t="shared" si="178"/>
        <v>-3149.4889372709476</v>
      </c>
      <c r="DH36" s="3">
        <f t="shared" si="179"/>
        <v>241.78065392659209</v>
      </c>
      <c r="DI36" s="3">
        <f t="shared" si="180"/>
        <v>79.074368102049988</v>
      </c>
      <c r="DJ36" s="3">
        <f t="shared" si="181"/>
        <v>-3191.2268169749414</v>
      </c>
      <c r="DK36" s="3">
        <f t="shared" si="182"/>
        <v>222.71133262075909</v>
      </c>
      <c r="DL36" s="3">
        <f t="shared" si="183"/>
        <v>57.489032911533108</v>
      </c>
      <c r="DM36" s="3">
        <f t="shared" si="105"/>
        <v>1.6690648863004753E-11</v>
      </c>
      <c r="DN36" s="3">
        <f t="shared" si="106"/>
        <v>3.6649794310505968E-11</v>
      </c>
      <c r="DO36" s="3">
        <f t="shared" si="107"/>
        <v>3.9278802432818338E-11</v>
      </c>
      <c r="DP36" s="3">
        <f t="shared" si="108"/>
        <v>1.0164196201108335E-10</v>
      </c>
      <c r="DQ36" s="3">
        <f t="shared" si="109"/>
        <v>1.3300099635651863E-10</v>
      </c>
      <c r="DR36" s="3">
        <f t="shared" si="110"/>
        <v>1.2854143744929501E-10</v>
      </c>
      <c r="DS36">
        <f t="shared" si="200"/>
        <v>6391.2387922086045</v>
      </c>
      <c r="DT36">
        <f t="shared" si="201"/>
        <v>6096.0971271714279</v>
      </c>
      <c r="DU36">
        <f t="shared" si="202"/>
        <v>128.54755518782176</v>
      </c>
      <c r="DV36">
        <f t="shared" si="203"/>
        <v>189.99161620031208</v>
      </c>
      <c r="DW36" s="3">
        <f t="shared" si="204"/>
        <v>2.8327148937623559E-3</v>
      </c>
      <c r="DX36">
        <f t="shared" si="205"/>
        <v>1.440475942951025E-2</v>
      </c>
      <c r="DY36">
        <f>SQRT(('3d AE'!C$34-$DD36)^2+('3d AE'!D$34-$DE36)^2+('3d AE'!E$34-$DF36)^2)</f>
        <v>14.279940843949895</v>
      </c>
      <c r="DZ36">
        <f>SQRT(('3d AE'!C$33-$DD36)^2+('3d AE'!D$33-$DE36)^2+('3d AE'!E$33-$DF36)^2)</f>
        <v>77.326705069326934</v>
      </c>
      <c r="EA36">
        <f t="shared" si="206"/>
        <v>91.606645913276822</v>
      </c>
      <c r="EB36">
        <f t="shared" si="117"/>
        <v>4.8389495520950732E-3</v>
      </c>
      <c r="EC36" t="str">
        <f t="shared" si="125"/>
        <v>--------</v>
      </c>
      <c r="ED36" t="str">
        <f t="shared" si="118"/>
        <v>--------</v>
      </c>
      <c r="EE36" t="str">
        <f t="shared" si="119"/>
        <v>--------</v>
      </c>
    </row>
    <row r="37" spans="1:135" x14ac:dyDescent="0.25">
      <c r="A37" t="s">
        <v>139</v>
      </c>
      <c r="B37" t="str">
        <f>'3d AE'!H33</f>
        <v>BD -&gt; H</v>
      </c>
      <c r="C37" s="29">
        <f>'3d AE'!K33</f>
        <v>88.057524411276631</v>
      </c>
      <c r="D37">
        <f t="shared" ref="D37:D38" si="269">C37/C$36</f>
        <v>2.3578573021372979</v>
      </c>
      <c r="E37">
        <f t="shared" si="120"/>
        <v>0.28418759999999915</v>
      </c>
      <c r="F37">
        <v>0</v>
      </c>
      <c r="G37">
        <f t="shared" si="121"/>
        <v>48.038633448815801</v>
      </c>
      <c r="H37">
        <f t="shared" si="122"/>
        <v>115.0996865251991</v>
      </c>
      <c r="I37">
        <f t="shared" si="46"/>
        <v>107.66798170813554</v>
      </c>
      <c r="J37">
        <f t="shared" si="47"/>
        <v>169.03845716285983</v>
      </c>
      <c r="K37">
        <f t="shared" si="2"/>
        <v>0.5149411999999689</v>
      </c>
      <c r="L37">
        <f t="shared" si="2"/>
        <v>-44.670887199999896</v>
      </c>
      <c r="M37">
        <f t="shared" si="2"/>
        <v>91.455176400000099</v>
      </c>
      <c r="N37">
        <f t="shared" si="3"/>
        <v>15.193606667442193</v>
      </c>
      <c r="O37">
        <f t="shared" si="3"/>
        <v>-93.070811173728302</v>
      </c>
      <c r="P37">
        <f t="shared" si="3"/>
        <v>47.419179997673425</v>
      </c>
      <c r="Q37">
        <f t="shared" si="4"/>
        <v>13.566917197800208</v>
      </c>
      <c r="R37">
        <f t="shared" si="4"/>
        <v>-87.707132381935821</v>
      </c>
      <c r="S37">
        <f t="shared" si="4"/>
        <v>52.299248406599375</v>
      </c>
      <c r="T37">
        <f t="shared" si="48"/>
        <v>-215.76669359998687</v>
      </c>
      <c r="U37">
        <f t="shared" si="49"/>
        <v>-2439.8330436000178</v>
      </c>
      <c r="V37">
        <f t="shared" si="50"/>
        <v>-1553.276903999973</v>
      </c>
      <c r="W37">
        <f t="shared" si="51"/>
        <v>33176.813735997188</v>
      </c>
      <c r="X37">
        <f t="shared" si="208"/>
        <v>1758.9994052589927</v>
      </c>
      <c r="Y37">
        <f t="shared" si="209"/>
        <v>17714.921467767912</v>
      </c>
      <c r="Z37">
        <f t="shared" si="210"/>
        <v>4572.1491795216016</v>
      </c>
      <c r="AA37">
        <f t="shared" si="211"/>
        <v>1405209.0008723335</v>
      </c>
      <c r="AB37">
        <f t="shared" si="212"/>
        <v>783.07403125082783</v>
      </c>
      <c r="AC37">
        <f t="shared" si="213"/>
        <v>8040.2269938995632</v>
      </c>
      <c r="AD37">
        <f t="shared" si="214"/>
        <v>-869.51309999518799</v>
      </c>
      <c r="AE37">
        <f t="shared" si="215"/>
        <v>740036.23440247588</v>
      </c>
      <c r="AF37" s="6">
        <f t="shared" si="60"/>
        <v>6220.9358320491583</v>
      </c>
      <c r="AG37" s="6">
        <f t="shared" si="61"/>
        <v>-521.08953126557947</v>
      </c>
      <c r="AH37" s="6">
        <f t="shared" si="62"/>
        <v>-67.004223130535678</v>
      </c>
      <c r="AL37" s="1">
        <f t="shared" si="216"/>
        <v>-142.67970300211579</v>
      </c>
      <c r="AM37" s="1">
        <f t="shared" si="217"/>
        <v>245.47552776307975</v>
      </c>
      <c r="AN37" s="1">
        <f t="shared" si="218"/>
        <v>245.47552776307975</v>
      </c>
      <c r="AO37" s="1">
        <f t="shared" si="219"/>
        <v>16360897.723591685</v>
      </c>
      <c r="AP37" s="1">
        <f t="shared" si="220"/>
        <v>-1745695.6392272133</v>
      </c>
      <c r="AQ37" s="1">
        <f t="shared" si="221"/>
        <v>469374.84013996134</v>
      </c>
      <c r="AR37" s="1">
        <f t="shared" si="222"/>
        <v>0</v>
      </c>
      <c r="AS37" s="1">
        <f t="shared" si="223"/>
        <v>2.1457672119140625E-6</v>
      </c>
      <c r="AT37" s="1">
        <f t="shared" si="224"/>
        <v>24541346.585387528</v>
      </c>
      <c r="AU37" s="1">
        <f t="shared" si="225"/>
        <v>-2618686.1385438223</v>
      </c>
      <c r="AV37" s="1">
        <f t="shared" si="226"/>
        <v>704307.73573770514</v>
      </c>
      <c r="AW37" s="1">
        <f t="shared" si="227"/>
        <v>-9.1840047389268875E-7</v>
      </c>
      <c r="AX37" s="1">
        <f t="shared" si="228"/>
        <v>-1.7089769244194031E-6</v>
      </c>
      <c r="AY37" s="2">
        <f t="shared" si="229"/>
        <v>-76.702314057514712</v>
      </c>
      <c r="AZ37" s="2">
        <f t="shared" si="230"/>
        <v>141.84055240037972</v>
      </c>
      <c r="BA37" s="2">
        <f t="shared" si="231"/>
        <v>141.84055240037978</v>
      </c>
      <c r="BB37" s="2">
        <f t="shared" si="232"/>
        <v>14610165.685752669</v>
      </c>
      <c r="BC37" s="2">
        <f t="shared" si="233"/>
        <v>-1403942.7734919004</v>
      </c>
      <c r="BD37" s="2">
        <f t="shared" si="234"/>
        <v>175756.7027637721</v>
      </c>
      <c r="BE37" s="2">
        <f t="shared" si="235"/>
        <v>0</v>
      </c>
      <c r="BF37" s="2">
        <f t="shared" si="236"/>
        <v>8.9406967163085938E-7</v>
      </c>
      <c r="BG37" s="2">
        <f t="shared" si="237"/>
        <v>24837281.665779538</v>
      </c>
      <c r="BH37" s="2">
        <f t="shared" si="238"/>
        <v>-2386779.4172502882</v>
      </c>
      <c r="BI37" s="2">
        <f t="shared" si="239"/>
        <v>298928.23525081296</v>
      </c>
      <c r="BJ37" s="2">
        <f t="shared" si="240"/>
        <v>2.1408777683973312E-7</v>
      </c>
      <c r="BK37" s="2">
        <f t="shared" si="241"/>
        <v>1.1306256055831909E-6</v>
      </c>
      <c r="BL37" s="29">
        <f t="shared" si="242"/>
        <v>-88.286210601643589</v>
      </c>
      <c r="BM37" s="29">
        <f t="shared" si="243"/>
        <v>34.726401171191576</v>
      </c>
      <c r="BN37" s="29">
        <f t="shared" si="244"/>
        <v>34.726401171191547</v>
      </c>
      <c r="BO37" s="29">
        <f t="shared" si="245"/>
        <v>-52164473.534935504</v>
      </c>
      <c r="BP37" s="29">
        <f t="shared" si="246"/>
        <v>5109804.3152445843</v>
      </c>
      <c r="BQ37" s="29">
        <f t="shared" si="247"/>
        <v>270659.53335978091</v>
      </c>
      <c r="BR37" s="29">
        <f t="shared" si="248"/>
        <v>6.67572021484375E-6</v>
      </c>
      <c r="BS37" s="29">
        <f t="shared" si="249"/>
        <v>6.2584877014160156E-6</v>
      </c>
      <c r="BT37" s="29">
        <f t="shared" si="250"/>
        <v>92852762.892185196</v>
      </c>
      <c r="BU37" s="29">
        <f t="shared" si="251"/>
        <v>-9095539.9673459623</v>
      </c>
      <c r="BV37" s="29">
        <f t="shared" si="252"/>
        <v>-481739.24297923886</v>
      </c>
      <c r="BW37" s="29">
        <f t="shared" si="253"/>
        <v>-1.3153068721294403E-5</v>
      </c>
      <c r="BX37" s="29">
        <f t="shared" si="254"/>
        <v>-5.5450946092605591E-6</v>
      </c>
      <c r="BY37" s="3">
        <f>0</f>
        <v>0</v>
      </c>
      <c r="BZ37" s="3">
        <f t="shared" si="255"/>
        <v>65.977388944601074</v>
      </c>
      <c r="CA37" s="3">
        <f t="shared" si="256"/>
        <v>-103.63497536270003</v>
      </c>
      <c r="CB37" s="5">
        <f t="shared" si="257"/>
        <v>352157705293.7442</v>
      </c>
      <c r="CC37" s="5">
        <f t="shared" si="258"/>
        <v>3982106745014.7285</v>
      </c>
      <c r="CD37" s="5">
        <f t="shared" si="259"/>
        <v>2535138399128.875</v>
      </c>
      <c r="CE37" s="3">
        <f t="shared" si="260"/>
        <v>7.921886154566285E-14</v>
      </c>
      <c r="CF37" s="3">
        <f t="shared" si="261"/>
        <v>-3.8023193697243418E-4</v>
      </c>
      <c r="CG37" s="61">
        <f t="shared" si="262"/>
        <v>-6220.9358320491556</v>
      </c>
      <c r="CH37" s="61">
        <f t="shared" si="263"/>
        <v>521.08953126557913</v>
      </c>
      <c r="CI37" s="61">
        <f t="shared" si="264"/>
        <v>67.004223130535593</v>
      </c>
      <c r="CJ37" s="62">
        <f t="shared" si="194"/>
        <v>0.94011451779793831</v>
      </c>
      <c r="CK37" s="3">
        <f t="shared" si="207"/>
        <v>6233.8523825223228</v>
      </c>
      <c r="CL37" s="3">
        <f t="shared" si="91"/>
        <v>13.566917197800208</v>
      </c>
      <c r="CM37" s="3">
        <f t="shared" si="92"/>
        <v>-87.707132381935821</v>
      </c>
      <c r="CN37" s="3">
        <f t="shared" si="93"/>
        <v>52.299248406599375</v>
      </c>
      <c r="CO37" s="3">
        <f t="shared" si="94"/>
        <v>6264.1738596815649</v>
      </c>
      <c r="CP37" s="3">
        <f t="shared" si="95"/>
        <v>6282.2172488552687</v>
      </c>
      <c r="CQ37" s="3">
        <f t="shared" si="96"/>
        <v>1.6532483167150946E-2</v>
      </c>
      <c r="CR37" s="3">
        <f t="shared" si="31"/>
        <v>9.3506351754535366E-3</v>
      </c>
      <c r="CS37" s="3">
        <f t="shared" si="32"/>
        <v>0.96784967372129849</v>
      </c>
      <c r="CT37" s="3">
        <f t="shared" si="97"/>
        <v>4.1012247463695244E-2</v>
      </c>
      <c r="CU37" s="3">
        <f t="shared" si="33"/>
        <v>3113.4460551535253</v>
      </c>
      <c r="CV37" s="3">
        <f t="shared" si="98"/>
        <v>3013.3477486292036</v>
      </c>
      <c r="CW37" s="3">
        <f t="shared" si="34"/>
        <v>-3118.9352586443561</v>
      </c>
      <c r="CX37" s="3">
        <f t="shared" si="35"/>
        <v>255.8412538620147</v>
      </c>
      <c r="CY37" s="3">
        <f t="shared" si="36"/>
        <v>94.970851132232056</v>
      </c>
      <c r="CZ37" s="3">
        <f t="shared" si="37"/>
        <v>-3224.031613794732</v>
      </c>
      <c r="DA37" s="3">
        <f t="shared" si="38"/>
        <v>207.82658750937003</v>
      </c>
      <c r="DB37" s="3">
        <f t="shared" si="39"/>
        <v>40.620727404452609</v>
      </c>
      <c r="DC37" s="3">
        <f t="shared" si="40"/>
        <v>-3.4376057556073647E-11</v>
      </c>
      <c r="DD37" s="3">
        <f t="shared" si="175"/>
        <v>-3186.8522017645528</v>
      </c>
      <c r="DE37" s="3">
        <f t="shared" si="176"/>
        <v>224.81249592895594</v>
      </c>
      <c r="DF37" s="3">
        <f t="shared" si="177"/>
        <v>59.847898899363457</v>
      </c>
      <c r="DG37" s="3">
        <f t="shared" si="178"/>
        <v>-3149.6736895045569</v>
      </c>
      <c r="DH37" s="3">
        <f t="shared" si="179"/>
        <v>241.79799327657756</v>
      </c>
      <c r="DI37" s="3">
        <f t="shared" si="180"/>
        <v>79.074605082030843</v>
      </c>
      <c r="DJ37" s="3">
        <f t="shared" si="181"/>
        <v>-3191.4120923043229</v>
      </c>
      <c r="DK37" s="3">
        <f t="shared" si="182"/>
        <v>222.72924934482484</v>
      </c>
      <c r="DL37" s="3">
        <f t="shared" si="183"/>
        <v>57.489771306193965</v>
      </c>
      <c r="DM37" s="3">
        <f t="shared" si="105"/>
        <v>-1.0118128557223827E-11</v>
      </c>
      <c r="DN37" s="3">
        <f t="shared" si="106"/>
        <v>-2.2225776774575934E-11</v>
      </c>
      <c r="DO37" s="3">
        <f t="shared" si="107"/>
        <v>-2.361844053666573E-11</v>
      </c>
      <c r="DP37" s="3">
        <f t="shared" si="108"/>
        <v>3.208105947763877E-11</v>
      </c>
      <c r="DQ37" s="3">
        <f t="shared" si="109"/>
        <v>4.2030301428334861E-11</v>
      </c>
      <c r="DR37" s="3">
        <f t="shared" si="110"/>
        <v>4.064072453775387E-11</v>
      </c>
      <c r="DS37">
        <f t="shared" si="200"/>
        <v>6391.4657553775633</v>
      </c>
      <c r="DT37">
        <f t="shared" si="201"/>
        <v>6096.3240601840025</v>
      </c>
      <c r="DU37">
        <f t="shared" si="202"/>
        <v>128.54755145027792</v>
      </c>
      <c r="DV37">
        <f t="shared" si="203"/>
        <v>189.99162189456817</v>
      </c>
      <c r="DW37" s="3">
        <f t="shared" si="204"/>
        <v>2.8326118009474044E-3</v>
      </c>
      <c r="DX37">
        <f t="shared" si="205"/>
        <v>1.4404222370930642E-2</v>
      </c>
      <c r="DY37">
        <f>SQRT(('3d AE'!C$34-$DD37)^2+('3d AE'!D$34-$DE37)^2+('3d AE'!E$34-$DF37)^2)</f>
        <v>14.131999987653995</v>
      </c>
      <c r="DZ37">
        <f>SQRT(('3d AE'!C$33-$DD37)^2+('3d AE'!D$33-$DE37)^2+('3d AE'!E$33-$DF37)^2)</f>
        <v>77.478288753080776</v>
      </c>
      <c r="EA37">
        <f t="shared" si="206"/>
        <v>91.610288740734774</v>
      </c>
      <c r="EB37">
        <f t="shared" si="117"/>
        <v>8.4817770100471535E-3</v>
      </c>
      <c r="EC37" t="str">
        <f t="shared" si="125"/>
        <v>--------</v>
      </c>
      <c r="ED37" t="str">
        <f t="shared" si="118"/>
        <v>--------</v>
      </c>
      <c r="EE37" t="str">
        <f t="shared" si="119"/>
        <v>--------</v>
      </c>
    </row>
    <row r="38" spans="1:135" x14ac:dyDescent="0.25">
      <c r="A38" t="s">
        <v>174</v>
      </c>
      <c r="B38" t="str">
        <f>'3d AE'!H34</f>
        <v>CD -&gt; G</v>
      </c>
      <c r="C38" s="29">
        <f>'3d AE'!K34</f>
        <v>82.517372444892445</v>
      </c>
      <c r="D38">
        <f t="shared" si="269"/>
        <v>2.2095123667530316</v>
      </c>
      <c r="E38">
        <f t="shared" si="120"/>
        <v>0.28418764999999913</v>
      </c>
      <c r="F38">
        <v>0</v>
      </c>
      <c r="G38">
        <f t="shared" si="121"/>
        <v>48.038641900738654</v>
      </c>
      <c r="H38">
        <f t="shared" si="122"/>
        <v>115.09969555244524</v>
      </c>
      <c r="I38">
        <f t="shared" si="46"/>
        <v>107.66799131598444</v>
      </c>
      <c r="J38">
        <f t="shared" si="47"/>
        <v>169.03845716285983</v>
      </c>
      <c r="K38">
        <f t="shared" si="2"/>
        <v>0.51494304999996743</v>
      </c>
      <c r="L38">
        <f t="shared" si="2"/>
        <v>-44.670893299999896</v>
      </c>
      <c r="M38">
        <f t="shared" si="2"/>
        <v>91.455170850000101</v>
      </c>
      <c r="N38">
        <f t="shared" si="3"/>
        <v>15.193608643371888</v>
      </c>
      <c r="O38">
        <f t="shared" si="3"/>
        <v>-93.070817688955955</v>
      </c>
      <c r="P38">
        <f t="shared" si="3"/>
        <v>47.419174069884335</v>
      </c>
      <c r="Q38">
        <f t="shared" si="4"/>
        <v>13.566919300815197</v>
      </c>
      <c r="R38">
        <f t="shared" si="4"/>
        <v>-87.707139316201463</v>
      </c>
      <c r="S38">
        <f t="shared" si="4"/>
        <v>52.299242097554412</v>
      </c>
      <c r="T38">
        <f t="shared" si="48"/>
        <v>-215.76747789998535</v>
      </c>
      <c r="U38">
        <f t="shared" si="49"/>
        <v>-2439.8318466500205</v>
      </c>
      <c r="V38">
        <f t="shared" si="50"/>
        <v>-1553.2784809999721</v>
      </c>
      <c r="W38">
        <f t="shared" si="51"/>
        <v>33176.988728997298</v>
      </c>
      <c r="X38">
        <f t="shared" si="208"/>
        <v>1758.9981140690402</v>
      </c>
      <c r="Y38">
        <f t="shared" si="209"/>
        <v>17714.924273588098</v>
      </c>
      <c r="Z38">
        <f t="shared" si="210"/>
        <v>4572.1456652505276</v>
      </c>
      <c r="AA38">
        <f t="shared" si="211"/>
        <v>1405209.5873178025</v>
      </c>
      <c r="AB38">
        <f t="shared" si="212"/>
        <v>783.07354858046847</v>
      </c>
      <c r="AC38">
        <f t="shared" si="213"/>
        <v>8040.2286195301458</v>
      </c>
      <c r="AD38">
        <f t="shared" si="214"/>
        <v>-869.51504761442084</v>
      </c>
      <c r="AE38">
        <f t="shared" si="215"/>
        <v>740036.53400969971</v>
      </c>
      <c r="AF38" s="6">
        <f t="shared" si="60"/>
        <v>6221.1617782325438</v>
      </c>
      <c r="AG38" s="6">
        <f t="shared" si="61"/>
        <v>-521.11114759028203</v>
      </c>
      <c r="AH38" s="6">
        <f t="shared" si="62"/>
        <v>-67.005242758471113</v>
      </c>
      <c r="AL38" s="1">
        <f t="shared" si="216"/>
        <v>-142.67953176720457</v>
      </c>
      <c r="AM38" s="1">
        <f t="shared" si="217"/>
        <v>245.475012281293</v>
      </c>
      <c r="AN38" s="1">
        <f t="shared" si="218"/>
        <v>245.47501228129303</v>
      </c>
      <c r="AO38" s="1">
        <f t="shared" si="219"/>
        <v>16360944.065107374</v>
      </c>
      <c r="AP38" s="1">
        <f t="shared" si="220"/>
        <v>-1745693.5799205173</v>
      </c>
      <c r="AQ38" s="1">
        <f t="shared" si="221"/>
        <v>469355.08520163596</v>
      </c>
      <c r="AR38" s="1">
        <f t="shared" si="222"/>
        <v>0</v>
      </c>
      <c r="AS38" s="1">
        <f t="shared" si="223"/>
        <v>0</v>
      </c>
      <c r="AT38" s="1">
        <f t="shared" si="224"/>
        <v>24541416.097661059</v>
      </c>
      <c r="AU38" s="1">
        <f t="shared" si="225"/>
        <v>-2618683.049412543</v>
      </c>
      <c r="AV38" s="1">
        <f t="shared" si="226"/>
        <v>704278.10281473526</v>
      </c>
      <c r="AW38" s="1">
        <f t="shared" si="227"/>
        <v>-1.1948868632316589E-6</v>
      </c>
      <c r="AX38" s="1">
        <f t="shared" si="228"/>
        <v>4.15043905377388E-6</v>
      </c>
      <c r="AY38" s="2">
        <f t="shared" si="229"/>
        <v>-76.702311645899925</v>
      </c>
      <c r="AZ38" s="2">
        <f t="shared" si="230"/>
        <v>141.84045815950671</v>
      </c>
      <c r="BA38" s="2">
        <f t="shared" si="231"/>
        <v>141.84045815950674</v>
      </c>
      <c r="BB38" s="2">
        <f t="shared" si="232"/>
        <v>14610184.601347361</v>
      </c>
      <c r="BC38" s="2">
        <f t="shared" si="233"/>
        <v>-1403944.3608701772</v>
      </c>
      <c r="BD38" s="2">
        <f t="shared" si="234"/>
        <v>175747.93112056842</v>
      </c>
      <c r="BE38" s="2">
        <f t="shared" si="235"/>
        <v>0</v>
      </c>
      <c r="BF38" s="2">
        <f t="shared" si="236"/>
        <v>8.3446502685546875E-7</v>
      </c>
      <c r="BG38" s="2">
        <f t="shared" si="237"/>
        <v>24837313.822290514</v>
      </c>
      <c r="BH38" s="2">
        <f t="shared" si="238"/>
        <v>-2386782.1157909469</v>
      </c>
      <c r="BI38" s="2">
        <f t="shared" si="239"/>
        <v>298913.32336312579</v>
      </c>
      <c r="BJ38" s="2">
        <f t="shared" si="240"/>
        <v>-8.9686363935470581E-7</v>
      </c>
      <c r="BK38" s="2">
        <f t="shared" si="241"/>
        <v>4.445202648639679E-6</v>
      </c>
      <c r="BL38" s="29">
        <f t="shared" si="242"/>
        <v>-88.286221966378292</v>
      </c>
      <c r="BM38" s="29">
        <f t="shared" si="243"/>
        <v>34.72639781022356</v>
      </c>
      <c r="BN38" s="29">
        <f t="shared" si="244"/>
        <v>34.726397810223602</v>
      </c>
      <c r="BO38" s="29">
        <f t="shared" si="245"/>
        <v>-52164489.653642803</v>
      </c>
      <c r="BP38" s="29">
        <f t="shared" si="246"/>
        <v>5109801.6596229551</v>
      </c>
      <c r="BQ38" s="29">
        <f t="shared" si="247"/>
        <v>270658.36468454078</v>
      </c>
      <c r="BR38" s="29">
        <f t="shared" si="248"/>
        <v>3.0994415283203125E-6</v>
      </c>
      <c r="BS38" s="29">
        <f t="shared" si="249"/>
        <v>-8.6426734924316406E-7</v>
      </c>
      <c r="BT38" s="29">
        <f t="shared" si="250"/>
        <v>92852791.583484188</v>
      </c>
      <c r="BU38" s="29">
        <f t="shared" si="251"/>
        <v>-9095535.2403508257</v>
      </c>
      <c r="BV38" s="29">
        <f t="shared" si="252"/>
        <v>-481737.16274067236</v>
      </c>
      <c r="BW38" s="29">
        <f t="shared" si="253"/>
        <v>9.87248495221138E-6</v>
      </c>
      <c r="BX38" s="29">
        <f t="shared" si="254"/>
        <v>1.2164004147052765E-5</v>
      </c>
      <c r="BY38" s="3">
        <f>0</f>
        <v>0</v>
      </c>
      <c r="BZ38" s="3">
        <f t="shared" si="255"/>
        <v>65.97722012130464</v>
      </c>
      <c r="CA38" s="3">
        <f t="shared" si="256"/>
        <v>-103.63455412178629</v>
      </c>
      <c r="CB38" s="5">
        <f t="shared" si="257"/>
        <v>352146390073.08881</v>
      </c>
      <c r="CC38" s="5">
        <f t="shared" si="258"/>
        <v>3981962367755.0571</v>
      </c>
      <c r="CD38" s="5">
        <f t="shared" si="259"/>
        <v>2535050301305.8008</v>
      </c>
      <c r="CE38" s="3">
        <f t="shared" si="260"/>
        <v>3.3009040759973474E-14</v>
      </c>
      <c r="CF38" s="3">
        <f t="shared" si="261"/>
        <v>-3.8024467007990575E-4</v>
      </c>
      <c r="CG38" s="61">
        <f t="shared" si="262"/>
        <v>-6221.1617782325457</v>
      </c>
      <c r="CH38" s="61">
        <f t="shared" si="263"/>
        <v>521.11114759028203</v>
      </c>
      <c r="CI38" s="61">
        <f t="shared" si="264"/>
        <v>67.005242758470899</v>
      </c>
      <c r="CJ38" s="62">
        <f t="shared" si="194"/>
        <v>1.1670946555266193</v>
      </c>
      <c r="CK38" s="3">
        <f t="shared" si="207"/>
        <v>6234.0793305274901</v>
      </c>
      <c r="CL38" s="3">
        <f t="shared" si="91"/>
        <v>13.566919300815197</v>
      </c>
      <c r="CM38" s="3">
        <f t="shared" si="92"/>
        <v>-87.707139316201463</v>
      </c>
      <c r="CN38" s="3">
        <f t="shared" si="93"/>
        <v>52.299242097554412</v>
      </c>
      <c r="CO38" s="3">
        <f t="shared" si="94"/>
        <v>6264.4008416426568</v>
      </c>
      <c r="CP38" s="3">
        <f t="shared" si="95"/>
        <v>6282.4442182007242</v>
      </c>
      <c r="CQ38" s="3">
        <f t="shared" si="96"/>
        <v>1.6531882717416568E-2</v>
      </c>
      <c r="CR38" s="3">
        <f t="shared" si="31"/>
        <v>9.3502958777287315E-3</v>
      </c>
      <c r="CS38" s="3">
        <f t="shared" si="32"/>
        <v>0.96784964364059767</v>
      </c>
      <c r="CT38" s="3">
        <f t="shared" si="97"/>
        <v>4.1011696856244291E-2</v>
      </c>
      <c r="CU38" s="3">
        <f t="shared" si="33"/>
        <v>3113.4878550966519</v>
      </c>
      <c r="CV38" s="3">
        <f t="shared" si="98"/>
        <v>3013.3881110346233</v>
      </c>
      <c r="CW38" s="3">
        <f t="shared" si="34"/>
        <v>-3119.1196422157655</v>
      </c>
      <c r="CX38" s="3">
        <f t="shared" si="35"/>
        <v>255.85816955529282</v>
      </c>
      <c r="CY38" s="3">
        <f t="shared" si="36"/>
        <v>94.970718874065128</v>
      </c>
      <c r="CZ38" s="3">
        <f t="shared" si="37"/>
        <v>-3224.2173145156462</v>
      </c>
      <c r="DA38" s="3">
        <f t="shared" si="38"/>
        <v>207.84495707941949</v>
      </c>
      <c r="DB38" s="3">
        <f t="shared" si="39"/>
        <v>40.621857754788287</v>
      </c>
      <c r="DC38" s="3">
        <f t="shared" si="40"/>
        <v>-1.1809220268332865E-11</v>
      </c>
      <c r="DD38" s="3">
        <f t="shared" si="175"/>
        <v>-3187.0374365240732</v>
      </c>
      <c r="DE38" s="3">
        <f t="shared" si="176"/>
        <v>224.83035116829006</v>
      </c>
      <c r="DF38" s="3">
        <f t="shared" si="177"/>
        <v>59.848582583002802</v>
      </c>
      <c r="DG38" s="3">
        <f t="shared" si="178"/>
        <v>-3149.85845831396</v>
      </c>
      <c r="DH38" s="3">
        <f t="shared" si="179"/>
        <v>241.81533419764358</v>
      </c>
      <c r="DI38" s="3">
        <f t="shared" si="180"/>
        <v>79.074842109783546</v>
      </c>
      <c r="DJ38" s="3">
        <f t="shared" si="181"/>
        <v>-3191.5973842119483</v>
      </c>
      <c r="DK38" s="3">
        <f t="shared" si="182"/>
        <v>222.7471676645477</v>
      </c>
      <c r="DL38" s="3">
        <f t="shared" si="183"/>
        <v>57.490509771529197</v>
      </c>
      <c r="DM38" s="3">
        <f t="shared" si="105"/>
        <v>-3.6308733797341119E-12</v>
      </c>
      <c r="DN38" s="3">
        <f t="shared" si="106"/>
        <v>-7.8017592386459E-12</v>
      </c>
      <c r="DO38" s="3">
        <f t="shared" si="107"/>
        <v>-8.0433437688043341E-12</v>
      </c>
      <c r="DP38" s="3">
        <f t="shared" si="108"/>
        <v>5.5329343600464066E-12</v>
      </c>
      <c r="DQ38" s="3">
        <f t="shared" si="109"/>
        <v>7.3380165913311257E-12</v>
      </c>
      <c r="DR38" s="3">
        <f t="shared" si="110"/>
        <v>6.8998671180150164E-12</v>
      </c>
      <c r="DS38">
        <f t="shared" si="200"/>
        <v>6391.6927348823228</v>
      </c>
      <c r="DT38">
        <f t="shared" si="201"/>
        <v>6096.5510095324535</v>
      </c>
      <c r="DU38">
        <f t="shared" si="202"/>
        <v>128.54754771273531</v>
      </c>
      <c r="DV38">
        <f t="shared" si="203"/>
        <v>189.9916275888236</v>
      </c>
      <c r="DW38" s="3">
        <f t="shared" si="204"/>
        <v>2.8325087083000966E-3</v>
      </c>
      <c r="DX38">
        <f t="shared" si="205"/>
        <v>1.4403685313748804E-2</v>
      </c>
      <c r="DY38">
        <f>SQRT(('3d AE'!C$34-$DD38)^2+('3d AE'!D$34-$DE38)^2+('3d AE'!E$34-$DF38)^2)</f>
        <v>13.984956917617549</v>
      </c>
      <c r="DZ38">
        <f>SQRT(('3d AE'!C$33-$DD38)^2+('3d AE'!D$33-$DE38)^2+('3d AE'!E$33-$DF38)^2)</f>
        <v>77.630036057604258</v>
      </c>
      <c r="EA38">
        <f t="shared" si="206"/>
        <v>91.61499297522181</v>
      </c>
      <c r="EB38">
        <f t="shared" si="117"/>
        <v>1.3186011497083427E-2</v>
      </c>
      <c r="EC38" t="str">
        <f t="shared" si="125"/>
        <v>--------</v>
      </c>
      <c r="ED38" t="str">
        <f t="shared" si="118"/>
        <v>--------</v>
      </c>
      <c r="EE38" t="str">
        <f t="shared" si="119"/>
        <v>--------</v>
      </c>
    </row>
    <row r="39" spans="1:135" x14ac:dyDescent="0.25">
      <c r="B39" t="s">
        <v>145</v>
      </c>
      <c r="C39" s="29">
        <f>'3d AE'!L22</f>
        <v>127.68942007882214</v>
      </c>
      <c r="D39">
        <f>C39/C$36</f>
        <v>3.4190540053380407</v>
      </c>
      <c r="E39">
        <f t="shared" si="120"/>
        <v>0.2841876999999991</v>
      </c>
      <c r="F39">
        <v>0</v>
      </c>
      <c r="G39">
        <f t="shared" si="121"/>
        <v>48.038650352661506</v>
      </c>
      <c r="H39">
        <f t="shared" si="122"/>
        <v>115.09970457968964</v>
      </c>
      <c r="I39">
        <f t="shared" si="46"/>
        <v>107.66800092383168</v>
      </c>
      <c r="J39">
        <f t="shared" si="47"/>
        <v>169.03845716285983</v>
      </c>
      <c r="K39">
        <f t="shared" si="2"/>
        <v>0.51494489999996595</v>
      </c>
      <c r="L39">
        <f t="shared" si="2"/>
        <v>-44.67089939999989</v>
      </c>
      <c r="M39">
        <f t="shared" si="2"/>
        <v>91.455165300000104</v>
      </c>
      <c r="N39">
        <f t="shared" si="3"/>
        <v>15.1936106193012</v>
      </c>
      <c r="O39">
        <f t="shared" si="3"/>
        <v>-93.070824204182344</v>
      </c>
      <c r="P39">
        <f t="shared" si="3"/>
        <v>47.419168142096396</v>
      </c>
      <c r="Q39">
        <f t="shared" si="4"/>
        <v>13.566921403829827</v>
      </c>
      <c r="R39">
        <f t="shared" si="4"/>
        <v>-87.707146250465911</v>
      </c>
      <c r="S39">
        <f t="shared" si="4"/>
        <v>52.299235788510529</v>
      </c>
      <c r="T39">
        <f t="shared" si="48"/>
        <v>-215.76826219998566</v>
      </c>
      <c r="U39">
        <f t="shared" si="49"/>
        <v>-2439.8306497000231</v>
      </c>
      <c r="V39">
        <f t="shared" si="50"/>
        <v>-1553.280057999973</v>
      </c>
      <c r="W39">
        <f t="shared" si="51"/>
        <v>33177.163721997116</v>
      </c>
      <c r="X39">
        <f t="shared" si="208"/>
        <v>1758.9968228793384</v>
      </c>
      <c r="Y39">
        <f t="shared" si="209"/>
        <v>17714.927079407717</v>
      </c>
      <c r="Z39">
        <f t="shared" si="210"/>
        <v>4572.1421509801366</v>
      </c>
      <c r="AA39">
        <f t="shared" si="211"/>
        <v>1405210.1737631552</v>
      </c>
      <c r="AB39">
        <f t="shared" si="212"/>
        <v>783.07306591019233</v>
      </c>
      <c r="AC39">
        <f t="shared" si="213"/>
        <v>8040.2302451604519</v>
      </c>
      <c r="AD39">
        <f t="shared" si="214"/>
        <v>-869.51699523331808</v>
      </c>
      <c r="AE39">
        <f t="shared" si="215"/>
        <v>740036.83361687197</v>
      </c>
      <c r="AF39" s="6">
        <f t="shared" si="60"/>
        <v>6221.3877406795418</v>
      </c>
      <c r="AG39" s="6">
        <f t="shared" si="61"/>
        <v>-521.13276547162957</v>
      </c>
      <c r="AH39" s="6">
        <f t="shared" si="62"/>
        <v>-67.006262459917167</v>
      </c>
      <c r="AL39" s="1">
        <f t="shared" si="216"/>
        <v>-142.67936053330979</v>
      </c>
      <c r="AM39" s="1">
        <f t="shared" si="217"/>
        <v>245.47449680241294</v>
      </c>
      <c r="AN39" s="1">
        <f t="shared" si="218"/>
        <v>245.47449680241292</v>
      </c>
      <c r="AO39" s="1">
        <f t="shared" si="219"/>
        <v>16360990.406620983</v>
      </c>
      <c r="AP39" s="1">
        <f t="shared" si="220"/>
        <v>-1745691.5206154985</v>
      </c>
      <c r="AQ39" s="1">
        <f t="shared" si="221"/>
        <v>469335.33026270242</v>
      </c>
      <c r="AR39" s="1">
        <f t="shared" si="222"/>
        <v>0</v>
      </c>
      <c r="AS39" s="1">
        <f t="shared" si="223"/>
        <v>0</v>
      </c>
      <c r="AT39" s="1">
        <f t="shared" si="224"/>
        <v>24541485.609931476</v>
      </c>
      <c r="AU39" s="1">
        <f t="shared" si="225"/>
        <v>-2618679.9602837809</v>
      </c>
      <c r="AV39" s="1">
        <f t="shared" si="226"/>
        <v>704248.46989085607</v>
      </c>
      <c r="AW39" s="1">
        <f t="shared" si="227"/>
        <v>-5.1798997446894646E-7</v>
      </c>
      <c r="AX39" s="1">
        <f t="shared" si="228"/>
        <v>4.1716266423463821E-6</v>
      </c>
      <c r="AY39" s="2">
        <f t="shared" si="229"/>
        <v>-76.702309234308814</v>
      </c>
      <c r="AZ39" s="2">
        <f t="shared" si="230"/>
        <v>141.84036391886562</v>
      </c>
      <c r="BA39" s="2">
        <f t="shared" si="231"/>
        <v>141.84036391886562</v>
      </c>
      <c r="BB39" s="2">
        <f t="shared" si="232"/>
        <v>14610203.516941283</v>
      </c>
      <c r="BC39" s="2">
        <f t="shared" si="233"/>
        <v>-1403945.9482500465</v>
      </c>
      <c r="BD39" s="2">
        <f t="shared" si="234"/>
        <v>175739.15947621828</v>
      </c>
      <c r="BE39" s="2">
        <f t="shared" si="235"/>
        <v>0</v>
      </c>
      <c r="BF39" s="2">
        <f t="shared" si="236"/>
        <v>-6.5565109252929688E-7</v>
      </c>
      <c r="BG39" s="2">
        <f t="shared" si="237"/>
        <v>24837345.978800181</v>
      </c>
      <c r="BH39" s="2">
        <f t="shared" si="238"/>
        <v>-2386784.8143343134</v>
      </c>
      <c r="BI39" s="2">
        <f t="shared" si="239"/>
        <v>298898.41147348995</v>
      </c>
      <c r="BJ39" s="2">
        <f t="shared" si="240"/>
        <v>-1.0075746104121208E-7</v>
      </c>
      <c r="BK39" s="2">
        <f t="shared" si="241"/>
        <v>8.5367355495691299E-7</v>
      </c>
      <c r="BL39" s="29">
        <f t="shared" si="242"/>
        <v>-88.286233331108193</v>
      </c>
      <c r="BM39" s="29">
        <f t="shared" si="243"/>
        <v>34.726394449255011</v>
      </c>
      <c r="BN39" s="29">
        <f t="shared" si="244"/>
        <v>34.726394449254926</v>
      </c>
      <c r="BO39" s="29">
        <f t="shared" si="245"/>
        <v>-52164505.772347398</v>
      </c>
      <c r="BP39" s="29">
        <f t="shared" si="246"/>
        <v>5109799.0040002326</v>
      </c>
      <c r="BQ39" s="29">
        <f t="shared" si="247"/>
        <v>270657.19600830972</v>
      </c>
      <c r="BR39" s="29">
        <f t="shared" si="248"/>
        <v>-7.62939453125E-6</v>
      </c>
      <c r="BS39" s="29">
        <f t="shared" si="249"/>
        <v>-4.0531158447265625E-6</v>
      </c>
      <c r="BT39" s="29">
        <f t="shared" si="250"/>
        <v>92852820.274778366</v>
      </c>
      <c r="BU39" s="29">
        <f t="shared" si="251"/>
        <v>-9095530.5133537464</v>
      </c>
      <c r="BV39" s="29">
        <f t="shared" si="252"/>
        <v>-481735.08250034205</v>
      </c>
      <c r="BW39" s="29">
        <f t="shared" si="253"/>
        <v>-1.6809208318591118E-5</v>
      </c>
      <c r="BX39" s="29">
        <f t="shared" si="254"/>
        <v>-1.8100603483617306E-5</v>
      </c>
      <c r="BY39" s="3">
        <f>0</f>
        <v>0</v>
      </c>
      <c r="BZ39" s="3">
        <f t="shared" si="255"/>
        <v>65.977051299000976</v>
      </c>
      <c r="CA39" s="3">
        <f t="shared" si="256"/>
        <v>-103.63413288354732</v>
      </c>
      <c r="CB39" s="5">
        <f t="shared" si="257"/>
        <v>352135074755.18939</v>
      </c>
      <c r="CC39" s="5">
        <f t="shared" si="258"/>
        <v>3981817990570.8911</v>
      </c>
      <c r="CD39" s="5">
        <f t="shared" si="259"/>
        <v>2534962203257.7227</v>
      </c>
      <c r="CE39" s="3">
        <f t="shared" si="260"/>
        <v>-1.3204089051057375E-14</v>
      </c>
      <c r="CF39" s="3">
        <f t="shared" si="261"/>
        <v>-3.8025740410934218E-4</v>
      </c>
      <c r="CG39" s="61">
        <f t="shared" si="262"/>
        <v>-6221.3877406795455</v>
      </c>
      <c r="CH39" s="61">
        <f t="shared" si="263"/>
        <v>521.13276547162991</v>
      </c>
      <c r="CI39" s="61">
        <f t="shared" si="264"/>
        <v>67.00626245991694</v>
      </c>
      <c r="CJ39" s="62">
        <f t="shared" si="194"/>
        <v>1.3940911313564173</v>
      </c>
      <c r="CK39" s="3">
        <f t="shared" si="207"/>
        <v>6234.3062948707775</v>
      </c>
      <c r="CL39" s="3">
        <f t="shared" si="91"/>
        <v>13.566921403829827</v>
      </c>
      <c r="CM39" s="3">
        <f t="shared" si="92"/>
        <v>-87.707146250465911</v>
      </c>
      <c r="CN39" s="3">
        <f t="shared" si="93"/>
        <v>52.299235788510529</v>
      </c>
      <c r="CO39" s="3">
        <f t="shared" si="94"/>
        <v>6264.6278399418507</v>
      </c>
      <c r="CP39" s="3">
        <f t="shared" si="95"/>
        <v>6282.6712038842888</v>
      </c>
      <c r="CQ39" s="3">
        <f t="shared" si="96"/>
        <v>1.6531282268085201E-2</v>
      </c>
      <c r="CR39" s="3">
        <f t="shared" si="31"/>
        <v>9.3499565801951068E-3</v>
      </c>
      <c r="CS39" s="3">
        <f t="shared" si="32"/>
        <v>0.96784961356127952</v>
      </c>
      <c r="CT39" s="3">
        <f t="shared" si="97"/>
        <v>4.1011146261582601E-2</v>
      </c>
      <c r="CU39" s="3">
        <f t="shared" si="33"/>
        <v>3113.5296551912243</v>
      </c>
      <c r="CV39" s="3">
        <f t="shared" si="98"/>
        <v>3013.4284735884103</v>
      </c>
      <c r="CW39" s="3">
        <f t="shared" si="34"/>
        <v>-3119.3040419032664</v>
      </c>
      <c r="CX39" s="3">
        <f t="shared" si="35"/>
        <v>255.87508676241879</v>
      </c>
      <c r="CY39" s="3">
        <f t="shared" si="36"/>
        <v>94.970586650962531</v>
      </c>
      <c r="CZ39" s="3">
        <f t="shared" si="37"/>
        <v>-3224.4030313502808</v>
      </c>
      <c r="DA39" s="3">
        <f t="shared" si="38"/>
        <v>207.86332821555931</v>
      </c>
      <c r="DB39" s="3">
        <f t="shared" si="39"/>
        <v>40.622988189585762</v>
      </c>
      <c r="DC39" s="3">
        <f t="shared" si="40"/>
        <v>4.9880100050359033E-12</v>
      </c>
      <c r="DD39" s="3">
        <f t="shared" si="175"/>
        <v>-3187.2226873981526</v>
      </c>
      <c r="DE39" s="3">
        <f t="shared" si="176"/>
        <v>224.84820795523299</v>
      </c>
      <c r="DF39" s="3">
        <f t="shared" si="177"/>
        <v>59.849266333628854</v>
      </c>
      <c r="DG39" s="3">
        <f t="shared" si="178"/>
        <v>-3150.0432432387606</v>
      </c>
      <c r="DH39" s="3">
        <f t="shared" si="179"/>
        <v>241.83267664783725</v>
      </c>
      <c r="DI39" s="3">
        <f t="shared" si="180"/>
        <v>79.075079187048274</v>
      </c>
      <c r="DJ39" s="3">
        <f t="shared" si="181"/>
        <v>-3191.7826922340305</v>
      </c>
      <c r="DK39" s="3">
        <f t="shared" si="182"/>
        <v>222.76508753414603</v>
      </c>
      <c r="DL39" s="3">
        <f t="shared" si="183"/>
        <v>57.491248305994382</v>
      </c>
      <c r="DM39" s="3">
        <f t="shared" si="105"/>
        <v>1.5347723092418164E-12</v>
      </c>
      <c r="DN39" s="3">
        <f t="shared" si="106"/>
        <v>3.0837554731988348E-12</v>
      </c>
      <c r="DO39" s="3">
        <f t="shared" si="107"/>
        <v>3.2969182939268649E-12</v>
      </c>
      <c r="DP39" s="3">
        <f t="shared" si="108"/>
        <v>1.715598004450523E-11</v>
      </c>
      <c r="DQ39" s="3">
        <f t="shared" si="109"/>
        <v>2.2282353761963865E-11</v>
      </c>
      <c r="DR39" s="3">
        <f t="shared" si="110"/>
        <v>2.1489709232582607E-11</v>
      </c>
      <c r="DS39">
        <f t="shared" si="200"/>
        <v>6391.9197307251834</v>
      </c>
      <c r="DT39">
        <f t="shared" si="201"/>
        <v>6096.7779752190791</v>
      </c>
      <c r="DU39">
        <f t="shared" si="202"/>
        <v>128.54754397519395</v>
      </c>
      <c r="DV39">
        <f t="shared" si="203"/>
        <v>189.99163328307839</v>
      </c>
      <c r="DW39" s="3">
        <f t="shared" si="204"/>
        <v>2.8324056156241451E-3</v>
      </c>
      <c r="DX39">
        <f t="shared" si="205"/>
        <v>1.4403148257964515E-2</v>
      </c>
      <c r="DY39">
        <f>SQRT(('3d AE'!C$34-$DD39)^2+('3d AE'!D$34-$DE39)^2+('3d AE'!E$34-$DF39)^2)</f>
        <v>13.838841288375711</v>
      </c>
      <c r="DZ39">
        <f>SQRT(('3d AE'!C$33-$DD39)^2+('3d AE'!D$33-$DE39)^2+('3d AE'!E$33-$DF39)^2)</f>
        <v>77.781945764286007</v>
      </c>
      <c r="EA39">
        <f t="shared" si="206"/>
        <v>91.620787052661711</v>
      </c>
      <c r="EB39">
        <f t="shared" si="117"/>
        <v>1.8980088936984885E-2</v>
      </c>
      <c r="EC39" t="str">
        <f t="shared" si="125"/>
        <v>--------</v>
      </c>
      <c r="ED39" t="str">
        <f t="shared" si="118"/>
        <v>--------</v>
      </c>
      <c r="EE39" t="str">
        <f t="shared" si="119"/>
        <v>--------</v>
      </c>
    </row>
    <row r="40" spans="1:135" x14ac:dyDescent="0.25">
      <c r="E40">
        <f t="shared" si="120"/>
        <v>0.28418774999999907</v>
      </c>
      <c r="F40">
        <v>0</v>
      </c>
      <c r="G40">
        <f t="shared" si="121"/>
        <v>48.038658804584358</v>
      </c>
      <c r="H40">
        <f t="shared" si="122"/>
        <v>115.09971360693226</v>
      </c>
      <c r="I40">
        <f t="shared" si="46"/>
        <v>107.66801053167724</v>
      </c>
      <c r="J40">
        <f t="shared" si="47"/>
        <v>169.03845716285983</v>
      </c>
      <c r="K40">
        <f t="shared" si="2"/>
        <v>0.51494674999996626</v>
      </c>
      <c r="L40">
        <f t="shared" si="2"/>
        <v>-44.67090549999989</v>
      </c>
      <c r="M40">
        <f t="shared" si="2"/>
        <v>91.455159750000107</v>
      </c>
      <c r="N40">
        <f t="shared" si="3"/>
        <v>15.193612595230125</v>
      </c>
      <c r="O40">
        <f t="shared" si="3"/>
        <v>-93.070830719407439</v>
      </c>
      <c r="P40">
        <f t="shared" si="3"/>
        <v>47.419162214309623</v>
      </c>
      <c r="Q40">
        <f t="shared" si="4"/>
        <v>13.566923506844081</v>
      </c>
      <c r="R40">
        <f t="shared" si="4"/>
        <v>-87.707153184729137</v>
      </c>
      <c r="S40">
        <f t="shared" si="4"/>
        <v>52.299229479467755</v>
      </c>
      <c r="T40">
        <f t="shared" si="48"/>
        <v>-215.76904649998505</v>
      </c>
      <c r="U40">
        <f t="shared" si="49"/>
        <v>-2439.8294527500329</v>
      </c>
      <c r="V40">
        <f t="shared" si="50"/>
        <v>-1553.2816349999721</v>
      </c>
      <c r="W40">
        <f t="shared" si="51"/>
        <v>33177.338714996178</v>
      </c>
      <c r="X40">
        <f t="shared" si="208"/>
        <v>1758.9955316898929</v>
      </c>
      <c r="Y40">
        <f t="shared" si="209"/>
        <v>17714.929885226782</v>
      </c>
      <c r="Z40">
        <f t="shared" si="210"/>
        <v>4572.1386367104433</v>
      </c>
      <c r="AA40">
        <f t="shared" si="211"/>
        <v>1405210.7602083914</v>
      </c>
      <c r="AB40">
        <f t="shared" si="212"/>
        <v>783.07258324000168</v>
      </c>
      <c r="AC40">
        <f t="shared" si="213"/>
        <v>8040.2318707904742</v>
      </c>
      <c r="AD40">
        <f t="shared" si="214"/>
        <v>-869.51894285187336</v>
      </c>
      <c r="AE40">
        <f t="shared" si="215"/>
        <v>740037.13322399196</v>
      </c>
      <c r="AF40" s="6">
        <f t="shared" si="60"/>
        <v>6221.6137193911818</v>
      </c>
      <c r="AG40" s="6">
        <f t="shared" si="61"/>
        <v>-521.15438490972053</v>
      </c>
      <c r="AH40" s="6">
        <f t="shared" si="62"/>
        <v>-67.007282234876556</v>
      </c>
      <c r="AL40" s="1">
        <f t="shared" si="216"/>
        <v>-142.67918930043197</v>
      </c>
      <c r="AM40" s="1">
        <f t="shared" si="217"/>
        <v>245.47398132644136</v>
      </c>
      <c r="AN40" s="1">
        <f t="shared" si="218"/>
        <v>245.4739813264413</v>
      </c>
      <c r="AO40" s="1">
        <f t="shared" si="219"/>
        <v>16361036.748132404</v>
      </c>
      <c r="AP40" s="1">
        <f t="shared" si="220"/>
        <v>-1745689.4613121683</v>
      </c>
      <c r="AQ40" s="1">
        <f t="shared" si="221"/>
        <v>469315.57532323198</v>
      </c>
      <c r="AR40" s="1">
        <f t="shared" si="222"/>
        <v>0</v>
      </c>
      <c r="AS40" s="1">
        <f t="shared" si="223"/>
        <v>0</v>
      </c>
      <c r="AT40" s="1">
        <f t="shared" si="224"/>
        <v>24541555.122198604</v>
      </c>
      <c r="AU40" s="1">
        <f t="shared" si="225"/>
        <v>-2618676.871157553</v>
      </c>
      <c r="AV40" s="1">
        <f t="shared" si="226"/>
        <v>704218.83696617442</v>
      </c>
      <c r="AW40" s="1">
        <f t="shared" si="227"/>
        <v>1.5886616893112659E-6</v>
      </c>
      <c r="AX40" s="1">
        <f t="shared" si="228"/>
        <v>-5.9374142438173294E-6</v>
      </c>
      <c r="AY40" s="2">
        <f t="shared" si="229"/>
        <v>-76.702306822741448</v>
      </c>
      <c r="AZ40" s="2">
        <f t="shared" si="230"/>
        <v>141.84026967845693</v>
      </c>
      <c r="BA40" s="2">
        <f t="shared" si="231"/>
        <v>141.84026967845691</v>
      </c>
      <c r="BB40" s="2">
        <f t="shared" si="232"/>
        <v>14610222.432534385</v>
      </c>
      <c r="BC40" s="2">
        <f t="shared" si="233"/>
        <v>-1403947.5356315053</v>
      </c>
      <c r="BD40" s="2">
        <f t="shared" si="234"/>
        <v>175730.38783075637</v>
      </c>
      <c r="BE40" s="2">
        <f t="shared" si="235"/>
        <v>0</v>
      </c>
      <c r="BF40" s="2">
        <f t="shared" si="236"/>
        <v>0</v>
      </c>
      <c r="BG40" s="2">
        <f t="shared" si="237"/>
        <v>24837378.135308456</v>
      </c>
      <c r="BH40" s="2">
        <f t="shared" si="238"/>
        <v>-2386787.5128803817</v>
      </c>
      <c r="BI40" s="2">
        <f t="shared" si="239"/>
        <v>298883.49958196428</v>
      </c>
      <c r="BJ40" s="2">
        <f t="shared" si="240"/>
        <v>-8.5512874647974968E-7</v>
      </c>
      <c r="BK40" s="2">
        <f t="shared" si="241"/>
        <v>2.1272571757435799E-6</v>
      </c>
      <c r="BL40" s="29">
        <f t="shared" si="242"/>
        <v>-88.286244695833247</v>
      </c>
      <c r="BM40" s="29">
        <f t="shared" si="243"/>
        <v>34.726391088285979</v>
      </c>
      <c r="BN40" s="29">
        <f t="shared" si="244"/>
        <v>34.726391088285908</v>
      </c>
      <c r="BO40" s="29">
        <f t="shared" si="245"/>
        <v>-52164521.891049266</v>
      </c>
      <c r="BP40" s="29">
        <f t="shared" si="246"/>
        <v>5109796.3483764306</v>
      </c>
      <c r="BQ40" s="29">
        <f t="shared" si="247"/>
        <v>270656.02733106911</v>
      </c>
      <c r="BR40" s="29">
        <f t="shared" si="248"/>
        <v>-1.5735626220703125E-5</v>
      </c>
      <c r="BS40" s="29">
        <f t="shared" si="249"/>
        <v>-6.5565109252929688E-7</v>
      </c>
      <c r="BT40" s="29">
        <f t="shared" si="250"/>
        <v>92852848.966067702</v>
      </c>
      <c r="BU40" s="29">
        <f t="shared" si="251"/>
        <v>-9095525.7863547429</v>
      </c>
      <c r="BV40" s="29">
        <f t="shared" si="252"/>
        <v>-481733.00225821475</v>
      </c>
      <c r="BW40" s="29">
        <f t="shared" si="253"/>
        <v>2.0765466615557671E-5</v>
      </c>
      <c r="BX40" s="29">
        <f t="shared" si="254"/>
        <v>8.9221866801381111E-6</v>
      </c>
      <c r="BY40" s="3">
        <f>0</f>
        <v>0</v>
      </c>
      <c r="BZ40" s="3">
        <f t="shared" si="255"/>
        <v>65.976882477690523</v>
      </c>
      <c r="CA40" s="3">
        <f t="shared" si="256"/>
        <v>-103.63371164798443</v>
      </c>
      <c r="CB40" s="5">
        <f t="shared" si="257"/>
        <v>352123759340.08221</v>
      </c>
      <c r="CC40" s="5">
        <f t="shared" si="258"/>
        <v>3981673613462.7002</v>
      </c>
      <c r="CD40" s="5">
        <f t="shared" si="259"/>
        <v>2534874104984.9258</v>
      </c>
      <c r="CE40" s="3">
        <f t="shared" si="260"/>
        <v>-9.903421374112432E-14</v>
      </c>
      <c r="CF40" s="3">
        <f t="shared" si="261"/>
        <v>-3.8027013906080062E-4</v>
      </c>
      <c r="CG40" s="61">
        <f t="shared" si="262"/>
        <v>-6221.6137193911782</v>
      </c>
      <c r="CH40" s="61">
        <f t="shared" si="263"/>
        <v>521.15438490972042</v>
      </c>
      <c r="CI40" s="61">
        <f t="shared" si="264"/>
        <v>67.007282234876271</v>
      </c>
      <c r="CJ40" s="62">
        <f t="shared" si="194"/>
        <v>1.6211039463151657</v>
      </c>
      <c r="CK40" s="3">
        <f t="shared" si="207"/>
        <v>6234.5332755532108</v>
      </c>
      <c r="CL40" s="3">
        <f t="shared" si="91"/>
        <v>13.566923506844081</v>
      </c>
      <c r="CM40" s="3">
        <f t="shared" si="92"/>
        <v>-87.707153184729137</v>
      </c>
      <c r="CN40" s="3">
        <f t="shared" si="93"/>
        <v>52.299229479467755</v>
      </c>
      <c r="CO40" s="3">
        <f t="shared" si="94"/>
        <v>6264.8548545801759</v>
      </c>
      <c r="CP40" s="3">
        <f t="shared" si="95"/>
        <v>6282.8982059069931</v>
      </c>
      <c r="CQ40" s="3">
        <f t="shared" si="96"/>
        <v>1.65306818191433E-2</v>
      </c>
      <c r="CR40" s="3">
        <f t="shared" si="31"/>
        <v>9.3496172828886337E-3</v>
      </c>
      <c r="CS40" s="3">
        <f t="shared" si="32"/>
        <v>0.96784958347882788</v>
      </c>
      <c r="CT40" s="3">
        <f t="shared" si="97"/>
        <v>4.1010595683227305E-2</v>
      </c>
      <c r="CU40" s="3">
        <f t="shared" si="33"/>
        <v>3113.5714551701849</v>
      </c>
      <c r="CV40" s="3">
        <f t="shared" si="98"/>
        <v>3013.4688360180317</v>
      </c>
      <c r="CW40" s="3">
        <f t="shared" si="34"/>
        <v>-3119.488457973956</v>
      </c>
      <c r="CX40" s="3">
        <f t="shared" si="35"/>
        <v>255.89200550624588</v>
      </c>
      <c r="CY40" s="3">
        <f t="shared" si="36"/>
        <v>94.970454460534214</v>
      </c>
      <c r="CZ40" s="3">
        <f t="shared" si="37"/>
        <v>-3224.5887645707048</v>
      </c>
      <c r="DA40" s="3">
        <f t="shared" si="38"/>
        <v>207.88170094621626</v>
      </c>
      <c r="DB40" s="3">
        <f t="shared" si="39"/>
        <v>40.624118711233187</v>
      </c>
      <c r="DC40" s="3">
        <f t="shared" si="40"/>
        <v>4.9880100050359033E-11</v>
      </c>
      <c r="DD40" s="3">
        <f t="shared" si="175"/>
        <v>-3187.4079546571011</v>
      </c>
      <c r="DE40" s="3">
        <f t="shared" si="176"/>
        <v>224.86606631623977</v>
      </c>
      <c r="DF40" s="3">
        <f t="shared" si="177"/>
        <v>59.849950151939403</v>
      </c>
      <c r="DG40" s="3">
        <f t="shared" si="178"/>
        <v>-3150.2280445475112</v>
      </c>
      <c r="DH40" s="3">
        <f t="shared" si="179"/>
        <v>241.85002065164196</v>
      </c>
      <c r="DI40" s="3">
        <f t="shared" si="180"/>
        <v>79.075316312832499</v>
      </c>
      <c r="DJ40" s="3">
        <f t="shared" si="181"/>
        <v>-3191.9680166410944</v>
      </c>
      <c r="DK40" s="3">
        <f t="shared" si="182"/>
        <v>222.78300898031671</v>
      </c>
      <c r="DL40" s="3">
        <f t="shared" si="183"/>
        <v>57.49198691049461</v>
      </c>
      <c r="DM40" s="3">
        <f t="shared" si="105"/>
        <v>1.4424017535930034E-11</v>
      </c>
      <c r="DN40" s="3">
        <f t="shared" si="106"/>
        <v>3.2443381314806174E-11</v>
      </c>
      <c r="DO40" s="3">
        <f t="shared" si="107"/>
        <v>3.4361846701358445E-11</v>
      </c>
      <c r="DP40" s="3">
        <f t="shared" si="108"/>
        <v>4.8365927897139941E-11</v>
      </c>
      <c r="DQ40" s="3">
        <f t="shared" si="109"/>
        <v>6.3139673373169466E-11</v>
      </c>
      <c r="DR40" s="3">
        <f t="shared" si="110"/>
        <v>6.1152900995940887E-11</v>
      </c>
      <c r="DS40">
        <f t="shared" si="200"/>
        <v>6392.1467429071745</v>
      </c>
      <c r="DT40">
        <f t="shared" si="201"/>
        <v>6097.0049572449097</v>
      </c>
      <c r="DU40">
        <f t="shared" si="202"/>
        <v>128.54754023765386</v>
      </c>
      <c r="DV40">
        <f t="shared" si="203"/>
        <v>189.99163897733249</v>
      </c>
      <c r="DW40" s="3">
        <f t="shared" si="204"/>
        <v>2.8323025231158372E-3</v>
      </c>
      <c r="DX40">
        <f t="shared" si="205"/>
        <v>1.4402611203547355E-2</v>
      </c>
      <c r="DY40">
        <f>SQRT(('3d AE'!C$34-$DD40)^2+('3d AE'!D$34-$DE40)^2+('3d AE'!E$34-$DF40)^2)</f>
        <v>13.693683236970452</v>
      </c>
      <c r="DZ40">
        <f>SQRT(('3d AE'!C$33-$DD40)^2+('3d AE'!D$33-$DE40)^2+('3d AE'!E$33-$DF40)^2)</f>
        <v>77.934017261600744</v>
      </c>
      <c r="EA40">
        <f t="shared" si="206"/>
        <v>91.627700498571201</v>
      </c>
      <c r="EB40">
        <f t="shared" si="117"/>
        <v>2.5893534846474608E-2</v>
      </c>
      <c r="EC40" t="str">
        <f t="shared" si="125"/>
        <v>--------</v>
      </c>
      <c r="ED40" t="str">
        <f t="shared" si="118"/>
        <v>--------</v>
      </c>
      <c r="EE40" t="str">
        <f t="shared" si="119"/>
        <v>--------</v>
      </c>
    </row>
    <row r="41" spans="1:135" x14ac:dyDescent="0.25">
      <c r="B41" t="s">
        <v>149</v>
      </c>
      <c r="C41">
        <f>C36/(C37-C36)</f>
        <v>0.73645441124481748</v>
      </c>
      <c r="E41">
        <f t="shared" si="120"/>
        <v>0.28418779999999905</v>
      </c>
      <c r="F41">
        <v>0</v>
      </c>
      <c r="G41">
        <f t="shared" si="121"/>
        <v>48.038667256507217</v>
      </c>
      <c r="H41">
        <f t="shared" si="122"/>
        <v>115.09972263417315</v>
      </c>
      <c r="I41">
        <f t="shared" si="46"/>
        <v>107.66802013952116</v>
      </c>
      <c r="J41">
        <f t="shared" si="47"/>
        <v>169.03845716285983</v>
      </c>
      <c r="K41">
        <f t="shared" si="2"/>
        <v>0.51494859999996478</v>
      </c>
      <c r="L41">
        <f t="shared" si="2"/>
        <v>-44.670911599999883</v>
      </c>
      <c r="M41">
        <f t="shared" si="2"/>
        <v>91.455154200000109</v>
      </c>
      <c r="N41">
        <f t="shared" si="3"/>
        <v>15.193614571158673</v>
      </c>
      <c r="O41">
        <f t="shared" si="3"/>
        <v>-93.070837234631298</v>
      </c>
      <c r="P41">
        <f t="shared" si="3"/>
        <v>47.419156286523972</v>
      </c>
      <c r="Q41">
        <f t="shared" si="4"/>
        <v>13.566925609857982</v>
      </c>
      <c r="R41">
        <f t="shared" si="4"/>
        <v>-87.707160118991183</v>
      </c>
      <c r="S41">
        <f t="shared" si="4"/>
        <v>52.299223170426046</v>
      </c>
      <c r="T41">
        <f t="shared" si="48"/>
        <v>-215.76983079998536</v>
      </c>
      <c r="U41">
        <f t="shared" si="49"/>
        <v>-2439.828255800021</v>
      </c>
      <c r="V41">
        <f t="shared" si="50"/>
        <v>-1553.2832119999694</v>
      </c>
      <c r="W41">
        <f t="shared" si="51"/>
        <v>33177.513707996579</v>
      </c>
      <c r="X41">
        <f t="shared" si="208"/>
        <v>1758.9942405006923</v>
      </c>
      <c r="Y41">
        <f t="shared" si="209"/>
        <v>17714.932691045324</v>
      </c>
      <c r="Z41">
        <f t="shared" si="210"/>
        <v>4572.1351224414166</v>
      </c>
      <c r="AA41">
        <f t="shared" si="211"/>
        <v>1405211.346653518</v>
      </c>
      <c r="AB41">
        <f t="shared" si="212"/>
        <v>783.07210056989288</v>
      </c>
      <c r="AC41">
        <f t="shared" si="213"/>
        <v>8040.2334964202237</v>
      </c>
      <c r="AD41">
        <f t="shared" si="214"/>
        <v>-869.52089047009758</v>
      </c>
      <c r="AE41">
        <f t="shared" si="215"/>
        <v>740037.43283106119</v>
      </c>
      <c r="AF41" s="6">
        <f t="shared" si="60"/>
        <v>6221.8397143706243</v>
      </c>
      <c r="AG41" s="6">
        <f t="shared" si="61"/>
        <v>-521.1760059048579</v>
      </c>
      <c r="AH41" s="6">
        <f t="shared" si="62"/>
        <v>-67.008302083359411</v>
      </c>
      <c r="AL41" s="1">
        <f t="shared" si="216"/>
        <v>-142.67901806857014</v>
      </c>
      <c r="AM41" s="1">
        <f t="shared" si="217"/>
        <v>245.47346585337542</v>
      </c>
      <c r="AN41" s="1">
        <f t="shared" si="218"/>
        <v>245.47346585337542</v>
      </c>
      <c r="AO41" s="1">
        <f t="shared" si="219"/>
        <v>16361083.089641884</v>
      </c>
      <c r="AP41" s="1">
        <f t="shared" si="220"/>
        <v>-1745687.402010507</v>
      </c>
      <c r="AQ41" s="1">
        <f t="shared" si="221"/>
        <v>469295.82038310822</v>
      </c>
      <c r="AR41" s="1">
        <f t="shared" si="222"/>
        <v>-9.5367431640625E-7</v>
      </c>
      <c r="AS41" s="1">
        <f t="shared" si="223"/>
        <v>3.337860107421875E-6</v>
      </c>
      <c r="AT41" s="1">
        <f t="shared" si="224"/>
        <v>24541624.634462826</v>
      </c>
      <c r="AU41" s="1">
        <f t="shared" si="225"/>
        <v>-2618673.782033829</v>
      </c>
      <c r="AV41" s="1">
        <f t="shared" si="226"/>
        <v>704189.2040405157</v>
      </c>
      <c r="AW41" s="1">
        <f t="shared" si="227"/>
        <v>-1.0717194527387619E-6</v>
      </c>
      <c r="AX41" s="1">
        <f t="shared" si="228"/>
        <v>8.1628095358610153E-6</v>
      </c>
      <c r="AY41" s="2">
        <f t="shared" si="229"/>
        <v>-76.70230441119773</v>
      </c>
      <c r="AZ41" s="2">
        <f t="shared" si="230"/>
        <v>141.84017543828045</v>
      </c>
      <c r="BA41" s="2">
        <f t="shared" si="231"/>
        <v>141.84017543828045</v>
      </c>
      <c r="BB41" s="2">
        <f t="shared" si="232"/>
        <v>14610241.348126687</v>
      </c>
      <c r="BC41" s="2">
        <f t="shared" si="233"/>
        <v>-1403949.1230145516</v>
      </c>
      <c r="BD41" s="2">
        <f t="shared" si="234"/>
        <v>175721.61618413404</v>
      </c>
      <c r="BE41" s="2">
        <f t="shared" si="235"/>
        <v>0</v>
      </c>
      <c r="BF41" s="2">
        <f t="shared" si="236"/>
        <v>6.5565109252929688E-7</v>
      </c>
      <c r="BG41" s="2">
        <f t="shared" si="237"/>
        <v>24837410.291815367</v>
      </c>
      <c r="BH41" s="2">
        <f t="shared" si="238"/>
        <v>-2386790.2114291489</v>
      </c>
      <c r="BI41" s="2">
        <f t="shared" si="239"/>
        <v>298868.58768846613</v>
      </c>
      <c r="BJ41" s="2">
        <f t="shared" si="240"/>
        <v>2.3958273231983185E-7</v>
      </c>
      <c r="BK41" s="2">
        <f t="shared" si="241"/>
        <v>5.4866541177034378E-7</v>
      </c>
      <c r="BL41" s="29">
        <f t="shared" si="242"/>
        <v>-88.286256060553541</v>
      </c>
      <c r="BM41" s="29">
        <f t="shared" si="243"/>
        <v>34.726387727316038</v>
      </c>
      <c r="BN41" s="29">
        <f t="shared" si="244"/>
        <v>34.726387727315988</v>
      </c>
      <c r="BO41" s="29">
        <f t="shared" si="245"/>
        <v>-52164538.009748429</v>
      </c>
      <c r="BP41" s="29">
        <f t="shared" si="246"/>
        <v>5109793.6927515194</v>
      </c>
      <c r="BQ41" s="29">
        <f t="shared" si="247"/>
        <v>270654.85865279101</v>
      </c>
      <c r="BR41" s="29">
        <f t="shared" si="248"/>
        <v>1.0967254638671875E-5</v>
      </c>
      <c r="BS41" s="29">
        <f t="shared" si="249"/>
        <v>0</v>
      </c>
      <c r="BT41" s="29">
        <f t="shared" si="250"/>
        <v>92852877.657352209</v>
      </c>
      <c r="BU41" s="29">
        <f t="shared" si="251"/>
        <v>-9095521.0593537651</v>
      </c>
      <c r="BV41" s="29">
        <f t="shared" si="252"/>
        <v>-481730.9220142407</v>
      </c>
      <c r="BW41" s="29">
        <f t="shared" si="253"/>
        <v>-1.3739336282014847E-6</v>
      </c>
      <c r="BX41" s="29">
        <f t="shared" si="254"/>
        <v>-5.7098222896456718E-6</v>
      </c>
      <c r="BY41" s="3">
        <f>0</f>
        <v>0</v>
      </c>
      <c r="BZ41" s="3">
        <f t="shared" si="255"/>
        <v>65.976713657372414</v>
      </c>
      <c r="CA41" s="3">
        <f t="shared" si="256"/>
        <v>-103.63329041509496</v>
      </c>
      <c r="CB41" s="5">
        <f t="shared" si="257"/>
        <v>352112443827.69086</v>
      </c>
      <c r="CC41" s="5">
        <f t="shared" si="258"/>
        <v>3981529236429.5454</v>
      </c>
      <c r="CD41" s="5">
        <f t="shared" si="259"/>
        <v>2534786006486.8281</v>
      </c>
      <c r="CE41" s="3">
        <f t="shared" si="260"/>
        <v>1.0564027717818998E-13</v>
      </c>
      <c r="CF41" s="3">
        <f t="shared" si="261"/>
        <v>-3.8028287493446262E-4</v>
      </c>
      <c r="CG41" s="61">
        <f t="shared" si="262"/>
        <v>-6221.8397143706361</v>
      </c>
      <c r="CH41" s="61">
        <f t="shared" si="263"/>
        <v>521.17600590485847</v>
      </c>
      <c r="CI41" s="61">
        <f t="shared" si="264"/>
        <v>67.008302083359837</v>
      </c>
      <c r="CJ41" s="62">
        <f t="shared" si="194"/>
        <v>1.8481331036097353</v>
      </c>
      <c r="CK41" s="3">
        <f t="shared" si="207"/>
        <v>6234.7602725779989</v>
      </c>
      <c r="CL41" s="3">
        <f t="shared" si="91"/>
        <v>13.566925609857982</v>
      </c>
      <c r="CM41" s="3">
        <f t="shared" si="92"/>
        <v>-87.707160118991183</v>
      </c>
      <c r="CN41" s="3">
        <f t="shared" si="93"/>
        <v>52.299223170426046</v>
      </c>
      <c r="CO41" s="3">
        <f t="shared" si="94"/>
        <v>6265.0818855608368</v>
      </c>
      <c r="CP41" s="3">
        <f t="shared" si="95"/>
        <v>6283.1252242720429</v>
      </c>
      <c r="CQ41" s="3">
        <f t="shared" si="96"/>
        <v>1.653008137060441E-2</v>
      </c>
      <c r="CR41" s="3">
        <f t="shared" si="31"/>
        <v>9.3492779857378139E-3</v>
      </c>
      <c r="CS41" s="3">
        <f t="shared" si="32"/>
        <v>0.96784955340143686</v>
      </c>
      <c r="CT41" s="3">
        <f t="shared" si="97"/>
        <v>4.1010045114792781E-2</v>
      </c>
      <c r="CU41" s="3">
        <f t="shared" si="33"/>
        <v>3113.6132555182958</v>
      </c>
      <c r="CV41" s="3">
        <f t="shared" si="98"/>
        <v>3013.5091988181766</v>
      </c>
      <c r="CW41" s="3">
        <f t="shared" si="34"/>
        <v>-3119.6728899480486</v>
      </c>
      <c r="CX41" s="3">
        <f t="shared" si="35"/>
        <v>255.90892574577265</v>
      </c>
      <c r="CY41" s="3">
        <f t="shared" si="36"/>
        <v>94.970322307136769</v>
      </c>
      <c r="CZ41" s="3">
        <f t="shared" si="37"/>
        <v>-3224.7745136881217</v>
      </c>
      <c r="DA41" s="3">
        <f t="shared" si="38"/>
        <v>207.90007522027497</v>
      </c>
      <c r="DB41" s="3">
        <f t="shared" si="39"/>
        <v>40.625249315415097</v>
      </c>
      <c r="DC41" s="3">
        <f t="shared" si="40"/>
        <v>4.2561509872030001E-11</v>
      </c>
      <c r="DD41" s="3">
        <f t="shared" si="175"/>
        <v>-3187.5932378153107</v>
      </c>
      <c r="DE41" s="3">
        <f t="shared" si="176"/>
        <v>224.88392620377297</v>
      </c>
      <c r="DF41" s="3">
        <f t="shared" si="177"/>
        <v>59.850634036686849</v>
      </c>
      <c r="DG41" s="3">
        <f t="shared" si="178"/>
        <v>-3150.4128617577894</v>
      </c>
      <c r="DH41" s="3">
        <f t="shared" si="179"/>
        <v>241.86736616509822</v>
      </c>
      <c r="DI41" s="3">
        <f t="shared" si="180"/>
        <v>79.07555348895643</v>
      </c>
      <c r="DJ41" s="3">
        <f t="shared" si="181"/>
        <v>-3192.1533569471408</v>
      </c>
      <c r="DK41" s="3">
        <f t="shared" si="182"/>
        <v>222.80093195508348</v>
      </c>
      <c r="DL41" s="3">
        <f t="shared" si="183"/>
        <v>57.492725583406042</v>
      </c>
      <c r="DM41" s="3">
        <f t="shared" si="105"/>
        <v>1.2505552149377763E-11</v>
      </c>
      <c r="DN41" s="3">
        <f t="shared" si="106"/>
        <v>2.7540636438061483E-11</v>
      </c>
      <c r="DO41" s="3">
        <f t="shared" si="107"/>
        <v>2.943068011518335E-11</v>
      </c>
      <c r="DP41" s="3">
        <f t="shared" si="108"/>
        <v>1.8122471921897151E-11</v>
      </c>
      <c r="DQ41" s="3">
        <f t="shared" si="109"/>
        <v>2.3742871454978424E-11</v>
      </c>
      <c r="DR41" s="3">
        <f t="shared" si="110"/>
        <v>2.3129624952509472E-11</v>
      </c>
      <c r="DS41">
        <f t="shared" si="200"/>
        <v>6392.373771431503</v>
      </c>
      <c r="DT41">
        <f t="shared" si="201"/>
        <v>6097.2319556131506</v>
      </c>
      <c r="DU41">
        <f t="shared" si="202"/>
        <v>128.547536500115</v>
      </c>
      <c r="DV41">
        <f t="shared" si="203"/>
        <v>189.99164467158587</v>
      </c>
      <c r="DW41" s="3">
        <f t="shared" si="204"/>
        <v>2.8321994307747289E-3</v>
      </c>
      <c r="DX41">
        <f t="shared" si="205"/>
        <v>1.4402074150527966E-2</v>
      </c>
      <c r="DY41">
        <f>SQRT(('3d AE'!C$34-$DD41)^2+('3d AE'!D$34-$DE41)^2+('3d AE'!E$34-$DF41)^2)</f>
        <v>13.549514594679795</v>
      </c>
      <c r="DZ41">
        <f>SQRT(('3d AE'!C$33-$DD41)^2+('3d AE'!D$33-$DE41)^2+('3d AE'!E$33-$DF41)^2)</f>
        <v>78.086249322501416</v>
      </c>
      <c r="EA41">
        <f t="shared" si="206"/>
        <v>91.635763917181208</v>
      </c>
      <c r="EB41">
        <f t="shared" si="117"/>
        <v>3.3956953456481642E-2</v>
      </c>
      <c r="EC41" t="str">
        <f t="shared" si="125"/>
        <v>--------</v>
      </c>
      <c r="ED41" t="str">
        <f t="shared" si="118"/>
        <v>--------</v>
      </c>
      <c r="EE41" t="str">
        <f t="shared" si="119"/>
        <v>--------</v>
      </c>
    </row>
    <row r="42" spans="1:135" x14ac:dyDescent="0.25">
      <c r="B42" t="s">
        <v>147</v>
      </c>
      <c r="C42">
        <f>C37/(C39-C37)</f>
        <v>2.2218852499499988</v>
      </c>
      <c r="E42">
        <f t="shared" si="120"/>
        <v>0.28418784999999902</v>
      </c>
      <c r="F42">
        <v>0</v>
      </c>
      <c r="G42">
        <f t="shared" si="121"/>
        <v>48.03867570843007</v>
      </c>
      <c r="H42">
        <f t="shared" si="122"/>
        <v>115.09973166141222</v>
      </c>
      <c r="I42">
        <f t="shared" si="46"/>
        <v>107.66802974736338</v>
      </c>
      <c r="J42">
        <f t="shared" si="47"/>
        <v>169.03845716285983</v>
      </c>
      <c r="K42">
        <f t="shared" si="2"/>
        <v>0.51495044999996331</v>
      </c>
      <c r="L42">
        <f t="shared" si="2"/>
        <v>-44.670917699999883</v>
      </c>
      <c r="M42">
        <f t="shared" si="2"/>
        <v>91.455148650000112</v>
      </c>
      <c r="N42">
        <f t="shared" si="3"/>
        <v>15.193616547086819</v>
      </c>
      <c r="O42">
        <f t="shared" si="3"/>
        <v>-93.070843749853836</v>
      </c>
      <c r="P42">
        <f t="shared" si="3"/>
        <v>47.419150358739543</v>
      </c>
      <c r="Q42">
        <f t="shared" si="4"/>
        <v>13.566927712871511</v>
      </c>
      <c r="R42">
        <f t="shared" si="4"/>
        <v>-87.707167053252007</v>
      </c>
      <c r="S42">
        <f t="shared" si="4"/>
        <v>52.29921686138546</v>
      </c>
      <c r="T42">
        <f t="shared" si="48"/>
        <v>-215.77061509998475</v>
      </c>
      <c r="U42">
        <f t="shared" si="49"/>
        <v>-2439.8270588500236</v>
      </c>
      <c r="V42">
        <f t="shared" si="50"/>
        <v>-1553.2847889999684</v>
      </c>
      <c r="W42">
        <f t="shared" si="51"/>
        <v>33177.688700996339</v>
      </c>
      <c r="X42">
        <f t="shared" si="208"/>
        <v>1758.9929493117536</v>
      </c>
      <c r="Y42">
        <f t="shared" si="209"/>
        <v>17714.935496863269</v>
      </c>
      <c r="Z42">
        <f t="shared" si="210"/>
        <v>4572.131608173102</v>
      </c>
      <c r="AA42">
        <f t="shared" si="211"/>
        <v>1405211.9330985225</v>
      </c>
      <c r="AB42">
        <f t="shared" si="212"/>
        <v>783.07161789986912</v>
      </c>
      <c r="AC42">
        <f t="shared" si="213"/>
        <v>8040.2351220496785</v>
      </c>
      <c r="AD42">
        <f t="shared" si="214"/>
        <v>-869.52283808797711</v>
      </c>
      <c r="AE42">
        <f t="shared" si="215"/>
        <v>740037.73243807675</v>
      </c>
      <c r="AF42" s="6">
        <f t="shared" si="60"/>
        <v>6222.0657256175928</v>
      </c>
      <c r="AG42" s="6">
        <f t="shared" si="61"/>
        <v>-521.19762845701393</v>
      </c>
      <c r="AH42" s="6">
        <f t="shared" si="62"/>
        <v>-67.009322005377371</v>
      </c>
      <c r="AL42" s="1">
        <f t="shared" si="216"/>
        <v>-142.67884683772567</v>
      </c>
      <c r="AM42" s="1">
        <f t="shared" si="217"/>
        <v>245.47295038321866</v>
      </c>
      <c r="AN42" s="1">
        <f t="shared" si="218"/>
        <v>245.47295038321869</v>
      </c>
      <c r="AO42" s="1">
        <f t="shared" si="219"/>
        <v>16361129.431149106</v>
      </c>
      <c r="AP42" s="1">
        <f t="shared" si="220"/>
        <v>-1745685.3427105467</v>
      </c>
      <c r="AQ42" s="1">
        <f t="shared" si="221"/>
        <v>469276.06544248341</v>
      </c>
      <c r="AR42" s="1">
        <f t="shared" si="222"/>
        <v>0</v>
      </c>
      <c r="AS42" s="1">
        <f t="shared" si="223"/>
        <v>3.0994415283203125E-6</v>
      </c>
      <c r="AT42" s="1">
        <f t="shared" si="224"/>
        <v>24541694.146723658</v>
      </c>
      <c r="AU42" s="1">
        <f t="shared" si="225"/>
        <v>-2618670.6929126577</v>
      </c>
      <c r="AV42" s="1">
        <f t="shared" si="226"/>
        <v>704159.57111410832</v>
      </c>
      <c r="AW42" s="1">
        <f t="shared" si="227"/>
        <v>-1.3485550880432129E-6</v>
      </c>
      <c r="AX42" s="1">
        <f t="shared" si="228"/>
        <v>1.1599622666835785E-6</v>
      </c>
      <c r="AY42" s="2">
        <f t="shared" si="229"/>
        <v>-76.702301999677744</v>
      </c>
      <c r="AZ42" s="2">
        <f t="shared" si="230"/>
        <v>141.84008119833641</v>
      </c>
      <c r="BA42" s="2">
        <f t="shared" si="231"/>
        <v>141.84008119833629</v>
      </c>
      <c r="BB42" s="2">
        <f t="shared" si="232"/>
        <v>14610260.263718184</v>
      </c>
      <c r="BC42" s="2">
        <f t="shared" si="233"/>
        <v>-1403950.7103991895</v>
      </c>
      <c r="BD42" s="2">
        <f t="shared" si="234"/>
        <v>175712.84453640692</v>
      </c>
      <c r="BE42" s="2">
        <f t="shared" si="235"/>
        <v>5.9604644775390625E-7</v>
      </c>
      <c r="BF42" s="2">
        <f t="shared" si="236"/>
        <v>-2.1457672119140625E-6</v>
      </c>
      <c r="BG42" s="2">
        <f t="shared" si="237"/>
        <v>24837442.448320914</v>
      </c>
      <c r="BH42" s="2">
        <f t="shared" si="238"/>
        <v>-2386792.9099806217</v>
      </c>
      <c r="BI42" s="2">
        <f t="shared" si="239"/>
        <v>298853.67579309008</v>
      </c>
      <c r="BJ42" s="2">
        <f t="shared" si="240"/>
        <v>2.0116567611694336E-7</v>
      </c>
      <c r="BK42" s="2">
        <f t="shared" si="241"/>
        <v>1.896638423204422E-6</v>
      </c>
      <c r="BL42" s="29">
        <f t="shared" si="242"/>
        <v>-88.286267425268946</v>
      </c>
      <c r="BM42" s="29">
        <f t="shared" si="243"/>
        <v>34.726384366345748</v>
      </c>
      <c r="BN42" s="29">
        <f t="shared" si="244"/>
        <v>34.726384366345833</v>
      </c>
      <c r="BO42" s="29">
        <f t="shared" si="245"/>
        <v>-52164554.12844485</v>
      </c>
      <c r="BP42" s="29">
        <f t="shared" si="246"/>
        <v>5109791.037125539</v>
      </c>
      <c r="BQ42" s="29">
        <f t="shared" si="247"/>
        <v>270653.68997357041</v>
      </c>
      <c r="BR42" s="29">
        <f t="shared" si="248"/>
        <v>1.5497207641601563E-5</v>
      </c>
      <c r="BS42" s="29">
        <f t="shared" si="249"/>
        <v>3.4868717193603516E-6</v>
      </c>
      <c r="BT42" s="29">
        <f t="shared" si="250"/>
        <v>92852906.348631829</v>
      </c>
      <c r="BU42" s="29">
        <f t="shared" si="251"/>
        <v>-9095516.3323508855</v>
      </c>
      <c r="BV42" s="29">
        <f t="shared" si="252"/>
        <v>-481728.84176858899</v>
      </c>
      <c r="BW42" s="29">
        <f t="shared" si="253"/>
        <v>-2.3158732801675797E-5</v>
      </c>
      <c r="BX42" s="29">
        <f t="shared" si="254"/>
        <v>-1.3183336704969406E-5</v>
      </c>
      <c r="BY42" s="3">
        <f>0</f>
        <v>0</v>
      </c>
      <c r="BZ42" s="3">
        <f t="shared" si="255"/>
        <v>65.976544838047928</v>
      </c>
      <c r="CA42" s="3">
        <f t="shared" si="256"/>
        <v>-103.63286918488225</v>
      </c>
      <c r="CB42" s="5">
        <f t="shared" si="257"/>
        <v>352101128218.12866</v>
      </c>
      <c r="CC42" s="5">
        <f t="shared" si="258"/>
        <v>3981384859472.7944</v>
      </c>
      <c r="CD42" s="5">
        <f t="shared" si="259"/>
        <v>2534697907764.2852</v>
      </c>
      <c r="CE42" s="3">
        <f t="shared" si="260"/>
        <v>2.24493627439277E-13</v>
      </c>
      <c r="CF42" s="3">
        <f t="shared" si="261"/>
        <v>-3.8029561173030829E-4</v>
      </c>
      <c r="CG42" s="61">
        <f t="shared" si="262"/>
        <v>-6222.0657256176</v>
      </c>
      <c r="CH42" s="61">
        <f t="shared" si="263"/>
        <v>521.1976284570145</v>
      </c>
      <c r="CI42" s="61">
        <f t="shared" si="264"/>
        <v>67.009322005377243</v>
      </c>
      <c r="CJ42" s="62">
        <f t="shared" si="194"/>
        <v>2.0751786029195758</v>
      </c>
      <c r="CK42" s="3">
        <f t="shared" si="207"/>
        <v>6234.9872859448215</v>
      </c>
      <c r="CL42" s="3">
        <f t="shared" si="91"/>
        <v>13.566927712871511</v>
      </c>
      <c r="CM42" s="3">
        <f t="shared" si="92"/>
        <v>-87.707167053252007</v>
      </c>
      <c r="CN42" s="3">
        <f t="shared" si="93"/>
        <v>52.29921686138546</v>
      </c>
      <c r="CO42" s="3">
        <f t="shared" si="94"/>
        <v>6265.3089328835149</v>
      </c>
      <c r="CP42" s="3">
        <f t="shared" si="95"/>
        <v>6283.3522589791182</v>
      </c>
      <c r="CQ42" s="3">
        <f t="shared" si="96"/>
        <v>1.6529480922421458E-2</v>
      </c>
      <c r="CR42" s="3">
        <f t="shared" si="31"/>
        <v>9.3489386887901649E-3</v>
      </c>
      <c r="CS42" s="3">
        <f t="shared" si="32"/>
        <v>0.96784952332143181</v>
      </c>
      <c r="CT42" s="3">
        <f t="shared" si="97"/>
        <v>4.1009494562224504E-2</v>
      </c>
      <c r="CU42" s="3">
        <f t="shared" si="33"/>
        <v>3113.6550557841306</v>
      </c>
      <c r="CV42" s="3">
        <f t="shared" si="98"/>
        <v>3013.549561528037</v>
      </c>
      <c r="CW42" s="3">
        <f t="shared" si="34"/>
        <v>-3119.8573382749914</v>
      </c>
      <c r="CX42" s="3">
        <f t="shared" si="35"/>
        <v>255.92584751943895</v>
      </c>
      <c r="CY42" s="3">
        <f t="shared" si="36"/>
        <v>94.970190186733987</v>
      </c>
      <c r="CZ42" s="3">
        <f t="shared" si="37"/>
        <v>-3224.9602791605057</v>
      </c>
      <c r="DA42" s="3">
        <f t="shared" si="38"/>
        <v>207.91845108560119</v>
      </c>
      <c r="DB42" s="3">
        <f t="shared" si="39"/>
        <v>40.626380006165974</v>
      </c>
      <c r="DC42" s="3">
        <f t="shared" si="40"/>
        <v>-5.978506578685483E-11</v>
      </c>
      <c r="DD42" s="3">
        <f t="shared" si="175"/>
        <v>-3187.7785373277384</v>
      </c>
      <c r="DE42" s="3">
        <f t="shared" si="176"/>
        <v>224.9017876623638</v>
      </c>
      <c r="DF42" s="3">
        <f t="shared" si="177"/>
        <v>59.85131798905055</v>
      </c>
      <c r="DG42" s="3">
        <f t="shared" si="178"/>
        <v>-3150.5976953215372</v>
      </c>
      <c r="DH42" s="3">
        <f t="shared" si="179"/>
        <v>241.88471322940271</v>
      </c>
      <c r="DI42" s="3">
        <f t="shared" si="180"/>
        <v>79.075790713744368</v>
      </c>
      <c r="DJ42" s="3">
        <f t="shared" si="181"/>
        <v>-3192.3387136074975</v>
      </c>
      <c r="DK42" s="3">
        <f t="shared" si="182"/>
        <v>222.81885650338657</v>
      </c>
      <c r="DL42" s="3">
        <f t="shared" si="183"/>
        <v>57.493464326258191</v>
      </c>
      <c r="DM42" s="3">
        <f t="shared" si="105"/>
        <v>-1.7379875316692051E-11</v>
      </c>
      <c r="DN42" s="3">
        <f t="shared" si="106"/>
        <v>-3.8667735680064652E-11</v>
      </c>
      <c r="DO42" s="3">
        <f t="shared" si="107"/>
        <v>-4.1296743802377023E-11</v>
      </c>
      <c r="DP42" s="3">
        <f t="shared" si="108"/>
        <v>2.097471930649689E-11</v>
      </c>
      <c r="DQ42" s="3">
        <f t="shared" si="109"/>
        <v>2.7502695485836109E-11</v>
      </c>
      <c r="DR42" s="3">
        <f t="shared" si="110"/>
        <v>2.6671701312331583E-11</v>
      </c>
      <c r="DS42">
        <f t="shared" si="200"/>
        <v>6392.6008162978478</v>
      </c>
      <c r="DT42">
        <f t="shared" si="201"/>
        <v>6097.4589703234815</v>
      </c>
      <c r="DU42">
        <f t="shared" si="202"/>
        <v>128.54753276257742</v>
      </c>
      <c r="DV42">
        <f t="shared" si="203"/>
        <v>189.99165036583861</v>
      </c>
      <c r="DW42" s="3">
        <f t="shared" si="204"/>
        <v>2.8320963384049769E-3</v>
      </c>
      <c r="DX42">
        <f t="shared" si="205"/>
        <v>1.4401537098914563E-2</v>
      </c>
      <c r="DY42">
        <f>SQRT(('3d AE'!C$34-$DD42)^2+('3d AE'!D$34-$DE42)^2+('3d AE'!E$34-$DF42)^2)</f>
        <v>13.406367595931322</v>
      </c>
      <c r="DZ42">
        <f>SQRT(('3d AE'!C$33-$DD42)^2+('3d AE'!D$33-$DE42)^2+('3d AE'!E$33-$DF42)^2)</f>
        <v>78.238641498384069</v>
      </c>
      <c r="EA42">
        <f t="shared" si="206"/>
        <v>91.645009094315384</v>
      </c>
      <c r="EB42">
        <f t="shared" si="117"/>
        <v>4.3202130590657362E-2</v>
      </c>
      <c r="EC42" t="str">
        <f t="shared" si="125"/>
        <v>--------</v>
      </c>
      <c r="ED42" t="str">
        <f t="shared" si="118"/>
        <v>--------</v>
      </c>
      <c r="EE42" t="str">
        <f t="shared" si="119"/>
        <v>--------</v>
      </c>
    </row>
    <row r="43" spans="1:135" x14ac:dyDescent="0.25">
      <c r="B43" t="s">
        <v>148</v>
      </c>
      <c r="C43">
        <f>C38/(C39-C38)</f>
        <v>1.8267352658795983</v>
      </c>
      <c r="E43">
        <f t="shared" si="120"/>
        <v>0.28418789999999899</v>
      </c>
      <c r="F43">
        <v>0</v>
      </c>
      <c r="G43">
        <f t="shared" si="121"/>
        <v>48.038684160352922</v>
      </c>
      <c r="H43">
        <f t="shared" si="122"/>
        <v>115.09974068864958</v>
      </c>
      <c r="I43">
        <f t="shared" si="46"/>
        <v>107.66803935520396</v>
      </c>
      <c r="J43">
        <f t="shared" si="47"/>
        <v>169.03845716285983</v>
      </c>
      <c r="K43">
        <f t="shared" si="2"/>
        <v>0.51495229999996361</v>
      </c>
      <c r="L43">
        <f t="shared" si="2"/>
        <v>-44.670923799999876</v>
      </c>
      <c r="M43">
        <f t="shared" si="2"/>
        <v>91.455143100000114</v>
      </c>
      <c r="N43">
        <f t="shared" si="3"/>
        <v>15.193618523014592</v>
      </c>
      <c r="O43">
        <f t="shared" si="3"/>
        <v>-93.070850265075151</v>
      </c>
      <c r="P43">
        <f t="shared" si="3"/>
        <v>47.419144430956223</v>
      </c>
      <c r="Q43">
        <f t="shared" si="4"/>
        <v>13.566929815884681</v>
      </c>
      <c r="R43">
        <f t="shared" si="4"/>
        <v>-87.707173987511652</v>
      </c>
      <c r="S43">
        <f t="shared" si="4"/>
        <v>52.299210552345954</v>
      </c>
      <c r="T43">
        <f t="shared" si="48"/>
        <v>-215.77139939998415</v>
      </c>
      <c r="U43">
        <f t="shared" si="49"/>
        <v>-2439.8258619000189</v>
      </c>
      <c r="V43">
        <f t="shared" si="50"/>
        <v>-1553.2863659999675</v>
      </c>
      <c r="W43">
        <f t="shared" si="51"/>
        <v>33177.863693996856</v>
      </c>
      <c r="X43">
        <f t="shared" si="208"/>
        <v>1758.9916581230573</v>
      </c>
      <c r="Y43">
        <f t="shared" si="209"/>
        <v>17714.938302680719</v>
      </c>
      <c r="Z43">
        <f t="shared" si="210"/>
        <v>4572.1280939054477</v>
      </c>
      <c r="AA43">
        <f t="shared" si="211"/>
        <v>1405212.5195434203</v>
      </c>
      <c r="AB43">
        <f t="shared" si="212"/>
        <v>783.07113522992677</v>
      </c>
      <c r="AC43">
        <f t="shared" si="213"/>
        <v>8040.2367476788604</v>
      </c>
      <c r="AD43">
        <f t="shared" si="214"/>
        <v>-869.52478570552648</v>
      </c>
      <c r="AE43">
        <f t="shared" si="215"/>
        <v>740038.03204504191</v>
      </c>
      <c r="AF43" s="6">
        <f t="shared" si="60"/>
        <v>6222.2917531357371</v>
      </c>
      <c r="AG43" s="6">
        <f t="shared" si="61"/>
        <v>-521.21925256653742</v>
      </c>
      <c r="AH43" s="6">
        <f t="shared" si="62"/>
        <v>-67.010342000929981</v>
      </c>
      <c r="AL43" s="1">
        <f t="shared" si="216"/>
        <v>-142.67867560789719</v>
      </c>
      <c r="AM43" s="1">
        <f t="shared" si="217"/>
        <v>245.47243491596822</v>
      </c>
      <c r="AN43" s="1">
        <f t="shared" si="218"/>
        <v>245.47243491596822</v>
      </c>
      <c r="AO43" s="1">
        <f t="shared" si="219"/>
        <v>16361175.772654418</v>
      </c>
      <c r="AP43" s="1">
        <f t="shared" si="220"/>
        <v>-1745683.2834122602</v>
      </c>
      <c r="AQ43" s="1">
        <f t="shared" si="221"/>
        <v>469256.31050123321</v>
      </c>
      <c r="AR43" s="1">
        <f t="shared" si="222"/>
        <v>0</v>
      </c>
      <c r="AS43" s="1">
        <f t="shared" si="223"/>
        <v>6.4373016357421875E-6</v>
      </c>
      <c r="AT43" s="1">
        <f t="shared" si="224"/>
        <v>24541763.658981629</v>
      </c>
      <c r="AU43" s="1">
        <f t="shared" si="225"/>
        <v>-2618667.6037939982</v>
      </c>
      <c r="AV43" s="1">
        <f t="shared" si="226"/>
        <v>704129.93818676576</v>
      </c>
      <c r="AW43" s="1">
        <f t="shared" si="227"/>
        <v>-1.3862154446542263E-6</v>
      </c>
      <c r="AX43" s="1">
        <f t="shared" si="228"/>
        <v>6.9250818341970444E-6</v>
      </c>
      <c r="AY43" s="2">
        <f t="shared" si="229"/>
        <v>-76.70229958818139</v>
      </c>
      <c r="AZ43" s="2">
        <f t="shared" si="230"/>
        <v>141.83998695862473</v>
      </c>
      <c r="BA43" s="2">
        <f t="shared" si="231"/>
        <v>141.83998695862465</v>
      </c>
      <c r="BB43" s="2">
        <f t="shared" si="232"/>
        <v>14610279.17930891</v>
      </c>
      <c r="BC43" s="2">
        <f t="shared" si="233"/>
        <v>-1403952.2977854148</v>
      </c>
      <c r="BD43" s="2">
        <f t="shared" si="234"/>
        <v>175704.0728875373</v>
      </c>
      <c r="BE43" s="2">
        <f t="shared" si="235"/>
        <v>0</v>
      </c>
      <c r="BF43" s="2">
        <f t="shared" si="236"/>
        <v>-1.2516975402832031E-6</v>
      </c>
      <c r="BG43" s="2">
        <f t="shared" si="237"/>
        <v>24837474.604825146</v>
      </c>
      <c r="BH43" s="2">
        <f t="shared" si="238"/>
        <v>-2386795.6085347934</v>
      </c>
      <c r="BI43" s="2">
        <f t="shared" si="239"/>
        <v>298838.76389577199</v>
      </c>
      <c r="BJ43" s="2">
        <f t="shared" si="240"/>
        <v>-7.4913259595632553E-8</v>
      </c>
      <c r="BK43" s="2">
        <f t="shared" si="241"/>
        <v>3.6298297345638275E-7</v>
      </c>
      <c r="BL43" s="29">
        <f t="shared" si="242"/>
        <v>-88.286278789979619</v>
      </c>
      <c r="BM43" s="29">
        <f t="shared" si="243"/>
        <v>34.726381005374655</v>
      </c>
      <c r="BN43" s="29">
        <f t="shared" si="244"/>
        <v>34.726381005374868</v>
      </c>
      <c r="BO43" s="29">
        <f t="shared" si="245"/>
        <v>-52164570.24713856</v>
      </c>
      <c r="BP43" s="29">
        <f t="shared" si="246"/>
        <v>5109788.3814984402</v>
      </c>
      <c r="BQ43" s="29">
        <f t="shared" si="247"/>
        <v>270652.5212932732</v>
      </c>
      <c r="BR43" s="29">
        <f t="shared" si="248"/>
        <v>-4.0531158447265625E-6</v>
      </c>
      <c r="BS43" s="29">
        <f t="shared" si="249"/>
        <v>0</v>
      </c>
      <c r="BT43" s="29">
        <f t="shared" si="250"/>
        <v>92852935.039906636</v>
      </c>
      <c r="BU43" s="29">
        <f t="shared" si="251"/>
        <v>-9095511.6053460129</v>
      </c>
      <c r="BV43" s="29">
        <f t="shared" si="252"/>
        <v>-481726.7615210209</v>
      </c>
      <c r="BW43" s="29">
        <f t="shared" si="253"/>
        <v>3.1103845685720444E-6</v>
      </c>
      <c r="BX43" s="29">
        <f t="shared" si="254"/>
        <v>1.4876713976264E-5</v>
      </c>
      <c r="BY43" s="3">
        <f>0</f>
        <v>0</v>
      </c>
      <c r="BZ43" s="3">
        <f t="shared" si="255"/>
        <v>65.976376019715801</v>
      </c>
      <c r="CA43" s="3">
        <f t="shared" si="256"/>
        <v>-103.63244795734349</v>
      </c>
      <c r="CB43" s="5">
        <f t="shared" si="257"/>
        <v>352089812511.28925</v>
      </c>
      <c r="CC43" s="5">
        <f t="shared" si="258"/>
        <v>3981240482591.2031</v>
      </c>
      <c r="CD43" s="5">
        <f t="shared" si="259"/>
        <v>2534609808816.5312</v>
      </c>
      <c r="CE43" s="3">
        <f t="shared" si="260"/>
        <v>1.056478430369648E-13</v>
      </c>
      <c r="CF43" s="3">
        <f t="shared" si="261"/>
        <v>-3.8030834944854588E-4</v>
      </c>
      <c r="CG43" s="61">
        <f t="shared" si="262"/>
        <v>-6222.2917531357389</v>
      </c>
      <c r="CH43" s="61">
        <f t="shared" si="263"/>
        <v>521.21925256653765</v>
      </c>
      <c r="CI43" s="61">
        <f t="shared" si="264"/>
        <v>67.010342000929882</v>
      </c>
      <c r="CJ43" s="62">
        <f t="shared" si="194"/>
        <v>2.3022404479301319</v>
      </c>
      <c r="CK43" s="3">
        <f t="shared" si="207"/>
        <v>6235.2143156573629</v>
      </c>
      <c r="CL43" s="3">
        <f t="shared" si="91"/>
        <v>13.566929815884681</v>
      </c>
      <c r="CM43" s="3">
        <f t="shared" si="92"/>
        <v>-87.707173987511652</v>
      </c>
      <c r="CN43" s="3">
        <f t="shared" si="93"/>
        <v>52.299210552345954</v>
      </c>
      <c r="CO43" s="3">
        <f t="shared" si="94"/>
        <v>6265.5359965518946</v>
      </c>
      <c r="CP43" s="3">
        <f t="shared" si="95"/>
        <v>6283.5793100319024</v>
      </c>
      <c r="CQ43" s="3">
        <f t="shared" si="96"/>
        <v>1.652888047468859E-2</v>
      </c>
      <c r="CR43" s="3">
        <f t="shared" si="31"/>
        <v>9.3485993921051946E-3</v>
      </c>
      <c r="CS43" s="3">
        <f t="shared" si="32"/>
        <v>0.96784949323816405</v>
      </c>
      <c r="CT43" s="3">
        <f t="shared" si="97"/>
        <v>4.1008944026126842E-2</v>
      </c>
      <c r="CU43" s="3">
        <f t="shared" si="33"/>
        <v>3113.6968559217489</v>
      </c>
      <c r="CV43" s="3">
        <f t="shared" si="98"/>
        <v>3013.5899241011293</v>
      </c>
      <c r="CW43" s="3">
        <f t="shared" si="34"/>
        <v>-3120.0418030042242</v>
      </c>
      <c r="CX43" s="3">
        <f t="shared" si="35"/>
        <v>255.94277083149933</v>
      </c>
      <c r="CY43" s="3">
        <f t="shared" si="36"/>
        <v>94.970058098909576</v>
      </c>
      <c r="CZ43" s="3">
        <f t="shared" si="37"/>
        <v>-3225.146061037754</v>
      </c>
      <c r="DA43" s="3">
        <f t="shared" si="38"/>
        <v>207.93682854738506</v>
      </c>
      <c r="DB43" s="3">
        <f t="shared" si="39"/>
        <v>40.627510783905308</v>
      </c>
      <c r="DC43" s="3">
        <f t="shared" si="40"/>
        <v>7.0158989728952292E-11</v>
      </c>
      <c r="DD43" s="3">
        <f t="shared" si="175"/>
        <v>-3187.9638532441195</v>
      </c>
      <c r="DE43" s="3">
        <f t="shared" si="176"/>
        <v>224.91965069687143</v>
      </c>
      <c r="DF43" s="3">
        <f t="shared" si="177"/>
        <v>59.852002009154319</v>
      </c>
      <c r="DG43" s="3">
        <f t="shared" si="178"/>
        <v>-3150.782545288328</v>
      </c>
      <c r="DH43" s="3">
        <f t="shared" si="179"/>
        <v>241.90206184908362</v>
      </c>
      <c r="DI43" s="3">
        <f t="shared" si="180"/>
        <v>79.076027987024446</v>
      </c>
      <c r="DJ43" s="3">
        <f t="shared" si="181"/>
        <v>-3192.5240866719191</v>
      </c>
      <c r="DK43" s="3">
        <f t="shared" si="182"/>
        <v>222.8367826301257</v>
      </c>
      <c r="DL43" s="3">
        <f t="shared" si="183"/>
        <v>57.494203139211145</v>
      </c>
      <c r="DM43" s="3">
        <f t="shared" si="105"/>
        <v>2.0548895918182097E-11</v>
      </c>
      <c r="DN43" s="3">
        <f t="shared" si="106"/>
        <v>4.5361048250924796E-11</v>
      </c>
      <c r="DO43" s="3">
        <f t="shared" si="107"/>
        <v>4.8515857997699641E-11</v>
      </c>
      <c r="DP43" s="3">
        <f t="shared" si="108"/>
        <v>5.6307749945833367E-11</v>
      </c>
      <c r="DQ43" s="3">
        <f t="shared" si="109"/>
        <v>7.3848070112606584E-11</v>
      </c>
      <c r="DR43" s="3">
        <f t="shared" si="110"/>
        <v>7.1312840202858841E-11</v>
      </c>
      <c r="DS43">
        <f t="shared" si="200"/>
        <v>6392.8278775098934</v>
      </c>
      <c r="DT43">
        <f t="shared" si="201"/>
        <v>6097.6860013795877</v>
      </c>
      <c r="DU43">
        <f t="shared" si="202"/>
        <v>128.54752902504109</v>
      </c>
      <c r="DV43">
        <f t="shared" si="203"/>
        <v>189.99165606009072</v>
      </c>
      <c r="DW43" s="3">
        <f t="shared" si="204"/>
        <v>2.8319932461637887E-3</v>
      </c>
      <c r="DX43">
        <f t="shared" si="205"/>
        <v>1.440100004864564E-2</v>
      </c>
      <c r="DY43">
        <f>SQRT(('3d AE'!C$34-$DD43)^2+('3d AE'!D$34-$DE43)^2+('3d AE'!E$34-$DF43)^2)</f>
        <v>13.264275970978968</v>
      </c>
      <c r="DZ43">
        <f>SQRT(('3d AE'!C$33-$DD43)^2+('3d AE'!D$33-$DE43)^2+('3d AE'!E$33-$DF43)^2)</f>
        <v>78.391193013505472</v>
      </c>
      <c r="EA43">
        <f t="shared" si="206"/>
        <v>91.655468984484443</v>
      </c>
      <c r="EB43">
        <f t="shared" si="117"/>
        <v>5.3662020759716711E-2</v>
      </c>
      <c r="EC43" t="str">
        <f t="shared" si="125"/>
        <v>--------</v>
      </c>
      <c r="ED43" t="str">
        <f t="shared" si="118"/>
        <v>--------</v>
      </c>
      <c r="EE43" t="str">
        <f t="shared" si="119"/>
        <v>--------</v>
      </c>
    </row>
    <row r="44" spans="1:135" x14ac:dyDescent="0.25">
      <c r="E44">
        <f t="shared" si="120"/>
        <v>0.28418794999999897</v>
      </c>
      <c r="F44">
        <v>0</v>
      </c>
      <c r="G44">
        <f t="shared" si="121"/>
        <v>48.038692612275774</v>
      </c>
      <c r="H44">
        <f t="shared" si="122"/>
        <v>115.09974971588514</v>
      </c>
      <c r="I44">
        <f t="shared" si="46"/>
        <v>107.66804896304285</v>
      </c>
      <c r="J44">
        <f t="shared" si="47"/>
        <v>169.03845716285983</v>
      </c>
      <c r="K44">
        <f t="shared" si="2"/>
        <v>0.51495414999996214</v>
      </c>
      <c r="L44">
        <f t="shared" si="2"/>
        <v>-44.670929899999877</v>
      </c>
      <c r="M44">
        <f t="shared" si="2"/>
        <v>91.455137550000117</v>
      </c>
      <c r="N44">
        <f t="shared" si="3"/>
        <v>15.193620498941971</v>
      </c>
      <c r="O44">
        <f t="shared" si="3"/>
        <v>-93.070856780295159</v>
      </c>
      <c r="P44">
        <f t="shared" si="3"/>
        <v>47.419138503174082</v>
      </c>
      <c r="Q44">
        <f t="shared" si="4"/>
        <v>13.566931918897478</v>
      </c>
      <c r="R44">
        <f t="shared" si="4"/>
        <v>-87.70718092177006</v>
      </c>
      <c r="S44">
        <f t="shared" si="4"/>
        <v>52.299204243307571</v>
      </c>
      <c r="T44">
        <f t="shared" si="48"/>
        <v>-215.77218369998354</v>
      </c>
      <c r="U44">
        <f t="shared" si="49"/>
        <v>-2439.8246649500288</v>
      </c>
      <c r="V44">
        <f t="shared" si="50"/>
        <v>-1553.2879429999666</v>
      </c>
      <c r="W44">
        <f t="shared" si="51"/>
        <v>33178.038686995918</v>
      </c>
      <c r="X44">
        <f t="shared" si="208"/>
        <v>1758.9903669346199</v>
      </c>
      <c r="Y44">
        <f t="shared" si="209"/>
        <v>17714.941108497602</v>
      </c>
      <c r="Z44">
        <f t="shared" si="210"/>
        <v>4572.1245796384974</v>
      </c>
      <c r="AA44">
        <f t="shared" si="211"/>
        <v>1405213.1059881998</v>
      </c>
      <c r="AB44">
        <f t="shared" si="212"/>
        <v>783.07065256007036</v>
      </c>
      <c r="AC44">
        <f t="shared" si="213"/>
        <v>8040.2383733077513</v>
      </c>
      <c r="AD44">
        <f t="shared" si="214"/>
        <v>-869.52673332272934</v>
      </c>
      <c r="AE44">
        <f t="shared" si="215"/>
        <v>740038.33165195351</v>
      </c>
      <c r="AF44" s="6">
        <f t="shared" si="60"/>
        <v>6222.5177969254146</v>
      </c>
      <c r="AG44" s="6">
        <f t="shared" si="61"/>
        <v>-521.24087823346531</v>
      </c>
      <c r="AH44" s="6">
        <f t="shared" si="62"/>
        <v>-67.011362070028113</v>
      </c>
      <c r="AL44" s="1">
        <f t="shared" si="216"/>
        <v>-142.67850437908581</v>
      </c>
      <c r="AM44" s="1">
        <f t="shared" si="217"/>
        <v>245.47191945162632</v>
      </c>
      <c r="AN44" s="1">
        <f t="shared" si="218"/>
        <v>245.47191945162641</v>
      </c>
      <c r="AO44" s="1">
        <f t="shared" si="219"/>
        <v>16361222.114157498</v>
      </c>
      <c r="AP44" s="1">
        <f t="shared" si="220"/>
        <v>-1745681.2241156646</v>
      </c>
      <c r="AQ44" s="1">
        <f t="shared" si="221"/>
        <v>469236.55555945262</v>
      </c>
      <c r="AR44" s="1">
        <f t="shared" si="222"/>
        <v>1.0728836059570313E-6</v>
      </c>
      <c r="AS44" s="1">
        <f t="shared" si="223"/>
        <v>-8.58306884765625E-6</v>
      </c>
      <c r="AT44" s="1">
        <f t="shared" si="224"/>
        <v>24541833.171236247</v>
      </c>
      <c r="AU44" s="1">
        <f t="shared" si="225"/>
        <v>-2618664.5146778761</v>
      </c>
      <c r="AV44" s="1">
        <f t="shared" si="226"/>
        <v>704100.30525863054</v>
      </c>
      <c r="AW44" s="1">
        <f t="shared" si="227"/>
        <v>1.9125291146337986E-6</v>
      </c>
      <c r="AX44" s="1">
        <f t="shared" si="228"/>
        <v>-1.7468817532062531E-5</v>
      </c>
      <c r="AY44" s="2">
        <f t="shared" si="229"/>
        <v>-76.702297176708797</v>
      </c>
      <c r="AZ44" s="2">
        <f t="shared" si="230"/>
        <v>141.83989271914521</v>
      </c>
      <c r="BA44" s="2">
        <f t="shared" si="231"/>
        <v>141.83989271914518</v>
      </c>
      <c r="BB44" s="2">
        <f t="shared" si="232"/>
        <v>14610298.094898816</v>
      </c>
      <c r="BC44" s="2">
        <f t="shared" si="233"/>
        <v>-1403953.8851732318</v>
      </c>
      <c r="BD44" s="2">
        <f t="shared" si="234"/>
        <v>175695.30123755708</v>
      </c>
      <c r="BE44" s="2">
        <f t="shared" si="235"/>
        <v>0</v>
      </c>
      <c r="BF44" s="2">
        <f t="shared" si="236"/>
        <v>1.3709068298339844E-6</v>
      </c>
      <c r="BG44" s="2">
        <f t="shared" si="237"/>
        <v>24837506.761327986</v>
      </c>
      <c r="BH44" s="2">
        <f t="shared" si="238"/>
        <v>-2386798.3070916706</v>
      </c>
      <c r="BI44" s="2">
        <f t="shared" si="239"/>
        <v>298823.85199656623</v>
      </c>
      <c r="BJ44" s="2">
        <f t="shared" si="240"/>
        <v>5.1804818212985992E-9</v>
      </c>
      <c r="BK44" s="2">
        <f t="shared" si="241"/>
        <v>-6.5797939896583557E-7</v>
      </c>
      <c r="BL44" s="29">
        <f t="shared" si="242"/>
        <v>-88.286290154685432</v>
      </c>
      <c r="BM44" s="29">
        <f t="shared" si="243"/>
        <v>34.72637764440308</v>
      </c>
      <c r="BN44" s="29">
        <f t="shared" si="244"/>
        <v>34.726377644403208</v>
      </c>
      <c r="BO44" s="29">
        <f t="shared" si="245"/>
        <v>-52164586.365829468</v>
      </c>
      <c r="BP44" s="29">
        <f t="shared" si="246"/>
        <v>5109785.7258702647</v>
      </c>
      <c r="BQ44" s="29">
        <f t="shared" si="247"/>
        <v>270651.35261197947</v>
      </c>
      <c r="BR44" s="29">
        <f t="shared" si="248"/>
        <v>-5.0067901611328125E-6</v>
      </c>
      <c r="BS44" s="29">
        <f t="shared" si="249"/>
        <v>3.2782554626464844E-7</v>
      </c>
      <c r="BT44" s="29">
        <f t="shared" si="250"/>
        <v>92852963.731176451</v>
      </c>
      <c r="BU44" s="29">
        <f t="shared" si="251"/>
        <v>-9095506.8783392254</v>
      </c>
      <c r="BV44" s="29">
        <f t="shared" si="252"/>
        <v>-481724.68127167906</v>
      </c>
      <c r="BW44" s="29">
        <f t="shared" si="253"/>
        <v>1.4479272067546844E-5</v>
      </c>
      <c r="BX44" s="29">
        <f t="shared" si="254"/>
        <v>-3.7872232496738434E-6</v>
      </c>
      <c r="BY44" s="3">
        <f>0</f>
        <v>0</v>
      </c>
      <c r="BZ44" s="3">
        <f t="shared" si="255"/>
        <v>65.976207202377012</v>
      </c>
      <c r="CA44" s="3">
        <f t="shared" si="256"/>
        <v>-103.63202673248111</v>
      </c>
      <c r="CB44" s="5">
        <f t="shared" si="257"/>
        <v>352078496707.24945</v>
      </c>
      <c r="CC44" s="5">
        <f t="shared" si="258"/>
        <v>3981096105785.6714</v>
      </c>
      <c r="CD44" s="5">
        <f t="shared" si="259"/>
        <v>2534521709644.1094</v>
      </c>
      <c r="CE44" s="3">
        <f t="shared" si="260"/>
        <v>-7.9238719781112671E-14</v>
      </c>
      <c r="CF44" s="3">
        <f t="shared" si="261"/>
        <v>-3.8032108808919651E-4</v>
      </c>
      <c r="CG44" s="61">
        <f t="shared" si="262"/>
        <v>-6222.5177969254037</v>
      </c>
      <c r="CH44" s="61">
        <f t="shared" si="263"/>
        <v>521.24087823346429</v>
      </c>
      <c r="CI44" s="61">
        <f t="shared" si="264"/>
        <v>67.011362070028582</v>
      </c>
      <c r="CJ44" s="62">
        <f t="shared" si="194"/>
        <v>2.5293186389943827</v>
      </c>
      <c r="CK44" s="3">
        <f t="shared" si="207"/>
        <v>6235.4413617159762</v>
      </c>
      <c r="CL44" s="3">
        <f t="shared" si="91"/>
        <v>13.566931918897478</v>
      </c>
      <c r="CM44" s="3">
        <f t="shared" si="92"/>
        <v>-87.70718092177006</v>
      </c>
      <c r="CN44" s="3">
        <f t="shared" si="93"/>
        <v>52.299204243307571</v>
      </c>
      <c r="CO44" s="3">
        <f t="shared" si="94"/>
        <v>6265.763076566328</v>
      </c>
      <c r="CP44" s="3">
        <f t="shared" si="95"/>
        <v>6283.8063774307511</v>
      </c>
      <c r="CQ44" s="3">
        <f t="shared" si="96"/>
        <v>1.6528280027311881E-2</v>
      </c>
      <c r="CR44" s="3">
        <f t="shared" si="31"/>
        <v>9.3482600955403505E-3</v>
      </c>
      <c r="CS44" s="3">
        <f t="shared" si="32"/>
        <v>0.96784946316089249</v>
      </c>
      <c r="CT44" s="3">
        <f t="shared" si="97"/>
        <v>4.1008393499171777E-2</v>
      </c>
      <c r="CU44" s="3">
        <f t="shared" si="33"/>
        <v>3113.7386564875069</v>
      </c>
      <c r="CV44" s="3">
        <f t="shared" si="98"/>
        <v>3013.6302871047524</v>
      </c>
      <c r="CW44" s="3">
        <f t="shared" si="34"/>
        <v>-3120.2262835817878</v>
      </c>
      <c r="CX44" s="3">
        <f t="shared" si="35"/>
        <v>255.95969563459624</v>
      </c>
      <c r="CY44" s="3">
        <f t="shared" si="36"/>
        <v>94.969926048675063</v>
      </c>
      <c r="CZ44" s="3">
        <f t="shared" si="37"/>
        <v>-3225.3318587560166</v>
      </c>
      <c r="DA44" s="3">
        <f t="shared" si="38"/>
        <v>207.95520754668155</v>
      </c>
      <c r="DB44" s="3">
        <f t="shared" si="39"/>
        <v>40.628641643670136</v>
      </c>
      <c r="DC44" s="3">
        <f t="shared" si="40"/>
        <v>-3.1022295843285974E-11</v>
      </c>
      <c r="DD44" s="3">
        <f t="shared" si="175"/>
        <v>-3188.1491850041034</v>
      </c>
      <c r="DE44" s="3">
        <f t="shared" si="176"/>
        <v>224.93751525245005</v>
      </c>
      <c r="DF44" s="3">
        <f t="shared" si="177"/>
        <v>59.852686095563826</v>
      </c>
      <c r="DG44" s="3">
        <f t="shared" si="178"/>
        <v>-3150.9674111013096</v>
      </c>
      <c r="DH44" s="3">
        <f t="shared" si="179"/>
        <v>241.91941197339432</v>
      </c>
      <c r="DI44" s="3">
        <f t="shared" si="180"/>
        <v>79.076265310890889</v>
      </c>
      <c r="DJ44" s="3">
        <f t="shared" si="181"/>
        <v>-3192.7094755796261</v>
      </c>
      <c r="DK44" s="3">
        <f t="shared" si="182"/>
        <v>222.85471027995229</v>
      </c>
      <c r="DL44" s="3">
        <f t="shared" si="183"/>
        <v>57.494942020397787</v>
      </c>
      <c r="DM44" s="3">
        <f t="shared" si="105"/>
        <v>-9.0096818894380704E-12</v>
      </c>
      <c r="DN44" s="3">
        <f t="shared" si="106"/>
        <v>-2.0079937712580431E-11</v>
      </c>
      <c r="DO44" s="3">
        <f t="shared" si="107"/>
        <v>-2.120259523508139E-11</v>
      </c>
      <c r="DP44" s="3">
        <f t="shared" si="108"/>
        <v>2.2043458823777276E-11</v>
      </c>
      <c r="DQ44" s="3">
        <f t="shared" si="109"/>
        <v>2.8984505501135496E-11</v>
      </c>
      <c r="DR44" s="3">
        <f t="shared" si="110"/>
        <v>2.7858731220118709E-11</v>
      </c>
      <c r="DS44">
        <f t="shared" si="200"/>
        <v>6393.0549550679943</v>
      </c>
      <c r="DT44">
        <f t="shared" si="201"/>
        <v>6097.913048781822</v>
      </c>
      <c r="DU44">
        <f t="shared" si="202"/>
        <v>128.54752528750603</v>
      </c>
      <c r="DV44">
        <f t="shared" si="203"/>
        <v>189.99166175434206</v>
      </c>
      <c r="DW44" s="3">
        <f t="shared" si="204"/>
        <v>2.8318901539721164E-3</v>
      </c>
      <c r="DX44">
        <f t="shared" si="205"/>
        <v>1.440046299982134E-2</v>
      </c>
      <c r="DY44">
        <f>SQRT(('3d AE'!C$34-$DD44)^2+('3d AE'!D$34-$DE44)^2+('3d AE'!E$34-$DF44)^2)</f>
        <v>13.123275127299081</v>
      </c>
      <c r="DZ44">
        <f>SQRT(('3d AE'!C$33-$DD44)^2+('3d AE'!D$33-$DE44)^2+('3d AE'!E$33-$DF44)^2)</f>
        <v>78.543902594314929</v>
      </c>
      <c r="EA44">
        <f t="shared" si="206"/>
        <v>91.66717772161401</v>
      </c>
      <c r="EB44">
        <f t="shared" si="117"/>
        <v>6.5370757889283482E-2</v>
      </c>
      <c r="EC44" t="str">
        <f t="shared" si="125"/>
        <v>--------</v>
      </c>
      <c r="ED44" t="str">
        <f t="shared" si="118"/>
        <v>--------</v>
      </c>
      <c r="EE44" t="str">
        <f t="shared" si="119"/>
        <v>--------</v>
      </c>
    </row>
    <row r="45" spans="1:135" x14ac:dyDescent="0.25">
      <c r="E45">
        <f t="shared" si="120"/>
        <v>0.28418799999999894</v>
      </c>
      <c r="F45">
        <v>0</v>
      </c>
      <c r="G45">
        <f t="shared" si="121"/>
        <v>48.038701064198627</v>
      </c>
      <c r="H45">
        <f t="shared" si="122"/>
        <v>115.09975874311897</v>
      </c>
      <c r="I45">
        <f t="shared" si="46"/>
        <v>107.66805857088009</v>
      </c>
      <c r="J45">
        <f t="shared" si="47"/>
        <v>169.03845716285983</v>
      </c>
      <c r="K45">
        <f t="shared" si="2"/>
        <v>0.51495599999996067</v>
      </c>
      <c r="L45">
        <f t="shared" si="2"/>
        <v>-44.67093599999987</v>
      </c>
      <c r="M45">
        <f t="shared" si="2"/>
        <v>91.45513200000012</v>
      </c>
      <c r="N45">
        <f t="shared" si="3"/>
        <v>15.193622474868974</v>
      </c>
      <c r="O45">
        <f t="shared" si="3"/>
        <v>-93.070863295513917</v>
      </c>
      <c r="P45">
        <f t="shared" si="3"/>
        <v>47.419132575393078</v>
      </c>
      <c r="Q45">
        <f t="shared" si="4"/>
        <v>13.566934021909915</v>
      </c>
      <c r="R45">
        <f t="shared" si="4"/>
        <v>-87.707187856027289</v>
      </c>
      <c r="S45">
        <f t="shared" si="4"/>
        <v>52.299197934270254</v>
      </c>
      <c r="T45">
        <f t="shared" si="48"/>
        <v>-215.77296799998385</v>
      </c>
      <c r="U45">
        <f t="shared" si="49"/>
        <v>-2439.8234680000241</v>
      </c>
      <c r="V45">
        <f t="shared" si="50"/>
        <v>-1553.2895199999675</v>
      </c>
      <c r="W45">
        <f t="shared" si="51"/>
        <v>33178.213679996436</v>
      </c>
      <c r="X45">
        <f t="shared" si="208"/>
        <v>1758.9890757464307</v>
      </c>
      <c r="Y45">
        <f t="shared" si="209"/>
        <v>17714.943914313946</v>
      </c>
      <c r="Z45">
        <f t="shared" si="210"/>
        <v>4572.1210653722228</v>
      </c>
      <c r="AA45">
        <f t="shared" si="211"/>
        <v>1405213.6924328664</v>
      </c>
      <c r="AB45">
        <f t="shared" si="212"/>
        <v>783.07016989029717</v>
      </c>
      <c r="AC45">
        <f t="shared" si="213"/>
        <v>8040.2399989363657</v>
      </c>
      <c r="AD45">
        <f t="shared" si="214"/>
        <v>-869.52868093959933</v>
      </c>
      <c r="AE45">
        <f t="shared" si="215"/>
        <v>740038.63125881401</v>
      </c>
      <c r="AF45" s="6">
        <f t="shared" si="60"/>
        <v>6222.743856989654</v>
      </c>
      <c r="AG45" s="6">
        <f t="shared" si="61"/>
        <v>-521.26250545808659</v>
      </c>
      <c r="AH45" s="6">
        <f t="shared" si="62"/>
        <v>-67.012382212681899</v>
      </c>
      <c r="AL45" s="1">
        <f t="shared" si="216"/>
        <v>-142.67833315129045</v>
      </c>
      <c r="AM45" s="1">
        <f t="shared" si="217"/>
        <v>245.47140399019023</v>
      </c>
      <c r="AN45" s="1">
        <f t="shared" si="218"/>
        <v>245.47140399019023</v>
      </c>
      <c r="AO45" s="1">
        <f t="shared" si="219"/>
        <v>16361268.455658633</v>
      </c>
      <c r="AP45" s="1">
        <f t="shared" si="220"/>
        <v>-1745679.164820747</v>
      </c>
      <c r="AQ45" s="1">
        <f t="shared" si="221"/>
        <v>469216.800617042</v>
      </c>
      <c r="AR45" s="1">
        <f t="shared" si="222"/>
        <v>0</v>
      </c>
      <c r="AS45" s="1">
        <f t="shared" si="223"/>
        <v>3.814697265625E-6</v>
      </c>
      <c r="AT45" s="1">
        <f t="shared" si="224"/>
        <v>24541902.683487952</v>
      </c>
      <c r="AU45" s="1">
        <f t="shared" si="225"/>
        <v>-2618661.4255642714</v>
      </c>
      <c r="AV45" s="1">
        <f t="shared" si="226"/>
        <v>704070.67232955317</v>
      </c>
      <c r="AW45" s="1">
        <f t="shared" si="227"/>
        <v>-1.2245727702975273E-6</v>
      </c>
      <c r="AX45" s="1">
        <f t="shared" si="228"/>
        <v>1.0953284800052643E-5</v>
      </c>
      <c r="AY45" s="2">
        <f t="shared" si="229"/>
        <v>-76.70229476525985</v>
      </c>
      <c r="AZ45" s="2">
        <f t="shared" si="230"/>
        <v>141.83979847989795</v>
      </c>
      <c r="BA45" s="2">
        <f t="shared" si="231"/>
        <v>141.83979847989801</v>
      </c>
      <c r="BB45" s="2">
        <f t="shared" si="232"/>
        <v>14610317.010487946</v>
      </c>
      <c r="BC45" s="2">
        <f t="shared" si="233"/>
        <v>-1403955.4725626409</v>
      </c>
      <c r="BD45" s="2">
        <f t="shared" si="234"/>
        <v>175686.52958642622</v>
      </c>
      <c r="BE45" s="2">
        <f t="shared" si="235"/>
        <v>0</v>
      </c>
      <c r="BF45" s="2">
        <f t="shared" si="236"/>
        <v>0</v>
      </c>
      <c r="BG45" s="2">
        <f t="shared" si="237"/>
        <v>24837538.917829506</v>
      </c>
      <c r="BH45" s="2">
        <f t="shared" si="238"/>
        <v>-2386801.0056512547</v>
      </c>
      <c r="BI45" s="2">
        <f t="shared" si="239"/>
        <v>298808.94009540445</v>
      </c>
      <c r="BJ45" s="2">
        <f t="shared" si="240"/>
        <v>2.7124769985675812E-8</v>
      </c>
      <c r="BK45" s="2">
        <f t="shared" si="241"/>
        <v>7.7334698289632797E-7</v>
      </c>
      <c r="BL45" s="29">
        <f t="shared" si="242"/>
        <v>-88.28630151938647</v>
      </c>
      <c r="BM45" s="29">
        <f t="shared" si="243"/>
        <v>34.726374283430985</v>
      </c>
      <c r="BN45" s="29">
        <f t="shared" si="244"/>
        <v>34.72637428343085</v>
      </c>
      <c r="BO45" s="29">
        <f t="shared" si="245"/>
        <v>-52164602.484517686</v>
      </c>
      <c r="BP45" s="29">
        <f t="shared" si="246"/>
        <v>5109783.0702409921</v>
      </c>
      <c r="BQ45" s="29">
        <f t="shared" si="247"/>
        <v>270650.18392965384</v>
      </c>
      <c r="BR45" s="29">
        <f t="shared" si="248"/>
        <v>1.0967254638671875E-5</v>
      </c>
      <c r="BS45" s="29">
        <f t="shared" si="249"/>
        <v>1.5497207641601563E-6</v>
      </c>
      <c r="BT45" s="29">
        <f t="shared" si="250"/>
        <v>92852992.422441483</v>
      </c>
      <c r="BU45" s="29">
        <f t="shared" si="251"/>
        <v>-9095502.1513304859</v>
      </c>
      <c r="BV45" s="29">
        <f t="shared" si="252"/>
        <v>-481722.60102050041</v>
      </c>
      <c r="BW45" s="29">
        <f t="shared" si="253"/>
        <v>-2.1948479115962982E-5</v>
      </c>
      <c r="BX45" s="29">
        <f t="shared" si="254"/>
        <v>-1.0640942491590977E-5</v>
      </c>
      <c r="BY45" s="3">
        <f>0</f>
        <v>0</v>
      </c>
      <c r="BZ45" s="3">
        <f t="shared" si="255"/>
        <v>65.976038386030595</v>
      </c>
      <c r="CA45" s="3">
        <f t="shared" si="256"/>
        <v>-103.63160551029227</v>
      </c>
      <c r="CB45" s="5">
        <f t="shared" si="257"/>
        <v>352067180805.94165</v>
      </c>
      <c r="CC45" s="5">
        <f t="shared" si="258"/>
        <v>3980951729055.3672</v>
      </c>
      <c r="CD45" s="5">
        <f t="shared" si="259"/>
        <v>2534433610246.5039</v>
      </c>
      <c r="CE45" s="3">
        <f t="shared" si="260"/>
        <v>5.2827704992516023E-14</v>
      </c>
      <c r="CF45" s="3">
        <f t="shared" si="261"/>
        <v>-3.8033382765243303E-4</v>
      </c>
      <c r="CG45" s="61">
        <f t="shared" si="262"/>
        <v>-6222.7438569896594</v>
      </c>
      <c r="CH45" s="61">
        <f t="shared" si="263"/>
        <v>521.26250545808682</v>
      </c>
      <c r="CI45" s="61">
        <f t="shared" si="264"/>
        <v>67.012382212682155</v>
      </c>
      <c r="CJ45" s="62">
        <f t="shared" si="194"/>
        <v>2.7564131791912496</v>
      </c>
      <c r="CK45" s="3">
        <f t="shared" si="207"/>
        <v>6235.6684241237408</v>
      </c>
      <c r="CL45" s="3">
        <f t="shared" si="91"/>
        <v>13.566934021909915</v>
      </c>
      <c r="CM45" s="3">
        <f t="shared" si="92"/>
        <v>-87.707187856027289</v>
      </c>
      <c r="CN45" s="3">
        <f t="shared" si="93"/>
        <v>52.299197934270254</v>
      </c>
      <c r="CO45" s="3">
        <f t="shared" si="94"/>
        <v>6265.9901729298972</v>
      </c>
      <c r="CP45" s="3">
        <f t="shared" si="95"/>
        <v>6284.0334611787421</v>
      </c>
      <c r="CQ45" s="3">
        <f t="shared" si="96"/>
        <v>1.652767958035839E-2</v>
      </c>
      <c r="CR45" s="3">
        <f t="shared" si="31"/>
        <v>9.3479207992381852E-3</v>
      </c>
      <c r="CS45" s="3">
        <f t="shared" si="32"/>
        <v>0.96784943307878502</v>
      </c>
      <c r="CT45" s="3">
        <f t="shared" si="97"/>
        <v>4.10078429898851E-2</v>
      </c>
      <c r="CU45" s="3">
        <f t="shared" si="33"/>
        <v>3113.7804568340189</v>
      </c>
      <c r="CV45" s="3">
        <f t="shared" si="98"/>
        <v>3013.6706498786052</v>
      </c>
      <c r="CW45" s="3">
        <f t="shared" si="34"/>
        <v>-3120.4107806557531</v>
      </c>
      <c r="CX45" s="3">
        <f t="shared" si="35"/>
        <v>255.976621984171</v>
      </c>
      <c r="CY45" s="3">
        <f t="shared" si="36"/>
        <v>94.969794030219731</v>
      </c>
      <c r="CZ45" s="3">
        <f t="shared" si="37"/>
        <v>-3225.5176729750551</v>
      </c>
      <c r="DA45" s="3">
        <f t="shared" si="38"/>
        <v>207.97358815243143</v>
      </c>
      <c r="DB45" s="3">
        <f t="shared" si="39"/>
        <v>40.629772591255062</v>
      </c>
      <c r="DC45" s="3">
        <f t="shared" si="40"/>
        <v>2.461320036672987E-11</v>
      </c>
      <c r="DD45" s="3">
        <f t="shared" si="175"/>
        <v>-3188.3345332633157</v>
      </c>
      <c r="DE45" s="3">
        <f t="shared" si="176"/>
        <v>224.95538139326484</v>
      </c>
      <c r="DF45" s="3">
        <f t="shared" si="177"/>
        <v>59.853370249968116</v>
      </c>
      <c r="DG45" s="3">
        <f t="shared" si="178"/>
        <v>-3151.1522934119726</v>
      </c>
      <c r="DH45" s="3">
        <f t="shared" si="179"/>
        <v>241.93676366172443</v>
      </c>
      <c r="DI45" s="3">
        <f t="shared" si="180"/>
        <v>79.076502682927284</v>
      </c>
      <c r="DJ45" s="3">
        <f t="shared" si="181"/>
        <v>-3192.8948809867516</v>
      </c>
      <c r="DK45" s="3">
        <f t="shared" si="182"/>
        <v>222.87263951761724</v>
      </c>
      <c r="DL45" s="3">
        <f t="shared" si="183"/>
        <v>57.495680972010703</v>
      </c>
      <c r="DM45" s="3">
        <f t="shared" si="105"/>
        <v>7.0699002208129968E-12</v>
      </c>
      <c r="DN45" s="3">
        <f t="shared" si="106"/>
        <v>1.5873524716880638E-11</v>
      </c>
      <c r="DO45" s="3">
        <f t="shared" si="107"/>
        <v>1.7038814803527202E-11</v>
      </c>
      <c r="DP45" s="3">
        <f t="shared" si="108"/>
        <v>1.9711373648635128E-11</v>
      </c>
      <c r="DQ45" s="3">
        <f t="shared" si="109"/>
        <v>2.5847223649059193E-11</v>
      </c>
      <c r="DR45" s="3">
        <f t="shared" si="110"/>
        <v>2.5098970329461E-11</v>
      </c>
      <c r="DS45">
        <f t="shared" si="200"/>
        <v>6393.2820489752285</v>
      </c>
      <c r="DT45">
        <f t="shared" si="201"/>
        <v>6098.140112533265</v>
      </c>
      <c r="DU45">
        <f t="shared" si="202"/>
        <v>128.54752154997223</v>
      </c>
      <c r="DV45">
        <f t="shared" si="203"/>
        <v>189.99166744859278</v>
      </c>
      <c r="DW45" s="3">
        <f t="shared" si="204"/>
        <v>2.8317870618697061E-3</v>
      </c>
      <c r="DX45">
        <f t="shared" si="205"/>
        <v>1.4399925952364834E-2</v>
      </c>
      <c r="DY45">
        <f>SQRT(('3d AE'!C$34-$DD45)^2+('3d AE'!D$34-$DE45)^2+('3d AE'!E$34-$DF45)^2)</f>
        <v>12.983400794446098</v>
      </c>
      <c r="DZ45">
        <f>SQRT(('3d AE'!C$33-$DD45)^2+('3d AE'!D$33-$DE45)^2+('3d AE'!E$33-$DF45)^2)</f>
        <v>78.696769975032709</v>
      </c>
      <c r="EA45">
        <f t="shared" si="206"/>
        <v>91.680170769478806</v>
      </c>
      <c r="EB45">
        <f t="shared" si="117"/>
        <v>7.8363805754079863E-2</v>
      </c>
      <c r="EC45" t="str">
        <f t="shared" si="125"/>
        <v>--------</v>
      </c>
      <c r="ED45" t="str">
        <f t="shared" si="118"/>
        <v>--------</v>
      </c>
      <c r="EE45" t="str">
        <f t="shared" si="119"/>
        <v>--------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 AE</vt:lpstr>
      <vt:lpstr>CoP AE</vt:lpstr>
    </vt:vector>
  </TitlesOfParts>
  <Company>University of Greenwich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Colpus</dc:creator>
  <cp:lastModifiedBy>Mark Colpus</cp:lastModifiedBy>
  <cp:lastPrinted>2016-03-17T23:41:23Z</cp:lastPrinted>
  <dcterms:created xsi:type="dcterms:W3CDTF">2015-12-08T23:30:27Z</dcterms:created>
  <dcterms:modified xsi:type="dcterms:W3CDTF">2016-04-09T17:45:58Z</dcterms:modified>
</cp:coreProperties>
</file>