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-160" yWindow="80" windowWidth="19640" windowHeight="26460"/>
  </bookViews>
  <sheets>
    <sheet name="Main" sheetId="1" r:id="rId1"/>
  </sheets>
  <definedNames>
    <definedName name="nsf_collab_budget_2_A_List" localSheetId="0">Main!#REF!</definedName>
    <definedName name="nsf_collab_budget_2_A_List">#REF!</definedName>
    <definedName name="_xlnm.Print_Area" localSheetId="0">Main!$A$15:$F$56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1" l="1"/>
  <c r="D42" i="1"/>
  <c r="E54" i="1"/>
  <c r="B28" i="1"/>
  <c r="E19" i="1"/>
  <c r="E18" i="1"/>
  <c r="C19" i="1"/>
  <c r="C18" i="1"/>
  <c r="E17" i="1"/>
  <c r="F17" i="1"/>
  <c r="B26" i="1"/>
  <c r="F26" i="1"/>
  <c r="F18" i="1"/>
  <c r="B27" i="1"/>
  <c r="F27" i="1"/>
  <c r="F19" i="1"/>
  <c r="F28" i="1"/>
  <c r="E20" i="1"/>
  <c r="F20" i="1"/>
  <c r="B29" i="1"/>
  <c r="F29" i="1"/>
  <c r="F21" i="1"/>
  <c r="B30" i="1"/>
  <c r="F30" i="1"/>
  <c r="F22" i="1"/>
  <c r="B31" i="1"/>
  <c r="F31" i="1"/>
  <c r="F32" i="1"/>
  <c r="F14" i="1"/>
  <c r="C17" i="1"/>
  <c r="D17" i="1"/>
  <c r="D18" i="1"/>
  <c r="D19" i="1"/>
  <c r="C20" i="1"/>
  <c r="D20" i="1"/>
  <c r="D21" i="1"/>
  <c r="D22" i="1"/>
  <c r="D23" i="1"/>
  <c r="D26" i="1"/>
  <c r="D27" i="1"/>
  <c r="D28" i="1"/>
  <c r="D29" i="1"/>
  <c r="D30" i="1"/>
  <c r="D31" i="1"/>
  <c r="D32" i="1"/>
  <c r="D36" i="1"/>
  <c r="D37" i="1"/>
  <c r="D38" i="1"/>
  <c r="D39" i="1"/>
  <c r="D40" i="1"/>
  <c r="D41" i="1"/>
  <c r="D43" i="1"/>
  <c r="D44" i="1"/>
  <c r="D45" i="1"/>
  <c r="D46" i="1"/>
  <c r="D47" i="1"/>
  <c r="D53" i="1"/>
  <c r="C54" i="1"/>
  <c r="D54" i="1"/>
  <c r="D56" i="1"/>
  <c r="D14" i="1"/>
  <c r="F23" i="1"/>
  <c r="F36" i="1"/>
  <c r="F37" i="1"/>
  <c r="F39" i="1"/>
  <c r="F40" i="1"/>
  <c r="F41" i="1"/>
  <c r="F43" i="1"/>
  <c r="F44" i="1"/>
  <c r="F45" i="1"/>
  <c r="F46" i="1"/>
  <c r="F47" i="1"/>
  <c r="F53" i="1"/>
  <c r="F54" i="1"/>
  <c r="F24" i="1"/>
  <c r="D24" i="1"/>
  <c r="F56" i="1"/>
  <c r="B57" i="1"/>
  <c r="E23" i="1"/>
  <c r="C23" i="1"/>
</calcChain>
</file>

<file path=xl/comments1.xml><?xml version="1.0" encoding="utf-8"?>
<comments xmlns="http://schemas.openxmlformats.org/spreadsheetml/2006/main">
  <authors>
    <author>Dan Suthers</author>
    <author>Daniel Suthers</author>
  </authors>
  <commentList>
    <comment ref="B3" authorId="0">
      <text>
        <r>
          <rPr>
            <b/>
            <sz val="9"/>
            <color indexed="81"/>
            <rFont val="Times New Roman"/>
          </rPr>
          <t>Dan Suthers:</t>
        </r>
        <r>
          <rPr>
            <sz val="9"/>
            <color indexed="81"/>
            <rFont val="Times New Roman"/>
          </rPr>
          <t xml:space="preserve">
FY 2015</t>
        </r>
      </text>
    </comment>
    <comment ref="B7" authorId="0">
      <text>
        <r>
          <rPr>
            <b/>
            <sz val="9"/>
            <color indexed="81"/>
            <rFont val="Times New Roman"/>
          </rPr>
          <t>Dan Suthers:</t>
        </r>
        <r>
          <rPr>
            <sz val="9"/>
            <color indexed="81"/>
            <rFont val="Times New Roman"/>
          </rPr>
          <t xml:space="preserve">
FY2013</t>
        </r>
      </text>
    </comment>
    <comment ref="B8" authorId="0">
      <text>
        <r>
          <rPr>
            <b/>
            <sz val="9"/>
            <color indexed="81"/>
            <rFont val="Times New Roman"/>
          </rPr>
          <t>Dan Suthers:</t>
        </r>
        <r>
          <rPr>
            <sz val="9"/>
            <color indexed="81"/>
            <rFont val="Times New Roman"/>
          </rPr>
          <t xml:space="preserve">
FY2013</t>
        </r>
      </text>
    </comment>
    <comment ref="B10" authorId="1">
      <text>
        <r>
          <rPr>
            <b/>
            <sz val="9"/>
            <color indexed="81"/>
            <rFont val="Times New Roman"/>
          </rPr>
          <t>Daniel Suthers:</t>
        </r>
        <r>
          <rPr>
            <sz val="9"/>
            <color indexed="81"/>
            <rFont val="Times New Roman"/>
          </rPr>
          <t xml:space="preserve">
Shannon says: minimum 15; typically 25, but 35 for family is safer. </t>
        </r>
      </text>
    </comment>
    <comment ref="B17" authorId="0">
      <text>
        <r>
          <rPr>
            <b/>
            <sz val="9"/>
            <color indexed="81"/>
            <rFont val="Times New Roman"/>
          </rPr>
          <t>Dan Suthers:</t>
        </r>
        <r>
          <rPr>
            <sz val="9"/>
            <color indexed="81"/>
            <rFont val="Times New Roman"/>
          </rPr>
          <t xml:space="preserve">
After summer 2014 raises</t>
        </r>
      </text>
    </comment>
    <comment ref="A21" authorId="0">
      <text>
        <r>
          <rPr>
            <b/>
            <sz val="9"/>
            <color indexed="81"/>
            <rFont val="Times New Roman"/>
          </rPr>
          <t>Dan Suthers:</t>
        </r>
        <r>
          <rPr>
            <sz val="9"/>
            <color indexed="81"/>
            <rFont val="Times New Roman"/>
          </rPr>
          <t xml:space="preserve">
http://manoa.hawaii.edu/graduate/content/compensation-tax-withholding</t>
        </r>
      </text>
    </comment>
    <comment ref="B21" authorId="0">
      <text>
        <r>
          <rPr>
            <b/>
            <sz val="8"/>
            <color indexed="81"/>
            <rFont val="Tahoma"/>
          </rPr>
          <t>Dan Suthers:</t>
        </r>
        <r>
          <rPr>
            <sz val="8"/>
            <color indexed="81"/>
            <rFont val="Tahoma"/>
          </rPr>
          <t xml:space="preserve">
GA 11 step 3 = beginning MS candidate</t>
        </r>
      </text>
    </comment>
    <comment ref="A22" authorId="0">
      <text>
        <r>
          <rPr>
            <b/>
            <sz val="9"/>
            <color indexed="81"/>
            <rFont val="Times New Roman"/>
          </rPr>
          <t>Dan Suthers:</t>
        </r>
        <r>
          <rPr>
            <sz val="9"/>
            <color indexed="81"/>
            <rFont val="Times New Roman"/>
          </rPr>
          <t xml:space="preserve">
http://manoa.hawaii.edu/graduate/content/compensation-tax-withholding</t>
        </r>
      </text>
    </comment>
    <comment ref="B22" authorId="0">
      <text>
        <r>
          <rPr>
            <b/>
            <sz val="8"/>
            <color indexed="81"/>
            <rFont val="Tahoma"/>
          </rPr>
          <t>Dan Suthers:</t>
        </r>
        <r>
          <rPr>
            <sz val="8"/>
            <color indexed="81"/>
            <rFont val="Tahoma"/>
          </rPr>
          <t xml:space="preserve">
GA 11 step 6 =  PhD candidate</t>
        </r>
      </text>
    </comment>
    <comment ref="B35" authorId="1">
      <text>
        <r>
          <rPr>
            <b/>
            <sz val="9"/>
            <color indexed="81"/>
            <rFont val="Times New Roman"/>
          </rPr>
          <t>Daniel Suthers:</t>
        </r>
        <r>
          <rPr>
            <sz val="9"/>
            <color indexed="81"/>
            <rFont val="Times New Roman"/>
          </rPr>
          <t xml:space="preserve">
Currently estimated as % of salaries</t>
        </r>
      </text>
    </comment>
    <comment ref="B36" authorId="1">
      <text>
        <r>
          <rPr>
            <b/>
            <sz val="9"/>
            <color indexed="81"/>
            <rFont val="Times New Roman"/>
          </rPr>
          <t>Daniel Suthers:</t>
        </r>
        <r>
          <rPr>
            <sz val="9"/>
            <color indexed="81"/>
            <rFont val="Times New Roman"/>
          </rPr>
          <t xml:space="preserve">
Includes software. Will go into "supplies" in NSF category. </t>
        </r>
      </text>
    </comment>
    <comment ref="B39" authorId="1">
      <text>
        <r>
          <rPr>
            <b/>
            <sz val="9"/>
            <color indexed="81"/>
            <rFont val="Times New Roman"/>
          </rPr>
          <t>Daniel Suthers:</t>
        </r>
        <r>
          <rPr>
            <sz val="9"/>
            <color indexed="81"/>
            <rFont val="Times New Roman"/>
          </rPr>
          <t xml:space="preserve">
Travel $1500 air, housing $150/night, $60 board, $100 local trans.</t>
        </r>
      </text>
    </comment>
    <comment ref="B40" authorId="1">
      <text>
        <r>
          <rPr>
            <b/>
            <sz val="9"/>
            <color indexed="81"/>
            <rFont val="Times New Roman"/>
          </rPr>
          <t>Daniel Suthers:</t>
        </r>
        <r>
          <rPr>
            <sz val="9"/>
            <color indexed="81"/>
            <rFont val="Times New Roman"/>
          </rPr>
          <t xml:space="preserve">
1500 ticket, 200 hotel, 60 expenses, 500 registration + 100 local transport</t>
        </r>
      </text>
    </comment>
    <comment ref="B41" authorId="1">
      <text>
        <r>
          <rPr>
            <b/>
            <sz val="9"/>
            <color indexed="81"/>
            <rFont val="Times New Roman"/>
          </rPr>
          <t>Daniel Suthers:</t>
        </r>
        <r>
          <rPr>
            <sz val="9"/>
            <color indexed="81"/>
            <rFont val="Times New Roman"/>
          </rPr>
          <t xml:space="preserve">
1500 ticket, 224 hotel, 71 meaos/inc (FAR) 100 registration + 50 taxi</t>
        </r>
      </text>
    </comment>
    <comment ref="B43" authorId="1">
      <text>
        <r>
          <rPr>
            <b/>
            <sz val="9"/>
            <color indexed="81"/>
            <rFont val="Times New Roman"/>
          </rPr>
          <t>Daniel Suthers:</t>
        </r>
        <r>
          <rPr>
            <sz val="9"/>
            <color indexed="81"/>
            <rFont val="Times New Roman"/>
          </rPr>
          <t xml:space="preserve">
Travel $2000 air (Europe) housing $150/night, $60 board, $100 local trans. 4 nights. </t>
        </r>
      </text>
    </comment>
    <comment ref="B44" authorId="1">
      <text>
        <r>
          <rPr>
            <b/>
            <sz val="9"/>
            <color indexed="81"/>
            <rFont val="Times New Roman"/>
          </rPr>
          <t>Daniel Suthers:</t>
        </r>
        <r>
          <rPr>
            <sz val="9"/>
            <color indexed="81"/>
            <rFont val="Times New Roman"/>
          </rPr>
          <t xml:space="preserve">
2000 ticket, 250 hotel, 60 expenses, 500 registration + 100 local transport. 6 nights for 5 day conference. </t>
        </r>
      </text>
    </comment>
    <comment ref="B45" authorId="1">
      <text>
        <r>
          <rPr>
            <b/>
            <sz val="9"/>
            <color indexed="81"/>
            <rFont val="Times New Roman"/>
          </rPr>
          <t>Daniel Suthers:</t>
        </r>
        <r>
          <rPr>
            <sz val="9"/>
            <color indexed="81"/>
            <rFont val="Times New Roman"/>
          </rPr>
          <t xml:space="preserve">
2000 ticket, 250 hotel, 60 expenses, 500 registration + 100 local transport</t>
        </r>
      </text>
    </comment>
  </commentList>
</comments>
</file>

<file path=xl/sharedStrings.xml><?xml version="1.0" encoding="utf-8"?>
<sst xmlns="http://schemas.openxmlformats.org/spreadsheetml/2006/main" count="75" uniqueCount="54">
  <si>
    <t xml:space="preserve">  Staff 2</t>
    <phoneticPr fontId="0" type="noConversion"/>
  </si>
  <si>
    <t xml:space="preserve">    Advisor INTERNATIONAL Travel to Meeting at UH</t>
    <phoneticPr fontId="0" type="noConversion"/>
  </si>
  <si>
    <t xml:space="preserve">    Travel (mainland conference)</t>
    <phoneticPr fontId="0" type="noConversion"/>
  </si>
  <si>
    <r>
      <t xml:space="preserve">    </t>
    </r>
    <r>
      <rPr>
        <i/>
        <sz val="9"/>
        <rFont val="Times New Roman"/>
      </rPr>
      <t>Travel: International conference</t>
    </r>
    <phoneticPr fontId="0" type="noConversion"/>
  </si>
  <si>
    <t>Grads:</t>
    <phoneticPr fontId="0" type="noConversion"/>
  </si>
  <si>
    <t xml:space="preserve">      Faculty Regular</t>
  </si>
  <si>
    <t xml:space="preserve">      Grad Students</t>
  </si>
  <si>
    <t xml:space="preserve">  Supplies (% of salary)</t>
  </si>
  <si>
    <t xml:space="preserve">  Inflation</t>
  </si>
  <si>
    <t>Formula structure: Basis * (cumulative inflation) * (%FTE or count for that year)</t>
  </si>
  <si>
    <t xml:space="preserve">    Travel (mainland NSF Meeting)</t>
  </si>
  <si>
    <t xml:space="preserve">  Total Direct Costs (MTDC)</t>
  </si>
  <si>
    <t>Parameters:</t>
  </si>
  <si>
    <t>Benefits</t>
  </si>
  <si>
    <t>Basis</t>
  </si>
  <si>
    <t>%FTE</t>
  </si>
  <si>
    <t>Cost</t>
  </si>
  <si>
    <t>Salaries</t>
  </si>
  <si>
    <t>Subtotals</t>
  </si>
  <si>
    <t>Count</t>
  </si>
  <si>
    <t>Non-Salary Items Subject to Indirect Cost</t>
  </si>
  <si>
    <t>Not Subject to Indirect Cost</t>
  </si>
  <si>
    <t xml:space="preserve">  Indirect Costs (research rate)</t>
  </si>
  <si>
    <t xml:space="preserve">  Costs not Subject to Indirect Cost</t>
  </si>
  <si>
    <t>Rate</t>
  </si>
  <si>
    <t>Yearly Totals</t>
  </si>
  <si>
    <t>Category Totals</t>
  </si>
  <si>
    <t xml:space="preserve">  Publication/Dissemination</t>
  </si>
  <si>
    <t xml:space="preserve">    Materials and Supplies</t>
  </si>
  <si>
    <t xml:space="preserve">    Computers </t>
  </si>
  <si>
    <t xml:space="preserve">  Travel: NSF International category</t>
  </si>
  <si>
    <t xml:space="preserve">  Travel: NSF domestic category</t>
  </si>
  <si>
    <t xml:space="preserve">  Supplies: Subtotal for NSF category</t>
  </si>
  <si>
    <t xml:space="preserve">  Overhead</t>
  </si>
  <si>
    <t xml:space="preserve">  Benefits</t>
  </si>
  <si>
    <t>From ORS web site</t>
  </si>
  <si>
    <t xml:space="preserve">      Faculty Overload (summer) </t>
  </si>
  <si>
    <t xml:space="preserve">      Faculty Regular minus health</t>
  </si>
  <si>
    <t>Other Sponsored Activity, on campus</t>
  </si>
  <si>
    <t>State and Local Government Agency</t>
  </si>
  <si>
    <t xml:space="preserve">  MS Graduate Student(s)</t>
  </si>
  <si>
    <t xml:space="preserve">  PhD Graduate Student(s)</t>
  </si>
  <si>
    <t>TOTAL TWO YEAR</t>
  </si>
  <si>
    <t xml:space="preserve">  Participant Support</t>
  </si>
  <si>
    <t>2014-2015</t>
    <phoneticPr fontId="0" type="noConversion"/>
  </si>
  <si>
    <t>2015-2016</t>
    <phoneticPr fontId="0" type="noConversion"/>
  </si>
  <si>
    <t>Research, on campus; goes up 0.5% in FY16</t>
    <phoneticPr fontId="0" type="noConversion"/>
  </si>
  <si>
    <t xml:space="preserve">    Advisor DOMESTIC Travel to Meeting (2 days) at UH</t>
    <phoneticPr fontId="0" type="noConversion"/>
  </si>
  <si>
    <t>Grant Name</t>
    <phoneticPr fontId="0" type="noConversion"/>
  </si>
  <si>
    <t xml:space="preserve">  PI (Philip)</t>
  </si>
  <si>
    <t xml:space="preserve">  PI (Matthias)</t>
  </si>
  <si>
    <t xml:space="preserve">  PI (Daniele)</t>
  </si>
  <si>
    <t xml:space="preserve"> PI (Daniele)</t>
  </si>
  <si>
    <t xml:space="preserve">  Consultant Fee (testing)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</si>
</sst>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8" formatCode="_(&quot;$&quot;* #,##0_);_(&quot;$&quot;* \(#,##0\);_(&quot;$&quot;* &quot;-&quot;??_);_(@_)"/>
    <numFmt numFmtId="181" formatCode="_(* #,##0_);_(* \(#,##0\);_(* &quot;-&quot;??_);_(@_)"/>
  </numFmts>
  <fonts count="20" x14ac:knownFonts="1">
    <font>
      <sz val="10"/>
      <name val="Times New Roman"/>
    </font>
    <font>
      <sz val="10"/>
      <name val="Arial"/>
    </font>
    <font>
      <sz val="10"/>
      <name val="GeoSlab703 Lt BT"/>
    </font>
    <font>
      <i/>
      <sz val="9"/>
      <name val="Times New Roman"/>
    </font>
    <font>
      <b/>
      <sz val="9"/>
      <name val="Times New Roman"/>
    </font>
    <font>
      <sz val="9"/>
      <name val="Times New Roman"/>
    </font>
    <font>
      <b/>
      <u/>
      <sz val="9"/>
      <name val="Times New Roman"/>
    </font>
    <font>
      <sz val="9"/>
      <name val="Helvetica"/>
    </font>
    <font>
      <b/>
      <sz val="9"/>
      <name val="Helvetica"/>
    </font>
    <font>
      <i/>
      <sz val="9"/>
      <name val="Helvetica"/>
    </font>
    <font>
      <b/>
      <u/>
      <sz val="9"/>
      <name val="Helvetica"/>
    </font>
    <font>
      <b/>
      <i/>
      <sz val="9"/>
      <name val="Helvetica"/>
    </font>
    <font>
      <sz val="9"/>
      <name val="Times New Roman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imes New Roman"/>
    </font>
    <font>
      <b/>
      <i/>
      <sz val="9"/>
      <name val="Times New Roman"/>
    </font>
    <font>
      <sz val="9"/>
      <color indexed="81"/>
      <name val="Times New Roman"/>
    </font>
    <font>
      <b/>
      <sz val="9"/>
      <color indexed="81"/>
      <name val="Times New Roman"/>
    </font>
    <font>
      <b/>
      <i/>
      <u/>
      <sz val="9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7" fillId="0" borderId="0" applyAlignment="0" applyProtection="0"/>
    <xf numFmtId="8" fontId="2" fillId="0" borderId="0" applyFont="0" applyFill="0" applyBorder="0" applyAlignment="0" applyProtection="0"/>
    <xf numFmtId="164" fontId="9" fillId="0" borderId="0">
      <alignment horizontal="right"/>
    </xf>
  </cellStyleXfs>
  <cellXfs count="97">
    <xf numFmtId="0" fontId="0" fillId="0" borderId="0" xfId="0"/>
    <xf numFmtId="0" fontId="3" fillId="0" borderId="0" xfId="0" applyFont="1" applyFill="1" applyBorder="1"/>
    <xf numFmtId="0" fontId="4" fillId="0" borderId="0" xfId="0" applyFont="1" applyFill="1" applyBorder="1"/>
    <xf numFmtId="164" fontId="5" fillId="0" borderId="0" xfId="5" applyNumberFormat="1" applyFont="1" applyFill="1" applyBorder="1">
      <alignment horizontal="right"/>
    </xf>
    <xf numFmtId="0" fontId="5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7" fillId="0" borderId="0" xfId="0" applyFont="1" applyFill="1" applyBorder="1"/>
    <xf numFmtId="168" fontId="7" fillId="0" borderId="0" xfId="2" applyNumberFormat="1" applyFont="1" applyFill="1" applyBorder="1"/>
    <xf numFmtId="164" fontId="7" fillId="0" borderId="0" xfId="5" applyNumberFormat="1" applyFont="1" applyFill="1" applyBorder="1">
      <alignment horizontal="right"/>
    </xf>
    <xf numFmtId="168" fontId="8" fillId="0" borderId="0" xfId="2" applyNumberFormat="1" applyFont="1" applyFill="1" applyBorder="1"/>
    <xf numFmtId="164" fontId="8" fillId="0" borderId="0" xfId="5" applyNumberFormat="1" applyFont="1" applyFill="1" applyBorder="1">
      <alignment horizontal="right"/>
    </xf>
    <xf numFmtId="8" fontId="7" fillId="0" borderId="0" xfId="4" applyFont="1" applyFill="1" applyBorder="1"/>
    <xf numFmtId="0" fontId="4" fillId="0" borderId="0" xfId="0" applyFont="1" applyFill="1" applyBorder="1" applyAlignment="1">
      <alignment wrapText="1"/>
    </xf>
    <xf numFmtId="0" fontId="5" fillId="0" borderId="1" xfId="0" applyFont="1" applyFill="1" applyBorder="1"/>
    <xf numFmtId="168" fontId="7" fillId="0" borderId="1" xfId="2" applyNumberFormat="1" applyFont="1" applyFill="1" applyBorder="1" applyProtection="1"/>
    <xf numFmtId="168" fontId="7" fillId="0" borderId="1" xfId="2" applyNumberFormat="1" applyFont="1" applyFill="1" applyBorder="1"/>
    <xf numFmtId="164" fontId="7" fillId="0" borderId="1" xfId="5" applyNumberFormat="1" applyFont="1" applyFill="1" applyBorder="1">
      <alignment horizontal="right"/>
    </xf>
    <xf numFmtId="0" fontId="5" fillId="0" borderId="1" xfId="0" applyFont="1" applyFill="1" applyBorder="1" applyAlignment="1">
      <alignment wrapText="1"/>
    </xf>
    <xf numFmtId="0" fontId="12" fillId="0" borderId="0" xfId="0" applyFont="1" applyFill="1" applyBorder="1"/>
    <xf numFmtId="181" fontId="7" fillId="0" borderId="2" xfId="1" applyNumberFormat="1" applyFont="1" applyFill="1" applyBorder="1" applyAlignment="1">
      <alignment horizontal="right"/>
    </xf>
    <xf numFmtId="0" fontId="7" fillId="0" borderId="3" xfId="0" applyFont="1" applyFill="1" applyBorder="1"/>
    <xf numFmtId="164" fontId="7" fillId="0" borderId="3" xfId="5" applyNumberFormat="1" applyFont="1" applyFill="1" applyBorder="1">
      <alignment horizontal="right"/>
    </xf>
    <xf numFmtId="0" fontId="5" fillId="0" borderId="2" xfId="0" applyFont="1" applyFill="1" applyBorder="1"/>
    <xf numFmtId="0" fontId="7" fillId="0" borderId="4" xfId="0" applyFont="1" applyFill="1" applyBorder="1"/>
    <xf numFmtId="164" fontId="7" fillId="0" borderId="5" xfId="5" applyNumberFormat="1" applyFont="1" applyFill="1" applyBorder="1">
      <alignment horizontal="right"/>
    </xf>
    <xf numFmtId="164" fontId="10" fillId="0" borderId="4" xfId="5" applyNumberFormat="1" applyFont="1" applyFill="1" applyBorder="1">
      <alignment horizontal="right"/>
    </xf>
    <xf numFmtId="0" fontId="4" fillId="0" borderId="6" xfId="0" applyFont="1" applyFill="1" applyBorder="1" applyAlignment="1">
      <alignment wrapText="1"/>
    </xf>
    <xf numFmtId="164" fontId="10" fillId="0" borderId="6" xfId="5" applyNumberFormat="1" applyFont="1" applyFill="1" applyBorder="1">
      <alignment horizontal="right"/>
    </xf>
    <xf numFmtId="0" fontId="16" fillId="0" borderId="0" xfId="0" applyFont="1" applyFill="1" applyBorder="1" applyAlignment="1">
      <alignment wrapText="1"/>
    </xf>
    <xf numFmtId="0" fontId="16" fillId="0" borderId="0" xfId="0" applyFont="1" applyFill="1" applyBorder="1"/>
    <xf numFmtId="0" fontId="9" fillId="0" borderId="0" xfId="0" applyFont="1" applyFill="1" applyBorder="1"/>
    <xf numFmtId="168" fontId="9" fillId="0" borderId="0" xfId="2" applyNumberFormat="1" applyFont="1" applyFill="1" applyBorder="1"/>
    <xf numFmtId="164" fontId="9" fillId="0" borderId="0" xfId="5" applyNumberFormat="1" applyFont="1" applyFill="1" applyBorder="1">
      <alignment horizontal="right"/>
    </xf>
    <xf numFmtId="181" fontId="7" fillId="0" borderId="2" xfId="1" applyNumberFormat="1" applyFont="1" applyFill="1" applyBorder="1" applyAlignment="1"/>
    <xf numFmtId="42" fontId="8" fillId="0" borderId="0" xfId="0" applyNumberFormat="1" applyFont="1" applyFill="1" applyBorder="1"/>
    <xf numFmtId="0" fontId="15" fillId="0" borderId="0" xfId="0" applyFont="1" applyFill="1" applyBorder="1"/>
    <xf numFmtId="49" fontId="3" fillId="0" borderId="0" xfId="5" applyNumberFormat="1" applyFont="1" applyFill="1" applyBorder="1">
      <alignment horizontal="right"/>
    </xf>
    <xf numFmtId="0" fontId="3" fillId="0" borderId="1" xfId="0" applyFont="1" applyFill="1" applyBorder="1" applyAlignment="1">
      <alignment wrapText="1"/>
    </xf>
    <xf numFmtId="164" fontId="9" fillId="0" borderId="2" xfId="5" applyNumberFormat="1" applyFont="1" applyFill="1" applyBorder="1">
      <alignment horizontal="right"/>
    </xf>
    <xf numFmtId="181" fontId="9" fillId="0" borderId="2" xfId="1" applyNumberFormat="1" applyFont="1" applyFill="1" applyBorder="1" applyAlignment="1"/>
    <xf numFmtId="181" fontId="9" fillId="0" borderId="2" xfId="1" applyNumberFormat="1" applyFont="1" applyFill="1" applyBorder="1" applyAlignment="1">
      <alignment horizontal="right"/>
    </xf>
    <xf numFmtId="168" fontId="9" fillId="0" borderId="1" xfId="2" applyNumberFormat="1" applyFont="1" applyFill="1" applyBorder="1"/>
    <xf numFmtId="42" fontId="5" fillId="0" borderId="0" xfId="0" applyNumberFormat="1" applyFont="1" applyFill="1" applyBorder="1"/>
    <xf numFmtId="181" fontId="7" fillId="0" borderId="1" xfId="1" applyNumberFormat="1" applyFont="1" applyFill="1" applyBorder="1"/>
    <xf numFmtId="42" fontId="8" fillId="0" borderId="1" xfId="3" applyFont="1" applyFill="1" applyBorder="1"/>
    <xf numFmtId="0" fontId="19" fillId="0" borderId="0" xfId="0" applyFont="1" applyFill="1" applyBorder="1"/>
    <xf numFmtId="164" fontId="9" fillId="0" borderId="1" xfId="5" applyFont="1" applyFill="1" applyBorder="1">
      <alignment horizontal="right"/>
    </xf>
    <xf numFmtId="42" fontId="7" fillId="0" borderId="1" xfId="3" applyFill="1" applyBorder="1"/>
    <xf numFmtId="10" fontId="9" fillId="0" borderId="1" xfId="5" applyNumberFormat="1" applyFill="1" applyBorder="1">
      <alignment horizontal="right"/>
    </xf>
    <xf numFmtId="42" fontId="7" fillId="0" borderId="7" xfId="3" applyFill="1" applyBorder="1"/>
    <xf numFmtId="164" fontId="9" fillId="0" borderId="0" xfId="5" applyFont="1" applyFill="1" applyAlignment="1">
      <alignment horizontal="left"/>
    </xf>
    <xf numFmtId="164" fontId="9" fillId="0" borderId="0" xfId="5" applyFill="1">
      <alignment horizontal="right"/>
    </xf>
    <xf numFmtId="164" fontId="8" fillId="0" borderId="0" xfId="5" applyFont="1" applyFill="1" applyAlignment="1">
      <alignment horizontal="left"/>
    </xf>
    <xf numFmtId="164" fontId="9" fillId="0" borderId="0" xfId="0" applyNumberFormat="1" applyFont="1" applyFill="1" applyAlignment="1">
      <alignment horizontal="right"/>
    </xf>
    <xf numFmtId="10" fontId="9" fillId="0" borderId="0" xfId="5" applyNumberFormat="1" applyFill="1">
      <alignment horizontal="right"/>
    </xf>
    <xf numFmtId="10" fontId="9" fillId="0" borderId="0" xfId="5" applyNumberFormat="1" applyFill="1" applyBorder="1">
      <alignment horizontal="right"/>
    </xf>
    <xf numFmtId="164" fontId="11" fillId="0" borderId="0" xfId="0" applyNumberFormat="1" applyFont="1" applyFill="1" applyAlignment="1">
      <alignment horizontal="right"/>
    </xf>
    <xf numFmtId="10" fontId="9" fillId="0" borderId="0" xfId="0" applyNumberFormat="1" applyFont="1" applyFill="1" applyAlignment="1">
      <alignment horizontal="right"/>
    </xf>
    <xf numFmtId="0" fontId="7" fillId="0" borderId="0" xfId="0" applyFont="1" applyFill="1"/>
    <xf numFmtId="0" fontId="0" fillId="0" borderId="6" xfId="0" applyFill="1" applyBorder="1"/>
    <xf numFmtId="164" fontId="9" fillId="0" borderId="0" xfId="5" applyFont="1" applyFill="1">
      <alignment horizontal="right"/>
    </xf>
    <xf numFmtId="42" fontId="11" fillId="0" borderId="0" xfId="3" applyFont="1" applyFill="1" applyAlignment="1">
      <alignment horizontal="right"/>
    </xf>
    <xf numFmtId="42" fontId="7" fillId="0" borderId="0" xfId="3" applyFill="1"/>
    <xf numFmtId="10" fontId="9" fillId="0" borderId="1" xfId="5" applyNumberFormat="1" applyFont="1" applyFill="1" applyBorder="1">
      <alignment horizontal="right"/>
    </xf>
    <xf numFmtId="42" fontId="11" fillId="0" borderId="0" xfId="3" applyFont="1" applyFill="1"/>
    <xf numFmtId="42" fontId="9" fillId="0" borderId="1" xfId="3" applyFont="1" applyFill="1" applyBorder="1"/>
    <xf numFmtId="42" fontId="9" fillId="0" borderId="7" xfId="3" applyFont="1" applyFill="1" applyBorder="1"/>
    <xf numFmtId="181" fontId="9" fillId="0" borderId="1" xfId="1" applyNumberFormat="1" applyFont="1" applyFill="1" applyBorder="1"/>
    <xf numFmtId="42" fontId="7" fillId="0" borderId="1" xfId="3" applyFont="1" applyFill="1" applyBorder="1"/>
    <xf numFmtId="42" fontId="8" fillId="0" borderId="7" xfId="3" applyFont="1" applyFill="1" applyBorder="1"/>
    <xf numFmtId="42" fontId="9" fillId="0" borderId="8" xfId="3" applyFont="1" applyFill="1" applyBorder="1" applyAlignment="1">
      <alignment horizontal="left"/>
    </xf>
    <xf numFmtId="42" fontId="7" fillId="0" borderId="8" xfId="3" applyFill="1" applyBorder="1" applyAlignment="1">
      <alignment horizontal="left"/>
    </xf>
    <xf numFmtId="42" fontId="11" fillId="0" borderId="0" xfId="3" applyFont="1" applyFill="1" applyBorder="1"/>
    <xf numFmtId="42" fontId="7" fillId="0" borderId="1" xfId="0" applyNumberFormat="1" applyFont="1" applyFill="1" applyBorder="1"/>
    <xf numFmtId="0" fontId="5" fillId="0" borderId="0" xfId="0" applyFont="1" applyFill="1"/>
    <xf numFmtId="43" fontId="11" fillId="0" borderId="0" xfId="1" applyFont="1" applyFill="1" applyBorder="1"/>
    <xf numFmtId="42" fontId="7" fillId="0" borderId="0" xfId="3" applyFill="1" applyBorder="1"/>
    <xf numFmtId="42" fontId="8" fillId="0" borderId="0" xfId="3" applyFont="1" applyFill="1" applyBorder="1"/>
    <xf numFmtId="42" fontId="8" fillId="0" borderId="9" xfId="3" applyFont="1" applyFill="1" applyBorder="1"/>
    <xf numFmtId="164" fontId="9" fillId="0" borderId="0" xfId="5" applyFill="1" applyBorder="1">
      <alignment horizontal="right"/>
    </xf>
    <xf numFmtId="164" fontId="9" fillId="0" borderId="6" xfId="5" applyFill="1" applyBorder="1">
      <alignment horizontal="right"/>
    </xf>
    <xf numFmtId="42" fontId="8" fillId="0" borderId="6" xfId="3" applyFont="1" applyFill="1" applyBorder="1"/>
    <xf numFmtId="42" fontId="8" fillId="0" borderId="10" xfId="3" applyFont="1" applyFill="1" applyBorder="1"/>
    <xf numFmtId="0" fontId="6" fillId="2" borderId="0" xfId="0" applyFont="1" applyFill="1" applyBorder="1"/>
    <xf numFmtId="164" fontId="3" fillId="0" borderId="0" xfId="5" applyNumberFormat="1" applyFont="1" applyFill="1" applyBorder="1" applyAlignment="1">
      <alignment horizontal="left"/>
    </xf>
    <xf numFmtId="164" fontId="3" fillId="0" borderId="0" xfId="5" applyFont="1" applyFill="1" applyAlignment="1">
      <alignment horizontal="left"/>
    </xf>
    <xf numFmtId="9" fontId="9" fillId="0" borderId="1" xfId="5" applyNumberFormat="1" applyFont="1" applyFill="1" applyBorder="1">
      <alignment horizontal="right"/>
    </xf>
    <xf numFmtId="42" fontId="3" fillId="0" borderId="0" xfId="0" applyNumberFormat="1" applyFont="1" applyFill="1" applyBorder="1"/>
    <xf numFmtId="42" fontId="9" fillId="0" borderId="0" xfId="3" applyFont="1" applyFill="1"/>
    <xf numFmtId="0" fontId="4" fillId="0" borderId="1" xfId="0" applyFont="1" applyFill="1" applyBorder="1" applyAlignment="1">
      <alignment wrapText="1"/>
    </xf>
    <xf numFmtId="181" fontId="8" fillId="0" borderId="2" xfId="1" applyNumberFormat="1" applyFont="1" applyFill="1" applyBorder="1" applyAlignment="1"/>
    <xf numFmtId="42" fontId="7" fillId="0" borderId="7" xfId="3" applyFont="1" applyFill="1" applyBorder="1"/>
    <xf numFmtId="168" fontId="5" fillId="0" borderId="0" xfId="2" applyNumberFormat="1" applyFont="1" applyFill="1" applyBorder="1"/>
    <xf numFmtId="181" fontId="8" fillId="0" borderId="1" xfId="1" applyNumberFormat="1" applyFont="1" applyFill="1" applyBorder="1"/>
    <xf numFmtId="0" fontId="4" fillId="0" borderId="1" xfId="0" applyFont="1" applyFill="1" applyBorder="1"/>
    <xf numFmtId="168" fontId="8" fillId="0" borderId="1" xfId="2" applyNumberFormat="1" applyFont="1" applyFill="1" applyBorder="1"/>
  </cellXfs>
  <cellStyles count="6">
    <cellStyle name="Comma" xfId="1" builtinId="3"/>
    <cellStyle name="Currency" xfId="2" builtinId="4"/>
    <cellStyle name="Currency [0]" xfId="3" builtinId="7"/>
    <cellStyle name="Currency_MITBUD" xfId="4"/>
    <cellStyle name="Normal" xfId="0" builtinId="0"/>
    <cellStyle name="Percent" xfId="5" builtinId="5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</xdr:row>
      <xdr:rowOff>0</xdr:rowOff>
    </xdr:from>
    <xdr:to>
      <xdr:col>4</xdr:col>
      <xdr:colOff>0</xdr:colOff>
      <xdr:row>15</xdr:row>
      <xdr:rowOff>0</xdr:rowOff>
    </xdr:to>
    <xdr:sp macro="" textlink="">
      <xdr:nvSpPr>
        <xdr:cNvPr id="1345" name="Line 6"/>
        <xdr:cNvSpPr>
          <a:spLocks noChangeShapeType="1"/>
        </xdr:cNvSpPr>
      </xdr:nvSpPr>
      <xdr:spPr bwMode="auto">
        <a:xfrm>
          <a:off x="3848100" y="2286000"/>
          <a:ext cx="1574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1346" name="Line 7"/>
        <xdr:cNvSpPr>
          <a:spLocks noChangeShapeType="1"/>
        </xdr:cNvSpPr>
      </xdr:nvSpPr>
      <xdr:spPr bwMode="auto">
        <a:xfrm>
          <a:off x="5422900" y="2133600"/>
          <a:ext cx="0" cy="6248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14</xdr:row>
      <xdr:rowOff>12700</xdr:rowOff>
    </xdr:from>
    <xdr:to>
      <xdr:col>6</xdr:col>
      <xdr:colOff>0</xdr:colOff>
      <xdr:row>55</xdr:row>
      <xdr:rowOff>114300</xdr:rowOff>
    </xdr:to>
    <xdr:sp macro="" textlink="">
      <xdr:nvSpPr>
        <xdr:cNvPr id="1347" name="Line -1022"/>
        <xdr:cNvSpPr>
          <a:spLocks noChangeShapeType="1"/>
        </xdr:cNvSpPr>
      </xdr:nvSpPr>
      <xdr:spPr bwMode="auto">
        <a:xfrm>
          <a:off x="6997700" y="2146300"/>
          <a:ext cx="0" cy="6350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56</xdr:row>
      <xdr:rowOff>0</xdr:rowOff>
    </xdr:to>
    <xdr:sp macro="" textlink="">
      <xdr:nvSpPr>
        <xdr:cNvPr id="1348" name="Line 2"/>
        <xdr:cNvSpPr>
          <a:spLocks noChangeShapeType="1"/>
        </xdr:cNvSpPr>
      </xdr:nvSpPr>
      <xdr:spPr bwMode="auto">
        <a:xfrm flipV="1">
          <a:off x="5422900" y="2133600"/>
          <a:ext cx="0" cy="6375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4</xdr:col>
      <xdr:colOff>0</xdr:colOff>
      <xdr:row>14</xdr:row>
      <xdr:rowOff>0</xdr:rowOff>
    </xdr:from>
    <xdr:to>
      <xdr:col>4</xdr:col>
      <xdr:colOff>0</xdr:colOff>
      <xdr:row>55</xdr:row>
      <xdr:rowOff>0</xdr:rowOff>
    </xdr:to>
    <xdr:sp macro="" textlink="">
      <xdr:nvSpPr>
        <xdr:cNvPr id="1349" name="Line 4"/>
        <xdr:cNvSpPr>
          <a:spLocks noChangeShapeType="1"/>
        </xdr:cNvSpPr>
      </xdr:nvSpPr>
      <xdr:spPr bwMode="auto">
        <a:xfrm>
          <a:off x="5422900" y="2133600"/>
          <a:ext cx="0" cy="62484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2</xdr:col>
      <xdr:colOff>0</xdr:colOff>
      <xdr:row>14</xdr:row>
      <xdr:rowOff>0</xdr:rowOff>
    </xdr:from>
    <xdr:to>
      <xdr:col>2</xdr:col>
      <xdr:colOff>0</xdr:colOff>
      <xdr:row>55</xdr:row>
      <xdr:rowOff>114300</xdr:rowOff>
    </xdr:to>
    <xdr:sp macro="" textlink="">
      <xdr:nvSpPr>
        <xdr:cNvPr id="1350" name="Line 8"/>
        <xdr:cNvSpPr>
          <a:spLocks noChangeShapeType="1"/>
        </xdr:cNvSpPr>
      </xdr:nvSpPr>
      <xdr:spPr bwMode="auto">
        <a:xfrm>
          <a:off x="3848100" y="2133600"/>
          <a:ext cx="0" cy="636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6</xdr:col>
      <xdr:colOff>0</xdr:colOff>
      <xdr:row>14</xdr:row>
      <xdr:rowOff>12700</xdr:rowOff>
    </xdr:from>
    <xdr:to>
      <xdr:col>6</xdr:col>
      <xdr:colOff>0</xdr:colOff>
      <xdr:row>56</xdr:row>
      <xdr:rowOff>0</xdr:rowOff>
    </xdr:to>
    <xdr:sp macro="" textlink="">
      <xdr:nvSpPr>
        <xdr:cNvPr id="1351" name="Line -1023"/>
        <xdr:cNvSpPr>
          <a:spLocks noChangeShapeType="1"/>
        </xdr:cNvSpPr>
      </xdr:nvSpPr>
      <xdr:spPr bwMode="auto">
        <a:xfrm>
          <a:off x="6997700" y="2146300"/>
          <a:ext cx="0" cy="63627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59"/>
  <sheetViews>
    <sheetView tabSelected="1" zoomScale="150" workbookViewId="0">
      <selection activeCell="G35" sqref="G35"/>
    </sheetView>
  </sheetViews>
  <sheetFormatPr baseColWidth="10" defaultColWidth="9.33203125" defaultRowHeight="12" customHeight="1" x14ac:dyDescent="0"/>
  <cols>
    <col min="1" max="1" width="35.83203125" style="4" bestFit="1" customWidth="1"/>
    <col min="2" max="2" width="14.6640625" style="4" bestFit="1" customWidth="1"/>
    <col min="3" max="3" width="9" style="3" customWidth="1"/>
    <col min="4" max="4" width="11.6640625" style="4" customWidth="1"/>
    <col min="5" max="5" width="9" style="4" customWidth="1"/>
    <col min="6" max="6" width="11.6640625" style="4" customWidth="1"/>
    <col min="7" max="7" width="2.83203125" style="4" customWidth="1"/>
    <col min="8" max="16384" width="9.33203125" style="4"/>
  </cols>
  <sheetData>
    <row r="1" spans="1:6" ht="12" customHeight="1">
      <c r="A1" s="84" t="s">
        <v>48</v>
      </c>
      <c r="B1" s="51"/>
    </row>
    <row r="2" spans="1:6" s="1" customFormat="1" ht="12" customHeight="1">
      <c r="A2" s="46" t="s">
        <v>12</v>
      </c>
      <c r="B2" s="52"/>
      <c r="C2" s="37"/>
      <c r="D2" s="37"/>
      <c r="E2" s="37"/>
      <c r="F2" s="37"/>
    </row>
    <row r="3" spans="1:6" ht="12" customHeight="1">
      <c r="A3" s="2" t="s">
        <v>33</v>
      </c>
      <c r="B3" s="52">
        <v>0.41499999999999998</v>
      </c>
      <c r="C3" s="86" t="s">
        <v>46</v>
      </c>
      <c r="D3" s="53"/>
      <c r="E3" s="52"/>
    </row>
    <row r="4" spans="1:6" ht="12" customHeight="1">
      <c r="A4" s="2"/>
      <c r="B4" s="52">
        <v>0.26900000000000002</v>
      </c>
      <c r="C4" s="85" t="s">
        <v>38</v>
      </c>
      <c r="D4" s="53"/>
    </row>
    <row r="5" spans="1:6" ht="12" customHeight="1">
      <c r="A5" s="2"/>
      <c r="B5" s="52">
        <v>3.5000000000000003E-2</v>
      </c>
      <c r="C5" s="86" t="s">
        <v>39</v>
      </c>
      <c r="D5" s="53"/>
    </row>
    <row r="6" spans="1:6" ht="12" customHeight="1">
      <c r="A6" s="2" t="s">
        <v>34</v>
      </c>
      <c r="B6" s="52"/>
      <c r="F6" s="54"/>
    </row>
    <row r="7" spans="1:6" ht="12" customHeight="1">
      <c r="A7" s="19" t="s">
        <v>36</v>
      </c>
      <c r="B7" s="55">
        <v>2.2599999999999999E-2</v>
      </c>
      <c r="C7" s="85" t="s">
        <v>35</v>
      </c>
      <c r="D7" s="53"/>
      <c r="F7" s="54"/>
    </row>
    <row r="8" spans="1:6" ht="12" customHeight="1">
      <c r="A8" s="4" t="s">
        <v>5</v>
      </c>
      <c r="B8" s="56">
        <v>0.4491</v>
      </c>
      <c r="C8" s="85" t="s">
        <v>35</v>
      </c>
      <c r="D8" s="2"/>
      <c r="F8" s="57"/>
    </row>
    <row r="9" spans="1:6" ht="12" customHeight="1">
      <c r="A9" s="4" t="s">
        <v>37</v>
      </c>
      <c r="B9" s="56">
        <v>0.37369999999999998</v>
      </c>
      <c r="C9" s="85" t="s">
        <v>35</v>
      </c>
      <c r="D9" s="2"/>
      <c r="F9" s="57"/>
    </row>
    <row r="10" spans="1:6" ht="12" customHeight="1">
      <c r="A10" s="19" t="s">
        <v>6</v>
      </c>
      <c r="B10" s="55">
        <v>9.3399999999999997E-2</v>
      </c>
      <c r="C10" s="85" t="s">
        <v>35</v>
      </c>
    </row>
    <row r="11" spans="1:6" ht="12" customHeight="1">
      <c r="A11" s="2" t="s">
        <v>7</v>
      </c>
      <c r="B11" s="55">
        <v>0.04</v>
      </c>
      <c r="C11" s="4"/>
    </row>
    <row r="12" spans="1:6" ht="12" customHeight="1">
      <c r="A12" s="2" t="s">
        <v>8</v>
      </c>
      <c r="B12" s="58">
        <v>1.02</v>
      </c>
      <c r="C12" s="4"/>
    </row>
    <row r="13" spans="1:6" ht="12" customHeight="1">
      <c r="A13" s="4" t="s">
        <v>9</v>
      </c>
      <c r="C13" s="4"/>
      <c r="D13" s="4" t="s">
        <v>4</v>
      </c>
    </row>
    <row r="14" spans="1:6" ht="12" customHeight="1">
      <c r="C14" s="4"/>
      <c r="D14" s="88">
        <f>D21+D22</f>
        <v>61416</v>
      </c>
      <c r="F14" s="88">
        <f>F21+F22</f>
        <v>62644</v>
      </c>
    </row>
    <row r="15" spans="1:6" s="2" customFormat="1" ht="12" customHeight="1">
      <c r="A15" s="4"/>
      <c r="B15" s="7"/>
      <c r="C15" s="7" t="s">
        <v>44</v>
      </c>
      <c r="D15" s="59"/>
      <c r="E15" s="24" t="s">
        <v>45</v>
      </c>
      <c r="F15" s="60"/>
    </row>
    <row r="16" spans="1:6" ht="12" customHeight="1">
      <c r="A16" s="2" t="s">
        <v>17</v>
      </c>
      <c r="B16" s="32" t="s">
        <v>14</v>
      </c>
      <c r="C16" s="33" t="s">
        <v>15</v>
      </c>
      <c r="D16" s="32" t="s">
        <v>16</v>
      </c>
      <c r="E16" s="33" t="s">
        <v>15</v>
      </c>
      <c r="F16" s="32" t="s">
        <v>16</v>
      </c>
    </row>
    <row r="17" spans="1:26" s="14" customFormat="1" ht="12" customHeight="1">
      <c r="A17" s="14" t="s">
        <v>49</v>
      </c>
      <c r="B17" s="15">
        <v>118000</v>
      </c>
      <c r="C17" s="47">
        <f>2/9</f>
        <v>0.22222222222222221</v>
      </c>
      <c r="D17" s="48">
        <f t="shared" ref="D17:D22" si="0">ROUND($B17*C17,0)</f>
        <v>26222</v>
      </c>
      <c r="E17" s="47">
        <f>2/9</f>
        <v>0.22222222222222221</v>
      </c>
      <c r="F17" s="48">
        <f t="shared" ref="F17:F22" si="1">ROUND($B17*$B$12*E17,0)</f>
        <v>26747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23"/>
    </row>
    <row r="18" spans="1:26" s="14" customFormat="1" ht="12" customHeight="1">
      <c r="A18" s="14" t="s">
        <v>50</v>
      </c>
      <c r="B18" s="15">
        <v>95000</v>
      </c>
      <c r="C18" s="47">
        <f>1/9</f>
        <v>0.1111111111111111</v>
      </c>
      <c r="D18" s="48">
        <f t="shared" si="0"/>
        <v>10556</v>
      </c>
      <c r="E18" s="47">
        <f>1/9</f>
        <v>0.1111111111111111</v>
      </c>
      <c r="F18" s="48">
        <f t="shared" si="1"/>
        <v>10767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23"/>
    </row>
    <row r="19" spans="1:26" s="14" customFormat="1" ht="12" customHeight="1">
      <c r="A19" s="14" t="s">
        <v>51</v>
      </c>
      <c r="B19" s="15">
        <v>74000</v>
      </c>
      <c r="C19" s="47">
        <f>1/9</f>
        <v>0.1111111111111111</v>
      </c>
      <c r="D19" s="48">
        <f t="shared" si="0"/>
        <v>8222</v>
      </c>
      <c r="E19" s="47">
        <f>1/9</f>
        <v>0.1111111111111111</v>
      </c>
      <c r="F19" s="48">
        <f t="shared" si="1"/>
        <v>8387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23"/>
    </row>
    <row r="20" spans="1:26" s="14" customFormat="1" ht="12" customHeight="1">
      <c r="A20" s="14" t="s">
        <v>0</v>
      </c>
      <c r="B20" s="15">
        <v>0</v>
      </c>
      <c r="C20" s="47">
        <f>1/11</f>
        <v>9.0909090909090912E-2</v>
      </c>
      <c r="D20" s="48">
        <f t="shared" si="0"/>
        <v>0</v>
      </c>
      <c r="E20" s="47">
        <f>1/11</f>
        <v>9.0909090909090912E-2</v>
      </c>
      <c r="F20" s="48">
        <f t="shared" si="1"/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23"/>
    </row>
    <row r="21" spans="1:26" s="14" customFormat="1" ht="12" customHeight="1">
      <c r="A21" s="14" t="s">
        <v>40</v>
      </c>
      <c r="B21" s="16">
        <v>18204</v>
      </c>
      <c r="C21" s="87">
        <v>0</v>
      </c>
      <c r="D21" s="48">
        <f t="shared" si="0"/>
        <v>0</v>
      </c>
      <c r="E21" s="87">
        <v>0</v>
      </c>
      <c r="F21" s="48">
        <f t="shared" si="1"/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23"/>
    </row>
    <row r="22" spans="1:26" s="14" customFormat="1" ht="12" customHeight="1">
      <c r="A22" s="14" t="s">
        <v>41</v>
      </c>
      <c r="B22" s="16">
        <v>20472</v>
      </c>
      <c r="C22" s="87">
        <v>3</v>
      </c>
      <c r="D22" s="48">
        <f t="shared" si="0"/>
        <v>61416</v>
      </c>
      <c r="E22" s="87">
        <v>3</v>
      </c>
      <c r="F22" s="48">
        <f t="shared" si="1"/>
        <v>62644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23"/>
    </row>
    <row r="23" spans="1:26" ht="12" customHeight="1">
      <c r="A23" s="1" t="s">
        <v>18</v>
      </c>
      <c r="B23" s="8"/>
      <c r="C23" s="61">
        <f>SUM(C17:C22)</f>
        <v>3.5353535353535355</v>
      </c>
      <c r="D23" s="62">
        <f>SUM(D17:D22)</f>
        <v>106416</v>
      </c>
      <c r="E23" s="61">
        <f>SUM(E17:E22)</f>
        <v>3.5353535353535355</v>
      </c>
      <c r="F23" s="62">
        <f>SUM(F17:F22)</f>
        <v>108545</v>
      </c>
    </row>
    <row r="24" spans="1:26" ht="12" customHeight="1">
      <c r="B24" s="7"/>
      <c r="C24" s="7"/>
      <c r="D24" s="89">
        <f>D21+D22</f>
        <v>61416</v>
      </c>
      <c r="E24" s="7"/>
      <c r="F24" s="63">
        <f>F21+F22</f>
        <v>62644</v>
      </c>
    </row>
    <row r="25" spans="1:26" ht="12" customHeight="1">
      <c r="A25" s="2" t="s">
        <v>13</v>
      </c>
      <c r="B25" s="31" t="s">
        <v>24</v>
      </c>
      <c r="C25" s="7"/>
      <c r="D25" s="63"/>
      <c r="E25" s="7"/>
      <c r="F25" s="63"/>
    </row>
    <row r="26" spans="1:26" s="14" customFormat="1" ht="12" customHeight="1">
      <c r="A26" s="14" t="s">
        <v>49</v>
      </c>
      <c r="B26" s="49">
        <f>$B$7</f>
        <v>2.2599999999999999E-2</v>
      </c>
      <c r="C26" s="17"/>
      <c r="D26" s="48">
        <f t="shared" ref="D26:D31" si="2">ROUND(D17*$B26,0)</f>
        <v>593</v>
      </c>
      <c r="E26" s="17"/>
      <c r="F26" s="50">
        <f t="shared" ref="F26:F31" si="3">ROUND(F17*$B26,0)</f>
        <v>604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23"/>
    </row>
    <row r="27" spans="1:26" s="14" customFormat="1" ht="12" customHeight="1">
      <c r="A27" s="14" t="s">
        <v>50</v>
      </c>
      <c r="B27" s="49">
        <f>$B$7</f>
        <v>2.2599999999999999E-2</v>
      </c>
      <c r="C27" s="17"/>
      <c r="D27" s="48">
        <f t="shared" si="2"/>
        <v>239</v>
      </c>
      <c r="E27" s="17"/>
      <c r="F27" s="50">
        <f t="shared" si="3"/>
        <v>243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23"/>
    </row>
    <row r="28" spans="1:26" s="14" customFormat="1" ht="12" customHeight="1">
      <c r="A28" s="14" t="s">
        <v>52</v>
      </c>
      <c r="B28" s="49">
        <f>$B$7</f>
        <v>2.2599999999999999E-2</v>
      </c>
      <c r="C28" s="17"/>
      <c r="D28" s="48">
        <f t="shared" si="2"/>
        <v>186</v>
      </c>
      <c r="E28" s="17"/>
      <c r="F28" s="50">
        <f t="shared" si="3"/>
        <v>190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23"/>
    </row>
    <row r="29" spans="1:26" s="14" customFormat="1" ht="12" customHeight="1">
      <c r="A29" s="14" t="s">
        <v>0</v>
      </c>
      <c r="B29" s="49">
        <f>B8</f>
        <v>0.4491</v>
      </c>
      <c r="C29" s="17"/>
      <c r="D29" s="48">
        <f t="shared" si="2"/>
        <v>0</v>
      </c>
      <c r="E29" s="17"/>
      <c r="F29" s="50">
        <f t="shared" si="3"/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23"/>
    </row>
    <row r="30" spans="1:26" s="14" customFormat="1" ht="12" customHeight="1">
      <c r="A30" s="14" t="s">
        <v>40</v>
      </c>
      <c r="B30" s="64">
        <f>$B$10</f>
        <v>9.3399999999999997E-2</v>
      </c>
      <c r="C30" s="17"/>
      <c r="D30" s="48">
        <f t="shared" si="2"/>
        <v>0</v>
      </c>
      <c r="E30" s="17"/>
      <c r="F30" s="50">
        <f t="shared" si="3"/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23"/>
    </row>
    <row r="31" spans="1:26" s="14" customFormat="1" ht="12" customHeight="1">
      <c r="A31" s="14" t="s">
        <v>41</v>
      </c>
      <c r="B31" s="64">
        <f>$B$10</f>
        <v>9.3399999999999997E-2</v>
      </c>
      <c r="C31" s="17"/>
      <c r="D31" s="48">
        <f t="shared" si="2"/>
        <v>5736</v>
      </c>
      <c r="E31" s="17"/>
      <c r="F31" s="50">
        <f t="shared" si="3"/>
        <v>5851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23"/>
    </row>
    <row r="32" spans="1:26" ht="12" customHeight="1">
      <c r="A32" s="5" t="s">
        <v>18</v>
      </c>
      <c r="B32" s="61"/>
      <c r="C32" s="9"/>
      <c r="D32" s="65">
        <f>SUM(D26:D31)</f>
        <v>6754</v>
      </c>
      <c r="E32" s="9"/>
      <c r="F32" s="65">
        <f>SUM(F26:F31)</f>
        <v>6888</v>
      </c>
      <c r="G32" s="43"/>
    </row>
    <row r="33" spans="1:26" ht="12" customHeight="1">
      <c r="B33" s="8"/>
      <c r="C33" s="9"/>
      <c r="D33" s="63"/>
      <c r="E33" s="9"/>
      <c r="F33" s="63"/>
    </row>
    <row r="34" spans="1:26" ht="12" customHeight="1">
      <c r="A34" s="2" t="s">
        <v>20</v>
      </c>
      <c r="B34" s="32" t="s">
        <v>14</v>
      </c>
      <c r="C34" s="32" t="s">
        <v>19</v>
      </c>
      <c r="D34" s="32" t="s">
        <v>16</v>
      </c>
      <c r="E34" s="32" t="s">
        <v>19</v>
      </c>
      <c r="F34" s="32" t="s">
        <v>16</v>
      </c>
    </row>
    <row r="35" spans="1:26" s="14" customFormat="1" ht="12" customHeight="1">
      <c r="A35" s="38" t="s">
        <v>28</v>
      </c>
      <c r="B35" s="66"/>
      <c r="C35" s="39"/>
      <c r="D35" s="66">
        <v>15000</v>
      </c>
      <c r="E35" s="39"/>
      <c r="F35" s="67">
        <v>10000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23"/>
    </row>
    <row r="36" spans="1:26" s="14" customFormat="1" ht="12" customHeight="1">
      <c r="A36" s="38" t="s">
        <v>29</v>
      </c>
      <c r="B36" s="66">
        <v>0</v>
      </c>
      <c r="C36" s="40"/>
      <c r="D36" s="66">
        <f t="shared" ref="D36:D46" si="4">$B36*C36</f>
        <v>0</v>
      </c>
      <c r="E36" s="68"/>
      <c r="F36" s="67">
        <f>$B36*$B$12*E36</f>
        <v>0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23"/>
    </row>
    <row r="37" spans="1:26" s="14" customFormat="1" ht="12" customHeight="1">
      <c r="A37" s="90" t="s">
        <v>32</v>
      </c>
      <c r="B37" s="45"/>
      <c r="C37" s="91"/>
      <c r="D37" s="45">
        <f>SUM(D35:D36)</f>
        <v>15000</v>
      </c>
      <c r="E37" s="94"/>
      <c r="F37" s="45">
        <f>SUM(F35:F36)</f>
        <v>10000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23"/>
    </row>
    <row r="38" spans="1:26" s="14" customFormat="1" ht="12" customHeight="1">
      <c r="A38" s="18" t="s">
        <v>27</v>
      </c>
      <c r="B38" s="69"/>
      <c r="C38" s="34"/>
      <c r="D38" s="45">
        <f t="shared" si="4"/>
        <v>0</v>
      </c>
      <c r="E38" s="44"/>
      <c r="F38" s="70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23"/>
    </row>
    <row r="39" spans="1:26" s="14" customFormat="1" ht="12" customHeight="1">
      <c r="A39" s="38" t="s">
        <v>47</v>
      </c>
      <c r="B39" s="42"/>
      <c r="C39" s="40"/>
      <c r="D39" s="66">
        <f t="shared" si="4"/>
        <v>0</v>
      </c>
      <c r="E39" s="41"/>
      <c r="F39" s="67">
        <f>$B39*$B$12*E39</f>
        <v>0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23"/>
    </row>
    <row r="40" spans="1:26" s="14" customFormat="1" ht="12" customHeight="1">
      <c r="A40" s="38" t="s">
        <v>2</v>
      </c>
      <c r="B40" s="71"/>
      <c r="C40" s="40"/>
      <c r="D40" s="66">
        <f>C40*B40</f>
        <v>0</v>
      </c>
      <c r="E40" s="41"/>
      <c r="F40" s="67">
        <f>$B40*$B$12*E40</f>
        <v>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23"/>
    </row>
    <row r="41" spans="1:26" s="14" customFormat="1" ht="12" customHeight="1">
      <c r="A41" s="38" t="s">
        <v>10</v>
      </c>
      <c r="B41" s="71"/>
      <c r="C41" s="40"/>
      <c r="D41" s="66">
        <f>C41*B41</f>
        <v>0</v>
      </c>
      <c r="E41" s="41"/>
      <c r="F41" s="67">
        <f>$B41*$B$12*E41</f>
        <v>0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23"/>
    </row>
    <row r="42" spans="1:26" s="14" customFormat="1" ht="12" customHeight="1">
      <c r="A42" s="90" t="s">
        <v>31</v>
      </c>
      <c r="B42" s="72">
        <v>3000</v>
      </c>
      <c r="C42" s="34">
        <v>3</v>
      </c>
      <c r="D42" s="45">
        <f t="shared" si="4"/>
        <v>9000</v>
      </c>
      <c r="E42" s="20">
        <v>3</v>
      </c>
      <c r="F42" s="45">
        <f>$B42*E42</f>
        <v>9000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23"/>
    </row>
    <row r="43" spans="1:26" s="14" customFormat="1" ht="12" customHeight="1">
      <c r="A43" s="38" t="s">
        <v>1</v>
      </c>
      <c r="B43" s="42"/>
      <c r="C43" s="40"/>
      <c r="D43" s="66">
        <f>$B43*C43</f>
        <v>0</v>
      </c>
      <c r="E43" s="41"/>
      <c r="F43" s="67">
        <f>$B43*$B$12*E43</f>
        <v>0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23"/>
    </row>
    <row r="44" spans="1:26" s="14" customFormat="1" ht="12" customHeight="1">
      <c r="A44" s="18" t="s">
        <v>3</v>
      </c>
      <c r="B44" s="71"/>
      <c r="C44" s="34"/>
      <c r="D44" s="69">
        <f t="shared" si="4"/>
        <v>0</v>
      </c>
      <c r="E44" s="20"/>
      <c r="F44" s="92">
        <f>$B44*$B$12*E44</f>
        <v>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23"/>
    </row>
    <row r="45" spans="1:26" s="14" customFormat="1" ht="12" customHeight="1">
      <c r="A45" s="90" t="s">
        <v>30</v>
      </c>
      <c r="B45" s="71"/>
      <c r="C45" s="34"/>
      <c r="D45" s="45">
        <f>SUM(D43:D44)</f>
        <v>0</v>
      </c>
      <c r="E45" s="20"/>
      <c r="F45" s="70">
        <f>SUM(F43:F44)</f>
        <v>0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23"/>
    </row>
    <row r="46" spans="1:26" s="19" customFormat="1" ht="12" customHeight="1">
      <c r="A46" s="95" t="s">
        <v>53</v>
      </c>
      <c r="B46" s="96">
        <v>10000</v>
      </c>
      <c r="C46" s="94">
        <v>1</v>
      </c>
      <c r="D46" s="45">
        <f t="shared" si="4"/>
        <v>10000</v>
      </c>
      <c r="E46" s="94">
        <v>0</v>
      </c>
      <c r="F46" s="45">
        <f>$B46*E46</f>
        <v>0</v>
      </c>
    </row>
    <row r="47" spans="1:26" ht="12" customHeight="1">
      <c r="A47" s="1" t="s">
        <v>18</v>
      </c>
      <c r="B47" s="12"/>
      <c r="C47" s="9"/>
      <c r="D47" s="65">
        <f>D37+D38+D42+D45+D46</f>
        <v>34000</v>
      </c>
      <c r="E47" s="25"/>
      <c r="F47" s="65">
        <f>F37+F38+F42+F45+F46</f>
        <v>19000</v>
      </c>
    </row>
    <row r="48" spans="1:26" ht="12" customHeight="1">
      <c r="A48" s="1"/>
      <c r="B48" s="12"/>
      <c r="C48" s="9"/>
      <c r="D48" s="65"/>
      <c r="E48" s="22"/>
      <c r="F48" s="73"/>
    </row>
    <row r="49" spans="1:26" ht="12" customHeight="1">
      <c r="A49" s="2" t="s">
        <v>21</v>
      </c>
      <c r="B49" s="32" t="s">
        <v>14</v>
      </c>
      <c r="C49" s="32" t="s">
        <v>19</v>
      </c>
      <c r="D49" s="32" t="s">
        <v>16</v>
      </c>
      <c r="E49" s="32" t="s">
        <v>19</v>
      </c>
      <c r="F49" s="32" t="s">
        <v>16</v>
      </c>
    </row>
    <row r="50" spans="1:26" ht="12" customHeight="1">
      <c r="A50" s="18" t="s">
        <v>43</v>
      </c>
      <c r="B50" s="74"/>
      <c r="C50" s="52"/>
      <c r="D50" s="74"/>
      <c r="E50" s="52"/>
      <c r="F50" s="74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s="30" customFormat="1" ht="12" customHeight="1">
      <c r="A51" s="29"/>
      <c r="B51" s="73"/>
      <c r="C51" s="76"/>
      <c r="D51" s="73"/>
      <c r="E51" s="73"/>
      <c r="F51" s="73"/>
    </row>
    <row r="52" spans="1:26" s="2" customFormat="1" ht="12" customHeight="1">
      <c r="A52" s="2" t="s">
        <v>26</v>
      </c>
      <c r="B52" s="7"/>
      <c r="C52" s="7"/>
      <c r="D52" s="63"/>
      <c r="E52" s="21"/>
      <c r="F52" s="77"/>
    </row>
    <row r="53" spans="1:26" s="2" customFormat="1" ht="12" customHeight="1">
      <c r="A53" s="2" t="s">
        <v>11</v>
      </c>
      <c r="B53" s="10"/>
      <c r="C53" s="11"/>
      <c r="D53" s="78">
        <f>D23+D32+D47</f>
        <v>147170</v>
      </c>
      <c r="E53" s="11"/>
      <c r="F53" s="79">
        <f>F23+F32+F47</f>
        <v>134433</v>
      </c>
    </row>
    <row r="54" spans="1:26" s="6" customFormat="1" ht="12.75" customHeight="1">
      <c r="A54" s="13" t="s">
        <v>22</v>
      </c>
      <c r="B54" s="80"/>
      <c r="C54" s="33">
        <f>$B$3</f>
        <v>0.41499999999999998</v>
      </c>
      <c r="D54" s="78">
        <f>C54*D53</f>
        <v>61075.549999999996</v>
      </c>
      <c r="E54" s="33">
        <f>$B$3</f>
        <v>0.41499999999999998</v>
      </c>
      <c r="F54" s="79">
        <f>E54*F53</f>
        <v>55789.695</v>
      </c>
    </row>
    <row r="55" spans="1:26" s="6" customFormat="1" ht="12.75" customHeight="1">
      <c r="A55" s="27" t="s">
        <v>23</v>
      </c>
      <c r="B55" s="81"/>
      <c r="C55" s="28"/>
      <c r="D55" s="82"/>
      <c r="E55" s="26"/>
      <c r="F55" s="83"/>
    </row>
    <row r="56" spans="1:26" s="2" customFormat="1" ht="10.5" customHeight="1">
      <c r="A56" s="2" t="s">
        <v>25</v>
      </c>
      <c r="B56" s="10"/>
      <c r="C56" s="11"/>
      <c r="D56" s="78">
        <f>SUM(D53:D55)</f>
        <v>208245.55</v>
      </c>
      <c r="E56" s="11"/>
      <c r="F56" s="78">
        <f>SUM(F53:F55)</f>
        <v>190222.69500000001</v>
      </c>
    </row>
    <row r="57" spans="1:26" ht="12" customHeight="1">
      <c r="A57" s="36" t="s">
        <v>42</v>
      </c>
      <c r="B57" s="35">
        <f>D56+F56</f>
        <v>398468.245</v>
      </c>
    </row>
    <row r="58" spans="1:26" ht="12" customHeight="1">
      <c r="B58" s="93"/>
    </row>
    <row r="59" spans="1:26" ht="12" customHeight="1">
      <c r="B59" s="93"/>
    </row>
  </sheetData>
  <phoneticPr fontId="0" type="noConversion"/>
  <printOptions horizontalCentered="1" verticalCentered="1"/>
  <pageMargins left="0.98425196850393704" right="0.98425196850393704" top="0.98425196850393704" bottom="0.98425196850393704" header="0.51181102362204722" footer="0.51181102362204722"/>
  <pageSetup orientation="landscape" horizontalDpi="300" verticalDpi="300"/>
  <headerFooter>
    <oddHeader>&amp;F&amp;RPage &amp;P</oddHeader>
    <oddFooter>&amp;L&amp;BUniversity of Hawaii Confidential&amp;B&amp;C&amp;D&amp;RPage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KDI.XLS</dc:title>
  <dc:subject>Budget for representational bias study, KDI 98</dc:subject>
  <dc:creator>Dan Suthers</dc:creator>
  <cp:lastModifiedBy>Philip Johnson</cp:lastModifiedBy>
  <cp:lastPrinted>2005-04-22T09:50:48Z</cp:lastPrinted>
  <dcterms:created xsi:type="dcterms:W3CDTF">1998-05-08T13:04:32Z</dcterms:created>
  <dcterms:modified xsi:type="dcterms:W3CDTF">2014-04-02T01:24:34Z</dcterms:modified>
</cp:coreProperties>
</file>