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405"/>
  <workbookPr autoCompressPictures="0"/>
  <bookViews>
    <workbookView xWindow="10540" yWindow="5440" windowWidth="22100" windowHeight="1552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E14" i="1"/>
  <c r="D14" i="1"/>
  <c r="K10" i="1"/>
  <c r="J10" i="1"/>
  <c r="I10" i="1"/>
  <c r="H10" i="1"/>
  <c r="G10" i="1"/>
  <c r="F10" i="1"/>
  <c r="E10" i="1"/>
  <c r="D10" i="1"/>
  <c r="K13" i="1"/>
  <c r="K18" i="1"/>
  <c r="E13" i="1"/>
  <c r="E18" i="1"/>
  <c r="F13" i="1"/>
  <c r="F18" i="1"/>
  <c r="G13" i="1"/>
  <c r="H13" i="1"/>
  <c r="I13" i="1"/>
  <c r="J13" i="1"/>
  <c r="J18" i="1"/>
  <c r="G18" i="1"/>
  <c r="H18" i="1"/>
  <c r="I18" i="1"/>
  <c r="D13" i="1"/>
  <c r="D18" i="1"/>
  <c r="E33" i="1"/>
  <c r="E36" i="1"/>
  <c r="D35" i="1"/>
  <c r="D33" i="1"/>
  <c r="D36" i="1"/>
  <c r="E35" i="1"/>
  <c r="F35" i="1"/>
  <c r="G35" i="1"/>
  <c r="H35" i="1"/>
  <c r="I35" i="1"/>
  <c r="J35" i="1"/>
  <c r="K35" i="1"/>
  <c r="F33" i="1"/>
  <c r="G33" i="1"/>
  <c r="H33" i="1"/>
  <c r="I33" i="1"/>
  <c r="J33" i="1"/>
  <c r="K33" i="1"/>
  <c r="D21" i="1"/>
  <c r="D24" i="1"/>
  <c r="E21" i="1"/>
  <c r="E24" i="1"/>
  <c r="F21" i="1"/>
  <c r="F24" i="1"/>
  <c r="G21" i="1"/>
  <c r="G24" i="1"/>
  <c r="H21" i="1"/>
  <c r="H24" i="1"/>
  <c r="J21" i="1"/>
  <c r="J24" i="1"/>
  <c r="K21" i="1"/>
  <c r="K24" i="1"/>
  <c r="K36" i="1"/>
  <c r="J36" i="1"/>
  <c r="I36" i="1"/>
  <c r="H36" i="1"/>
  <c r="G36" i="1"/>
  <c r="F36" i="1"/>
  <c r="E31" i="1"/>
  <c r="E44" i="1"/>
  <c r="E26" i="1"/>
  <c r="D31" i="1"/>
  <c r="D44" i="1"/>
  <c r="G26" i="1"/>
  <c r="K31" i="1"/>
  <c r="K44" i="1"/>
  <c r="J31" i="1"/>
  <c r="J44" i="1"/>
  <c r="I31" i="1"/>
  <c r="I44" i="1"/>
  <c r="H31" i="1"/>
  <c r="H44" i="1"/>
  <c r="G31" i="1"/>
  <c r="G44" i="1"/>
  <c r="F31" i="1"/>
  <c r="F44" i="1"/>
  <c r="K40" i="1"/>
  <c r="K26" i="1"/>
  <c r="J26" i="1"/>
  <c r="H26" i="1"/>
  <c r="F26" i="1"/>
  <c r="D26" i="1"/>
  <c r="I21" i="1"/>
  <c r="I24" i="1"/>
  <c r="I26" i="1"/>
  <c r="G40" i="1"/>
  <c r="I40" i="1"/>
  <c r="E40" i="1"/>
  <c r="D40" i="1"/>
  <c r="J40" i="1"/>
  <c r="H40" i="1"/>
  <c r="F40" i="1"/>
</calcChain>
</file>

<file path=xl/sharedStrings.xml><?xml version="1.0" encoding="utf-8"?>
<sst xmlns="http://schemas.openxmlformats.org/spreadsheetml/2006/main" count="117" uniqueCount="114">
  <si>
    <t>Projected Years</t>
  </si>
  <si>
    <t>Year 1</t>
  </si>
  <si>
    <t>Year 2</t>
  </si>
  <si>
    <t>Year 3</t>
  </si>
  <si>
    <t>Year 4</t>
  </si>
  <si>
    <t>Year 5</t>
  </si>
  <si>
    <t>B. Annual SSH</t>
  </si>
  <si>
    <t>D. Other Personnel Costs</t>
  </si>
  <si>
    <t>E. Unique Program Costs</t>
  </si>
  <si>
    <t>G. Tuition</t>
  </si>
  <si>
    <t>H. Other</t>
  </si>
  <si>
    <t>I. Total Revenue</t>
  </si>
  <si>
    <t>A. Headcount enrollment (Fall)</t>
  </si>
  <si>
    <t>UHM</t>
  </si>
  <si>
    <t>UHH</t>
  </si>
  <si>
    <t>UHWO</t>
  </si>
  <si>
    <t>Haw CC</t>
  </si>
  <si>
    <t>Hon CC</t>
  </si>
  <si>
    <t>Kap CC</t>
  </si>
  <si>
    <t>Kau CC</t>
  </si>
  <si>
    <t>Lee CC</t>
  </si>
  <si>
    <t>Maui CC</t>
  </si>
  <si>
    <t>Win CC</t>
  </si>
  <si>
    <t>A.</t>
  </si>
  <si>
    <t>B.</t>
  </si>
  <si>
    <t>C.</t>
  </si>
  <si>
    <t>D.</t>
  </si>
  <si>
    <t>E.</t>
  </si>
  <si>
    <t>F.</t>
  </si>
  <si>
    <t>G.</t>
  </si>
  <si>
    <t>H.</t>
  </si>
  <si>
    <t>I.</t>
  </si>
  <si>
    <t>J.</t>
  </si>
  <si>
    <t>K.</t>
  </si>
  <si>
    <t>L.</t>
  </si>
  <si>
    <t>Students &amp; SSH</t>
  </si>
  <si>
    <t>M.</t>
  </si>
  <si>
    <t>N.</t>
  </si>
  <si>
    <t>O.</t>
  </si>
  <si>
    <t>Instructions</t>
  </si>
  <si>
    <t>Tuition rate per credit</t>
  </si>
  <si>
    <t>ENTER VALUES IN HIGHLIGHTED CELLS ONLY</t>
  </si>
  <si>
    <t>ENTER ACADEMIC YEAR (i.e., 2004-05)</t>
  </si>
  <si>
    <t>Revenue</t>
  </si>
  <si>
    <t xml:space="preserve">   L. Support Cost/SSH</t>
  </si>
  <si>
    <t xml:space="preserve">   M. Total Program Cost/SSH</t>
  </si>
  <si>
    <t xml:space="preserve">   N. Total Campus Expenditure/SSH</t>
  </si>
  <si>
    <t>F. Total Direct and Incremental Costs</t>
  </si>
  <si>
    <t>Other:  Other sources of revenue including grants, program fees, etc.  This should not include in-kind contributions unless the services or goods contributed are recorded in the financial records of the campus and included in Direct and Incremental Costs in this template.</t>
  </si>
  <si>
    <t>Program used for comparison:</t>
  </si>
  <si>
    <t>J.  Net Cost (Revenue)</t>
  </si>
  <si>
    <t xml:space="preserve">   K. Instructional Cost/SSH</t>
  </si>
  <si>
    <t xml:space="preserve">   O. Comparable Cost/SSH</t>
  </si>
  <si>
    <t xml:space="preserve">CAMPUS/Program </t>
  </si>
  <si>
    <t>Please include an explanation of this template in your narrative.</t>
  </si>
  <si>
    <t>Reviewed by campus VC for Administrative Affairs:                               (date)</t>
  </si>
  <si>
    <t xml:space="preserve">         K2. Cost Including Fringe of K1</t>
  </si>
  <si>
    <t xml:space="preserve">         K4. Cost Including fringe of K3</t>
  </si>
  <si>
    <t xml:space="preserve">        C1. Number (FTE) of FT Faculty/Lecturers</t>
  </si>
  <si>
    <t xml:space="preserve">        C2. Number (FTE) of PT Lecturers</t>
  </si>
  <si>
    <r>
      <t xml:space="preserve">C. Instructional Cost </t>
    </r>
    <r>
      <rPr>
        <b/>
        <sz val="10"/>
        <rFont val="Arial"/>
        <family val="2"/>
      </rPr>
      <t>without</t>
    </r>
    <r>
      <rPr>
        <sz val="10"/>
        <rFont val="Arial"/>
      </rPr>
      <t xml:space="preserve"> Fringe</t>
    </r>
  </si>
  <si>
    <r>
      <t xml:space="preserve">   K. Instructional Cost </t>
    </r>
    <r>
      <rPr>
        <b/>
        <sz val="10"/>
        <rFont val="Arial"/>
        <family val="2"/>
      </rPr>
      <t>with</t>
    </r>
    <r>
      <rPr>
        <sz val="10"/>
        <rFont val="Arial"/>
      </rPr>
      <t xml:space="preserve"> Fringe/SSH</t>
    </r>
  </si>
  <si>
    <t xml:space="preserve">         K1. Total Salary FT Faculty/Lecturers</t>
  </si>
  <si>
    <t xml:space="preserve">         K3. Total Salary PT Lecturers</t>
  </si>
  <si>
    <t>Instruction Cost with Fringe per SSH</t>
  </si>
  <si>
    <r>
      <t xml:space="preserve">C1. Number of full time faculty and lecturers who are </t>
    </r>
    <r>
      <rPr>
        <u/>
        <sz val="10"/>
        <rFont val="Arial"/>
        <family val="2"/>
      </rPr>
      <t>&gt;</t>
    </r>
    <r>
      <rPr>
        <sz val="10"/>
        <rFont val="Arial"/>
      </rPr>
      <t>.5 FTE.</t>
    </r>
  </si>
  <si>
    <t>C2. Number of part time lecturers who are &lt;.5 FTE.</t>
  </si>
  <si>
    <t xml:space="preserve">         Non-Instructional Exp/SSH</t>
  </si>
  <si>
    <r>
      <t xml:space="preserve">Headcount Enrollment:  Headcount enrollment of </t>
    </r>
    <r>
      <rPr>
        <b/>
        <sz val="10"/>
        <rFont val="Arial"/>
        <family val="2"/>
      </rPr>
      <t>majors</t>
    </r>
    <r>
      <rPr>
        <sz val="10"/>
        <rFont val="Arial"/>
      </rPr>
      <t xml:space="preserve"> each Fall semester.  Located at url:  </t>
    </r>
    <r>
      <rPr>
        <u/>
        <sz val="10"/>
        <rFont val="Arial"/>
        <family val="2"/>
      </rPr>
      <t>http://www.iro.hawaii.edu/maps/mltitles.asp</t>
    </r>
  </si>
  <si>
    <r>
      <t xml:space="preserve">Annual SSH:   Course Registration Report located at </t>
    </r>
    <r>
      <rPr>
        <u/>
        <sz val="10"/>
        <rFont val="Arial"/>
        <family val="2"/>
      </rPr>
      <t>http://www.iro.hawaii.edu/maps/mltitles.asp</t>
    </r>
    <r>
      <rPr>
        <sz val="10"/>
        <rFont val="Arial"/>
      </rPr>
      <t>.  Add the SSH for the Fall and Spring reports to obtain the annual SSH. This is all SSH taught by the program, including to non-majors.</t>
    </r>
  </si>
  <si>
    <t xml:space="preserve">         System-wide Support/SSH</t>
  </si>
  <si>
    <t xml:space="preserve">         Organized Research/SSH</t>
  </si>
  <si>
    <t>Program Cost per SSH With Fringe</t>
  </si>
  <si>
    <t>Direct and Incremental Program Costs Without Fringe</t>
  </si>
  <si>
    <t xml:space="preserve">Academic Program Cost and RevenuesTemplate: Provisional to Established </t>
  </si>
  <si>
    <t>Provisional Years (adjust as needed to show all provisional years)</t>
  </si>
  <si>
    <r>
      <t xml:space="preserve">K3. Salaries </t>
    </r>
    <r>
      <rPr>
        <b/>
        <sz val="10"/>
        <rFont val="Arial"/>
        <family val="2"/>
      </rPr>
      <t xml:space="preserve">without </t>
    </r>
    <r>
      <rPr>
        <sz val="10"/>
        <rFont val="Arial"/>
      </rPr>
      <t>Fringe for Lecturers who are &lt; .5 FTE based on FTE directly related to the program.  Add negotiated collective bargaining increases and 4% per year for inflation thereafter.</t>
    </r>
  </si>
  <si>
    <t>Other Personnel Cost: Salary cost (part or full time) for personnel supporting the program (APT, clerical lab support, advisor, etc.)  This includes personnel providing necessary support for the program who may not be directly employed by the program and may include partial FTEs. Add negotiated collective bargaining increases and 4% per year for inflation thereafter.</t>
  </si>
  <si>
    <t>Unique Program Cost:  Costs specific to the program for equipment, supplies, insurance, etc.  For provisional years, this would be actual cost.  For established years, this would be projected costs using amortization for equipment and add 4% per year for inflation thereafter.</t>
  </si>
  <si>
    <t xml:space="preserve">For example, from the 2005-06 UH Expenditure Report, the support expenditure/ssh per campus is:           </t>
  </si>
  <si>
    <t>$382.00 + $60 - $112 for organized research  = $330</t>
  </si>
  <si>
    <t>$179.00 + $32 = $211</t>
  </si>
  <si>
    <t>$168.00 + $38 = $206</t>
  </si>
  <si>
    <t>$346.00 +  $68 = $414</t>
  </si>
  <si>
    <t>$112.00 + $28 = $140</t>
  </si>
  <si>
    <t>$175.00 + $39 = $214</t>
  </si>
  <si>
    <t>$257.00 + $44 = $301</t>
  </si>
  <si>
    <t>$111.00 + $33 = $144</t>
  </si>
  <si>
    <t>$114.00 + $30 = $144</t>
  </si>
  <si>
    <t>$278 + $40 = $318</t>
  </si>
  <si>
    <t>Total Campus Expenditure/SSH:  Taken from UH Expenditures Report  For example, for 2005-2006:  UHM = $799-112 (organized research) = $687, UHH = $528, UHWO = $429, HawCC = $329, HonCC = $375, KapCC = $300, KauCC = $677, LeeCC=$279,  Maui CC= $385, WinCC=$442</t>
  </si>
  <si>
    <t>K2. K1 X 1.35   *Formula for column D: =IF(D32="","",D32*1.35)</t>
  </si>
  <si>
    <t>K4. K3 X 1.05   *Formula for column D: =IF(D34="","",D34*1.05)</t>
  </si>
  <si>
    <r>
      <t xml:space="preserve">Support Cost/SSH:The </t>
    </r>
    <r>
      <rPr>
        <b/>
        <sz val="10"/>
        <rFont val="Arial"/>
        <family val="2"/>
      </rPr>
      <t>campus’</t>
    </r>
    <r>
      <rPr>
        <sz val="10"/>
        <rFont val="Arial"/>
      </rPr>
      <t xml:space="preserve"> non instructional expenditure/ssh + systemwide support  – organized research (UHM only) as provided by UH Expenditure Report  (http://www.hawaii.edu/budget/expend.html )  *Formula for column D: =IF(OR(D37&gt;0,D38&gt;0,D39&gt;0),D37+D38-D39,"")</t>
    </r>
  </si>
  <si>
    <r>
      <t xml:space="preserve">Instructional Cost </t>
    </r>
    <r>
      <rPr>
        <b/>
        <sz val="10"/>
        <rFont val="Arial"/>
        <family val="2"/>
      </rPr>
      <t xml:space="preserve">without </t>
    </r>
    <r>
      <rPr>
        <sz val="10"/>
        <rFont val="Arial"/>
      </rPr>
      <t>Fringe (automated calculation):  Direct salary cost for all faculty and lecturers teaching in the program. *Formula for column D: =IF(OR(D32&lt;&gt;"",D34&lt;&gt;""),D32+D34,"")</t>
    </r>
  </si>
  <si>
    <t>Total Direct and Incremental Cost:  C + D + E   *Formula for column D: =IF(OR(D13&lt;'"",D16&lt;&gt;0,D17&lt;&gt;0),SUM(D13,D16,D17),"")</t>
  </si>
  <si>
    <t xml:space="preserve"> Tuition :  Annual SSH X resident tuition rate/credit  *Formula for column D: =IF(D10&gt;0,D10*D22,"")</t>
  </si>
  <si>
    <t>Total Revenue:  G + H  *Formula for column D: =IF(OR(D21&lt;&gt;"",D23&lt;&gt;0),SUM(D21,D23),"")</t>
  </si>
  <si>
    <t>Net Cost:   F - I   This is the net incremental cost of the program to the campus.  A negative number here represents net revenue (i.e., revenue in excess of cost.)  If there is a net cost, please explain how this cost will be funded.  *Formula for column D: =IF(AND(D18&lt;&gt;"",D24&lt;&gt;""),D18-24,"")</t>
  </si>
  <si>
    <t>Total Program Cost/SSH:  K + L   *Formula for column D: =IF(OR(D31&lt;&gt;"",D36&lt;&gt;""),D31+D36,"")</t>
  </si>
  <si>
    <r>
      <t xml:space="preserve">K1. Salaries </t>
    </r>
    <r>
      <rPr>
        <b/>
        <sz val="10"/>
        <rFont val="Arial"/>
        <family val="2"/>
      </rPr>
      <t xml:space="preserve">without </t>
    </r>
    <r>
      <rPr>
        <sz val="10"/>
        <rFont val="Arial"/>
      </rPr>
      <t xml:space="preserve">Fringe of Full Time Faculty and Lecturers who are </t>
    </r>
    <r>
      <rPr>
        <u/>
        <sz val="10"/>
        <rFont val="Arial"/>
        <family val="2"/>
      </rPr>
      <t>&gt;</t>
    </r>
    <r>
      <rPr>
        <sz val="10"/>
        <rFont val="Arial"/>
      </rPr>
      <t xml:space="preserve"> .5 FTE based on FTE directly related to the program.  Add negotiated collective bargaining increases and 4% per year for inflation thereafter. </t>
    </r>
  </si>
  <si>
    <r>
      <t xml:space="preserve">Instructional Costs </t>
    </r>
    <r>
      <rPr>
        <b/>
        <sz val="10"/>
        <rFont val="Arial"/>
        <family val="2"/>
      </rPr>
      <t>with</t>
    </r>
    <r>
      <rPr>
        <sz val="10"/>
        <rFont val="Arial"/>
      </rPr>
      <t xml:space="preserve"> Fringe/SSH:   (K2 + K4) / B     *Formula for column D: =IF((D10&lt;&gt;""),(SUM(D33,D35)/D10,"")</t>
    </r>
  </si>
  <si>
    <t>Rev. 04.28.09</t>
  </si>
  <si>
    <t>Comparable Program/Division Instructional Cost/SSH:  Taken from UH Expenditures Report (http://www.hawaii.edu/budget/expend.html) or campus data, as available.  Please note in the space provided, the program used for the comparison.</t>
  </si>
  <si>
    <t>MANOA/PHD in Computer Sci</t>
  </si>
  <si>
    <t>1997-98</t>
  </si>
  <si>
    <t>1998-99</t>
  </si>
  <si>
    <t>1999-00</t>
  </si>
  <si>
    <t>2000-01</t>
  </si>
  <si>
    <t>2001-02</t>
  </si>
  <si>
    <t>2002-03</t>
  </si>
  <si>
    <t>2003-04</t>
  </si>
  <si>
    <t>2004-05</t>
  </si>
  <si>
    <t>PhD in Electrical Engineering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</si>
</sst>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s>
  <fonts count="9" x14ac:knownFonts="1">
    <font>
      <sz val="10"/>
      <name val="Arial"/>
    </font>
    <font>
      <sz val="10"/>
      <name val="Arial"/>
    </font>
    <font>
      <sz val="8"/>
      <name val="Arial"/>
    </font>
    <font>
      <b/>
      <sz val="10"/>
      <name val="Arial"/>
      <family val="2"/>
    </font>
    <font>
      <sz val="10"/>
      <name val="Arial"/>
      <family val="2"/>
    </font>
    <font>
      <u/>
      <sz val="10"/>
      <name val="Arial"/>
      <family val="2"/>
    </font>
    <font>
      <b/>
      <u/>
      <sz val="10"/>
      <name val="Arial"/>
      <family val="2"/>
    </font>
    <font>
      <b/>
      <sz val="10"/>
      <color indexed="12"/>
      <name val="Arial"/>
      <family val="2"/>
    </font>
    <font>
      <b/>
      <sz val="11"/>
      <name val="Arial"/>
      <family val="2"/>
    </font>
  </fonts>
  <fills count="3">
    <fill>
      <patternFill patternType="none"/>
    </fill>
    <fill>
      <patternFill patternType="gray125"/>
    </fill>
    <fill>
      <patternFill patternType="solid">
        <fgColor indexed="43"/>
        <bgColor indexed="64"/>
      </patternFill>
    </fill>
  </fills>
  <borders count="25">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3">
    <xf numFmtId="0" fontId="0" fillId="0" borderId="0" xfId="0"/>
    <xf numFmtId="0" fontId="3"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left" indent="1"/>
    </xf>
    <xf numFmtId="3" fontId="4" fillId="0" borderId="0" xfId="0" applyNumberFormat="1" applyFont="1"/>
    <xf numFmtId="0" fontId="4" fillId="0" borderId="0" xfId="0" applyFont="1" applyAlignment="1">
      <alignment horizontal="left" indent="2"/>
    </xf>
    <xf numFmtId="6" fontId="4" fillId="0" borderId="0" xfId="0" applyNumberFormat="1" applyFont="1"/>
    <xf numFmtId="0" fontId="4" fillId="0" borderId="0" xfId="0" applyFont="1" applyAlignment="1">
      <alignment vertical="top"/>
    </xf>
    <xf numFmtId="0" fontId="4" fillId="0" borderId="0" xfId="0" applyFont="1" applyAlignment="1">
      <alignment horizontal="left"/>
    </xf>
    <xf numFmtId="0" fontId="4" fillId="0" borderId="0" xfId="0" applyFont="1" applyAlignment="1">
      <alignment horizontal="center" vertical="top"/>
    </xf>
    <xf numFmtId="0" fontId="3" fillId="0" borderId="0" xfId="0" applyFont="1" applyAlignment="1">
      <alignment vertical="top"/>
    </xf>
    <xf numFmtId="0" fontId="6" fillId="0" borderId="0" xfId="0" applyFont="1" applyAlignment="1">
      <alignment vertical="top"/>
    </xf>
    <xf numFmtId="42" fontId="4" fillId="0" borderId="1" xfId="1" applyNumberFormat="1" applyFont="1" applyBorder="1"/>
    <xf numFmtId="42" fontId="4" fillId="0" borderId="2" xfId="1" applyNumberFormat="1" applyFont="1" applyBorder="1"/>
    <xf numFmtId="42" fontId="4" fillId="0" borderId="3" xfId="1" applyNumberFormat="1" applyFont="1" applyBorder="1"/>
    <xf numFmtId="42" fontId="4" fillId="0" borderId="4" xfId="1" applyNumberFormat="1" applyFont="1" applyBorder="1" applyProtection="1"/>
    <xf numFmtId="42" fontId="4" fillId="0" borderId="5" xfId="1" applyNumberFormat="1" applyFont="1" applyBorder="1" applyProtection="1"/>
    <xf numFmtId="42" fontId="4" fillId="0" borderId="6" xfId="1" applyNumberFormat="1" applyFont="1" applyBorder="1" applyProtection="1"/>
    <xf numFmtId="3" fontId="4" fillId="2" borderId="4" xfId="0" applyNumberFormat="1" applyFont="1" applyFill="1" applyBorder="1" applyProtection="1">
      <protection locked="0"/>
    </xf>
    <xf numFmtId="3" fontId="4" fillId="2" borderId="5" xfId="0" applyNumberFormat="1" applyFont="1" applyFill="1" applyBorder="1" applyProtection="1">
      <protection locked="0"/>
    </xf>
    <xf numFmtId="3" fontId="4" fillId="2" borderId="6" xfId="0" applyNumberFormat="1" applyFont="1" applyFill="1" applyBorder="1" applyProtection="1">
      <protection locked="0"/>
    </xf>
    <xf numFmtId="3" fontId="4" fillId="2" borderId="1" xfId="0" applyNumberFormat="1" applyFont="1" applyFill="1" applyBorder="1" applyProtection="1">
      <protection locked="0"/>
    </xf>
    <xf numFmtId="3" fontId="4" fillId="2" borderId="2" xfId="0" applyNumberFormat="1" applyFont="1" applyFill="1" applyBorder="1" applyProtection="1">
      <protection locked="0"/>
    </xf>
    <xf numFmtId="3" fontId="4" fillId="2" borderId="3" xfId="0" applyNumberFormat="1" applyFont="1" applyFill="1" applyBorder="1" applyProtection="1">
      <protection locked="0"/>
    </xf>
    <xf numFmtId="42" fontId="4" fillId="2" borderId="7" xfId="1" applyNumberFormat="1" applyFont="1" applyFill="1" applyBorder="1" applyProtection="1">
      <protection locked="0"/>
    </xf>
    <xf numFmtId="42" fontId="4" fillId="2" borderId="8" xfId="1" applyNumberFormat="1" applyFont="1" applyFill="1" applyBorder="1" applyProtection="1">
      <protection locked="0"/>
    </xf>
    <xf numFmtId="42" fontId="4" fillId="2" borderId="9" xfId="1" applyNumberFormat="1" applyFont="1" applyFill="1" applyBorder="1" applyProtection="1">
      <protection locked="0"/>
    </xf>
    <xf numFmtId="42" fontId="4" fillId="2" borderId="10" xfId="1" applyNumberFormat="1" applyFont="1" applyFill="1" applyBorder="1" applyProtection="1">
      <protection locked="0"/>
    </xf>
    <xf numFmtId="42" fontId="4" fillId="2" borderId="11" xfId="1" applyNumberFormat="1" applyFont="1" applyFill="1" applyBorder="1" applyProtection="1">
      <protection locked="0"/>
    </xf>
    <xf numFmtId="42" fontId="4" fillId="2" borderId="12" xfId="1" applyNumberFormat="1" applyFont="1" applyFill="1" applyBorder="1" applyProtection="1">
      <protection locked="0"/>
    </xf>
    <xf numFmtId="42" fontId="4" fillId="0" borderId="4" xfId="0" applyNumberFormat="1" applyFont="1" applyBorder="1"/>
    <xf numFmtId="42" fontId="4" fillId="0" borderId="5" xfId="0" applyNumberFormat="1" applyFont="1" applyBorder="1"/>
    <xf numFmtId="42" fontId="4" fillId="0" borderId="6" xfId="0" applyNumberFormat="1" applyFont="1" applyBorder="1"/>
    <xf numFmtId="42" fontId="4" fillId="0" borderId="7" xfId="0" applyNumberFormat="1" applyFont="1" applyBorder="1"/>
    <xf numFmtId="42" fontId="4" fillId="0" borderId="8" xfId="0" applyNumberFormat="1" applyFont="1" applyBorder="1"/>
    <xf numFmtId="42" fontId="4" fillId="0" borderId="9" xfId="0" applyNumberFormat="1" applyFont="1" applyBorder="1"/>
    <xf numFmtId="42" fontId="4" fillId="2" borderId="7" xfId="0" applyNumberFormat="1" applyFont="1" applyFill="1" applyBorder="1" applyProtection="1">
      <protection locked="0"/>
    </xf>
    <xf numFmtId="42" fontId="4" fillId="2" borderId="8" xfId="0" applyNumberFormat="1" applyFont="1" applyFill="1" applyBorder="1" applyProtection="1">
      <protection locked="0"/>
    </xf>
    <xf numFmtId="42" fontId="4" fillId="2" borderId="9" xfId="0" applyNumberFormat="1" applyFont="1" applyFill="1" applyBorder="1" applyProtection="1">
      <protection locked="0"/>
    </xf>
    <xf numFmtId="42" fontId="4" fillId="2" borderId="1" xfId="2" applyNumberFormat="1" applyFont="1" applyFill="1" applyBorder="1" applyProtection="1">
      <protection locked="0"/>
    </xf>
    <xf numFmtId="42" fontId="4" fillId="2" borderId="2" xfId="2" applyNumberFormat="1" applyFont="1" applyFill="1" applyBorder="1" applyProtection="1">
      <protection locked="0"/>
    </xf>
    <xf numFmtId="42" fontId="4" fillId="2" borderId="3" xfId="2" applyNumberFormat="1" applyFont="1" applyFill="1" applyBorder="1" applyProtection="1">
      <protection locked="0"/>
    </xf>
    <xf numFmtId="42" fontId="4" fillId="2" borderId="1" xfId="0" applyNumberFormat="1" applyFont="1" applyFill="1" applyBorder="1" applyProtection="1">
      <protection locked="0"/>
    </xf>
    <xf numFmtId="42" fontId="4" fillId="2" borderId="2" xfId="0" applyNumberFormat="1" applyFont="1" applyFill="1" applyBorder="1" applyProtection="1">
      <protection locked="0"/>
    </xf>
    <xf numFmtId="42" fontId="4" fillId="2" borderId="3" xfId="0" applyNumberFormat="1" applyFont="1" applyFill="1" applyBorder="1" applyProtection="1">
      <protection locked="0"/>
    </xf>
    <xf numFmtId="0" fontId="7" fillId="0" borderId="0" xfId="0" applyFont="1" applyAlignment="1">
      <alignment vertical="top"/>
    </xf>
    <xf numFmtId="0" fontId="3" fillId="0" borderId="0" xfId="0" applyFont="1" applyAlignment="1">
      <alignment horizontal="left" vertical="top" indent="2"/>
    </xf>
    <xf numFmtId="42" fontId="4" fillId="0" borderId="13" xfId="0" applyNumberFormat="1" applyFont="1" applyBorder="1"/>
    <xf numFmtId="164" fontId="4" fillId="0" borderId="7" xfId="1" applyNumberFormat="1" applyFont="1" applyBorder="1"/>
    <xf numFmtId="3" fontId="4" fillId="2" borderId="14" xfId="0" applyNumberFormat="1" applyFont="1" applyFill="1" applyBorder="1" applyProtection="1">
      <protection locked="0"/>
    </xf>
    <xf numFmtId="3" fontId="4" fillId="2" borderId="15" xfId="0" applyNumberFormat="1" applyFont="1" applyFill="1" applyBorder="1" applyProtection="1">
      <protection locked="0"/>
    </xf>
    <xf numFmtId="3" fontId="4" fillId="0" borderId="16" xfId="0" applyNumberFormat="1" applyFont="1" applyBorder="1"/>
    <xf numFmtId="0" fontId="4" fillId="2" borderId="17" xfId="0" applyFont="1" applyFill="1" applyBorder="1" applyAlignment="1" applyProtection="1">
      <alignment horizontal="center"/>
      <protection locked="0"/>
    </xf>
    <xf numFmtId="0" fontId="4" fillId="2" borderId="18"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20" xfId="0" applyFont="1" applyFill="1" applyBorder="1" applyAlignment="1" applyProtection="1">
      <alignment horizontal="center"/>
      <protection locked="0"/>
    </xf>
    <xf numFmtId="3" fontId="4" fillId="0" borderId="0" xfId="0" applyNumberFormat="1" applyFont="1" applyBorder="1"/>
    <xf numFmtId="3" fontId="4" fillId="0" borderId="17" xfId="0" applyNumberFormat="1" applyFont="1" applyBorder="1"/>
    <xf numFmtId="3" fontId="4" fillId="0" borderId="18" xfId="0" applyNumberFormat="1" applyFont="1" applyBorder="1"/>
    <xf numFmtId="3" fontId="4" fillId="0" borderId="19" xfId="0" applyNumberFormat="1" applyFont="1" applyBorder="1"/>
    <xf numFmtId="42" fontId="4" fillId="0" borderId="0" xfId="0" applyNumberFormat="1" applyFont="1" applyFill="1" applyBorder="1" applyProtection="1">
      <protection locked="0"/>
    </xf>
    <xf numFmtId="42" fontId="4" fillId="0" borderId="10" xfId="0" applyNumberFormat="1" applyFont="1" applyBorder="1"/>
    <xf numFmtId="42" fontId="4" fillId="0" borderId="11" xfId="0" applyNumberFormat="1" applyFont="1" applyBorder="1"/>
    <xf numFmtId="42" fontId="4" fillId="0" borderId="12" xfId="0" applyNumberFormat="1" applyFont="1" applyBorder="1"/>
    <xf numFmtId="42" fontId="4" fillId="0" borderId="21" xfId="0" applyNumberFormat="1" applyFont="1" applyBorder="1"/>
    <xf numFmtId="42" fontId="4" fillId="0" borderId="0" xfId="0" applyNumberFormat="1" applyFont="1" applyFill="1" applyBorder="1" applyAlignment="1" applyProtection="1">
      <protection locked="0"/>
    </xf>
    <xf numFmtId="42" fontId="4" fillId="0" borderId="4" xfId="1" applyNumberFormat="1" applyFont="1" applyFill="1" applyBorder="1" applyProtection="1"/>
    <xf numFmtId="0" fontId="3" fillId="0" borderId="0" xfId="0" applyFont="1" applyAlignment="1">
      <alignment horizontal="center"/>
    </xf>
    <xf numFmtId="43" fontId="4" fillId="2" borderId="10" xfId="1" applyNumberFormat="1" applyFont="1" applyFill="1" applyBorder="1" applyProtection="1">
      <protection locked="0"/>
    </xf>
    <xf numFmtId="43" fontId="4" fillId="2" borderId="11" xfId="1" applyNumberFormat="1" applyFont="1" applyFill="1" applyBorder="1" applyProtection="1">
      <protection locked="0"/>
    </xf>
    <xf numFmtId="43" fontId="4" fillId="2" borderId="12" xfId="1" applyNumberFormat="1" applyFont="1" applyFill="1" applyBorder="1" applyProtection="1">
      <protection locked="0"/>
    </xf>
    <xf numFmtId="0" fontId="8" fillId="0" borderId="0" xfId="0" applyFont="1" applyAlignment="1" applyProtection="1">
      <alignment vertical="top"/>
      <protection locked="0"/>
    </xf>
    <xf numFmtId="0" fontId="4" fillId="0" borderId="0" xfId="0" applyFont="1" applyProtection="1">
      <protection locked="0"/>
    </xf>
    <xf numFmtId="42" fontId="4" fillId="2" borderId="10" xfId="0" applyNumberFormat="1" applyFont="1" applyFill="1" applyBorder="1" applyProtection="1">
      <protection locked="0"/>
    </xf>
    <xf numFmtId="42" fontId="4" fillId="2" borderId="11" xfId="0" applyNumberFormat="1" applyFont="1" applyFill="1" applyBorder="1" applyProtection="1">
      <protection locked="0"/>
    </xf>
    <xf numFmtId="42" fontId="4" fillId="2" borderId="12" xfId="0" applyNumberFormat="1" applyFont="1" applyFill="1" applyBorder="1" applyProtection="1">
      <protection locked="0"/>
    </xf>
    <xf numFmtId="42" fontId="4" fillId="2" borderId="21" xfId="0" applyNumberFormat="1" applyFont="1" applyFill="1" applyBorder="1" applyProtection="1">
      <protection locked="0"/>
    </xf>
    <xf numFmtId="0" fontId="4" fillId="2" borderId="22" xfId="0" applyFont="1" applyFill="1" applyBorder="1" applyAlignment="1" applyProtection="1">
      <protection locked="0"/>
    </xf>
    <xf numFmtId="0" fontId="0" fillId="0" borderId="13" xfId="0" applyBorder="1" applyAlignment="1" applyProtection="1">
      <protection locked="0"/>
    </xf>
    <xf numFmtId="0" fontId="4" fillId="0" borderId="0" xfId="0" applyFont="1" applyFill="1" applyBorder="1" applyAlignment="1">
      <alignment horizontal="left" wrapText="1"/>
    </xf>
    <xf numFmtId="0" fontId="4" fillId="0" borderId="0" xfId="0" applyFont="1" applyAlignment="1">
      <alignment wrapText="1"/>
    </xf>
    <xf numFmtId="0" fontId="3" fillId="0" borderId="0" xfId="0" applyFont="1" applyAlignment="1">
      <alignment wrapText="1"/>
    </xf>
    <xf numFmtId="0" fontId="0" fillId="0" borderId="0" xfId="0" applyAlignment="1">
      <alignment wrapText="1"/>
    </xf>
    <xf numFmtId="0" fontId="0" fillId="0" borderId="0" xfId="0" applyBorder="1" applyAlignment="1">
      <alignment wrapText="1"/>
    </xf>
    <xf numFmtId="42" fontId="4" fillId="2" borderId="23" xfId="0" applyNumberFormat="1" applyFont="1" applyFill="1" applyBorder="1" applyAlignment="1" applyProtection="1">
      <protection locked="0"/>
    </xf>
    <xf numFmtId="42" fontId="4" fillId="2" borderId="24" xfId="0" applyNumberFormat="1" applyFont="1" applyFill="1" applyBorder="1" applyAlignment="1" applyProtection="1">
      <protection locked="0"/>
    </xf>
    <xf numFmtId="0" fontId="3" fillId="0" borderId="0" xfId="0" applyFont="1" applyAlignment="1">
      <alignment horizontal="left"/>
    </xf>
    <xf numFmtId="0" fontId="0" fillId="0" borderId="0" xfId="0" applyAlignment="1"/>
    <xf numFmtId="0" fontId="4" fillId="0" borderId="0" xfId="0" applyFont="1" applyAlignment="1">
      <alignment vertical="top"/>
    </xf>
    <xf numFmtId="0" fontId="3" fillId="0" borderId="0" xfId="0" applyFont="1" applyAlignment="1"/>
    <xf numFmtId="0" fontId="4" fillId="0" borderId="0" xfId="0" applyFont="1" applyAlignment="1"/>
    <xf numFmtId="0" fontId="4" fillId="0" borderId="0" xfId="0" applyFont="1" applyAlignment="1">
      <alignment horizontal="left" wrapText="1"/>
    </xf>
  </cellXfs>
  <cellStyles count="3">
    <cellStyle name="Currency" xfId="1" builtinId="4"/>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abSelected="1" view="pageBreakPreview" topLeftCell="A21" zoomScaleSheetLayoutView="100" workbookViewId="0">
      <selection activeCell="K34" sqref="K34"/>
    </sheetView>
  </sheetViews>
  <sheetFormatPr baseColWidth="10" defaultColWidth="8.83203125" defaultRowHeight="12" x14ac:dyDescent="0"/>
  <cols>
    <col min="1" max="1" width="5.6640625" style="8" customWidth="1"/>
    <col min="2" max="2" width="9.33203125" style="2" customWidth="1"/>
    <col min="3" max="3" width="32.1640625" style="2" customWidth="1"/>
    <col min="4" max="4" width="14.1640625" style="2" customWidth="1"/>
    <col min="5" max="8" width="13.6640625" style="2" customWidth="1"/>
    <col min="9" max="9" width="15" style="2" customWidth="1"/>
    <col min="10" max="10" width="13.6640625" style="2" customWidth="1"/>
    <col min="11" max="11" width="22.6640625" style="2" customWidth="1"/>
    <col min="12" max="16384" width="8.83203125" style="2"/>
  </cols>
  <sheetData>
    <row r="1" spans="1:11" ht="13">
      <c r="A1" s="72" t="s">
        <v>74</v>
      </c>
    </row>
    <row r="3" spans="1:11">
      <c r="A3" s="46" t="s">
        <v>41</v>
      </c>
    </row>
    <row r="4" spans="1:11">
      <c r="A4" s="47" t="s">
        <v>53</v>
      </c>
      <c r="D4" s="78" t="s">
        <v>104</v>
      </c>
      <c r="E4" s="79"/>
    </row>
    <row r="5" spans="1:11">
      <c r="D5" s="87" t="s">
        <v>75</v>
      </c>
      <c r="E5" s="87"/>
      <c r="F5" s="87"/>
      <c r="G5" s="88"/>
      <c r="H5" s="88"/>
      <c r="I5" s="68" t="s">
        <v>0</v>
      </c>
      <c r="J5" s="68"/>
      <c r="K5" s="68"/>
    </row>
    <row r="6" spans="1:11" ht="13" thickBot="1">
      <c r="D6" s="3" t="s">
        <v>1</v>
      </c>
      <c r="E6" s="3" t="s">
        <v>2</v>
      </c>
      <c r="F6" s="3" t="s">
        <v>3</v>
      </c>
      <c r="G6" s="3" t="s">
        <v>1</v>
      </c>
      <c r="H6" s="3" t="s">
        <v>2</v>
      </c>
      <c r="I6" s="3" t="s">
        <v>3</v>
      </c>
      <c r="J6" s="3" t="s">
        <v>4</v>
      </c>
      <c r="K6" s="3" t="s">
        <v>5</v>
      </c>
    </row>
    <row r="7" spans="1:11" ht="13" thickBot="1">
      <c r="A7" s="11" t="s">
        <v>42</v>
      </c>
      <c r="D7" s="53" t="s">
        <v>105</v>
      </c>
      <c r="E7" s="54" t="s">
        <v>106</v>
      </c>
      <c r="F7" s="55" t="s">
        <v>107</v>
      </c>
      <c r="G7" s="56" t="s">
        <v>108</v>
      </c>
      <c r="H7" s="54" t="s">
        <v>109</v>
      </c>
      <c r="I7" s="54" t="s">
        <v>110</v>
      </c>
      <c r="J7" s="54" t="s">
        <v>111</v>
      </c>
      <c r="K7" s="55" t="s">
        <v>112</v>
      </c>
    </row>
    <row r="8" spans="1:11" ht="13" thickBot="1">
      <c r="A8" s="1" t="s">
        <v>35</v>
      </c>
      <c r="C8" s="73"/>
    </row>
    <row r="9" spans="1:11">
      <c r="B9" s="9" t="s">
        <v>12</v>
      </c>
      <c r="C9" s="9"/>
      <c r="D9" s="19">
        <v>1</v>
      </c>
      <c r="E9" s="20">
        <v>2</v>
      </c>
      <c r="F9" s="21">
        <v>2</v>
      </c>
      <c r="G9" s="50">
        <v>6</v>
      </c>
      <c r="H9" s="20">
        <v>8</v>
      </c>
      <c r="I9" s="20">
        <v>12</v>
      </c>
      <c r="J9" s="20">
        <v>14</v>
      </c>
      <c r="K9" s="21">
        <v>19</v>
      </c>
    </row>
    <row r="10" spans="1:11" ht="13" thickBot="1">
      <c r="B10" s="9" t="s">
        <v>6</v>
      </c>
      <c r="C10" s="9"/>
      <c r="D10" s="22">
        <f>839+334</f>
        <v>1173</v>
      </c>
      <c r="E10" s="23">
        <f>739+827</f>
        <v>1566</v>
      </c>
      <c r="F10" s="24">
        <f>1052+1025</f>
        <v>2077</v>
      </c>
      <c r="G10" s="51">
        <f>974+957</f>
        <v>1931</v>
      </c>
      <c r="H10" s="23">
        <f>1005+1072</f>
        <v>2077</v>
      </c>
      <c r="I10" s="23">
        <f>1310+1340</f>
        <v>2650</v>
      </c>
      <c r="J10" s="23">
        <f>1431+1312</f>
        <v>2743</v>
      </c>
      <c r="K10" s="24">
        <f>1387+1361</f>
        <v>2748</v>
      </c>
    </row>
    <row r="11" spans="1:11">
      <c r="B11" s="4"/>
      <c r="C11" s="4"/>
      <c r="D11" s="5"/>
      <c r="E11" s="5"/>
      <c r="F11" s="52"/>
      <c r="G11" s="5"/>
      <c r="H11" s="5"/>
      <c r="I11" s="5"/>
      <c r="J11" s="5"/>
      <c r="K11" s="5"/>
    </row>
    <row r="12" spans="1:11" ht="13" thickBot="1">
      <c r="A12" s="1" t="s">
        <v>73</v>
      </c>
      <c r="D12" s="5"/>
      <c r="E12" s="5"/>
      <c r="F12" s="5"/>
      <c r="G12" s="5"/>
      <c r="H12" s="5"/>
      <c r="I12" s="5"/>
      <c r="J12" s="5"/>
      <c r="K12" s="5"/>
    </row>
    <row r="13" spans="1:11">
      <c r="B13" s="9" t="s">
        <v>60</v>
      </c>
      <c r="C13" s="9"/>
      <c r="D13" s="67">
        <f>IF(OR(D32&lt;&gt;"",D34&lt;&gt;""),D32+D34,"")</f>
        <v>10000</v>
      </c>
      <c r="E13" s="67">
        <f t="shared" ref="E13:K13" si="0">IF(OR(E32&lt;&gt;"",E34&lt;&gt;""),E32+E34,"")</f>
        <v>21000</v>
      </c>
      <c r="F13" s="67">
        <f t="shared" si="0"/>
        <v>22000</v>
      </c>
      <c r="G13" s="67">
        <f t="shared" si="0"/>
        <v>67000</v>
      </c>
      <c r="H13" s="67">
        <f t="shared" si="0"/>
        <v>94000</v>
      </c>
      <c r="I13" s="67">
        <f t="shared" si="0"/>
        <v>146000</v>
      </c>
      <c r="J13" s="67">
        <f t="shared" si="0"/>
        <v>178000</v>
      </c>
      <c r="K13" s="67">
        <f t="shared" si="0"/>
        <v>251000</v>
      </c>
    </row>
    <row r="14" spans="1:11">
      <c r="B14" s="9" t="s">
        <v>58</v>
      </c>
      <c r="C14" s="9"/>
      <c r="D14" s="69">
        <f>SUM(D9*0.2)</f>
        <v>0.2</v>
      </c>
      <c r="E14" s="69">
        <f>SUM(E9*0.2)</f>
        <v>0.4</v>
      </c>
      <c r="F14" s="69">
        <f t="shared" ref="F14:K14" si="1">SUM(F9*0.2)</f>
        <v>0.4</v>
      </c>
      <c r="G14" s="69">
        <f t="shared" si="1"/>
        <v>1.2000000000000002</v>
      </c>
      <c r="H14" s="69">
        <f t="shared" si="1"/>
        <v>1.6</v>
      </c>
      <c r="I14" s="69">
        <f t="shared" si="1"/>
        <v>2.4000000000000004</v>
      </c>
      <c r="J14" s="69">
        <f t="shared" si="1"/>
        <v>2.8000000000000003</v>
      </c>
      <c r="K14" s="69">
        <f t="shared" si="1"/>
        <v>3.8000000000000003</v>
      </c>
    </row>
    <row r="15" spans="1:11">
      <c r="B15" s="9" t="s">
        <v>59</v>
      </c>
      <c r="C15" s="9"/>
      <c r="D15" s="69">
        <v>0</v>
      </c>
      <c r="E15" s="70">
        <v>0</v>
      </c>
      <c r="F15" s="71">
        <v>0</v>
      </c>
      <c r="G15" s="69">
        <v>0</v>
      </c>
      <c r="H15" s="70">
        <v>0</v>
      </c>
      <c r="I15" s="70">
        <v>0</v>
      </c>
      <c r="J15" s="70">
        <v>0</v>
      </c>
      <c r="K15" s="71">
        <v>0</v>
      </c>
    </row>
    <row r="16" spans="1:11">
      <c r="B16" s="9" t="s">
        <v>7</v>
      </c>
      <c r="C16" s="9"/>
      <c r="D16" s="25">
        <v>0</v>
      </c>
      <c r="E16" s="26">
        <v>0</v>
      </c>
      <c r="F16" s="27">
        <v>0</v>
      </c>
      <c r="G16" s="25">
        <v>0</v>
      </c>
      <c r="H16" s="26">
        <v>0</v>
      </c>
      <c r="I16" s="26">
        <v>0</v>
      </c>
      <c r="J16" s="26">
        <v>0</v>
      </c>
      <c r="K16" s="27">
        <v>0</v>
      </c>
    </row>
    <row r="17" spans="1:11">
      <c r="B17" s="9" t="s">
        <v>8</v>
      </c>
      <c r="C17" s="9"/>
      <c r="D17" s="25">
        <v>0</v>
      </c>
      <c r="E17" s="26">
        <v>0</v>
      </c>
      <c r="F17" s="27">
        <v>0</v>
      </c>
      <c r="G17" s="25">
        <v>0</v>
      </c>
      <c r="H17" s="26">
        <v>0</v>
      </c>
      <c r="I17" s="26">
        <v>0</v>
      </c>
      <c r="J17" s="26">
        <v>0</v>
      </c>
      <c r="K17" s="27">
        <v>0</v>
      </c>
    </row>
    <row r="18" spans="1:11" ht="13" thickBot="1">
      <c r="B18" s="9" t="s">
        <v>47</v>
      </c>
      <c r="C18" s="9"/>
      <c r="D18" s="13">
        <f t="shared" ref="D18:K18" si="2">IF(OR(D13&lt;"",D16&lt;&gt;0,D17&lt;&gt;0),SUM(D13,D16,D17),"")</f>
        <v>10000</v>
      </c>
      <c r="E18" s="13">
        <f t="shared" si="2"/>
        <v>21000</v>
      </c>
      <c r="F18" s="13">
        <f t="shared" si="2"/>
        <v>22000</v>
      </c>
      <c r="G18" s="13">
        <f t="shared" si="2"/>
        <v>67000</v>
      </c>
      <c r="H18" s="13">
        <f t="shared" si="2"/>
        <v>94000</v>
      </c>
      <c r="I18" s="13">
        <f t="shared" si="2"/>
        <v>146000</v>
      </c>
      <c r="J18" s="13">
        <f t="shared" si="2"/>
        <v>178000</v>
      </c>
      <c r="K18" s="15">
        <f t="shared" si="2"/>
        <v>251000</v>
      </c>
    </row>
    <row r="19" spans="1:11">
      <c r="D19" s="5"/>
      <c r="E19" s="5"/>
      <c r="F19" s="5"/>
      <c r="G19" s="5"/>
      <c r="H19" s="5"/>
      <c r="I19" s="5"/>
      <c r="J19" s="5"/>
      <c r="K19" s="5"/>
    </row>
    <row r="20" spans="1:11" ht="13" thickBot="1">
      <c r="A20" s="1" t="s">
        <v>43</v>
      </c>
      <c r="D20" s="5"/>
      <c r="E20" s="5"/>
      <c r="F20" s="5"/>
      <c r="G20" s="5"/>
      <c r="H20" s="5"/>
      <c r="I20" s="5"/>
      <c r="J20" s="5"/>
      <c r="K20" s="5"/>
    </row>
    <row r="21" spans="1:11">
      <c r="B21" s="9" t="s">
        <v>9</v>
      </c>
      <c r="C21" s="9"/>
      <c r="D21" s="16">
        <f t="shared" ref="D21:K21" si="3">IF(D10&gt;0,D10*D22,"")</f>
        <v>185334</v>
      </c>
      <c r="E21" s="17">
        <f t="shared" si="3"/>
        <v>247428</v>
      </c>
      <c r="F21" s="18">
        <f t="shared" si="3"/>
        <v>348936</v>
      </c>
      <c r="G21" s="16">
        <f t="shared" si="3"/>
        <v>324408</v>
      </c>
      <c r="H21" s="17">
        <f t="shared" si="3"/>
        <v>361398</v>
      </c>
      <c r="I21" s="17">
        <f t="shared" si="3"/>
        <v>477000</v>
      </c>
      <c r="J21" s="17">
        <f t="shared" si="3"/>
        <v>510198</v>
      </c>
      <c r="K21" s="18">
        <f t="shared" si="3"/>
        <v>530364</v>
      </c>
    </row>
    <row r="22" spans="1:11">
      <c r="B22" s="6" t="s">
        <v>40</v>
      </c>
      <c r="C22" s="9"/>
      <c r="D22" s="28">
        <v>158</v>
      </c>
      <c r="E22" s="29">
        <v>158</v>
      </c>
      <c r="F22" s="30">
        <v>168</v>
      </c>
      <c r="G22" s="28">
        <v>168</v>
      </c>
      <c r="H22" s="29">
        <v>174</v>
      </c>
      <c r="I22" s="29">
        <v>180</v>
      </c>
      <c r="J22" s="29">
        <v>186</v>
      </c>
      <c r="K22" s="30">
        <v>193</v>
      </c>
    </row>
    <row r="23" spans="1:11">
      <c r="B23" s="9" t="s">
        <v>10</v>
      </c>
      <c r="C23" s="9"/>
      <c r="D23" s="25">
        <v>0</v>
      </c>
      <c r="E23" s="26">
        <v>0</v>
      </c>
      <c r="F23" s="27">
        <v>0</v>
      </c>
      <c r="G23" s="25">
        <v>0</v>
      </c>
      <c r="H23" s="26">
        <v>0</v>
      </c>
      <c r="I23" s="26">
        <v>0</v>
      </c>
      <c r="J23" s="26">
        <v>0</v>
      </c>
      <c r="K23" s="27">
        <v>0</v>
      </c>
    </row>
    <row r="24" spans="1:11" ht="13" thickBot="1">
      <c r="B24" s="9" t="s">
        <v>11</v>
      </c>
      <c r="C24" s="9"/>
      <c r="D24" s="13">
        <f t="shared" ref="D24:K24" si="4">IF(OR(D21&lt;&gt;"",D23&lt;&gt;0),SUM(D21,D23),"")</f>
        <v>185334</v>
      </c>
      <c r="E24" s="14">
        <f t="shared" si="4"/>
        <v>247428</v>
      </c>
      <c r="F24" s="15">
        <f t="shared" si="4"/>
        <v>348936</v>
      </c>
      <c r="G24" s="13">
        <f t="shared" si="4"/>
        <v>324408</v>
      </c>
      <c r="H24" s="14">
        <f t="shared" si="4"/>
        <v>361398</v>
      </c>
      <c r="I24" s="14">
        <f t="shared" si="4"/>
        <v>477000</v>
      </c>
      <c r="J24" s="14">
        <f t="shared" si="4"/>
        <v>510198</v>
      </c>
      <c r="K24" s="15">
        <f t="shared" si="4"/>
        <v>530364</v>
      </c>
    </row>
    <row r="25" spans="1:11" ht="13" thickBot="1">
      <c r="D25" s="5"/>
      <c r="E25" s="5"/>
      <c r="F25" s="5"/>
      <c r="G25" s="5"/>
      <c r="H25" s="5"/>
      <c r="I25" s="5"/>
      <c r="J25" s="5"/>
      <c r="K25" s="5"/>
    </row>
    <row r="26" spans="1:11" ht="26.25" customHeight="1" thickBot="1">
      <c r="A26" s="82" t="s">
        <v>50</v>
      </c>
      <c r="B26" s="83"/>
      <c r="C26" s="84"/>
      <c r="D26" s="58">
        <f>IF(AND(D18&lt;&gt;"",D24&lt;&gt;""),D18-D24,"")</f>
        <v>-175334</v>
      </c>
      <c r="E26" s="59">
        <f t="shared" ref="E26:K26" si="5">IF(AND(E18&lt;&gt;"",E24&lt;&gt;""),E18-E24,"")</f>
        <v>-226428</v>
      </c>
      <c r="F26" s="60">
        <f t="shared" si="5"/>
        <v>-326936</v>
      </c>
      <c r="G26" s="58">
        <f t="shared" si="5"/>
        <v>-257408</v>
      </c>
      <c r="H26" s="59">
        <f t="shared" si="5"/>
        <v>-267398</v>
      </c>
      <c r="I26" s="59">
        <f t="shared" si="5"/>
        <v>-331000</v>
      </c>
      <c r="J26" s="59">
        <f t="shared" si="5"/>
        <v>-332198</v>
      </c>
      <c r="K26" s="60">
        <f t="shared" si="5"/>
        <v>-279364</v>
      </c>
    </row>
    <row r="27" spans="1:11">
      <c r="A27" s="1"/>
      <c r="D27" s="57"/>
      <c r="E27" s="57"/>
      <c r="F27" s="57"/>
      <c r="G27" s="57"/>
      <c r="H27" s="57"/>
      <c r="I27" s="57"/>
      <c r="J27" s="57"/>
      <c r="K27" s="57"/>
    </row>
    <row r="28" spans="1:11" ht="13.5" customHeight="1">
      <c r="A28" s="1"/>
      <c r="D28" s="5"/>
      <c r="E28" s="5"/>
      <c r="F28" s="5"/>
      <c r="G28" s="5"/>
      <c r="H28" s="5"/>
      <c r="I28" s="5"/>
      <c r="J28" s="5"/>
      <c r="K28" s="5"/>
    </row>
    <row r="29" spans="1:11">
      <c r="A29" s="1"/>
      <c r="D29" s="5"/>
      <c r="E29" s="5"/>
      <c r="F29" s="5"/>
      <c r="G29" s="5"/>
      <c r="H29" s="5"/>
      <c r="I29" s="5"/>
      <c r="J29" s="5"/>
      <c r="K29" s="5"/>
    </row>
    <row r="30" spans="1:11" ht="13" thickBot="1">
      <c r="A30" s="1" t="s">
        <v>72</v>
      </c>
      <c r="D30" s="5"/>
      <c r="E30" s="5"/>
      <c r="F30" s="5"/>
      <c r="G30" s="5"/>
      <c r="H30" s="5"/>
      <c r="I30" s="5"/>
      <c r="J30" s="5"/>
      <c r="K30" s="5"/>
    </row>
    <row r="31" spans="1:11">
      <c r="B31" s="9" t="s">
        <v>61</v>
      </c>
      <c r="C31" s="9"/>
      <c r="D31" s="31">
        <f>IF((D10&lt;&gt;""),(SUM(D33,D35)/D10),"")</f>
        <v>11.508951406649617</v>
      </c>
      <c r="E31" s="31">
        <f t="shared" ref="E31:K31" si="6">IF((E10&lt;&gt;""),(SUM(E33,E35)/E10),"")</f>
        <v>18.103448275862071</v>
      </c>
      <c r="F31" s="31">
        <f t="shared" si="6"/>
        <v>14.299470389985558</v>
      </c>
      <c r="G31" s="31">
        <f t="shared" si="6"/>
        <v>46.841015018125326</v>
      </c>
      <c r="H31" s="31">
        <f t="shared" si="6"/>
        <v>61.097737120847384</v>
      </c>
      <c r="I31" s="31">
        <f t="shared" si="6"/>
        <v>74.377358490566039</v>
      </c>
      <c r="J31" s="31">
        <f t="shared" si="6"/>
        <v>87.604812249362027</v>
      </c>
      <c r="K31" s="31">
        <f t="shared" si="6"/>
        <v>123.30786026200873</v>
      </c>
    </row>
    <row r="32" spans="1:11">
      <c r="B32" s="9" t="s">
        <v>62</v>
      </c>
      <c r="C32" s="9"/>
      <c r="D32" s="74">
        <v>10000</v>
      </c>
      <c r="E32" s="75">
        <v>21000</v>
      </c>
      <c r="F32" s="76">
        <v>22000</v>
      </c>
      <c r="G32" s="77">
        <v>67000</v>
      </c>
      <c r="H32" s="75">
        <v>94000</v>
      </c>
      <c r="I32" s="75">
        <v>146000</v>
      </c>
      <c r="J32" s="75">
        <v>178000</v>
      </c>
      <c r="K32" s="76">
        <v>251000</v>
      </c>
    </row>
    <row r="33" spans="1:11">
      <c r="B33" s="9" t="s">
        <v>56</v>
      </c>
      <c r="C33" s="9"/>
      <c r="D33" s="62">
        <f>IF(D32="","",D32*1.35)</f>
        <v>13500</v>
      </c>
      <c r="E33" s="63">
        <f t="shared" ref="E33:K33" si="7">IF(E32="","",E32*1.35)</f>
        <v>28350.000000000004</v>
      </c>
      <c r="F33" s="64">
        <f t="shared" si="7"/>
        <v>29700.000000000004</v>
      </c>
      <c r="G33" s="65">
        <f t="shared" si="7"/>
        <v>90450</v>
      </c>
      <c r="H33" s="63">
        <f t="shared" si="7"/>
        <v>126900.00000000001</v>
      </c>
      <c r="I33" s="63">
        <f t="shared" si="7"/>
        <v>197100</v>
      </c>
      <c r="J33" s="63">
        <f t="shared" si="7"/>
        <v>240300.00000000003</v>
      </c>
      <c r="K33" s="64">
        <f t="shared" si="7"/>
        <v>338850</v>
      </c>
    </row>
    <row r="34" spans="1:11">
      <c r="B34" s="9" t="s">
        <v>63</v>
      </c>
      <c r="C34" s="9"/>
      <c r="D34" s="74">
        <v>0</v>
      </c>
      <c r="E34" s="75">
        <v>0</v>
      </c>
      <c r="F34" s="76">
        <v>0</v>
      </c>
      <c r="G34" s="77">
        <v>0</v>
      </c>
      <c r="H34" s="75">
        <v>0</v>
      </c>
      <c r="I34" s="75">
        <v>0</v>
      </c>
      <c r="J34" s="75">
        <v>0</v>
      </c>
      <c r="K34" s="76">
        <v>0</v>
      </c>
    </row>
    <row r="35" spans="1:11">
      <c r="B35" s="9" t="s">
        <v>57</v>
      </c>
      <c r="C35" s="9"/>
      <c r="D35" s="62">
        <f>IF(D34="","",D34*1.05)</f>
        <v>0</v>
      </c>
      <c r="E35" s="63">
        <f t="shared" ref="E35:K35" si="8">IF(E34="","",E34*1.05)</f>
        <v>0</v>
      </c>
      <c r="F35" s="64">
        <f t="shared" si="8"/>
        <v>0</v>
      </c>
      <c r="G35" s="65">
        <f t="shared" si="8"/>
        <v>0</v>
      </c>
      <c r="H35" s="63">
        <f t="shared" si="8"/>
        <v>0</v>
      </c>
      <c r="I35" s="63">
        <f t="shared" si="8"/>
        <v>0</v>
      </c>
      <c r="J35" s="63">
        <f t="shared" si="8"/>
        <v>0</v>
      </c>
      <c r="K35" s="64">
        <f t="shared" si="8"/>
        <v>0</v>
      </c>
    </row>
    <row r="36" spans="1:11">
      <c r="B36" s="9" t="s">
        <v>44</v>
      </c>
      <c r="C36" s="9"/>
      <c r="D36" s="34">
        <f>IF(OR(D37&gt;0,D38&gt;0,D39&gt;0),D37+D38-D39,"")</f>
        <v>266</v>
      </c>
      <c r="E36" s="35">
        <f t="shared" ref="E36:K36" si="9">IF(OR(E37&gt;0,E38&gt;0,E39&gt;0),E37+E38-E39,"")</f>
        <v>246</v>
      </c>
      <c r="F36" s="36">
        <f t="shared" si="9"/>
        <v>252</v>
      </c>
      <c r="G36" s="48">
        <f t="shared" si="9"/>
        <v>291</v>
      </c>
      <c r="H36" s="35">
        <f t="shared" si="9"/>
        <v>292</v>
      </c>
      <c r="I36" s="35">
        <f t="shared" si="9"/>
        <v>303</v>
      </c>
      <c r="J36" s="35">
        <f t="shared" si="9"/>
        <v>280</v>
      </c>
      <c r="K36" s="36">
        <f t="shared" si="9"/>
        <v>330</v>
      </c>
    </row>
    <row r="37" spans="1:11">
      <c r="B37" s="6" t="s">
        <v>67</v>
      </c>
      <c r="C37" s="9"/>
      <c r="D37" s="37">
        <v>320</v>
      </c>
      <c r="E37" s="38">
        <v>296</v>
      </c>
      <c r="F37" s="38">
        <v>306</v>
      </c>
      <c r="G37" s="37">
        <v>332</v>
      </c>
      <c r="H37" s="38">
        <v>345</v>
      </c>
      <c r="I37" s="38">
        <v>351</v>
      </c>
      <c r="J37" s="38">
        <v>338</v>
      </c>
      <c r="K37" s="39">
        <v>386</v>
      </c>
    </row>
    <row r="38" spans="1:11">
      <c r="B38" s="6" t="s">
        <v>70</v>
      </c>
      <c r="C38" s="9"/>
      <c r="D38" s="37">
        <v>48</v>
      </c>
      <c r="E38" s="38">
        <v>42</v>
      </c>
      <c r="F38" s="38">
        <v>44</v>
      </c>
      <c r="G38" s="37">
        <v>53</v>
      </c>
      <c r="H38" s="38">
        <v>56</v>
      </c>
      <c r="I38" s="38">
        <v>51</v>
      </c>
      <c r="J38" s="38">
        <v>51</v>
      </c>
      <c r="K38" s="39">
        <v>53</v>
      </c>
    </row>
    <row r="39" spans="1:11">
      <c r="B39" s="6" t="s">
        <v>71</v>
      </c>
      <c r="C39" s="9"/>
      <c r="D39" s="37">
        <v>102</v>
      </c>
      <c r="E39" s="38">
        <v>92</v>
      </c>
      <c r="F39" s="38">
        <v>98</v>
      </c>
      <c r="G39" s="37">
        <v>94</v>
      </c>
      <c r="H39" s="38">
        <v>109</v>
      </c>
      <c r="I39" s="38">
        <v>99</v>
      </c>
      <c r="J39" s="38">
        <v>109</v>
      </c>
      <c r="K39" s="39">
        <v>109</v>
      </c>
    </row>
    <row r="40" spans="1:11">
      <c r="B40" s="9" t="s">
        <v>45</v>
      </c>
      <c r="C40" s="9"/>
      <c r="D40" s="49">
        <f>IF(OR(D31&lt;&gt;"",D36&lt;&gt;""),D31+D36,"")</f>
        <v>277.5089514066496</v>
      </c>
      <c r="E40" s="49">
        <f t="shared" ref="E40:K40" si="10">IF(OR(E31&lt;&gt;"",E36&lt;&gt;""),E31+E36,"")</f>
        <v>264.10344827586209</v>
      </c>
      <c r="F40" s="49">
        <f t="shared" si="10"/>
        <v>266.29947038998557</v>
      </c>
      <c r="G40" s="49">
        <f t="shared" si="10"/>
        <v>337.84101501812535</v>
      </c>
      <c r="H40" s="49">
        <f t="shared" si="10"/>
        <v>353.0977371208474</v>
      </c>
      <c r="I40" s="49">
        <f t="shared" si="10"/>
        <v>377.37735849056605</v>
      </c>
      <c r="J40" s="49">
        <f t="shared" si="10"/>
        <v>367.604812249362</v>
      </c>
      <c r="K40" s="49">
        <f t="shared" si="10"/>
        <v>453.30786026200872</v>
      </c>
    </row>
    <row r="41" spans="1:11" ht="13" thickBot="1">
      <c r="B41" s="9" t="s">
        <v>46</v>
      </c>
      <c r="C41" s="9"/>
      <c r="D41" s="40">
        <v>588</v>
      </c>
      <c r="E41" s="41">
        <v>499</v>
      </c>
      <c r="F41" s="41">
        <v>552</v>
      </c>
      <c r="G41" s="40">
        <v>568</v>
      </c>
      <c r="H41" s="41">
        <v>547</v>
      </c>
      <c r="I41" s="41">
        <v>592</v>
      </c>
      <c r="J41" s="41">
        <v>571</v>
      </c>
      <c r="K41" s="42">
        <v>624</v>
      </c>
    </row>
    <row r="42" spans="1:11">
      <c r="B42" s="9"/>
      <c r="C42" s="9"/>
      <c r="D42" s="5"/>
      <c r="E42" s="5"/>
      <c r="F42" s="5"/>
      <c r="G42" s="5"/>
      <c r="H42" s="5"/>
      <c r="I42" s="5"/>
      <c r="J42" s="5"/>
      <c r="K42" s="5"/>
    </row>
    <row r="43" spans="1:11" ht="13" thickBot="1">
      <c r="A43" s="1" t="s">
        <v>64</v>
      </c>
      <c r="D43" s="5"/>
      <c r="E43" s="5"/>
      <c r="F43" s="5"/>
      <c r="G43" s="5"/>
      <c r="H43" s="5"/>
      <c r="I43" s="5"/>
      <c r="J43" s="5"/>
      <c r="K43" s="5"/>
    </row>
    <row r="44" spans="1:11">
      <c r="B44" s="9" t="s">
        <v>51</v>
      </c>
      <c r="C44" s="9"/>
      <c r="D44" s="31">
        <f>D31</f>
        <v>11.508951406649617</v>
      </c>
      <c r="E44" s="32">
        <f t="shared" ref="E44:K44" si="11">E31</f>
        <v>18.103448275862071</v>
      </c>
      <c r="F44" s="33">
        <f t="shared" si="11"/>
        <v>14.299470389985558</v>
      </c>
      <c r="G44" s="31">
        <f t="shared" si="11"/>
        <v>46.841015018125326</v>
      </c>
      <c r="H44" s="32">
        <f t="shared" si="11"/>
        <v>61.097737120847384</v>
      </c>
      <c r="I44" s="32">
        <f t="shared" si="11"/>
        <v>74.377358490566039</v>
      </c>
      <c r="J44" s="32">
        <f t="shared" si="11"/>
        <v>87.604812249362027</v>
      </c>
      <c r="K44" s="33">
        <f t="shared" si="11"/>
        <v>123.30786026200873</v>
      </c>
    </row>
    <row r="45" spans="1:11" ht="13" thickBot="1">
      <c r="B45" s="9" t="s">
        <v>52</v>
      </c>
      <c r="C45" s="9"/>
      <c r="D45" s="43">
        <v>2239</v>
      </c>
      <c r="E45" s="44">
        <v>547</v>
      </c>
      <c r="F45" s="44">
        <v>870</v>
      </c>
      <c r="G45" s="43">
        <v>1262</v>
      </c>
      <c r="H45" s="44">
        <v>1363</v>
      </c>
      <c r="I45" s="44">
        <v>1570</v>
      </c>
      <c r="J45" s="44">
        <v>1497</v>
      </c>
      <c r="K45" s="45">
        <v>1549</v>
      </c>
    </row>
    <row r="46" spans="1:11" ht="13" thickBot="1">
      <c r="B46" s="9"/>
      <c r="C46" s="9" t="s">
        <v>49</v>
      </c>
      <c r="D46" s="85" t="s">
        <v>113</v>
      </c>
      <c r="E46" s="86"/>
      <c r="F46" s="61"/>
      <c r="G46" s="61"/>
      <c r="H46" s="61"/>
      <c r="I46" s="61"/>
      <c r="J46" s="61"/>
      <c r="K46" s="61"/>
    </row>
    <row r="47" spans="1:11">
      <c r="B47" s="9"/>
      <c r="C47" s="9"/>
      <c r="D47" s="66"/>
      <c r="E47" s="66"/>
      <c r="F47" s="61"/>
      <c r="G47" s="61"/>
      <c r="H47" s="61"/>
      <c r="I47" s="61"/>
      <c r="J47" s="61"/>
      <c r="K47" s="61"/>
    </row>
    <row r="48" spans="1:11">
      <c r="B48" s="90" t="s">
        <v>55</v>
      </c>
      <c r="C48" s="91"/>
      <c r="D48" s="91"/>
      <c r="E48" s="88"/>
    </row>
    <row r="49" spans="1:11">
      <c r="A49" s="12" t="s">
        <v>39</v>
      </c>
    </row>
    <row r="50" spans="1:11">
      <c r="A50" s="89" t="s">
        <v>54</v>
      </c>
      <c r="B50" s="88"/>
      <c r="C50" s="88"/>
      <c r="D50" s="88"/>
      <c r="E50" s="88"/>
      <c r="F50" s="88"/>
      <c r="G50" s="88"/>
      <c r="H50" s="88"/>
      <c r="I50" s="88"/>
      <c r="J50" s="88"/>
      <c r="K50" s="88"/>
    </row>
    <row r="51" spans="1:11" ht="12.75" customHeight="1">
      <c r="A51" s="10" t="s">
        <v>23</v>
      </c>
      <c r="B51" s="80" t="s">
        <v>68</v>
      </c>
      <c r="C51" s="80"/>
      <c r="D51" s="81"/>
      <c r="E51" s="81"/>
      <c r="F51" s="81"/>
      <c r="G51" s="81"/>
      <c r="H51" s="81"/>
      <c r="I51" s="81"/>
      <c r="J51" s="81"/>
      <c r="K51" s="81"/>
    </row>
    <row r="52" spans="1:11" ht="25.5" customHeight="1">
      <c r="A52" s="10" t="s">
        <v>24</v>
      </c>
      <c r="B52" s="80" t="s">
        <v>69</v>
      </c>
      <c r="C52" s="80"/>
      <c r="D52" s="81"/>
      <c r="E52" s="81"/>
      <c r="F52" s="81"/>
      <c r="G52" s="81"/>
      <c r="H52" s="81"/>
      <c r="I52" s="81"/>
      <c r="J52" s="81"/>
      <c r="K52" s="81"/>
    </row>
    <row r="53" spans="1:11" ht="17.25" customHeight="1">
      <c r="A53" s="10" t="s">
        <v>25</v>
      </c>
      <c r="B53" s="80" t="s">
        <v>94</v>
      </c>
      <c r="C53" s="80"/>
      <c r="D53" s="81"/>
      <c r="E53" s="81"/>
      <c r="F53" s="81"/>
      <c r="G53" s="81"/>
      <c r="H53" s="81"/>
      <c r="I53" s="81"/>
      <c r="J53" s="81"/>
      <c r="K53" s="81"/>
    </row>
    <row r="54" spans="1:11" ht="12.75" customHeight="1">
      <c r="A54" s="10"/>
      <c r="B54" s="80" t="s">
        <v>65</v>
      </c>
      <c r="C54" s="83"/>
      <c r="D54" s="83"/>
      <c r="E54" s="83"/>
      <c r="F54" s="83"/>
      <c r="G54" s="83"/>
      <c r="H54" s="83"/>
      <c r="I54" s="83"/>
      <c r="J54" s="83"/>
      <c r="K54" s="83"/>
    </row>
    <row r="55" spans="1:11" ht="12.75" customHeight="1">
      <c r="A55" s="10"/>
      <c r="B55" s="80" t="s">
        <v>66</v>
      </c>
      <c r="C55" s="83"/>
      <c r="D55" s="83"/>
      <c r="E55" s="83"/>
      <c r="F55" s="83"/>
      <c r="G55" s="83"/>
      <c r="H55" s="83"/>
      <c r="I55" s="83"/>
      <c r="J55" s="83"/>
      <c r="K55" s="83"/>
    </row>
    <row r="56" spans="1:11" ht="26.25" customHeight="1">
      <c r="A56" s="10" t="s">
        <v>26</v>
      </c>
      <c r="B56" s="80" t="s">
        <v>77</v>
      </c>
      <c r="C56" s="80"/>
      <c r="D56" s="81"/>
      <c r="E56" s="81"/>
      <c r="F56" s="81"/>
      <c r="G56" s="81"/>
      <c r="H56" s="81"/>
      <c r="I56" s="81"/>
      <c r="J56" s="81"/>
      <c r="K56" s="81"/>
    </row>
    <row r="57" spans="1:11" ht="25.5" customHeight="1">
      <c r="A57" s="10" t="s">
        <v>27</v>
      </c>
      <c r="B57" s="80" t="s">
        <v>78</v>
      </c>
      <c r="C57" s="80"/>
      <c r="D57" s="81"/>
      <c r="E57" s="81"/>
      <c r="F57" s="81"/>
      <c r="G57" s="81"/>
      <c r="H57" s="81"/>
      <c r="I57" s="81"/>
      <c r="J57" s="81"/>
      <c r="K57" s="81"/>
    </row>
    <row r="58" spans="1:11">
      <c r="A58" s="10" t="s">
        <v>28</v>
      </c>
      <c r="B58" s="80" t="s">
        <v>95</v>
      </c>
      <c r="C58" s="80"/>
      <c r="D58" s="81"/>
      <c r="E58" s="81"/>
      <c r="F58" s="81"/>
      <c r="G58" s="81"/>
      <c r="H58" s="81"/>
      <c r="I58" s="81"/>
      <c r="J58" s="81"/>
      <c r="K58" s="81"/>
    </row>
    <row r="59" spans="1:11">
      <c r="A59" s="10" t="s">
        <v>29</v>
      </c>
      <c r="B59" s="80" t="s">
        <v>96</v>
      </c>
      <c r="C59" s="80"/>
      <c r="D59" s="81"/>
      <c r="E59" s="81"/>
      <c r="F59" s="81"/>
      <c r="G59" s="81"/>
      <c r="H59" s="81"/>
      <c r="I59" s="81"/>
      <c r="J59" s="81"/>
      <c r="K59" s="81"/>
    </row>
    <row r="60" spans="1:11" ht="25.5" customHeight="1">
      <c r="A60" s="10" t="s">
        <v>30</v>
      </c>
      <c r="B60" s="80" t="s">
        <v>48</v>
      </c>
      <c r="C60" s="80"/>
      <c r="D60" s="81"/>
      <c r="E60" s="81"/>
      <c r="F60" s="81"/>
      <c r="G60" s="81"/>
      <c r="H60" s="81"/>
      <c r="I60" s="81"/>
      <c r="J60" s="81"/>
      <c r="K60" s="81"/>
    </row>
    <row r="61" spans="1:11">
      <c r="A61" s="10" t="s">
        <v>31</v>
      </c>
      <c r="B61" s="80" t="s">
        <v>97</v>
      </c>
      <c r="C61" s="80"/>
      <c r="D61" s="81"/>
      <c r="E61" s="81"/>
      <c r="F61" s="81"/>
      <c r="G61" s="81"/>
      <c r="H61" s="81"/>
      <c r="I61" s="81"/>
      <c r="J61" s="81"/>
      <c r="K61" s="81"/>
    </row>
    <row r="62" spans="1:11" ht="25.5" customHeight="1">
      <c r="A62" s="10" t="s">
        <v>32</v>
      </c>
      <c r="B62" s="80" t="s">
        <v>98</v>
      </c>
      <c r="C62" s="80"/>
      <c r="D62" s="81"/>
      <c r="E62" s="81"/>
      <c r="F62" s="81"/>
      <c r="G62" s="81"/>
      <c r="H62" s="81"/>
      <c r="I62" s="81"/>
      <c r="J62" s="81"/>
      <c r="K62" s="81"/>
    </row>
    <row r="63" spans="1:11">
      <c r="A63" s="10" t="s">
        <v>33</v>
      </c>
      <c r="B63" s="80" t="s">
        <v>101</v>
      </c>
      <c r="C63" s="80"/>
      <c r="D63" s="81"/>
      <c r="E63" s="81"/>
      <c r="F63" s="81"/>
      <c r="G63" s="81"/>
      <c r="H63" s="81"/>
      <c r="I63" s="81"/>
      <c r="J63" s="81"/>
      <c r="K63" s="81"/>
    </row>
    <row r="64" spans="1:11" ht="26.25" customHeight="1">
      <c r="A64" s="10"/>
      <c r="B64" s="80" t="s">
        <v>100</v>
      </c>
      <c r="C64" s="83"/>
      <c r="D64" s="83"/>
      <c r="E64" s="83"/>
      <c r="F64" s="83"/>
      <c r="G64" s="83"/>
      <c r="H64" s="83"/>
      <c r="I64" s="83"/>
      <c r="J64" s="83"/>
      <c r="K64" s="83"/>
    </row>
    <row r="65" spans="1:12">
      <c r="A65" s="10"/>
      <c r="B65" s="80" t="s">
        <v>91</v>
      </c>
      <c r="C65" s="83"/>
      <c r="D65" s="83"/>
      <c r="E65" s="83"/>
      <c r="F65" s="83"/>
      <c r="G65" s="83"/>
      <c r="H65" s="83"/>
      <c r="I65" s="83"/>
      <c r="J65" s="83"/>
      <c r="K65" s="83"/>
    </row>
    <row r="66" spans="1:12" ht="26.25" customHeight="1">
      <c r="A66" s="10"/>
      <c r="B66" s="80" t="s">
        <v>76</v>
      </c>
      <c r="C66" s="83"/>
      <c r="D66" s="83"/>
      <c r="E66" s="83"/>
      <c r="F66" s="83"/>
      <c r="G66" s="83"/>
      <c r="H66" s="83"/>
      <c r="I66" s="83"/>
      <c r="J66" s="83"/>
      <c r="K66" s="83"/>
    </row>
    <row r="67" spans="1:12">
      <c r="A67" s="10"/>
      <c r="B67" s="80" t="s">
        <v>92</v>
      </c>
      <c r="C67" s="83"/>
      <c r="D67" s="83"/>
      <c r="E67" s="83"/>
      <c r="F67" s="83"/>
      <c r="G67" s="83"/>
      <c r="H67" s="83"/>
      <c r="I67" s="83"/>
      <c r="J67" s="83"/>
      <c r="K67" s="83"/>
    </row>
    <row r="68" spans="1:12" ht="25.5" customHeight="1">
      <c r="A68" s="10" t="s">
        <v>34</v>
      </c>
      <c r="B68" s="92" t="s">
        <v>93</v>
      </c>
      <c r="C68" s="92"/>
      <c r="D68" s="81"/>
      <c r="E68" s="81"/>
      <c r="F68" s="81"/>
      <c r="G68" s="81"/>
      <c r="H68" s="81"/>
      <c r="I68" s="81"/>
      <c r="J68" s="81"/>
      <c r="K68" s="81"/>
    </row>
    <row r="70" spans="1:12">
      <c r="B70" s="9" t="s">
        <v>79</v>
      </c>
      <c r="C70" s="9"/>
    </row>
    <row r="72" spans="1:12">
      <c r="B72" s="2" t="s">
        <v>13</v>
      </c>
      <c r="C72" s="2" t="s">
        <v>80</v>
      </c>
      <c r="J72" s="7"/>
    </row>
    <row r="73" spans="1:12">
      <c r="B73" s="2" t="s">
        <v>14</v>
      </c>
      <c r="C73" s="2" t="s">
        <v>89</v>
      </c>
      <c r="L73" s="7"/>
    </row>
    <row r="74" spans="1:12">
      <c r="B74" s="2" t="s">
        <v>15</v>
      </c>
      <c r="C74" s="2" t="s">
        <v>81</v>
      </c>
      <c r="K74" s="7"/>
    </row>
    <row r="75" spans="1:12">
      <c r="B75" s="2" t="s">
        <v>16</v>
      </c>
      <c r="C75" s="2" t="s">
        <v>87</v>
      </c>
      <c r="K75" s="7"/>
    </row>
    <row r="76" spans="1:12">
      <c r="B76" s="2" t="s">
        <v>17</v>
      </c>
      <c r="C76" s="2" t="s">
        <v>82</v>
      </c>
      <c r="K76" s="7"/>
    </row>
    <row r="77" spans="1:12">
      <c r="B77" s="2" t="s">
        <v>18</v>
      </c>
      <c r="C77" s="2" t="s">
        <v>88</v>
      </c>
      <c r="J77" s="7"/>
    </row>
    <row r="78" spans="1:12">
      <c r="B78" s="2" t="s">
        <v>19</v>
      </c>
      <c r="C78" s="2" t="s">
        <v>83</v>
      </c>
      <c r="J78" s="7"/>
    </row>
    <row r="79" spans="1:12">
      <c r="B79" s="2" t="s">
        <v>20</v>
      </c>
      <c r="C79" s="2" t="s">
        <v>84</v>
      </c>
      <c r="J79" s="7"/>
    </row>
    <row r="80" spans="1:12">
      <c r="B80" s="2" t="s">
        <v>21</v>
      </c>
      <c r="C80" s="2" t="s">
        <v>85</v>
      </c>
      <c r="K80" s="7"/>
    </row>
    <row r="81" spans="1:11">
      <c r="B81" s="2" t="s">
        <v>22</v>
      </c>
      <c r="C81" s="2" t="s">
        <v>86</v>
      </c>
      <c r="K81" s="7"/>
    </row>
    <row r="82" spans="1:11">
      <c r="K82" s="7"/>
    </row>
    <row r="83" spans="1:11">
      <c r="A83" s="10" t="s">
        <v>36</v>
      </c>
      <c r="B83" s="81" t="s">
        <v>99</v>
      </c>
      <c r="C83" s="81"/>
      <c r="D83" s="81"/>
      <c r="E83" s="81"/>
      <c r="F83" s="81"/>
      <c r="G83" s="81"/>
      <c r="H83" s="81"/>
      <c r="I83" s="81"/>
      <c r="J83" s="81"/>
      <c r="K83" s="81"/>
    </row>
    <row r="84" spans="1:11" ht="25.5" customHeight="1">
      <c r="A84" s="10" t="s">
        <v>37</v>
      </c>
      <c r="B84" s="81" t="s">
        <v>90</v>
      </c>
      <c r="C84" s="81"/>
      <c r="D84" s="81"/>
      <c r="E84" s="81"/>
      <c r="F84" s="81"/>
      <c r="G84" s="81"/>
      <c r="H84" s="81"/>
      <c r="I84" s="81"/>
      <c r="J84" s="81"/>
      <c r="K84" s="81"/>
    </row>
    <row r="85" spans="1:11" ht="25.5" customHeight="1">
      <c r="A85" s="10" t="s">
        <v>38</v>
      </c>
      <c r="B85" s="81" t="s">
        <v>103</v>
      </c>
      <c r="C85" s="81"/>
      <c r="D85" s="81"/>
      <c r="E85" s="81"/>
      <c r="F85" s="81"/>
      <c r="G85" s="81"/>
      <c r="H85" s="81"/>
      <c r="I85" s="81"/>
      <c r="J85" s="81"/>
      <c r="K85" s="81"/>
    </row>
    <row r="88" spans="1:11">
      <c r="A88" s="8" t="s">
        <v>102</v>
      </c>
    </row>
  </sheetData>
  <sheetProtection password="C93D" sheet="1" objects="1" scenarios="1" selectLockedCells="1"/>
  <mergeCells count="27">
    <mergeCell ref="B85:K85"/>
    <mergeCell ref="B63:K63"/>
    <mergeCell ref="B68:K68"/>
    <mergeCell ref="B83:K83"/>
    <mergeCell ref="B84:K84"/>
    <mergeCell ref="B64:K64"/>
    <mergeCell ref="B65:K65"/>
    <mergeCell ref="B66:K66"/>
    <mergeCell ref="B67:K67"/>
    <mergeCell ref="B61:K61"/>
    <mergeCell ref="B62:K62"/>
    <mergeCell ref="B52:K52"/>
    <mergeCell ref="B56:K56"/>
    <mergeCell ref="B57:K57"/>
    <mergeCell ref="B58:K58"/>
    <mergeCell ref="B59:K59"/>
    <mergeCell ref="B53:K53"/>
    <mergeCell ref="B55:K55"/>
    <mergeCell ref="B60:K60"/>
    <mergeCell ref="B54:K54"/>
    <mergeCell ref="D4:E4"/>
    <mergeCell ref="B51:K51"/>
    <mergeCell ref="A26:C26"/>
    <mergeCell ref="D46:E46"/>
    <mergeCell ref="D5:H5"/>
    <mergeCell ref="A50:K50"/>
    <mergeCell ref="B48:E48"/>
  </mergeCells>
  <phoneticPr fontId="2" type="noConversion"/>
  <printOptions headings="1" gridLines="1"/>
  <pageMargins left="0.5" right="0.5" top="1" bottom="1" header="0.5" footer="0.5"/>
  <pageSetup scale="73" orientation="landscape"/>
  <headerFooter alignWithMargins="0"/>
  <rowBreaks count="1" manualBreakCount="1">
    <brk id="48"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VCAA UH-Hilo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Hora</dc:creator>
  <cp:lastModifiedBy>Philip Johnson</cp:lastModifiedBy>
  <cp:lastPrinted>2011-08-18T02:56:20Z</cp:lastPrinted>
  <dcterms:created xsi:type="dcterms:W3CDTF">2006-09-06T02:07:49Z</dcterms:created>
  <dcterms:modified xsi:type="dcterms:W3CDTF">2011-11-20T02:08:19Z</dcterms:modified>
</cp:coreProperties>
</file>