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y_\Documents\Thesis Model\"/>
    </mc:Choice>
  </mc:AlternateContent>
  <xr:revisionPtr revIDLastSave="0" documentId="13_ncr:1_{C897067A-1DA7-48B7-9796-B339F8B6BB44}" xr6:coauthVersionLast="47" xr6:coauthVersionMax="47" xr10:uidLastSave="{00000000-0000-0000-0000-000000000000}"/>
  <bookViews>
    <workbookView xWindow="-110" yWindow="-110" windowWidth="38620" windowHeight="21100" xr2:uid="{83F0F9A2-99A1-4668-BC08-0A319F09D298}"/>
  </bookViews>
  <sheets>
    <sheet name="Input &amp; Results" sheetId="6" r:id="rId1"/>
    <sheet name="Calcs-Advanced" sheetId="5" r:id="rId2"/>
    <sheet name="Tes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3" i="5"/>
  <c r="I17" i="5"/>
  <c r="L17" i="5" s="1"/>
  <c r="I18" i="5"/>
  <c r="I19" i="5"/>
  <c r="L19" i="5" s="1"/>
  <c r="I20" i="5"/>
  <c r="I21" i="5"/>
  <c r="L21" i="5" s="1"/>
  <c r="I22" i="5"/>
  <c r="I23" i="5"/>
  <c r="L23" i="5" s="1"/>
  <c r="I24" i="5"/>
  <c r="I25" i="5"/>
  <c r="L25" i="5" s="1"/>
  <c r="I26" i="5"/>
  <c r="I27" i="5"/>
  <c r="L27" i="5" s="1"/>
  <c r="I28" i="5"/>
  <c r="I29" i="5"/>
  <c r="I30" i="5"/>
  <c r="I31" i="5"/>
  <c r="I32" i="5"/>
  <c r="I33" i="5"/>
  <c r="I34" i="5"/>
  <c r="I35" i="5"/>
  <c r="L35" i="5" s="1"/>
  <c r="I36" i="5"/>
  <c r="I37" i="5"/>
  <c r="L37" i="5" s="1"/>
  <c r="I38" i="5"/>
  <c r="I39" i="5"/>
  <c r="L39" i="5" s="1"/>
  <c r="I40" i="5"/>
  <c r="I41" i="5"/>
  <c r="L41" i="5" s="1"/>
  <c r="I42" i="5"/>
  <c r="I43" i="5"/>
  <c r="L43" i="5" s="1"/>
  <c r="I44" i="5"/>
  <c r="I45" i="5"/>
  <c r="L45" i="5" s="1"/>
  <c r="I46" i="5"/>
  <c r="I47" i="5"/>
  <c r="L47" i="5" s="1"/>
  <c r="I48" i="5"/>
  <c r="I49" i="5"/>
  <c r="L49" i="5" s="1"/>
  <c r="I50" i="5"/>
  <c r="I51" i="5"/>
  <c r="L51" i="5" s="1"/>
  <c r="I52" i="5"/>
  <c r="I53" i="5"/>
  <c r="I54" i="5"/>
  <c r="I55" i="5"/>
  <c r="I56" i="5"/>
  <c r="I57" i="5"/>
  <c r="I58" i="5"/>
  <c r="I59" i="5"/>
  <c r="I60" i="5"/>
  <c r="I61" i="5"/>
  <c r="I62" i="5"/>
  <c r="I63" i="5"/>
  <c r="L63" i="5" s="1"/>
  <c r="I64" i="5"/>
  <c r="I65" i="5"/>
  <c r="L65" i="5" s="1"/>
  <c r="I66" i="5"/>
  <c r="I67" i="5"/>
  <c r="L67" i="5" s="1"/>
  <c r="I68" i="5"/>
  <c r="I69" i="5"/>
  <c r="L69" i="5" s="1"/>
  <c r="I70" i="5"/>
  <c r="I71" i="5"/>
  <c r="L71" i="5" s="1"/>
  <c r="I72" i="5"/>
  <c r="I73" i="5"/>
  <c r="L73" i="5" s="1"/>
  <c r="I74" i="5"/>
  <c r="I75" i="5"/>
  <c r="L75" i="5" s="1"/>
  <c r="I76" i="5"/>
  <c r="I77" i="5"/>
  <c r="I78" i="5"/>
  <c r="I79" i="5"/>
  <c r="I80" i="5"/>
  <c r="I81" i="5"/>
  <c r="L81" i="5" s="1"/>
  <c r="I82" i="5"/>
  <c r="I83" i="5"/>
  <c r="L83" i="5" s="1"/>
  <c r="I84" i="5"/>
  <c r="I85" i="5"/>
  <c r="L85" i="5" s="1"/>
  <c r="I86" i="5"/>
  <c r="I87" i="5"/>
  <c r="L87" i="5" s="1"/>
  <c r="I88" i="5"/>
  <c r="I89" i="5"/>
  <c r="L89" i="5" s="1"/>
  <c r="I90" i="5"/>
  <c r="I91" i="5"/>
  <c r="L91" i="5" s="1"/>
  <c r="I92" i="5"/>
  <c r="I93" i="5"/>
  <c r="L93" i="5" s="1"/>
  <c r="I94" i="5"/>
  <c r="I95" i="5"/>
  <c r="L95" i="5" s="1"/>
  <c r="I96" i="5"/>
  <c r="I97" i="5"/>
  <c r="L97" i="5" s="1"/>
  <c r="I98" i="5"/>
  <c r="I99" i="5"/>
  <c r="L99" i="5" s="1"/>
  <c r="I100" i="5"/>
  <c r="I101" i="5"/>
  <c r="I102" i="5"/>
  <c r="I103" i="5"/>
  <c r="I104" i="5"/>
  <c r="I105" i="5"/>
  <c r="L105" i="5" s="1"/>
  <c r="I106" i="5"/>
  <c r="I107" i="5"/>
  <c r="L107" i="5" s="1"/>
  <c r="I108" i="5"/>
  <c r="I109" i="5"/>
  <c r="I110" i="5"/>
  <c r="I111" i="5"/>
  <c r="L111" i="5" s="1"/>
  <c r="I112" i="5"/>
  <c r="I113" i="5"/>
  <c r="L113" i="5" s="1"/>
  <c r="I114" i="5"/>
  <c r="I115" i="5"/>
  <c r="L115" i="5" s="1"/>
  <c r="I116" i="5"/>
  <c r="I117" i="5"/>
  <c r="L117" i="5" s="1"/>
  <c r="I118" i="5"/>
  <c r="I119" i="5"/>
  <c r="L119" i="5" s="1"/>
  <c r="I120" i="5"/>
  <c r="I121" i="5"/>
  <c r="L121" i="5" s="1"/>
  <c r="I122" i="5"/>
  <c r="Q122" i="7"/>
  <c r="I122" i="7"/>
  <c r="L122" i="7" s="1"/>
  <c r="C122" i="7"/>
  <c r="Q121" i="7"/>
  <c r="I121" i="7"/>
  <c r="L121" i="7" s="1"/>
  <c r="C121" i="7"/>
  <c r="Q120" i="7"/>
  <c r="I120" i="7"/>
  <c r="L120" i="7" s="1"/>
  <c r="C120" i="7"/>
  <c r="Q119" i="7"/>
  <c r="I119" i="7"/>
  <c r="L119" i="7" s="1"/>
  <c r="C119" i="7"/>
  <c r="U118" i="7"/>
  <c r="Q118" i="7"/>
  <c r="I118" i="7"/>
  <c r="C118" i="7"/>
  <c r="Q117" i="7"/>
  <c r="I117" i="7"/>
  <c r="L117" i="7" s="1"/>
  <c r="C117" i="7"/>
  <c r="Q116" i="7"/>
  <c r="I116" i="7"/>
  <c r="C116" i="7"/>
  <c r="Q115" i="7"/>
  <c r="I115" i="7"/>
  <c r="C115" i="7"/>
  <c r="Q114" i="7"/>
  <c r="I114" i="7"/>
  <c r="L114" i="7" s="1"/>
  <c r="C114" i="7"/>
  <c r="Q113" i="7"/>
  <c r="I113" i="7"/>
  <c r="L113" i="7" s="1"/>
  <c r="C113" i="7"/>
  <c r="Q112" i="7"/>
  <c r="I112" i="7"/>
  <c r="C112" i="7"/>
  <c r="Q111" i="7"/>
  <c r="I111" i="7"/>
  <c r="L111" i="7" s="1"/>
  <c r="C111" i="7"/>
  <c r="Q110" i="7"/>
  <c r="I110" i="7"/>
  <c r="L110" i="7" s="1"/>
  <c r="C110" i="7"/>
  <c r="U109" i="7"/>
  <c r="U121" i="7" s="1"/>
  <c r="Q109" i="7"/>
  <c r="I109" i="7"/>
  <c r="L109" i="7" s="1"/>
  <c r="C109" i="7"/>
  <c r="B109" i="7"/>
  <c r="D109" i="7" s="1"/>
  <c r="F109" i="7" s="1"/>
  <c r="G109" i="7" s="1"/>
  <c r="H109" i="7" s="1"/>
  <c r="Q108" i="7"/>
  <c r="I108" i="7"/>
  <c r="L108" i="7" s="1"/>
  <c r="C108" i="7"/>
  <c r="Q107" i="7"/>
  <c r="I107" i="7"/>
  <c r="L107" i="7" s="1"/>
  <c r="C107" i="7"/>
  <c r="Q106" i="7"/>
  <c r="I106" i="7"/>
  <c r="L106" i="7" s="1"/>
  <c r="C106" i="7"/>
  <c r="Q105" i="7"/>
  <c r="I105" i="7"/>
  <c r="L105" i="7" s="1"/>
  <c r="C105" i="7"/>
  <c r="Q104" i="7"/>
  <c r="I104" i="7"/>
  <c r="L104" i="7" s="1"/>
  <c r="C104" i="7"/>
  <c r="Q103" i="7"/>
  <c r="I103" i="7"/>
  <c r="L103" i="7" s="1"/>
  <c r="C103" i="7"/>
  <c r="B103" i="7"/>
  <c r="Q102" i="7"/>
  <c r="I102" i="7"/>
  <c r="C102" i="7"/>
  <c r="Q101" i="7"/>
  <c r="I101" i="7"/>
  <c r="L101" i="7" s="1"/>
  <c r="C101" i="7"/>
  <c r="Q100" i="7"/>
  <c r="I100" i="7"/>
  <c r="L100" i="7" s="1"/>
  <c r="C100" i="7"/>
  <c r="Q99" i="7"/>
  <c r="I99" i="7"/>
  <c r="C99" i="7"/>
  <c r="Q98" i="7"/>
  <c r="I98" i="7"/>
  <c r="C98" i="7"/>
  <c r="Q97" i="7"/>
  <c r="I97" i="7"/>
  <c r="L97" i="7" s="1"/>
  <c r="C97" i="7"/>
  <c r="Q96" i="7"/>
  <c r="I96" i="7"/>
  <c r="L96" i="7" s="1"/>
  <c r="C96" i="7"/>
  <c r="Q95" i="7"/>
  <c r="I95" i="7"/>
  <c r="L95" i="7" s="1"/>
  <c r="C95" i="7"/>
  <c r="Q94" i="7"/>
  <c r="I94" i="7"/>
  <c r="L94" i="7" s="1"/>
  <c r="C94" i="7"/>
  <c r="Q93" i="7"/>
  <c r="I93" i="7"/>
  <c r="L93" i="7" s="1"/>
  <c r="C93" i="7"/>
  <c r="Q92" i="7"/>
  <c r="I92" i="7"/>
  <c r="L92" i="7" s="1"/>
  <c r="C92" i="7"/>
  <c r="Q91" i="7"/>
  <c r="I91" i="7"/>
  <c r="C91" i="7"/>
  <c r="Q90" i="7"/>
  <c r="I90" i="7"/>
  <c r="L90" i="7" s="1"/>
  <c r="C90" i="7"/>
  <c r="Q89" i="7"/>
  <c r="I89" i="7"/>
  <c r="L89" i="7" s="1"/>
  <c r="C89" i="7"/>
  <c r="Q88" i="7"/>
  <c r="I88" i="7"/>
  <c r="L88" i="7" s="1"/>
  <c r="C88" i="7"/>
  <c r="Q87" i="7"/>
  <c r="I87" i="7"/>
  <c r="C87" i="7"/>
  <c r="Q86" i="7"/>
  <c r="I86" i="7"/>
  <c r="L86" i="7" s="1"/>
  <c r="C86" i="7"/>
  <c r="Q85" i="7"/>
  <c r="I85" i="7"/>
  <c r="C85" i="7"/>
  <c r="Q84" i="7"/>
  <c r="I84" i="7"/>
  <c r="C84" i="7"/>
  <c r="Q83" i="7"/>
  <c r="I83" i="7"/>
  <c r="L83" i="7" s="1"/>
  <c r="C83" i="7"/>
  <c r="Q82" i="7"/>
  <c r="I82" i="7"/>
  <c r="L82" i="7" s="1"/>
  <c r="C82" i="7"/>
  <c r="Q81" i="7"/>
  <c r="I81" i="7"/>
  <c r="L81" i="7" s="1"/>
  <c r="C81" i="7"/>
  <c r="Q80" i="7"/>
  <c r="I80" i="7"/>
  <c r="C80" i="7"/>
  <c r="Q79" i="7"/>
  <c r="I79" i="7"/>
  <c r="L79" i="7" s="1"/>
  <c r="C79" i="7"/>
  <c r="Q78" i="7"/>
  <c r="I78" i="7"/>
  <c r="L78" i="7" s="1"/>
  <c r="C78" i="7"/>
  <c r="Q77" i="7"/>
  <c r="I77" i="7"/>
  <c r="L77" i="7" s="1"/>
  <c r="C77" i="7"/>
  <c r="Q76" i="7"/>
  <c r="I76" i="7"/>
  <c r="L76" i="7" s="1"/>
  <c r="C76" i="7"/>
  <c r="Q75" i="7"/>
  <c r="I75" i="7"/>
  <c r="L75" i="7" s="1"/>
  <c r="C75" i="7"/>
  <c r="Q74" i="7"/>
  <c r="I74" i="7"/>
  <c r="L74" i="7" s="1"/>
  <c r="C74" i="7"/>
  <c r="Q73" i="7"/>
  <c r="I73" i="7"/>
  <c r="L73" i="7" s="1"/>
  <c r="C73" i="7"/>
  <c r="Q72" i="7"/>
  <c r="I72" i="7"/>
  <c r="L72" i="7" s="1"/>
  <c r="C72" i="7"/>
  <c r="Q71" i="7"/>
  <c r="I71" i="7"/>
  <c r="L71" i="7" s="1"/>
  <c r="C71" i="7"/>
  <c r="U70" i="7"/>
  <c r="U82" i="7" s="1"/>
  <c r="U94" i="7" s="1"/>
  <c r="U106" i="7" s="1"/>
  <c r="Q70" i="7"/>
  <c r="I70" i="7"/>
  <c r="L70" i="7" s="1"/>
  <c r="C70" i="7"/>
  <c r="Q69" i="7"/>
  <c r="I69" i="7"/>
  <c r="C69" i="7"/>
  <c r="Q68" i="7"/>
  <c r="I68" i="7"/>
  <c r="C68" i="7"/>
  <c r="Q67" i="7"/>
  <c r="I67" i="7"/>
  <c r="C67" i="7"/>
  <c r="U66" i="7"/>
  <c r="U78" i="7" s="1"/>
  <c r="U90" i="7" s="1"/>
  <c r="U102" i="7" s="1"/>
  <c r="U114" i="7" s="1"/>
  <c r="Q66" i="7"/>
  <c r="I66" i="7"/>
  <c r="C66" i="7"/>
  <c r="Q65" i="7"/>
  <c r="I65" i="7"/>
  <c r="L65" i="7" s="1"/>
  <c r="C65" i="7"/>
  <c r="Q64" i="7"/>
  <c r="I64" i="7"/>
  <c r="C64" i="7"/>
  <c r="Q63" i="7"/>
  <c r="I63" i="7"/>
  <c r="L63" i="7" s="1"/>
  <c r="C63" i="7"/>
  <c r="Q62" i="7"/>
  <c r="I62" i="7"/>
  <c r="L62" i="7" s="1"/>
  <c r="C62" i="7"/>
  <c r="B62" i="7"/>
  <c r="D62" i="7" s="1"/>
  <c r="U61" i="7"/>
  <c r="U73" i="7" s="1"/>
  <c r="U85" i="7" s="1"/>
  <c r="U97" i="7" s="1"/>
  <c r="Q61" i="7"/>
  <c r="I61" i="7"/>
  <c r="L61" i="7" s="1"/>
  <c r="C61" i="7"/>
  <c r="Q60" i="7"/>
  <c r="I60" i="7"/>
  <c r="L60" i="7" s="1"/>
  <c r="C60" i="7"/>
  <c r="Q59" i="7"/>
  <c r="I59" i="7"/>
  <c r="L59" i="7" s="1"/>
  <c r="C59" i="7"/>
  <c r="U58" i="7"/>
  <c r="Q58" i="7"/>
  <c r="I58" i="7"/>
  <c r="L58" i="7" s="1"/>
  <c r="C58" i="7"/>
  <c r="Q57" i="7"/>
  <c r="I57" i="7"/>
  <c r="L57" i="7" s="1"/>
  <c r="C57" i="7"/>
  <c r="Q56" i="7"/>
  <c r="I56" i="7"/>
  <c r="L56" i="7" s="1"/>
  <c r="C56" i="7"/>
  <c r="B56" i="7"/>
  <c r="D56" i="7" s="1"/>
  <c r="E56" i="7" s="1"/>
  <c r="Q55" i="7"/>
  <c r="I55" i="7"/>
  <c r="L55" i="7" s="1"/>
  <c r="C55" i="7"/>
  <c r="Q54" i="7"/>
  <c r="I54" i="7"/>
  <c r="L54" i="7" s="1"/>
  <c r="C54" i="7"/>
  <c r="Q53" i="7"/>
  <c r="I53" i="7"/>
  <c r="L53" i="7" s="1"/>
  <c r="C53" i="7"/>
  <c r="Q52" i="7"/>
  <c r="I52" i="7"/>
  <c r="L52" i="7" s="1"/>
  <c r="C52" i="7"/>
  <c r="Q51" i="7"/>
  <c r="I51" i="7"/>
  <c r="C51" i="7"/>
  <c r="Q50" i="7"/>
  <c r="I50" i="7"/>
  <c r="L50" i="7" s="1"/>
  <c r="C50" i="7"/>
  <c r="B50" i="7"/>
  <c r="D50" i="7" s="1"/>
  <c r="U49" i="7"/>
  <c r="Q49" i="7"/>
  <c r="I49" i="7"/>
  <c r="L49" i="7" s="1"/>
  <c r="C49" i="7"/>
  <c r="Q48" i="7"/>
  <c r="I48" i="7"/>
  <c r="C48" i="7"/>
  <c r="Q47" i="7"/>
  <c r="I47" i="7"/>
  <c r="L47" i="7" s="1"/>
  <c r="C47" i="7"/>
  <c r="Q46" i="7"/>
  <c r="I46" i="7"/>
  <c r="C46" i="7"/>
  <c r="Q45" i="7"/>
  <c r="I45" i="7"/>
  <c r="L45" i="7" s="1"/>
  <c r="C45" i="7"/>
  <c r="Q44" i="7"/>
  <c r="I44" i="7"/>
  <c r="L44" i="7" s="1"/>
  <c r="C44" i="7"/>
  <c r="Q43" i="7"/>
  <c r="I43" i="7"/>
  <c r="L43" i="7" s="1"/>
  <c r="C43" i="7"/>
  <c r="Q42" i="7"/>
  <c r="I42" i="7"/>
  <c r="L42" i="7" s="1"/>
  <c r="C42" i="7"/>
  <c r="Q41" i="7"/>
  <c r="I41" i="7"/>
  <c r="L41" i="7" s="1"/>
  <c r="C41" i="7"/>
  <c r="Q40" i="7"/>
  <c r="I40" i="7"/>
  <c r="L40" i="7" s="1"/>
  <c r="C40" i="7"/>
  <c r="Q39" i="7"/>
  <c r="I39" i="7"/>
  <c r="L39" i="7" s="1"/>
  <c r="C39" i="7"/>
  <c r="Q38" i="7"/>
  <c r="I38" i="7"/>
  <c r="L38" i="7" s="1"/>
  <c r="C38" i="7"/>
  <c r="U37" i="7"/>
  <c r="Q37" i="7"/>
  <c r="I37" i="7"/>
  <c r="C37" i="7"/>
  <c r="Q36" i="7"/>
  <c r="I36" i="7"/>
  <c r="C36" i="7"/>
  <c r="U35" i="7"/>
  <c r="U47" i="7" s="1"/>
  <c r="U59" i="7" s="1"/>
  <c r="U71" i="7" s="1"/>
  <c r="U83" i="7" s="1"/>
  <c r="U95" i="7" s="1"/>
  <c r="U107" i="7" s="1"/>
  <c r="U119" i="7" s="1"/>
  <c r="Q35" i="7"/>
  <c r="I35" i="7"/>
  <c r="L35" i="7" s="1"/>
  <c r="C35" i="7"/>
  <c r="U34" i="7"/>
  <c r="U46" i="7" s="1"/>
  <c r="Q34" i="7"/>
  <c r="I34" i="7"/>
  <c r="C34" i="7"/>
  <c r="U33" i="7"/>
  <c r="U45" i="7" s="1"/>
  <c r="U57" i="7" s="1"/>
  <c r="U69" i="7" s="1"/>
  <c r="U81" i="7" s="1"/>
  <c r="U93" i="7" s="1"/>
  <c r="U105" i="7" s="1"/>
  <c r="U117" i="7" s="1"/>
  <c r="Q33" i="7"/>
  <c r="I33" i="7"/>
  <c r="L33" i="7" s="1"/>
  <c r="C33" i="7"/>
  <c r="Q32" i="7"/>
  <c r="I32" i="7"/>
  <c r="L32" i="7" s="1"/>
  <c r="C32" i="7"/>
  <c r="Q31" i="7"/>
  <c r="I31" i="7"/>
  <c r="C31" i="7"/>
  <c r="Q30" i="7"/>
  <c r="I30" i="7"/>
  <c r="L30" i="7" s="1"/>
  <c r="C30" i="7"/>
  <c r="U29" i="7"/>
  <c r="U41" i="7" s="1"/>
  <c r="U53" i="7" s="1"/>
  <c r="U65" i="7" s="1"/>
  <c r="U77" i="7" s="1"/>
  <c r="U89" i="7" s="1"/>
  <c r="U101" i="7" s="1"/>
  <c r="U113" i="7" s="1"/>
  <c r="Q29" i="7"/>
  <c r="I29" i="7"/>
  <c r="L29" i="7" s="1"/>
  <c r="C29" i="7"/>
  <c r="Q28" i="7"/>
  <c r="I28" i="7"/>
  <c r="L28" i="7" s="1"/>
  <c r="C28" i="7"/>
  <c r="U27" i="7"/>
  <c r="U39" i="7" s="1"/>
  <c r="U51" i="7" s="1"/>
  <c r="U63" i="7" s="1"/>
  <c r="U75" i="7" s="1"/>
  <c r="U87" i="7" s="1"/>
  <c r="U99" i="7" s="1"/>
  <c r="U111" i="7" s="1"/>
  <c r="Q27" i="7"/>
  <c r="I27" i="7"/>
  <c r="C27" i="7"/>
  <c r="U26" i="7"/>
  <c r="U38" i="7" s="1"/>
  <c r="U50" i="7" s="1"/>
  <c r="U62" i="7" s="1"/>
  <c r="U74" i="7" s="1"/>
  <c r="U86" i="7" s="1"/>
  <c r="U98" i="7" s="1"/>
  <c r="U110" i="7" s="1"/>
  <c r="U122" i="7" s="1"/>
  <c r="Q26" i="7"/>
  <c r="I26" i="7"/>
  <c r="L26" i="7" s="1"/>
  <c r="C26" i="7"/>
  <c r="U25" i="7"/>
  <c r="Q25" i="7"/>
  <c r="I25" i="7"/>
  <c r="L25" i="7" s="1"/>
  <c r="C25" i="7"/>
  <c r="U24" i="7"/>
  <c r="U36" i="7" s="1"/>
  <c r="U48" i="7" s="1"/>
  <c r="U60" i="7" s="1"/>
  <c r="U72" i="7" s="1"/>
  <c r="U84" i="7" s="1"/>
  <c r="U96" i="7" s="1"/>
  <c r="U108" i="7" s="1"/>
  <c r="U120" i="7" s="1"/>
  <c r="Q24" i="7"/>
  <c r="I24" i="7"/>
  <c r="L24" i="7" s="1"/>
  <c r="C24" i="7"/>
  <c r="U23" i="7"/>
  <c r="Q23" i="7"/>
  <c r="I23" i="7"/>
  <c r="L23" i="7" s="1"/>
  <c r="C23" i="7"/>
  <c r="U22" i="7"/>
  <c r="Q22" i="7"/>
  <c r="I22" i="7"/>
  <c r="C22" i="7"/>
  <c r="U21" i="7"/>
  <c r="Q21" i="7"/>
  <c r="I21" i="7"/>
  <c r="L21" i="7" s="1"/>
  <c r="C21" i="7"/>
  <c r="U20" i="7"/>
  <c r="U32" i="7" s="1"/>
  <c r="U44" i="7" s="1"/>
  <c r="U56" i="7" s="1"/>
  <c r="U68" i="7" s="1"/>
  <c r="U80" i="7" s="1"/>
  <c r="U92" i="7" s="1"/>
  <c r="U104" i="7" s="1"/>
  <c r="U116" i="7" s="1"/>
  <c r="Q20" i="7"/>
  <c r="I20" i="7"/>
  <c r="L20" i="7" s="1"/>
  <c r="C20" i="7"/>
  <c r="U19" i="7"/>
  <c r="Q19" i="7"/>
  <c r="I19" i="7"/>
  <c r="L19" i="7" s="1"/>
  <c r="C19" i="7"/>
  <c r="U18" i="7"/>
  <c r="U30" i="7" s="1"/>
  <c r="U42" i="7" s="1"/>
  <c r="U54" i="7" s="1"/>
  <c r="Q18" i="7"/>
  <c r="I18" i="7"/>
  <c r="C18" i="7"/>
  <c r="U17" i="7"/>
  <c r="Q17" i="7"/>
  <c r="I17" i="7"/>
  <c r="L17" i="7" s="1"/>
  <c r="C17" i="7"/>
  <c r="U16" i="7"/>
  <c r="Q16" i="7"/>
  <c r="I16" i="7"/>
  <c r="C16" i="7"/>
  <c r="U15" i="7"/>
  <c r="Q15" i="7"/>
  <c r="I15" i="7"/>
  <c r="C15" i="7"/>
  <c r="Q14" i="7"/>
  <c r="I14" i="7"/>
  <c r="C14" i="7"/>
  <c r="Q13" i="7"/>
  <c r="J13" i="7"/>
  <c r="M13" i="7" s="1"/>
  <c r="C13" i="7"/>
  <c r="Q12" i="7"/>
  <c r="J12" i="7"/>
  <c r="M12" i="7" s="1"/>
  <c r="C12" i="7"/>
  <c r="Q11" i="7"/>
  <c r="J11" i="7"/>
  <c r="M11" i="7" s="1"/>
  <c r="C11" i="7"/>
  <c r="Q10" i="7"/>
  <c r="J10" i="7"/>
  <c r="M10" i="7" s="1"/>
  <c r="C10" i="7"/>
  <c r="Q9" i="7"/>
  <c r="J9" i="7"/>
  <c r="M9" i="7" s="1"/>
  <c r="C9" i="7"/>
  <c r="Q8" i="7"/>
  <c r="J8" i="7"/>
  <c r="M8" i="7" s="1"/>
  <c r="C8" i="7"/>
  <c r="Q7" i="7"/>
  <c r="J7" i="7"/>
  <c r="M7" i="7" s="1"/>
  <c r="C7" i="7"/>
  <c r="Q6" i="7"/>
  <c r="J6" i="7"/>
  <c r="M6" i="7" s="1"/>
  <c r="C6" i="7"/>
  <c r="Q5" i="7"/>
  <c r="J5" i="7"/>
  <c r="M5" i="7" s="1"/>
  <c r="C5" i="7"/>
  <c r="Q4" i="7"/>
  <c r="J4" i="7"/>
  <c r="M4" i="7" s="1"/>
  <c r="C4" i="7"/>
  <c r="Q3" i="7"/>
  <c r="J3" i="7"/>
  <c r="M3" i="7" s="1"/>
  <c r="C3" i="7"/>
  <c r="B3" i="7"/>
  <c r="D3" i="7" s="1"/>
  <c r="P3" i="7" s="1"/>
  <c r="U44" i="5"/>
  <c r="U56" i="5" s="1"/>
  <c r="U68" i="5" s="1"/>
  <c r="U80" i="5" s="1"/>
  <c r="U92" i="5" s="1"/>
  <c r="U104" i="5" s="1"/>
  <c r="U116" i="5" s="1"/>
  <c r="U46" i="5"/>
  <c r="U58" i="5" s="1"/>
  <c r="U70" i="5" s="1"/>
  <c r="U82" i="5" s="1"/>
  <c r="U94" i="5" s="1"/>
  <c r="U106" i="5" s="1"/>
  <c r="U118" i="5" s="1"/>
  <c r="U47" i="5"/>
  <c r="U59" i="5" s="1"/>
  <c r="U71" i="5" s="1"/>
  <c r="U83" i="5" s="1"/>
  <c r="U95" i="5" s="1"/>
  <c r="U107" i="5" s="1"/>
  <c r="U119" i="5" s="1"/>
  <c r="U16" i="5"/>
  <c r="U28" i="5" s="1"/>
  <c r="U40" i="5" s="1"/>
  <c r="U52" i="5" s="1"/>
  <c r="U64" i="5" s="1"/>
  <c r="U76" i="5" s="1"/>
  <c r="U88" i="5" s="1"/>
  <c r="U100" i="5" s="1"/>
  <c r="U112" i="5" s="1"/>
  <c r="U17" i="5"/>
  <c r="U29" i="5" s="1"/>
  <c r="U41" i="5" s="1"/>
  <c r="U53" i="5" s="1"/>
  <c r="U65" i="5" s="1"/>
  <c r="U77" i="5" s="1"/>
  <c r="U89" i="5" s="1"/>
  <c r="U101" i="5" s="1"/>
  <c r="U113" i="5" s="1"/>
  <c r="U18" i="5"/>
  <c r="U30" i="5" s="1"/>
  <c r="U42" i="5" s="1"/>
  <c r="U54" i="5" s="1"/>
  <c r="U66" i="5" s="1"/>
  <c r="U78" i="5" s="1"/>
  <c r="U90" i="5" s="1"/>
  <c r="U102" i="5" s="1"/>
  <c r="U114" i="5" s="1"/>
  <c r="U19" i="5"/>
  <c r="U31" i="5" s="1"/>
  <c r="U43" i="5" s="1"/>
  <c r="U55" i="5" s="1"/>
  <c r="U67" i="5" s="1"/>
  <c r="U79" i="5" s="1"/>
  <c r="U91" i="5" s="1"/>
  <c r="U103" i="5" s="1"/>
  <c r="U115" i="5" s="1"/>
  <c r="U20" i="5"/>
  <c r="U21" i="5"/>
  <c r="U33" i="5" s="1"/>
  <c r="U45" i="5" s="1"/>
  <c r="U57" i="5" s="1"/>
  <c r="U69" i="5" s="1"/>
  <c r="U81" i="5" s="1"/>
  <c r="U93" i="5" s="1"/>
  <c r="U105" i="5" s="1"/>
  <c r="U117" i="5" s="1"/>
  <c r="U22" i="5"/>
  <c r="U23" i="5"/>
  <c r="U24" i="5"/>
  <c r="U25" i="5"/>
  <c r="U26" i="5"/>
  <c r="U32" i="5"/>
  <c r="U34" i="5"/>
  <c r="U35" i="5"/>
  <c r="U36" i="5"/>
  <c r="U48" i="5" s="1"/>
  <c r="U60" i="5" s="1"/>
  <c r="U72" i="5" s="1"/>
  <c r="U84" i="5" s="1"/>
  <c r="U96" i="5" s="1"/>
  <c r="U108" i="5" s="1"/>
  <c r="U120" i="5" s="1"/>
  <c r="U37" i="5"/>
  <c r="U49" i="5" s="1"/>
  <c r="U61" i="5" s="1"/>
  <c r="U73" i="5" s="1"/>
  <c r="U85" i="5" s="1"/>
  <c r="U97" i="5" s="1"/>
  <c r="U109" i="5" s="1"/>
  <c r="U121" i="5" s="1"/>
  <c r="U38" i="5"/>
  <c r="U50" i="5" s="1"/>
  <c r="U62" i="5" s="1"/>
  <c r="U74" i="5" s="1"/>
  <c r="U86" i="5" s="1"/>
  <c r="U98" i="5" s="1"/>
  <c r="U110" i="5" s="1"/>
  <c r="U122" i="5" s="1"/>
  <c r="U15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3" i="5"/>
  <c r="C6" i="6"/>
  <c r="B3" i="5" s="1"/>
  <c r="L29" i="5"/>
  <c r="L31" i="5"/>
  <c r="L33" i="5"/>
  <c r="L53" i="5"/>
  <c r="L55" i="5"/>
  <c r="L57" i="5"/>
  <c r="L59" i="5"/>
  <c r="L61" i="5"/>
  <c r="L77" i="5"/>
  <c r="L79" i="5"/>
  <c r="L101" i="5"/>
  <c r="L103" i="5"/>
  <c r="L109" i="5"/>
  <c r="C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37" i="7" l="1"/>
  <c r="D37" i="7" s="1"/>
  <c r="P37" i="7" s="1"/>
  <c r="R37" i="7" s="1"/>
  <c r="B44" i="7"/>
  <c r="D44" i="7" s="1"/>
  <c r="F44" i="7" s="1"/>
  <c r="G44" i="7" s="1"/>
  <c r="H44" i="7" s="1"/>
  <c r="B75" i="7"/>
  <c r="D75" i="7" s="1"/>
  <c r="F75" i="7" s="1"/>
  <c r="G75" i="7" s="1"/>
  <c r="H75" i="7" s="1"/>
  <c r="B26" i="7"/>
  <c r="B31" i="7"/>
  <c r="D31" i="7" s="1"/>
  <c r="P31" i="7" s="1"/>
  <c r="R31" i="7" s="1"/>
  <c r="B21" i="7"/>
  <c r="B69" i="7"/>
  <c r="D69" i="7" s="1"/>
  <c r="F69" i="7" s="1"/>
  <c r="G69" i="7" s="1"/>
  <c r="H69" i="7" s="1"/>
  <c r="B10" i="7"/>
  <c r="D10" i="7" s="1"/>
  <c r="B4" i="7"/>
  <c r="D4" i="7" s="1"/>
  <c r="P4" i="7" s="1"/>
  <c r="R4" i="7" s="1"/>
  <c r="T4" i="7" s="1"/>
  <c r="B83" i="7"/>
  <c r="D83" i="7" s="1"/>
  <c r="E83" i="7" s="1"/>
  <c r="B22" i="7"/>
  <c r="D22" i="7" s="1"/>
  <c r="E22" i="7" s="1"/>
  <c r="J22" i="7" s="1"/>
  <c r="M22" i="7" s="1"/>
  <c r="B52" i="7"/>
  <c r="D52" i="7" s="1"/>
  <c r="B91" i="7"/>
  <c r="D91" i="7" s="1"/>
  <c r="B12" i="7"/>
  <c r="B40" i="7"/>
  <c r="D40" i="7" s="1"/>
  <c r="B47" i="7"/>
  <c r="D47" i="7" s="1"/>
  <c r="F47" i="7" s="1"/>
  <c r="G47" i="7" s="1"/>
  <c r="H47" i="7" s="1"/>
  <c r="B53" i="7"/>
  <c r="D53" i="7" s="1"/>
  <c r="F53" i="7" s="1"/>
  <c r="G53" i="7" s="1"/>
  <c r="H53" i="7" s="1"/>
  <c r="B59" i="7"/>
  <c r="D59" i="7" s="1"/>
  <c r="B85" i="7"/>
  <c r="D85" i="7" s="1"/>
  <c r="F85" i="7" s="1"/>
  <c r="G85" i="7" s="1"/>
  <c r="H85" i="7" s="1"/>
  <c r="B6" i="7"/>
  <c r="B11" i="7"/>
  <c r="D11" i="7" s="1"/>
  <c r="E11" i="7" s="1"/>
  <c r="I11" i="7" s="1"/>
  <c r="K11" i="7" s="1"/>
  <c r="N11" i="7" s="1"/>
  <c r="B23" i="7"/>
  <c r="D23" i="7" s="1"/>
  <c r="P23" i="7" s="1"/>
  <c r="R23" i="7" s="1"/>
  <c r="B113" i="7"/>
  <c r="D113" i="7" s="1"/>
  <c r="F113" i="7" s="1"/>
  <c r="G113" i="7" s="1"/>
  <c r="H113" i="7" s="1"/>
  <c r="B35" i="7"/>
  <c r="D35" i="7" s="1"/>
  <c r="F35" i="7" s="1"/>
  <c r="G35" i="7" s="1"/>
  <c r="H35" i="7" s="1"/>
  <c r="B100" i="7"/>
  <c r="D100" i="7" s="1"/>
  <c r="B45" i="7"/>
  <c r="D45" i="7" s="1"/>
  <c r="E45" i="7" s="1"/>
  <c r="B7" i="7"/>
  <c r="D7" i="7" s="1"/>
  <c r="P7" i="7" s="1"/>
  <c r="R7" i="7" s="1"/>
  <c r="T7" i="7" s="1"/>
  <c r="B104" i="7"/>
  <c r="D104" i="7" s="1"/>
  <c r="F104" i="7" s="1"/>
  <c r="G104" i="7" s="1"/>
  <c r="H104" i="7" s="1"/>
  <c r="B58" i="7"/>
  <c r="D58" i="7" s="1"/>
  <c r="B13" i="7"/>
  <c r="D13" i="7" s="1"/>
  <c r="P13" i="7" s="1"/>
  <c r="R13" i="7" s="1"/>
  <c r="S13" i="7" s="1"/>
  <c r="B60" i="7"/>
  <c r="D60" i="7" s="1"/>
  <c r="F60" i="7" s="1"/>
  <c r="G60" i="7" s="1"/>
  <c r="H60" i="7" s="1"/>
  <c r="B80" i="7"/>
  <c r="D80" i="7" s="1"/>
  <c r="F80" i="7" s="1"/>
  <c r="G80" i="7" s="1"/>
  <c r="H80" i="7" s="1"/>
  <c r="B77" i="7"/>
  <c r="D77" i="7" s="1"/>
  <c r="B71" i="7"/>
  <c r="D71" i="7" s="1"/>
  <c r="F71" i="7" s="1"/>
  <c r="G71" i="7" s="1"/>
  <c r="H71" i="7" s="1"/>
  <c r="B99" i="7"/>
  <c r="D99" i="7" s="1"/>
  <c r="B29" i="7"/>
  <c r="D29" i="7" s="1"/>
  <c r="B79" i="7"/>
  <c r="D79" i="7" s="1"/>
  <c r="B86" i="7"/>
  <c r="D86" i="7" s="1"/>
  <c r="B30" i="7"/>
  <c r="D30" i="7" s="1"/>
  <c r="P30" i="7" s="1"/>
  <c r="R30" i="7" s="1"/>
  <c r="T30" i="7" s="1"/>
  <c r="B55" i="7"/>
  <c r="D55" i="7" s="1"/>
  <c r="F55" i="7" s="1"/>
  <c r="G55" i="7" s="1"/>
  <c r="H55" i="7" s="1"/>
  <c r="B94" i="7"/>
  <c r="D94" i="7" s="1"/>
  <c r="B108" i="7"/>
  <c r="D108" i="7" s="1"/>
  <c r="E108" i="7" s="1"/>
  <c r="B65" i="7"/>
  <c r="D65" i="7" s="1"/>
  <c r="E65" i="7" s="1"/>
  <c r="J65" i="7" s="1"/>
  <c r="K65" i="7" s="1"/>
  <c r="N65" i="7" s="1"/>
  <c r="B112" i="7"/>
  <c r="D112" i="7" s="1"/>
  <c r="B19" i="7"/>
  <c r="D19" i="7" s="1"/>
  <c r="E19" i="7" s="1"/>
  <c r="J19" i="7" s="1"/>
  <c r="B14" i="7"/>
  <c r="D14" i="7" s="1"/>
  <c r="F14" i="7" s="1"/>
  <c r="G14" i="7" s="1"/>
  <c r="H14" i="7" s="1"/>
  <c r="B49" i="7"/>
  <c r="D49" i="7" s="1"/>
  <c r="E49" i="7" s="1"/>
  <c r="P49" i="7" s="1"/>
  <c r="R49" i="7" s="1"/>
  <c r="S49" i="7" s="1"/>
  <c r="B38" i="7"/>
  <c r="D38" i="7" s="1"/>
  <c r="F38" i="7" s="1"/>
  <c r="G38" i="7" s="1"/>
  <c r="H38" i="7" s="1"/>
  <c r="B70" i="7"/>
  <c r="B39" i="7"/>
  <c r="D39" i="7" s="1"/>
  <c r="B5" i="7"/>
  <c r="D5" i="7" s="1"/>
  <c r="F5" i="7" s="1"/>
  <c r="G5" i="7" s="1"/>
  <c r="H5" i="7" s="1"/>
  <c r="B48" i="7"/>
  <c r="D48" i="7" s="1"/>
  <c r="B8" i="7"/>
  <c r="D8" i="7" s="1"/>
  <c r="E8" i="7" s="1"/>
  <c r="I8" i="7" s="1"/>
  <c r="B25" i="7"/>
  <c r="D25" i="7" s="1"/>
  <c r="P25" i="7" s="1"/>
  <c r="R25" i="7" s="1"/>
  <c r="T25" i="7" s="1"/>
  <c r="B32" i="7"/>
  <c r="D32" i="7" s="1"/>
  <c r="F32" i="7" s="1"/>
  <c r="G32" i="7" s="1"/>
  <c r="H32" i="7" s="1"/>
  <c r="B57" i="7"/>
  <c r="D57" i="7" s="1"/>
  <c r="E57" i="7" s="1"/>
  <c r="B76" i="7"/>
  <c r="B90" i="7"/>
  <c r="D90" i="7" s="1"/>
  <c r="B118" i="7"/>
  <c r="D118" i="7" s="1"/>
  <c r="E118" i="7" s="1"/>
  <c r="P118" i="7" s="1"/>
  <c r="R118" i="7" s="1"/>
  <c r="T118" i="7" s="1"/>
  <c r="B105" i="7"/>
  <c r="D105" i="7" s="1"/>
  <c r="B66" i="7"/>
  <c r="D66" i="7" s="1"/>
  <c r="B24" i="7"/>
  <c r="D24" i="7" s="1"/>
  <c r="P24" i="7" s="1"/>
  <c r="R24" i="7" s="1"/>
  <c r="T24" i="7" s="1"/>
  <c r="B81" i="7"/>
  <c r="D81" i="7" s="1"/>
  <c r="F81" i="7" s="1"/>
  <c r="G81" i="7" s="1"/>
  <c r="H81" i="7" s="1"/>
  <c r="B9" i="7"/>
  <c r="D9" i="7" s="1"/>
  <c r="E9" i="7" s="1"/>
  <c r="I9" i="7" s="1"/>
  <c r="B15" i="7"/>
  <c r="D15" i="7" s="1"/>
  <c r="E15" i="7" s="1"/>
  <c r="J15" i="7" s="1"/>
  <c r="M15" i="7" s="1"/>
  <c r="D21" i="7"/>
  <c r="P21" i="7" s="1"/>
  <c r="R21" i="7" s="1"/>
  <c r="T21" i="7" s="1"/>
  <c r="P65" i="7"/>
  <c r="R65" i="7" s="1"/>
  <c r="S65" i="7" s="1"/>
  <c r="B95" i="7"/>
  <c r="D95" i="7" s="1"/>
  <c r="F95" i="7" s="1"/>
  <c r="G95" i="7" s="1"/>
  <c r="H95" i="7" s="1"/>
  <c r="B115" i="7"/>
  <c r="D115" i="7" s="1"/>
  <c r="F115" i="7" s="1"/>
  <c r="G115" i="7" s="1"/>
  <c r="H115" i="7" s="1"/>
  <c r="B122" i="7"/>
  <c r="D122" i="7" s="1"/>
  <c r="F122" i="7" s="1"/>
  <c r="G122" i="7" s="1"/>
  <c r="H122" i="7" s="1"/>
  <c r="D6" i="7"/>
  <c r="F6" i="7" s="1"/>
  <c r="G6" i="7" s="1"/>
  <c r="H6" i="7" s="1"/>
  <c r="D12" i="7"/>
  <c r="E12" i="7" s="1"/>
  <c r="I12" i="7" s="1"/>
  <c r="D70" i="7"/>
  <c r="E70" i="7" s="1"/>
  <c r="D103" i="7"/>
  <c r="F103" i="7" s="1"/>
  <c r="G103" i="7" s="1"/>
  <c r="H103" i="7" s="1"/>
  <c r="T31" i="7"/>
  <c r="S31" i="7"/>
  <c r="B28" i="7"/>
  <c r="D28" i="7" s="1"/>
  <c r="F28" i="7" s="1"/>
  <c r="G28" i="7" s="1"/>
  <c r="H28" i="7" s="1"/>
  <c r="B73" i="7"/>
  <c r="B20" i="7"/>
  <c r="D20" i="7" s="1"/>
  <c r="P20" i="7" s="1"/>
  <c r="R20" i="7" s="1"/>
  <c r="B42" i="7"/>
  <c r="D42" i="7" s="1"/>
  <c r="F42" i="7" s="1"/>
  <c r="G42" i="7" s="1"/>
  <c r="H42" i="7" s="1"/>
  <c r="B64" i="7"/>
  <c r="D64" i="7" s="1"/>
  <c r="E64" i="7" s="1"/>
  <c r="B68" i="7"/>
  <c r="D68" i="7" s="1"/>
  <c r="E68" i="7" s="1"/>
  <c r="D73" i="7"/>
  <c r="F73" i="7" s="1"/>
  <c r="G73" i="7" s="1"/>
  <c r="H73" i="7" s="1"/>
  <c r="B88" i="7"/>
  <c r="D88" i="7" s="1"/>
  <c r="E88" i="7" s="1"/>
  <c r="B97" i="7"/>
  <c r="D97" i="7" s="1"/>
  <c r="F97" i="7" s="1"/>
  <c r="G97" i="7" s="1"/>
  <c r="H97" i="7" s="1"/>
  <c r="E85" i="7"/>
  <c r="P85" i="7" s="1"/>
  <c r="R85" i="7" s="1"/>
  <c r="T85" i="7" s="1"/>
  <c r="D26" i="7"/>
  <c r="P26" i="7" s="1"/>
  <c r="R26" i="7" s="1"/>
  <c r="T26" i="7" s="1"/>
  <c r="B17" i="7"/>
  <c r="D17" i="7" s="1"/>
  <c r="B93" i="7"/>
  <c r="D93" i="7" s="1"/>
  <c r="B107" i="7"/>
  <c r="D107" i="7" s="1"/>
  <c r="F107" i="7" s="1"/>
  <c r="G107" i="7" s="1"/>
  <c r="H107" i="7" s="1"/>
  <c r="B116" i="7"/>
  <c r="D116" i="7" s="1"/>
  <c r="B120" i="7"/>
  <c r="D120" i="7" s="1"/>
  <c r="B111" i="7"/>
  <c r="D111" i="7" s="1"/>
  <c r="B33" i="7"/>
  <c r="B51" i="7"/>
  <c r="D51" i="7" s="1"/>
  <c r="E51" i="7" s="1"/>
  <c r="B78" i="7"/>
  <c r="D78" i="7" s="1"/>
  <c r="F78" i="7" s="1"/>
  <c r="G78" i="7" s="1"/>
  <c r="H78" i="7" s="1"/>
  <c r="B102" i="7"/>
  <c r="D102" i="7" s="1"/>
  <c r="F102" i="7" s="1"/>
  <c r="G102" i="7" s="1"/>
  <c r="H102" i="7" s="1"/>
  <c r="D33" i="7"/>
  <c r="F33" i="7" s="1"/>
  <c r="G33" i="7" s="1"/>
  <c r="H33" i="7" s="1"/>
  <c r="B74" i="7"/>
  <c r="D74" i="7" s="1"/>
  <c r="F74" i="7" s="1"/>
  <c r="G74" i="7" s="1"/>
  <c r="H74" i="7" s="1"/>
  <c r="B84" i="7"/>
  <c r="D84" i="7" s="1"/>
  <c r="E84" i="7" s="1"/>
  <c r="J84" i="7" s="1"/>
  <c r="B89" i="7"/>
  <c r="D89" i="7" s="1"/>
  <c r="F89" i="7" s="1"/>
  <c r="G89" i="7" s="1"/>
  <c r="H89" i="7" s="1"/>
  <c r="B43" i="7"/>
  <c r="D43" i="7" s="1"/>
  <c r="F43" i="7" s="1"/>
  <c r="G43" i="7" s="1"/>
  <c r="H43" i="7" s="1"/>
  <c r="B98" i="7"/>
  <c r="D98" i="7" s="1"/>
  <c r="B121" i="7"/>
  <c r="D121" i="7" s="1"/>
  <c r="B18" i="7"/>
  <c r="D18" i="7" s="1"/>
  <c r="B34" i="7"/>
  <c r="D34" i="7" s="1"/>
  <c r="B61" i="7"/>
  <c r="D61" i="7" s="1"/>
  <c r="F61" i="7" s="1"/>
  <c r="G61" i="7" s="1"/>
  <c r="H61" i="7" s="1"/>
  <c r="B117" i="7"/>
  <c r="D117" i="7" s="1"/>
  <c r="F117" i="7" s="1"/>
  <c r="G117" i="7" s="1"/>
  <c r="H117" i="7" s="1"/>
  <c r="B110" i="7"/>
  <c r="D110" i="7" s="1"/>
  <c r="F110" i="7" s="1"/>
  <c r="G110" i="7" s="1"/>
  <c r="H110" i="7" s="1"/>
  <c r="B36" i="7"/>
  <c r="D36" i="7" s="1"/>
  <c r="P36" i="7" s="1"/>
  <c r="R36" i="7" s="1"/>
  <c r="T36" i="7" s="1"/>
  <c r="B82" i="7"/>
  <c r="D82" i="7" s="1"/>
  <c r="B27" i="7"/>
  <c r="D27" i="7" s="1"/>
  <c r="E27" i="7" s="1"/>
  <c r="J27" i="7" s="1"/>
  <c r="M27" i="7" s="1"/>
  <c r="B114" i="7"/>
  <c r="D114" i="7" s="1"/>
  <c r="B41" i="7"/>
  <c r="D41" i="7" s="1"/>
  <c r="F41" i="7" s="1"/>
  <c r="G41" i="7" s="1"/>
  <c r="H41" i="7" s="1"/>
  <c r="B63" i="7"/>
  <c r="D63" i="7" s="1"/>
  <c r="F63" i="7" s="1"/>
  <c r="G63" i="7" s="1"/>
  <c r="H63" i="7" s="1"/>
  <c r="B72" i="7"/>
  <c r="D72" i="7" s="1"/>
  <c r="E72" i="7" s="1"/>
  <c r="B119" i="7"/>
  <c r="D119" i="7" s="1"/>
  <c r="F119" i="7" s="1"/>
  <c r="G119" i="7" s="1"/>
  <c r="H119" i="7" s="1"/>
  <c r="B54" i="7"/>
  <c r="D54" i="7" s="1"/>
  <c r="F54" i="7" s="1"/>
  <c r="G54" i="7" s="1"/>
  <c r="H54" i="7" s="1"/>
  <c r="B92" i="7"/>
  <c r="D92" i="7" s="1"/>
  <c r="B101" i="7"/>
  <c r="D101" i="7" s="1"/>
  <c r="B16" i="7"/>
  <c r="D16" i="7" s="1"/>
  <c r="E16" i="7" s="1"/>
  <c r="J16" i="7" s="1"/>
  <c r="M16" i="7" s="1"/>
  <c r="B46" i="7"/>
  <c r="D46" i="7" s="1"/>
  <c r="B67" i="7"/>
  <c r="D67" i="7" s="1"/>
  <c r="F67" i="7" s="1"/>
  <c r="G67" i="7" s="1"/>
  <c r="H67" i="7" s="1"/>
  <c r="B87" i="7"/>
  <c r="D87" i="7" s="1"/>
  <c r="F87" i="7" s="1"/>
  <c r="G87" i="7" s="1"/>
  <c r="H87" i="7" s="1"/>
  <c r="B96" i="7"/>
  <c r="D96" i="7" s="1"/>
  <c r="F96" i="7" s="1"/>
  <c r="G96" i="7" s="1"/>
  <c r="H96" i="7" s="1"/>
  <c r="B106" i="7"/>
  <c r="D106" i="7" s="1"/>
  <c r="E106" i="7" s="1"/>
  <c r="F105" i="7"/>
  <c r="G105" i="7" s="1"/>
  <c r="H105" i="7" s="1"/>
  <c r="E105" i="7"/>
  <c r="F59" i="7"/>
  <c r="G59" i="7" s="1"/>
  <c r="H59" i="7" s="1"/>
  <c r="E59" i="7"/>
  <c r="F66" i="7"/>
  <c r="G66" i="7" s="1"/>
  <c r="H66" i="7" s="1"/>
  <c r="E66" i="7"/>
  <c r="L18" i="7"/>
  <c r="L85" i="7"/>
  <c r="F86" i="7"/>
  <c r="G86" i="7" s="1"/>
  <c r="H86" i="7" s="1"/>
  <c r="E86" i="7"/>
  <c r="L34" i="7"/>
  <c r="F79" i="7"/>
  <c r="G79" i="7" s="1"/>
  <c r="H79" i="7" s="1"/>
  <c r="E79" i="7"/>
  <c r="L22" i="7"/>
  <c r="L64" i="7"/>
  <c r="F3" i="7"/>
  <c r="G3" i="7" s="1"/>
  <c r="H3" i="7" s="1"/>
  <c r="E3" i="7"/>
  <c r="I3" i="7" s="1"/>
  <c r="L87" i="7"/>
  <c r="U31" i="7"/>
  <c r="U43" i="7" s="1"/>
  <c r="U55" i="7" s="1"/>
  <c r="U67" i="7" s="1"/>
  <c r="U79" i="7" s="1"/>
  <c r="U91" i="7" s="1"/>
  <c r="U103" i="7" s="1"/>
  <c r="U115" i="7" s="1"/>
  <c r="E20" i="7"/>
  <c r="J20" i="7" s="1"/>
  <c r="L115" i="7"/>
  <c r="F62" i="7"/>
  <c r="G62" i="7" s="1"/>
  <c r="H62" i="7" s="1"/>
  <c r="E62" i="7"/>
  <c r="L16" i="7"/>
  <c r="L31" i="7"/>
  <c r="F10" i="7"/>
  <c r="G10" i="7" s="1"/>
  <c r="H10" i="7" s="1"/>
  <c r="P10" i="7"/>
  <c r="R10" i="7" s="1"/>
  <c r="E10" i="7"/>
  <c r="I10" i="7" s="1"/>
  <c r="R3" i="7"/>
  <c r="T3" i="7" s="1"/>
  <c r="L48" i="7"/>
  <c r="E69" i="7"/>
  <c r="E50" i="7"/>
  <c r="F50" i="7"/>
  <c r="G50" i="7" s="1"/>
  <c r="H50" i="7" s="1"/>
  <c r="P27" i="7"/>
  <c r="R27" i="7" s="1"/>
  <c r="L118" i="7"/>
  <c r="U28" i="7"/>
  <c r="F48" i="7"/>
  <c r="G48" i="7" s="1"/>
  <c r="H48" i="7" s="1"/>
  <c r="E48" i="7"/>
  <c r="L98" i="7"/>
  <c r="L37" i="7"/>
  <c r="E75" i="7"/>
  <c r="L46" i="7"/>
  <c r="L69" i="7"/>
  <c r="F99" i="7"/>
  <c r="G99" i="7" s="1"/>
  <c r="H99" i="7" s="1"/>
  <c r="E99" i="7"/>
  <c r="L116" i="7"/>
  <c r="L15" i="7"/>
  <c r="O15" i="7" s="1"/>
  <c r="K15" i="7"/>
  <c r="N15" i="7" s="1"/>
  <c r="F77" i="7"/>
  <c r="G77" i="7" s="1"/>
  <c r="H77" i="7" s="1"/>
  <c r="E77" i="7"/>
  <c r="E44" i="7"/>
  <c r="P56" i="7"/>
  <c r="R56" i="7" s="1"/>
  <c r="T56" i="7" s="1"/>
  <c r="J56" i="7"/>
  <c r="L84" i="7"/>
  <c r="L51" i="7"/>
  <c r="F56" i="7"/>
  <c r="G56" i="7" s="1"/>
  <c r="H56" i="7" s="1"/>
  <c r="L67" i="7"/>
  <c r="L102" i="7"/>
  <c r="S7" i="7"/>
  <c r="L99" i="7"/>
  <c r="P29" i="7"/>
  <c r="R29" i="7" s="1"/>
  <c r="E29" i="7"/>
  <c r="J29" i="7" s="1"/>
  <c r="F29" i="7"/>
  <c r="G29" i="7" s="1"/>
  <c r="H29" i="7" s="1"/>
  <c r="L27" i="7"/>
  <c r="L66" i="7"/>
  <c r="E31" i="7"/>
  <c r="J31" i="7" s="1"/>
  <c r="M31" i="7" s="1"/>
  <c r="L68" i="7"/>
  <c r="L36" i="7"/>
  <c r="L14" i="7"/>
  <c r="F31" i="7"/>
  <c r="G31" i="7" s="1"/>
  <c r="H31" i="7" s="1"/>
  <c r="E109" i="7"/>
  <c r="L112" i="7"/>
  <c r="L91" i="7"/>
  <c r="L80" i="7"/>
  <c r="D76" i="7"/>
  <c r="U27" i="5"/>
  <c r="U39" i="5" s="1"/>
  <c r="U51" i="5" s="1"/>
  <c r="U63" i="5" s="1"/>
  <c r="U75" i="5" s="1"/>
  <c r="U87" i="5" s="1"/>
  <c r="U99" i="5" s="1"/>
  <c r="U111" i="5" s="1"/>
  <c r="B41" i="5"/>
  <c r="D41" i="5" s="1"/>
  <c r="B93" i="5"/>
  <c r="D93" i="5" s="1"/>
  <c r="B72" i="5"/>
  <c r="D72" i="5" s="1"/>
  <c r="B71" i="5"/>
  <c r="D71" i="5" s="1"/>
  <c r="B68" i="5"/>
  <c r="D68" i="5" s="1"/>
  <c r="B67" i="5"/>
  <c r="D67" i="5" s="1"/>
  <c r="B66" i="5"/>
  <c r="D66" i="5" s="1"/>
  <c r="B70" i="5"/>
  <c r="D70" i="5" s="1"/>
  <c r="B69" i="5"/>
  <c r="D69" i="5" s="1"/>
  <c r="B65" i="5"/>
  <c r="D65" i="5" s="1"/>
  <c r="B64" i="5"/>
  <c r="D64" i="5" s="1"/>
  <c r="B63" i="5"/>
  <c r="D63" i="5" s="1"/>
  <c r="B62" i="5"/>
  <c r="D62" i="5" s="1"/>
  <c r="B110" i="5"/>
  <c r="D110" i="5" s="1"/>
  <c r="E110" i="5" s="1"/>
  <c r="B108" i="5"/>
  <c r="D108" i="5" s="1"/>
  <c r="B109" i="5"/>
  <c r="D109" i="5" s="1"/>
  <c r="B40" i="5"/>
  <c r="D40" i="5" s="1"/>
  <c r="B39" i="5"/>
  <c r="D39" i="5" s="1"/>
  <c r="B38" i="5"/>
  <c r="D38" i="5" s="1"/>
  <c r="B37" i="5"/>
  <c r="D37" i="5" s="1"/>
  <c r="P37" i="5" s="1"/>
  <c r="B107" i="5"/>
  <c r="D107" i="5" s="1"/>
  <c r="B36" i="5"/>
  <c r="D36" i="5" s="1"/>
  <c r="P36" i="5" s="1"/>
  <c r="B104" i="5"/>
  <c r="D104" i="5" s="1"/>
  <c r="B35" i="5"/>
  <c r="D35" i="5" s="1"/>
  <c r="P35" i="5" s="1"/>
  <c r="B98" i="5"/>
  <c r="D98" i="5" s="1"/>
  <c r="B32" i="5"/>
  <c r="D32" i="5" s="1"/>
  <c r="P32" i="5" s="1"/>
  <c r="B97" i="5"/>
  <c r="D97" i="5" s="1"/>
  <c r="B26" i="5"/>
  <c r="D26" i="5" s="1"/>
  <c r="P26" i="5" s="1"/>
  <c r="B96" i="5"/>
  <c r="D96" i="5" s="1"/>
  <c r="B25" i="5"/>
  <c r="D25" i="5" s="1"/>
  <c r="P25" i="5" s="1"/>
  <c r="B95" i="5"/>
  <c r="D95" i="5" s="1"/>
  <c r="B24" i="5"/>
  <c r="D24" i="5" s="1"/>
  <c r="P24" i="5" s="1"/>
  <c r="B94" i="5"/>
  <c r="D94" i="5" s="1"/>
  <c r="B23" i="5"/>
  <c r="D23" i="5" s="1"/>
  <c r="P23" i="5" s="1"/>
  <c r="B91" i="5"/>
  <c r="D91" i="5" s="1"/>
  <c r="B120" i="5"/>
  <c r="D120" i="5" s="1"/>
  <c r="B89" i="5"/>
  <c r="D89" i="5" s="1"/>
  <c r="B56" i="5"/>
  <c r="D56" i="5" s="1"/>
  <c r="B20" i="5"/>
  <c r="D20" i="5" s="1"/>
  <c r="P20" i="5" s="1"/>
  <c r="B21" i="5"/>
  <c r="D21" i="5" s="1"/>
  <c r="P21" i="5" s="1"/>
  <c r="B17" i="5"/>
  <c r="D17" i="5" s="1"/>
  <c r="P17" i="5" s="1"/>
  <c r="B116" i="5"/>
  <c r="D116" i="5" s="1"/>
  <c r="E116" i="5" s="1"/>
  <c r="B85" i="5"/>
  <c r="D85" i="5" s="1"/>
  <c r="B47" i="5"/>
  <c r="D47" i="5" s="1"/>
  <c r="B16" i="5"/>
  <c r="D16" i="5" s="1"/>
  <c r="P16" i="5" s="1"/>
  <c r="B90" i="5"/>
  <c r="D90" i="5" s="1"/>
  <c r="B49" i="5"/>
  <c r="D49" i="5" s="1"/>
  <c r="B48" i="5"/>
  <c r="D48" i="5" s="1"/>
  <c r="B115" i="5"/>
  <c r="D115" i="5" s="1"/>
  <c r="B84" i="5"/>
  <c r="D84" i="5" s="1"/>
  <c r="B46" i="5"/>
  <c r="D46" i="5" s="1"/>
  <c r="B15" i="5"/>
  <c r="D15" i="5" s="1"/>
  <c r="P15" i="5" s="1"/>
  <c r="B22" i="5"/>
  <c r="D22" i="5" s="1"/>
  <c r="P22" i="5" s="1"/>
  <c r="B50" i="5"/>
  <c r="D50" i="5" s="1"/>
  <c r="B86" i="5"/>
  <c r="D86" i="5" s="1"/>
  <c r="B114" i="5"/>
  <c r="D114" i="5" s="1"/>
  <c r="E114" i="5" s="1"/>
  <c r="B83" i="5"/>
  <c r="D83" i="5" s="1"/>
  <c r="B45" i="5"/>
  <c r="D45" i="5" s="1"/>
  <c r="B14" i="5"/>
  <c r="D14" i="5" s="1"/>
  <c r="P14" i="5" s="1"/>
  <c r="B61" i="5"/>
  <c r="D61" i="5" s="1"/>
  <c r="B122" i="5"/>
  <c r="D122" i="5" s="1"/>
  <c r="B121" i="5"/>
  <c r="D121" i="5" s="1"/>
  <c r="E121" i="5" s="1"/>
  <c r="B19" i="5"/>
  <c r="D19" i="5" s="1"/>
  <c r="P19" i="5" s="1"/>
  <c r="B118" i="5"/>
  <c r="D118" i="5" s="1"/>
  <c r="E118" i="5" s="1"/>
  <c r="B117" i="5"/>
  <c r="D117" i="5" s="1"/>
  <c r="E117" i="5" s="1"/>
  <c r="B113" i="5"/>
  <c r="D113" i="5" s="1"/>
  <c r="B80" i="5"/>
  <c r="D80" i="5" s="1"/>
  <c r="B44" i="5"/>
  <c r="D44" i="5" s="1"/>
  <c r="B13" i="5"/>
  <c r="D13" i="5" s="1"/>
  <c r="P13" i="5" s="1"/>
  <c r="B92" i="5"/>
  <c r="D92" i="5" s="1"/>
  <c r="B59" i="5"/>
  <c r="D59" i="5" s="1"/>
  <c r="B88" i="5"/>
  <c r="D88" i="5" s="1"/>
  <c r="B87" i="5"/>
  <c r="D87" i="5" s="1"/>
  <c r="B112" i="5"/>
  <c r="D112" i="5" s="1"/>
  <c r="E112" i="5" s="1"/>
  <c r="B74" i="5"/>
  <c r="D74" i="5" s="1"/>
  <c r="B43" i="5"/>
  <c r="D43" i="5" s="1"/>
  <c r="B12" i="5"/>
  <c r="D12" i="5" s="1"/>
  <c r="P12" i="5" s="1"/>
  <c r="B60" i="5"/>
  <c r="D60" i="5" s="1"/>
  <c r="B119" i="5"/>
  <c r="D119" i="5" s="1"/>
  <c r="E119" i="5" s="1"/>
  <c r="B18" i="5"/>
  <c r="D18" i="5" s="1"/>
  <c r="P18" i="5" s="1"/>
  <c r="B111" i="5"/>
  <c r="D111" i="5" s="1"/>
  <c r="E111" i="5" s="1"/>
  <c r="B73" i="5"/>
  <c r="D73" i="5" s="1"/>
  <c r="B42" i="5"/>
  <c r="D42" i="5" s="1"/>
  <c r="B11" i="5"/>
  <c r="D11" i="5" s="1"/>
  <c r="P11" i="5" s="1"/>
  <c r="B106" i="5"/>
  <c r="D106" i="5" s="1"/>
  <c r="B82" i="5"/>
  <c r="D82" i="5" s="1"/>
  <c r="B58" i="5"/>
  <c r="D58" i="5" s="1"/>
  <c r="B34" i="5"/>
  <c r="D34" i="5" s="1"/>
  <c r="P34" i="5" s="1"/>
  <c r="B10" i="5"/>
  <c r="D10" i="5" s="1"/>
  <c r="P10" i="5" s="1"/>
  <c r="B105" i="5"/>
  <c r="D105" i="5" s="1"/>
  <c r="B81" i="5"/>
  <c r="D81" i="5" s="1"/>
  <c r="B57" i="5"/>
  <c r="D57" i="5" s="1"/>
  <c r="B33" i="5"/>
  <c r="D33" i="5" s="1"/>
  <c r="P33" i="5" s="1"/>
  <c r="B9" i="5"/>
  <c r="D9" i="5" s="1"/>
  <c r="P9" i="5" s="1"/>
  <c r="B8" i="5"/>
  <c r="D8" i="5" s="1"/>
  <c r="P8" i="5" s="1"/>
  <c r="B103" i="5"/>
  <c r="D103" i="5" s="1"/>
  <c r="B79" i="5"/>
  <c r="D79" i="5" s="1"/>
  <c r="B55" i="5"/>
  <c r="D55" i="5" s="1"/>
  <c r="B31" i="5"/>
  <c r="D31" i="5" s="1"/>
  <c r="P31" i="5" s="1"/>
  <c r="B7" i="5"/>
  <c r="D7" i="5" s="1"/>
  <c r="P7" i="5" s="1"/>
  <c r="B102" i="5"/>
  <c r="D102" i="5" s="1"/>
  <c r="B78" i="5"/>
  <c r="D78" i="5" s="1"/>
  <c r="B54" i="5"/>
  <c r="D54" i="5" s="1"/>
  <c r="B30" i="5"/>
  <c r="D30" i="5" s="1"/>
  <c r="P30" i="5" s="1"/>
  <c r="B6" i="5"/>
  <c r="D6" i="5" s="1"/>
  <c r="P6" i="5" s="1"/>
  <c r="B101" i="5"/>
  <c r="D101" i="5" s="1"/>
  <c r="B77" i="5"/>
  <c r="D77" i="5" s="1"/>
  <c r="B53" i="5"/>
  <c r="D53" i="5" s="1"/>
  <c r="B29" i="5"/>
  <c r="D29" i="5" s="1"/>
  <c r="P29" i="5" s="1"/>
  <c r="B5" i="5"/>
  <c r="D5" i="5" s="1"/>
  <c r="P5" i="5" s="1"/>
  <c r="B100" i="5"/>
  <c r="D100" i="5" s="1"/>
  <c r="B76" i="5"/>
  <c r="D76" i="5" s="1"/>
  <c r="B52" i="5"/>
  <c r="D52" i="5" s="1"/>
  <c r="B28" i="5"/>
  <c r="D28" i="5" s="1"/>
  <c r="P28" i="5" s="1"/>
  <c r="B4" i="5"/>
  <c r="D4" i="5" s="1"/>
  <c r="P4" i="5" s="1"/>
  <c r="B99" i="5"/>
  <c r="D99" i="5" s="1"/>
  <c r="B75" i="5"/>
  <c r="D75" i="5" s="1"/>
  <c r="B51" i="5"/>
  <c r="D51" i="5" s="1"/>
  <c r="B27" i="5"/>
  <c r="D27" i="5" s="1"/>
  <c r="P27" i="5" s="1"/>
  <c r="D3" i="5"/>
  <c r="P3" i="5" s="1"/>
  <c r="E90" i="7" l="1"/>
  <c r="F90" i="7"/>
  <c r="G90" i="7" s="1"/>
  <c r="H90" i="7" s="1"/>
  <c r="E36" i="7"/>
  <c r="J36" i="7" s="1"/>
  <c r="M36" i="7" s="1"/>
  <c r="P9" i="7"/>
  <c r="R9" i="7" s="1"/>
  <c r="T9" i="7" s="1"/>
  <c r="M65" i="7"/>
  <c r="O65" i="7" s="1"/>
  <c r="E47" i="7"/>
  <c r="E73" i="7"/>
  <c r="P73" i="7" s="1"/>
  <c r="R73" i="7" s="1"/>
  <c r="F9" i="7"/>
  <c r="G9" i="7" s="1"/>
  <c r="H9" i="7" s="1"/>
  <c r="E37" i="7"/>
  <c r="J37" i="7" s="1"/>
  <c r="M37" i="7" s="1"/>
  <c r="E53" i="7"/>
  <c r="J53" i="7" s="1"/>
  <c r="F22" i="7"/>
  <c r="G22" i="7" s="1"/>
  <c r="H22" i="7" s="1"/>
  <c r="P19" i="7"/>
  <c r="R19" i="7" s="1"/>
  <c r="T19" i="7" s="1"/>
  <c r="F36" i="7"/>
  <c r="G36" i="7" s="1"/>
  <c r="H36" i="7" s="1"/>
  <c r="E110" i="7"/>
  <c r="F37" i="7"/>
  <c r="G37" i="7" s="1"/>
  <c r="H37" i="7" s="1"/>
  <c r="P11" i="7"/>
  <c r="R11" i="7" s="1"/>
  <c r="T11" i="7" s="1"/>
  <c r="F15" i="7"/>
  <c r="G15" i="7" s="1"/>
  <c r="H15" i="7" s="1"/>
  <c r="E24" i="7"/>
  <c r="J24" i="7" s="1"/>
  <c r="M24" i="7" s="1"/>
  <c r="O24" i="7" s="1"/>
  <c r="E80" i="7"/>
  <c r="P80" i="7" s="1"/>
  <c r="R80" i="7" s="1"/>
  <c r="P22" i="7"/>
  <c r="R22" i="7" s="1"/>
  <c r="T22" i="7" s="1"/>
  <c r="F24" i="7"/>
  <c r="G24" i="7" s="1"/>
  <c r="H24" i="7" s="1"/>
  <c r="E81" i="7"/>
  <c r="P81" i="7" s="1"/>
  <c r="R81" i="7" s="1"/>
  <c r="F83" i="7"/>
  <c r="G83" i="7" s="1"/>
  <c r="H83" i="7" s="1"/>
  <c r="E30" i="7"/>
  <c r="J30" i="7" s="1"/>
  <c r="M30" i="7" s="1"/>
  <c r="O30" i="7" s="1"/>
  <c r="F19" i="7"/>
  <c r="G19" i="7" s="1"/>
  <c r="H19" i="7" s="1"/>
  <c r="E38" i="7"/>
  <c r="E21" i="7"/>
  <c r="J21" i="7" s="1"/>
  <c r="M21" i="7" s="1"/>
  <c r="O21" i="7" s="1"/>
  <c r="F30" i="7"/>
  <c r="G30" i="7" s="1"/>
  <c r="H30" i="7" s="1"/>
  <c r="F57" i="7"/>
  <c r="G57" i="7" s="1"/>
  <c r="H57" i="7" s="1"/>
  <c r="T49" i="7"/>
  <c r="J118" i="7"/>
  <c r="M118" i="7" s="1"/>
  <c r="E55" i="7"/>
  <c r="J49" i="7"/>
  <c r="M49" i="7" s="1"/>
  <c r="O49" i="7" s="1"/>
  <c r="F118" i="7"/>
  <c r="G118" i="7" s="1"/>
  <c r="H118" i="7" s="1"/>
  <c r="F65" i="7"/>
  <c r="G65" i="7" s="1"/>
  <c r="H65" i="7" s="1"/>
  <c r="E113" i="7"/>
  <c r="J113" i="7" s="1"/>
  <c r="E39" i="7"/>
  <c r="F39" i="7"/>
  <c r="G39" i="7" s="1"/>
  <c r="H39" i="7" s="1"/>
  <c r="E120" i="7"/>
  <c r="F120" i="7"/>
  <c r="G120" i="7" s="1"/>
  <c r="H120" i="7" s="1"/>
  <c r="K8" i="7"/>
  <c r="N8" i="7" s="1"/>
  <c r="L8" i="7"/>
  <c r="O8" i="7" s="1"/>
  <c r="E32" i="7"/>
  <c r="J32" i="7" s="1"/>
  <c r="K32" i="7" s="1"/>
  <c r="N32" i="7" s="1"/>
  <c r="P32" i="7"/>
  <c r="R32" i="7" s="1"/>
  <c r="T32" i="7" s="1"/>
  <c r="F25" i="7"/>
  <c r="G25" i="7" s="1"/>
  <c r="H25" i="7" s="1"/>
  <c r="F13" i="7"/>
  <c r="G13" i="7" s="1"/>
  <c r="H13" i="7" s="1"/>
  <c r="P16" i="7"/>
  <c r="R16" i="7" s="1"/>
  <c r="T16" i="7" s="1"/>
  <c r="P112" i="5"/>
  <c r="J112" i="5"/>
  <c r="M112" i="5" s="1"/>
  <c r="E7" i="7"/>
  <c r="I7" i="7" s="1"/>
  <c r="E5" i="7"/>
  <c r="I5" i="7" s="1"/>
  <c r="T13" i="7"/>
  <c r="E61" i="7"/>
  <c r="J61" i="7" s="1"/>
  <c r="F49" i="7"/>
  <c r="G49" i="7" s="1"/>
  <c r="H49" i="7" s="1"/>
  <c r="E54" i="7"/>
  <c r="J54" i="7" s="1"/>
  <c r="F45" i="7"/>
  <c r="G45" i="7" s="1"/>
  <c r="H45" i="7" s="1"/>
  <c r="E117" i="7"/>
  <c r="P117" i="7" s="1"/>
  <c r="R117" i="7" s="1"/>
  <c r="E122" i="7"/>
  <c r="P122" i="7" s="1"/>
  <c r="R122" i="7" s="1"/>
  <c r="P15" i="7"/>
  <c r="R15" i="7" s="1"/>
  <c r="T15" i="7" s="1"/>
  <c r="F7" i="7"/>
  <c r="G7" i="7" s="1"/>
  <c r="H7" i="7" s="1"/>
  <c r="F16" i="7"/>
  <c r="G16" i="7" s="1"/>
  <c r="H16" i="7" s="1"/>
  <c r="S25" i="7"/>
  <c r="F11" i="7"/>
  <c r="G11" i="7" s="1"/>
  <c r="H11" i="7" s="1"/>
  <c r="P35" i="7"/>
  <c r="R35" i="7" s="1"/>
  <c r="F108" i="7"/>
  <c r="G108" i="7" s="1"/>
  <c r="H108" i="7" s="1"/>
  <c r="E71" i="7"/>
  <c r="J71" i="7" s="1"/>
  <c r="P118" i="5"/>
  <c r="J118" i="5"/>
  <c r="M118" i="5" s="1"/>
  <c r="P114" i="5"/>
  <c r="J114" i="5"/>
  <c r="M114" i="5" s="1"/>
  <c r="E96" i="7"/>
  <c r="P96" i="7" s="1"/>
  <c r="R96" i="7" s="1"/>
  <c r="P5" i="7"/>
  <c r="R5" i="7" s="1"/>
  <c r="T5" i="7" s="1"/>
  <c r="E35" i="7"/>
  <c r="J35" i="7" s="1"/>
  <c r="K35" i="7" s="1"/>
  <c r="N35" i="7" s="1"/>
  <c r="E60" i="7"/>
  <c r="P110" i="5"/>
  <c r="J110" i="5"/>
  <c r="M110" i="5" s="1"/>
  <c r="P119" i="5"/>
  <c r="R119" i="5" s="1"/>
  <c r="J119" i="5"/>
  <c r="E107" i="7"/>
  <c r="J107" i="7" s="1"/>
  <c r="E104" i="7"/>
  <c r="L11" i="7"/>
  <c r="O11" i="7" s="1"/>
  <c r="P116" i="5"/>
  <c r="J116" i="5"/>
  <c r="M116" i="5" s="1"/>
  <c r="S118" i="7"/>
  <c r="S26" i="7"/>
  <c r="P8" i="7"/>
  <c r="R8" i="7" s="1"/>
  <c r="P121" i="5"/>
  <c r="J121" i="5"/>
  <c r="P111" i="5"/>
  <c r="J111" i="5"/>
  <c r="S21" i="7"/>
  <c r="S19" i="7"/>
  <c r="E13" i="7"/>
  <c r="I13" i="7" s="1"/>
  <c r="L13" i="7" s="1"/>
  <c r="O13" i="7" s="1"/>
  <c r="F8" i="7"/>
  <c r="G8" i="7" s="1"/>
  <c r="H8" i="7" s="1"/>
  <c r="P117" i="5"/>
  <c r="R117" i="5" s="1"/>
  <c r="J117" i="5"/>
  <c r="E25" i="7"/>
  <c r="J25" i="7" s="1"/>
  <c r="K25" i="7" s="1"/>
  <c r="N25" i="7" s="1"/>
  <c r="P12" i="7"/>
  <c r="R12" i="7" s="1"/>
  <c r="S12" i="7" s="1"/>
  <c r="E33" i="7"/>
  <c r="J33" i="7" s="1"/>
  <c r="M33" i="7" s="1"/>
  <c r="O33" i="7" s="1"/>
  <c r="E102" i="7"/>
  <c r="P102" i="7" s="1"/>
  <c r="R102" i="7" s="1"/>
  <c r="E119" i="7"/>
  <c r="J119" i="7" s="1"/>
  <c r="E26" i="7"/>
  <c r="J26" i="7" s="1"/>
  <c r="F26" i="7"/>
  <c r="G26" i="7" s="1"/>
  <c r="H26" i="7" s="1"/>
  <c r="E63" i="7"/>
  <c r="P63" i="7" s="1"/>
  <c r="R63" i="7" s="1"/>
  <c r="E115" i="7"/>
  <c r="J115" i="7" s="1"/>
  <c r="F12" i="7"/>
  <c r="G12" i="7" s="1"/>
  <c r="H12" i="7" s="1"/>
  <c r="E74" i="7"/>
  <c r="F68" i="7"/>
  <c r="G68" i="7" s="1"/>
  <c r="H68" i="7" s="1"/>
  <c r="P6" i="7"/>
  <c r="R6" i="7" s="1"/>
  <c r="F21" i="7"/>
  <c r="G21" i="7" s="1"/>
  <c r="H21" i="7" s="1"/>
  <c r="E6" i="7"/>
  <c r="I6" i="7" s="1"/>
  <c r="L6" i="7" s="1"/>
  <c r="O6" i="7" s="1"/>
  <c r="S11" i="7"/>
  <c r="T65" i="7"/>
  <c r="E78" i="7"/>
  <c r="J78" i="7" s="1"/>
  <c r="E103" i="7"/>
  <c r="F27" i="7"/>
  <c r="G27" i="7" s="1"/>
  <c r="H27" i="7" s="1"/>
  <c r="F70" i="7"/>
  <c r="G70" i="7" s="1"/>
  <c r="H70" i="7" s="1"/>
  <c r="F64" i="7"/>
  <c r="G64" i="7" s="1"/>
  <c r="H64" i="7" s="1"/>
  <c r="M84" i="7"/>
  <c r="O84" i="7" s="1"/>
  <c r="K84" i="7"/>
  <c r="N84" i="7" s="1"/>
  <c r="E114" i="7"/>
  <c r="P114" i="7" s="1"/>
  <c r="R114" i="7" s="1"/>
  <c r="F114" i="7"/>
  <c r="G114" i="7" s="1"/>
  <c r="H114" i="7" s="1"/>
  <c r="T20" i="7"/>
  <c r="S20" i="7"/>
  <c r="E98" i="7"/>
  <c r="J98" i="7" s="1"/>
  <c r="F98" i="7"/>
  <c r="G98" i="7" s="1"/>
  <c r="H98" i="7" s="1"/>
  <c r="F20" i="7"/>
  <c r="G20" i="7" s="1"/>
  <c r="H20" i="7" s="1"/>
  <c r="S24" i="7"/>
  <c r="E28" i="7"/>
  <c r="J28" i="7" s="1"/>
  <c r="P28" i="7"/>
  <c r="R28" i="7" s="1"/>
  <c r="E4" i="7"/>
  <c r="I4" i="7" s="1"/>
  <c r="K4" i="7" s="1"/>
  <c r="N4" i="7" s="1"/>
  <c r="P33" i="7"/>
  <c r="R33" i="7" s="1"/>
  <c r="T33" i="7" s="1"/>
  <c r="E89" i="7"/>
  <c r="P89" i="7" s="1"/>
  <c r="R89" i="7" s="1"/>
  <c r="E121" i="7"/>
  <c r="F121" i="7"/>
  <c r="G121" i="7" s="1"/>
  <c r="H121" i="7" s="1"/>
  <c r="P64" i="7"/>
  <c r="R64" i="7" s="1"/>
  <c r="J64" i="7"/>
  <c r="O118" i="7"/>
  <c r="F111" i="7"/>
  <c r="G111" i="7" s="1"/>
  <c r="H111" i="7" s="1"/>
  <c r="E111" i="7"/>
  <c r="S36" i="7"/>
  <c r="F51" i="7"/>
  <c r="G51" i="7" s="1"/>
  <c r="H51" i="7" s="1"/>
  <c r="P84" i="7"/>
  <c r="R84" i="7" s="1"/>
  <c r="T84" i="7" s="1"/>
  <c r="E14" i="7"/>
  <c r="J14" i="7" s="1"/>
  <c r="K31" i="7"/>
  <c r="N31" i="7" s="1"/>
  <c r="E67" i="7"/>
  <c r="P67" i="7" s="1"/>
  <c r="R67" i="7" s="1"/>
  <c r="E46" i="7"/>
  <c r="F46" i="7"/>
  <c r="G46" i="7" s="1"/>
  <c r="H46" i="7" s="1"/>
  <c r="O27" i="7"/>
  <c r="E41" i="7"/>
  <c r="J41" i="7" s="1"/>
  <c r="P14" i="7"/>
  <c r="R14" i="7" s="1"/>
  <c r="O31" i="7"/>
  <c r="E97" i="7"/>
  <c r="J97" i="7" s="1"/>
  <c r="S56" i="7"/>
  <c r="F116" i="7"/>
  <c r="G116" i="7" s="1"/>
  <c r="H116" i="7" s="1"/>
  <c r="E116" i="7"/>
  <c r="E43" i="7"/>
  <c r="P43" i="7" s="1"/>
  <c r="R43" i="7" s="1"/>
  <c r="F4" i="7"/>
  <c r="G4" i="7" s="1"/>
  <c r="H4" i="7" s="1"/>
  <c r="K118" i="7"/>
  <c r="N118" i="7" s="1"/>
  <c r="F106" i="7"/>
  <c r="G106" i="7" s="1"/>
  <c r="H106" i="7" s="1"/>
  <c r="E87" i="7"/>
  <c r="P87" i="7" s="1"/>
  <c r="R87" i="7" s="1"/>
  <c r="E42" i="7"/>
  <c r="J42" i="7" s="1"/>
  <c r="O16" i="7"/>
  <c r="P18" i="7"/>
  <c r="R18" i="7" s="1"/>
  <c r="F18" i="7"/>
  <c r="G18" i="7" s="1"/>
  <c r="H18" i="7" s="1"/>
  <c r="E18" i="7"/>
  <c r="J18" i="7" s="1"/>
  <c r="E23" i="7"/>
  <c r="J23" i="7" s="1"/>
  <c r="M23" i="7" s="1"/>
  <c r="O23" i="7" s="1"/>
  <c r="K16" i="7"/>
  <c r="N16" i="7" s="1"/>
  <c r="E95" i="7"/>
  <c r="E101" i="7"/>
  <c r="F101" i="7"/>
  <c r="G101" i="7" s="1"/>
  <c r="H101" i="7" s="1"/>
  <c r="E93" i="7"/>
  <c r="F93" i="7"/>
  <c r="G93" i="7" s="1"/>
  <c r="H93" i="7" s="1"/>
  <c r="F88" i="7"/>
  <c r="G88" i="7" s="1"/>
  <c r="H88" i="7" s="1"/>
  <c r="F72" i="7"/>
  <c r="G72" i="7" s="1"/>
  <c r="H72" i="7" s="1"/>
  <c r="F84" i="7"/>
  <c r="G84" i="7" s="1"/>
  <c r="H84" i="7" s="1"/>
  <c r="F23" i="7"/>
  <c r="G23" i="7" s="1"/>
  <c r="H23" i="7" s="1"/>
  <c r="E92" i="7"/>
  <c r="F92" i="7"/>
  <c r="G92" i="7" s="1"/>
  <c r="H92" i="7" s="1"/>
  <c r="S85" i="7"/>
  <c r="O22" i="7"/>
  <c r="J85" i="7"/>
  <c r="M85" i="7" s="1"/>
  <c r="O85" i="7" s="1"/>
  <c r="O37" i="7"/>
  <c r="P57" i="7"/>
  <c r="R57" i="7" s="1"/>
  <c r="J57" i="7"/>
  <c r="S3" i="7"/>
  <c r="T35" i="7"/>
  <c r="S35" i="7"/>
  <c r="J114" i="7"/>
  <c r="U40" i="7"/>
  <c r="J86" i="7"/>
  <c r="P86" i="7"/>
  <c r="R86" i="7" s="1"/>
  <c r="L3" i="7"/>
  <c r="O3" i="7" s="1"/>
  <c r="K3" i="7"/>
  <c r="N3" i="7" s="1"/>
  <c r="P75" i="7"/>
  <c r="R75" i="7" s="1"/>
  <c r="J75" i="7"/>
  <c r="J47" i="7"/>
  <c r="P47" i="7"/>
  <c r="R47" i="7" s="1"/>
  <c r="P113" i="7"/>
  <c r="R113" i="7" s="1"/>
  <c r="K36" i="7"/>
  <c r="N36" i="7" s="1"/>
  <c r="O36" i="7"/>
  <c r="P69" i="7"/>
  <c r="R69" i="7" s="1"/>
  <c r="J69" i="7"/>
  <c r="K19" i="7"/>
  <c r="N19" i="7" s="1"/>
  <c r="M19" i="7"/>
  <c r="O19" i="7" s="1"/>
  <c r="P55" i="7"/>
  <c r="R55" i="7" s="1"/>
  <c r="J55" i="7"/>
  <c r="S9" i="7"/>
  <c r="E112" i="7"/>
  <c r="F112" i="7"/>
  <c r="G112" i="7" s="1"/>
  <c r="H112" i="7" s="1"/>
  <c r="P99" i="7"/>
  <c r="R99" i="7" s="1"/>
  <c r="J99" i="7"/>
  <c r="K21" i="7"/>
  <c r="N21" i="7" s="1"/>
  <c r="J73" i="7"/>
  <c r="L9" i="7"/>
  <c r="O9" i="7" s="1"/>
  <c r="K9" i="7"/>
  <c r="N9" i="7" s="1"/>
  <c r="E94" i="7"/>
  <c r="F94" i="7"/>
  <c r="G94" i="7" s="1"/>
  <c r="H94" i="7" s="1"/>
  <c r="P106" i="7"/>
  <c r="R106" i="7" s="1"/>
  <c r="J106" i="7"/>
  <c r="S4" i="7"/>
  <c r="E76" i="7"/>
  <c r="F76" i="7"/>
  <c r="G76" i="7" s="1"/>
  <c r="H76" i="7" s="1"/>
  <c r="F91" i="7"/>
  <c r="G91" i="7" s="1"/>
  <c r="H91" i="7" s="1"/>
  <c r="E91" i="7"/>
  <c r="J68" i="7"/>
  <c r="P68" i="7"/>
  <c r="R68" i="7" s="1"/>
  <c r="K22" i="7"/>
  <c r="N22" i="7" s="1"/>
  <c r="J95" i="7"/>
  <c r="P95" i="7"/>
  <c r="R95" i="7" s="1"/>
  <c r="E52" i="7"/>
  <c r="F52" i="7"/>
  <c r="G52" i="7" s="1"/>
  <c r="H52" i="7" s="1"/>
  <c r="T23" i="7"/>
  <c r="S23" i="7"/>
  <c r="J45" i="7"/>
  <c r="P45" i="7"/>
  <c r="R45" i="7" s="1"/>
  <c r="J50" i="7"/>
  <c r="P50" i="7"/>
  <c r="R50" i="7" s="1"/>
  <c r="T37" i="7"/>
  <c r="S37" i="7"/>
  <c r="P74" i="7"/>
  <c r="R74" i="7" s="1"/>
  <c r="J74" i="7"/>
  <c r="L10" i="7"/>
  <c r="O10" i="7" s="1"/>
  <c r="K10" i="7"/>
  <c r="N10" i="7" s="1"/>
  <c r="P60" i="7"/>
  <c r="R60" i="7" s="1"/>
  <c r="J60" i="7"/>
  <c r="P120" i="7"/>
  <c r="R120" i="7" s="1"/>
  <c r="J120" i="7"/>
  <c r="L12" i="7"/>
  <c r="O12" i="7" s="1"/>
  <c r="K12" i="7"/>
  <c r="N12" i="7" s="1"/>
  <c r="P59" i="7"/>
  <c r="R59" i="7" s="1"/>
  <c r="J59" i="7"/>
  <c r="S29" i="7"/>
  <c r="T29" i="7"/>
  <c r="J80" i="7"/>
  <c r="P39" i="7"/>
  <c r="R39" i="7" s="1"/>
  <c r="J39" i="7"/>
  <c r="K7" i="7"/>
  <c r="N7" i="7" s="1"/>
  <c r="L7" i="7"/>
  <c r="O7" i="7" s="1"/>
  <c r="M20" i="7"/>
  <c r="O20" i="7" s="1"/>
  <c r="K20" i="7"/>
  <c r="N20" i="7" s="1"/>
  <c r="K5" i="7"/>
  <c r="N5" i="7" s="1"/>
  <c r="L5" i="7"/>
  <c r="O5" i="7" s="1"/>
  <c r="S30" i="7"/>
  <c r="J104" i="7"/>
  <c r="P104" i="7"/>
  <c r="R104" i="7" s="1"/>
  <c r="K56" i="7"/>
  <c r="N56" i="7" s="1"/>
  <c r="M56" i="7"/>
  <c r="O56" i="7" s="1"/>
  <c r="P44" i="7"/>
  <c r="R44" i="7" s="1"/>
  <c r="J44" i="7"/>
  <c r="J83" i="7"/>
  <c r="P83" i="7"/>
  <c r="R83" i="7" s="1"/>
  <c r="P90" i="7"/>
  <c r="R90" i="7" s="1"/>
  <c r="J90" i="7"/>
  <c r="E34" i="7"/>
  <c r="J34" i="7" s="1"/>
  <c r="P34" i="7"/>
  <c r="R34" i="7" s="1"/>
  <c r="F34" i="7"/>
  <c r="G34" i="7" s="1"/>
  <c r="H34" i="7" s="1"/>
  <c r="J105" i="7"/>
  <c r="P105" i="7"/>
  <c r="R105" i="7" s="1"/>
  <c r="P110" i="7"/>
  <c r="R110" i="7" s="1"/>
  <c r="J110" i="7"/>
  <c r="J77" i="7"/>
  <c r="P77" i="7"/>
  <c r="R77" i="7" s="1"/>
  <c r="E58" i="7"/>
  <c r="F58" i="7"/>
  <c r="G58" i="7" s="1"/>
  <c r="H58" i="7" s="1"/>
  <c r="J62" i="7"/>
  <c r="P62" i="7"/>
  <c r="R62" i="7" s="1"/>
  <c r="E40" i="7"/>
  <c r="F40" i="7"/>
  <c r="G40" i="7" s="1"/>
  <c r="H40" i="7" s="1"/>
  <c r="K29" i="7"/>
  <c r="N29" i="7" s="1"/>
  <c r="M29" i="7"/>
  <c r="O29" i="7" s="1"/>
  <c r="P103" i="7"/>
  <c r="R103" i="7" s="1"/>
  <c r="J103" i="7"/>
  <c r="T10" i="7"/>
  <c r="S10" i="7"/>
  <c r="K33" i="7"/>
  <c r="N33" i="7" s="1"/>
  <c r="J102" i="7"/>
  <c r="J88" i="7"/>
  <c r="P88" i="7"/>
  <c r="R88" i="7" s="1"/>
  <c r="P98" i="7"/>
  <c r="R98" i="7" s="1"/>
  <c r="E100" i="7"/>
  <c r="F100" i="7"/>
  <c r="G100" i="7" s="1"/>
  <c r="H100" i="7" s="1"/>
  <c r="P79" i="7"/>
  <c r="R79" i="7" s="1"/>
  <c r="J79" i="7"/>
  <c r="K24" i="7"/>
  <c r="N24" i="7" s="1"/>
  <c r="F17" i="7"/>
  <c r="G17" i="7" s="1"/>
  <c r="H17" i="7" s="1"/>
  <c r="P17" i="7"/>
  <c r="R17" i="7" s="1"/>
  <c r="E17" i="7"/>
  <c r="J17" i="7" s="1"/>
  <c r="J108" i="7"/>
  <c r="P108" i="7"/>
  <c r="R108" i="7" s="1"/>
  <c r="J70" i="7"/>
  <c r="P70" i="7"/>
  <c r="R70" i="7" s="1"/>
  <c r="P38" i="7"/>
  <c r="R38" i="7" s="1"/>
  <c r="J38" i="7"/>
  <c r="T27" i="7"/>
  <c r="S27" i="7"/>
  <c r="E82" i="7"/>
  <c r="F82" i="7"/>
  <c r="G82" i="7" s="1"/>
  <c r="H82" i="7" s="1"/>
  <c r="P109" i="7"/>
  <c r="R109" i="7" s="1"/>
  <c r="J109" i="7"/>
  <c r="P72" i="7"/>
  <c r="R72" i="7" s="1"/>
  <c r="J72" i="7"/>
  <c r="P97" i="7"/>
  <c r="R97" i="7" s="1"/>
  <c r="P48" i="7"/>
  <c r="R48" i="7" s="1"/>
  <c r="J48" i="7"/>
  <c r="P51" i="7"/>
  <c r="R51" i="7" s="1"/>
  <c r="J51" i="7"/>
  <c r="K27" i="7"/>
  <c r="N27" i="7" s="1"/>
  <c r="J66" i="7"/>
  <c r="P66" i="7"/>
  <c r="R66" i="7" s="1"/>
  <c r="R121" i="5"/>
  <c r="R111" i="5"/>
  <c r="L112" i="5"/>
  <c r="L110" i="5"/>
  <c r="L116" i="5"/>
  <c r="L118" i="5"/>
  <c r="L114" i="5"/>
  <c r="E15" i="5"/>
  <c r="E14" i="5"/>
  <c r="J14" i="5" s="1"/>
  <c r="E4" i="5"/>
  <c r="I4" i="5" s="1"/>
  <c r="E16" i="5"/>
  <c r="E7" i="5"/>
  <c r="I7" i="5" s="1"/>
  <c r="E8" i="5"/>
  <c r="I8" i="5" s="1"/>
  <c r="E6" i="5"/>
  <c r="I6" i="5" s="1"/>
  <c r="E13" i="5"/>
  <c r="I13" i="5" s="1"/>
  <c r="F23" i="5"/>
  <c r="G23" i="5" s="1"/>
  <c r="H23" i="5" s="1"/>
  <c r="E23" i="5"/>
  <c r="J23" i="5" s="1"/>
  <c r="F95" i="5"/>
  <c r="G95" i="5" s="1"/>
  <c r="H95" i="5" s="1"/>
  <c r="E95" i="5"/>
  <c r="F57" i="5"/>
  <c r="G57" i="5" s="1"/>
  <c r="H57" i="5" s="1"/>
  <c r="E57" i="5"/>
  <c r="F98" i="5"/>
  <c r="G98" i="5" s="1"/>
  <c r="H98" i="5" s="1"/>
  <c r="E98" i="5"/>
  <c r="F27" i="5"/>
  <c r="G27" i="5" s="1"/>
  <c r="H27" i="5" s="1"/>
  <c r="E27" i="5"/>
  <c r="J27" i="5" s="1"/>
  <c r="F18" i="5"/>
  <c r="G18" i="5" s="1"/>
  <c r="H18" i="5" s="1"/>
  <c r="E18" i="5"/>
  <c r="F106" i="5"/>
  <c r="G106" i="5" s="1"/>
  <c r="H106" i="5" s="1"/>
  <c r="E106" i="5"/>
  <c r="F90" i="5"/>
  <c r="G90" i="5" s="1"/>
  <c r="H90" i="5" s="1"/>
  <c r="E90" i="5"/>
  <c r="F24" i="5"/>
  <c r="G24" i="5" s="1"/>
  <c r="H24" i="5" s="1"/>
  <c r="E24" i="5"/>
  <c r="F82" i="5"/>
  <c r="G82" i="5" s="1"/>
  <c r="H82" i="5" s="1"/>
  <c r="E82" i="5"/>
  <c r="F84" i="5"/>
  <c r="G84" i="5" s="1"/>
  <c r="H84" i="5" s="1"/>
  <c r="E84" i="5"/>
  <c r="F51" i="5"/>
  <c r="G51" i="5" s="1"/>
  <c r="H51" i="5" s="1"/>
  <c r="E51" i="5"/>
  <c r="F75" i="5"/>
  <c r="G75" i="5" s="1"/>
  <c r="H75" i="5" s="1"/>
  <c r="E75" i="5"/>
  <c r="F46" i="5"/>
  <c r="G46" i="5" s="1"/>
  <c r="H46" i="5" s="1"/>
  <c r="E46" i="5"/>
  <c r="F85" i="5"/>
  <c r="G85" i="5" s="1"/>
  <c r="H85" i="5" s="1"/>
  <c r="E85" i="5"/>
  <c r="F17" i="5"/>
  <c r="G17" i="5" s="1"/>
  <c r="H17" i="5" s="1"/>
  <c r="E17" i="5"/>
  <c r="J17" i="5" s="1"/>
  <c r="F60" i="5"/>
  <c r="G60" i="5" s="1"/>
  <c r="H60" i="5" s="1"/>
  <c r="E60" i="5"/>
  <c r="F66" i="5"/>
  <c r="G66" i="5" s="1"/>
  <c r="H66" i="5" s="1"/>
  <c r="E66" i="5"/>
  <c r="F56" i="5"/>
  <c r="G56" i="5" s="1"/>
  <c r="H56" i="5" s="1"/>
  <c r="E56" i="5"/>
  <c r="F10" i="5"/>
  <c r="G10" i="5" s="1"/>
  <c r="H10" i="5" s="1"/>
  <c r="E10" i="5"/>
  <c r="I10" i="5" s="1"/>
  <c r="F32" i="5"/>
  <c r="G32" i="5" s="1"/>
  <c r="H32" i="5" s="1"/>
  <c r="E32" i="5"/>
  <c r="F21" i="5"/>
  <c r="G21" i="5" s="1"/>
  <c r="H21" i="5" s="1"/>
  <c r="E21" i="5"/>
  <c r="J21" i="5" s="1"/>
  <c r="F93" i="5"/>
  <c r="G93" i="5" s="1"/>
  <c r="H93" i="5" s="1"/>
  <c r="E93" i="5"/>
  <c r="F96" i="5"/>
  <c r="G96" i="5" s="1"/>
  <c r="H96" i="5" s="1"/>
  <c r="E96" i="5"/>
  <c r="F50" i="5"/>
  <c r="G50" i="5" s="1"/>
  <c r="H50" i="5" s="1"/>
  <c r="E50" i="5"/>
  <c r="F120" i="5"/>
  <c r="G120" i="5" s="1"/>
  <c r="H120" i="5" s="1"/>
  <c r="E120" i="5"/>
  <c r="F69" i="5"/>
  <c r="G69" i="5" s="1"/>
  <c r="H69" i="5" s="1"/>
  <c r="E69" i="5"/>
  <c r="F97" i="5"/>
  <c r="G97" i="5" s="1"/>
  <c r="H97" i="5" s="1"/>
  <c r="E97" i="5"/>
  <c r="F22" i="5"/>
  <c r="G22" i="5" s="1"/>
  <c r="H22" i="5" s="1"/>
  <c r="E22" i="5"/>
  <c r="F45" i="5"/>
  <c r="G45" i="5" s="1"/>
  <c r="H45" i="5" s="1"/>
  <c r="E45" i="5"/>
  <c r="F37" i="5"/>
  <c r="G37" i="5" s="1"/>
  <c r="H37" i="5" s="1"/>
  <c r="E37" i="5"/>
  <c r="J37" i="5" s="1"/>
  <c r="F40" i="5"/>
  <c r="G40" i="5" s="1"/>
  <c r="H40" i="5" s="1"/>
  <c r="E40" i="5"/>
  <c r="F78" i="5"/>
  <c r="G78" i="5" s="1"/>
  <c r="H78" i="5" s="1"/>
  <c r="E78" i="5"/>
  <c r="F12" i="5"/>
  <c r="G12" i="5" s="1"/>
  <c r="H12" i="5" s="1"/>
  <c r="E12" i="5"/>
  <c r="I12" i="5" s="1"/>
  <c r="F83" i="5"/>
  <c r="G83" i="5" s="1"/>
  <c r="H83" i="5" s="1"/>
  <c r="E83" i="5"/>
  <c r="F3" i="5"/>
  <c r="G3" i="5" s="1"/>
  <c r="H3" i="5" s="1"/>
  <c r="E3" i="5"/>
  <c r="F36" i="5"/>
  <c r="G36" i="5" s="1"/>
  <c r="H36" i="5" s="1"/>
  <c r="E36" i="5"/>
  <c r="F102" i="5"/>
  <c r="G102" i="5" s="1"/>
  <c r="H102" i="5" s="1"/>
  <c r="E102" i="5"/>
  <c r="F62" i="5"/>
  <c r="G62" i="5" s="1"/>
  <c r="H62" i="5" s="1"/>
  <c r="E62" i="5"/>
  <c r="F72" i="5"/>
  <c r="G72" i="5" s="1"/>
  <c r="H72" i="5" s="1"/>
  <c r="E72" i="5"/>
  <c r="F94" i="5"/>
  <c r="G94" i="5" s="1"/>
  <c r="H94" i="5" s="1"/>
  <c r="E94" i="5"/>
  <c r="F61" i="5"/>
  <c r="G61" i="5" s="1"/>
  <c r="H61" i="5" s="1"/>
  <c r="E61" i="5"/>
  <c r="F87" i="5"/>
  <c r="G87" i="5" s="1"/>
  <c r="H87" i="5" s="1"/>
  <c r="E87" i="5"/>
  <c r="F103" i="5"/>
  <c r="G103" i="5" s="1"/>
  <c r="H103" i="5" s="1"/>
  <c r="E103" i="5"/>
  <c r="F38" i="5"/>
  <c r="G38" i="5" s="1"/>
  <c r="H38" i="5" s="1"/>
  <c r="E38" i="5"/>
  <c r="F81" i="5"/>
  <c r="G81" i="5" s="1"/>
  <c r="H81" i="5" s="1"/>
  <c r="E81" i="5"/>
  <c r="F113" i="5"/>
  <c r="G113" i="5" s="1"/>
  <c r="H113" i="5" s="1"/>
  <c r="E113" i="5"/>
  <c r="F71" i="5"/>
  <c r="G71" i="5" s="1"/>
  <c r="H71" i="5" s="1"/>
  <c r="E71" i="5"/>
  <c r="F108" i="5"/>
  <c r="G108" i="5" s="1"/>
  <c r="H108" i="5" s="1"/>
  <c r="E108" i="5"/>
  <c r="F5" i="5"/>
  <c r="G5" i="5" s="1"/>
  <c r="H5" i="5" s="1"/>
  <c r="E5" i="5"/>
  <c r="I5" i="5" s="1"/>
  <c r="F89" i="5"/>
  <c r="G89" i="5" s="1"/>
  <c r="H89" i="5" s="1"/>
  <c r="E89" i="5"/>
  <c r="F79" i="5"/>
  <c r="G79" i="5" s="1"/>
  <c r="H79" i="5" s="1"/>
  <c r="E79" i="5"/>
  <c r="F68" i="5"/>
  <c r="G68" i="5" s="1"/>
  <c r="H68" i="5" s="1"/>
  <c r="E68" i="5"/>
  <c r="F63" i="5"/>
  <c r="G63" i="5" s="1"/>
  <c r="H63" i="5" s="1"/>
  <c r="E63" i="5"/>
  <c r="F55" i="5"/>
  <c r="G55" i="5" s="1"/>
  <c r="H55" i="5" s="1"/>
  <c r="E55" i="5"/>
  <c r="F70" i="5"/>
  <c r="G70" i="5" s="1"/>
  <c r="H70" i="5" s="1"/>
  <c r="E70" i="5"/>
  <c r="F44" i="5"/>
  <c r="G44" i="5" s="1"/>
  <c r="H44" i="5" s="1"/>
  <c r="E44" i="5"/>
  <c r="F100" i="5"/>
  <c r="G100" i="5" s="1"/>
  <c r="H100" i="5" s="1"/>
  <c r="E100" i="5"/>
  <c r="F33" i="5"/>
  <c r="G33" i="5" s="1"/>
  <c r="H33" i="5" s="1"/>
  <c r="E33" i="5"/>
  <c r="J33" i="5" s="1"/>
  <c r="F20" i="5"/>
  <c r="G20" i="5" s="1"/>
  <c r="H20" i="5" s="1"/>
  <c r="E20" i="5"/>
  <c r="F11" i="5"/>
  <c r="G11" i="5" s="1"/>
  <c r="H11" i="5" s="1"/>
  <c r="E11" i="5"/>
  <c r="I11" i="5" s="1"/>
  <c r="F122" i="5"/>
  <c r="G122" i="5" s="1"/>
  <c r="H122" i="5" s="1"/>
  <c r="E122" i="5"/>
  <c r="F104" i="5"/>
  <c r="G104" i="5" s="1"/>
  <c r="H104" i="5" s="1"/>
  <c r="E104" i="5"/>
  <c r="F53" i="5"/>
  <c r="G53" i="5" s="1"/>
  <c r="H53" i="5" s="1"/>
  <c r="E53" i="5"/>
  <c r="F109" i="5"/>
  <c r="G109" i="5" s="1"/>
  <c r="H109" i="5" s="1"/>
  <c r="E109" i="5"/>
  <c r="F49" i="5"/>
  <c r="G49" i="5" s="1"/>
  <c r="H49" i="5" s="1"/>
  <c r="E49" i="5"/>
  <c r="F39" i="5"/>
  <c r="G39" i="5" s="1"/>
  <c r="H39" i="5" s="1"/>
  <c r="E39" i="5"/>
  <c r="F29" i="5"/>
  <c r="G29" i="5" s="1"/>
  <c r="H29" i="5" s="1"/>
  <c r="E29" i="5"/>
  <c r="J29" i="5" s="1"/>
  <c r="F80" i="5"/>
  <c r="G80" i="5" s="1"/>
  <c r="H80" i="5" s="1"/>
  <c r="E80" i="5"/>
  <c r="F99" i="5"/>
  <c r="G99" i="5" s="1"/>
  <c r="H99" i="5" s="1"/>
  <c r="E99" i="5"/>
  <c r="F77" i="5"/>
  <c r="G77" i="5" s="1"/>
  <c r="H77" i="5" s="1"/>
  <c r="E77" i="5"/>
  <c r="F107" i="5"/>
  <c r="G107" i="5" s="1"/>
  <c r="H107" i="5" s="1"/>
  <c r="E107" i="5"/>
  <c r="F42" i="5"/>
  <c r="G42" i="5" s="1"/>
  <c r="H42" i="5" s="1"/>
  <c r="E42" i="5"/>
  <c r="F74" i="5"/>
  <c r="G74" i="5" s="1"/>
  <c r="H74" i="5" s="1"/>
  <c r="E74" i="5"/>
  <c r="F88" i="5"/>
  <c r="G88" i="5" s="1"/>
  <c r="H88" i="5" s="1"/>
  <c r="E88" i="5"/>
  <c r="F19" i="5"/>
  <c r="G19" i="5" s="1"/>
  <c r="H19" i="5" s="1"/>
  <c r="E19" i="5"/>
  <c r="J19" i="5" s="1"/>
  <c r="F59" i="5"/>
  <c r="G59" i="5" s="1"/>
  <c r="H59" i="5" s="1"/>
  <c r="E59" i="5"/>
  <c r="F64" i="5"/>
  <c r="G64" i="5" s="1"/>
  <c r="H64" i="5" s="1"/>
  <c r="E64" i="5"/>
  <c r="F67" i="5"/>
  <c r="G67" i="5" s="1"/>
  <c r="H67" i="5" s="1"/>
  <c r="E67" i="5"/>
  <c r="F105" i="5"/>
  <c r="G105" i="5" s="1"/>
  <c r="H105" i="5" s="1"/>
  <c r="E105" i="5"/>
  <c r="F25" i="5"/>
  <c r="G25" i="5" s="1"/>
  <c r="H25" i="5" s="1"/>
  <c r="E25" i="5"/>
  <c r="J25" i="5" s="1"/>
  <c r="F48" i="5"/>
  <c r="G48" i="5" s="1"/>
  <c r="H48" i="5" s="1"/>
  <c r="E48" i="5"/>
  <c r="F115" i="5"/>
  <c r="G115" i="5" s="1"/>
  <c r="H115" i="5" s="1"/>
  <c r="E115" i="5"/>
  <c r="F91" i="5"/>
  <c r="G91" i="5" s="1"/>
  <c r="H91" i="5" s="1"/>
  <c r="E91" i="5"/>
  <c r="F76" i="5"/>
  <c r="G76" i="5" s="1"/>
  <c r="H76" i="5" s="1"/>
  <c r="E76" i="5"/>
  <c r="F54" i="5"/>
  <c r="G54" i="5" s="1"/>
  <c r="H54" i="5" s="1"/>
  <c r="E54" i="5"/>
  <c r="F31" i="5"/>
  <c r="G31" i="5" s="1"/>
  <c r="H31" i="5" s="1"/>
  <c r="E31" i="5"/>
  <c r="J31" i="5" s="1"/>
  <c r="F26" i="5"/>
  <c r="G26" i="5" s="1"/>
  <c r="H26" i="5" s="1"/>
  <c r="E26" i="5"/>
  <c r="F73" i="5"/>
  <c r="G73" i="5" s="1"/>
  <c r="H73" i="5" s="1"/>
  <c r="E73" i="5"/>
  <c r="F101" i="5"/>
  <c r="G101" i="5" s="1"/>
  <c r="H101" i="5" s="1"/>
  <c r="E101" i="5"/>
  <c r="F34" i="5"/>
  <c r="G34" i="5" s="1"/>
  <c r="H34" i="5" s="1"/>
  <c r="E34" i="5"/>
  <c r="F9" i="5"/>
  <c r="G9" i="5" s="1"/>
  <c r="H9" i="5" s="1"/>
  <c r="E9" i="5"/>
  <c r="I9" i="5" s="1"/>
  <c r="F65" i="5"/>
  <c r="G65" i="5" s="1"/>
  <c r="H65" i="5" s="1"/>
  <c r="E65" i="5"/>
  <c r="F43" i="5"/>
  <c r="G43" i="5" s="1"/>
  <c r="H43" i="5" s="1"/>
  <c r="E43" i="5"/>
  <c r="F30" i="5"/>
  <c r="G30" i="5" s="1"/>
  <c r="H30" i="5" s="1"/>
  <c r="E30" i="5"/>
  <c r="F86" i="5"/>
  <c r="G86" i="5" s="1"/>
  <c r="H86" i="5" s="1"/>
  <c r="E86" i="5"/>
  <c r="F47" i="5"/>
  <c r="G47" i="5" s="1"/>
  <c r="H47" i="5" s="1"/>
  <c r="E47" i="5"/>
  <c r="F52" i="5"/>
  <c r="G52" i="5" s="1"/>
  <c r="H52" i="5" s="1"/>
  <c r="E52" i="5"/>
  <c r="F41" i="5"/>
  <c r="G41" i="5" s="1"/>
  <c r="H41" i="5" s="1"/>
  <c r="E41" i="5"/>
  <c r="F35" i="5"/>
  <c r="G35" i="5" s="1"/>
  <c r="H35" i="5" s="1"/>
  <c r="E35" i="5"/>
  <c r="J35" i="5" s="1"/>
  <c r="F92" i="5"/>
  <c r="G92" i="5" s="1"/>
  <c r="H92" i="5" s="1"/>
  <c r="E92" i="5"/>
  <c r="F28" i="5"/>
  <c r="G28" i="5" s="1"/>
  <c r="H28" i="5" s="1"/>
  <c r="E28" i="5"/>
  <c r="F58" i="5"/>
  <c r="G58" i="5" s="1"/>
  <c r="H58" i="5" s="1"/>
  <c r="E58" i="5"/>
  <c r="F7" i="5"/>
  <c r="G7" i="5" s="1"/>
  <c r="H7" i="5" s="1"/>
  <c r="F119" i="5"/>
  <c r="G119" i="5" s="1"/>
  <c r="H119" i="5" s="1"/>
  <c r="F6" i="5"/>
  <c r="G6" i="5" s="1"/>
  <c r="H6" i="5" s="1"/>
  <c r="F121" i="5"/>
  <c r="G121" i="5" s="1"/>
  <c r="H121" i="5" s="1"/>
  <c r="F114" i="5"/>
  <c r="G114" i="5" s="1"/>
  <c r="H114" i="5" s="1"/>
  <c r="F4" i="5"/>
  <c r="G4" i="5" s="1"/>
  <c r="H4" i="5" s="1"/>
  <c r="F8" i="5"/>
  <c r="G8" i="5" s="1"/>
  <c r="H8" i="5" s="1"/>
  <c r="F110" i="5"/>
  <c r="G110" i="5" s="1"/>
  <c r="H110" i="5" s="1"/>
  <c r="F16" i="5"/>
  <c r="G16" i="5" s="1"/>
  <c r="H16" i="5" s="1"/>
  <c r="F116" i="5"/>
  <c r="G116" i="5" s="1"/>
  <c r="H116" i="5" s="1"/>
  <c r="F14" i="5"/>
  <c r="G14" i="5" s="1"/>
  <c r="H14" i="5" s="1"/>
  <c r="F112" i="5"/>
  <c r="G112" i="5" s="1"/>
  <c r="H112" i="5" s="1"/>
  <c r="F13" i="5"/>
  <c r="G13" i="5" s="1"/>
  <c r="H13" i="5" s="1"/>
  <c r="F111" i="5"/>
  <c r="G111" i="5" s="1"/>
  <c r="H111" i="5" s="1"/>
  <c r="F117" i="5"/>
  <c r="G117" i="5" s="1"/>
  <c r="H117" i="5" s="1"/>
  <c r="F15" i="5"/>
  <c r="G15" i="5" s="1"/>
  <c r="H15" i="5" s="1"/>
  <c r="F118" i="5"/>
  <c r="G118" i="5" s="1"/>
  <c r="H118" i="5" s="1"/>
  <c r="P71" i="7" l="1"/>
  <c r="R71" i="7" s="1"/>
  <c r="P53" i="7"/>
  <c r="R53" i="7" s="1"/>
  <c r="M32" i="7"/>
  <c r="O32" i="7" s="1"/>
  <c r="J81" i="7"/>
  <c r="K37" i="7"/>
  <c r="N37" i="7" s="1"/>
  <c r="P78" i="7"/>
  <c r="R78" i="7" s="1"/>
  <c r="K49" i="7"/>
  <c r="N49" i="7" s="1"/>
  <c r="J96" i="7"/>
  <c r="K96" i="7" s="1"/>
  <c r="N96" i="7" s="1"/>
  <c r="K30" i="7"/>
  <c r="N30" i="7" s="1"/>
  <c r="P107" i="7"/>
  <c r="R107" i="7" s="1"/>
  <c r="T107" i="7" s="1"/>
  <c r="I15" i="5"/>
  <c r="L15" i="5" s="1"/>
  <c r="J15" i="5"/>
  <c r="M15" i="5" s="1"/>
  <c r="O15" i="5" s="1"/>
  <c r="S22" i="7"/>
  <c r="S5" i="7"/>
  <c r="I16" i="5"/>
  <c r="J16" i="5"/>
  <c r="M16" i="5" s="1"/>
  <c r="P101" i="5"/>
  <c r="J101" i="5"/>
  <c r="P67" i="5"/>
  <c r="R67" i="5" s="1"/>
  <c r="J67" i="5"/>
  <c r="I14" i="5"/>
  <c r="L14" i="5" s="1"/>
  <c r="L26" i="5"/>
  <c r="J26" i="5"/>
  <c r="P53" i="5"/>
  <c r="R53" i="5" s="1"/>
  <c r="J53" i="5"/>
  <c r="P85" i="5"/>
  <c r="R85" i="5" s="1"/>
  <c r="J85" i="5"/>
  <c r="P50" i="5"/>
  <c r="J50" i="5"/>
  <c r="P61" i="7"/>
  <c r="R61" i="7" s="1"/>
  <c r="S61" i="7" s="1"/>
  <c r="P96" i="5"/>
  <c r="J96" i="5"/>
  <c r="M96" i="5" s="1"/>
  <c r="K13" i="7"/>
  <c r="N13" i="7" s="1"/>
  <c r="J63" i="7"/>
  <c r="M63" i="7" s="1"/>
  <c r="O63" i="7" s="1"/>
  <c r="S15" i="7"/>
  <c r="S16" i="7"/>
  <c r="P39" i="5"/>
  <c r="R39" i="5" s="1"/>
  <c r="J39" i="5"/>
  <c r="P64" i="5"/>
  <c r="J64" i="5"/>
  <c r="P109" i="5"/>
  <c r="R109" i="5" s="1"/>
  <c r="J109" i="5"/>
  <c r="L30" i="5"/>
  <c r="J30" i="5"/>
  <c r="P115" i="5"/>
  <c r="J115" i="5"/>
  <c r="P77" i="5"/>
  <c r="R77" i="5" s="1"/>
  <c r="J77" i="5"/>
  <c r="P113" i="5"/>
  <c r="R113" i="5" s="1"/>
  <c r="J113" i="5"/>
  <c r="P83" i="5"/>
  <c r="R83" i="5" s="1"/>
  <c r="J83" i="5"/>
  <c r="P93" i="5"/>
  <c r="R93" i="5" s="1"/>
  <c r="J93" i="5"/>
  <c r="P84" i="5"/>
  <c r="J84" i="5"/>
  <c r="M84" i="5" s="1"/>
  <c r="L34" i="5"/>
  <c r="J34" i="5"/>
  <c r="P55" i="5"/>
  <c r="R55" i="5" s="1"/>
  <c r="J55" i="5"/>
  <c r="P49" i="5"/>
  <c r="R49" i="5" s="1"/>
  <c r="J49" i="5"/>
  <c r="P115" i="7"/>
  <c r="R115" i="7" s="1"/>
  <c r="T115" i="7" s="1"/>
  <c r="P61" i="5"/>
  <c r="J61" i="5"/>
  <c r="L22" i="5"/>
  <c r="J22" i="5"/>
  <c r="P88" i="5"/>
  <c r="J88" i="5"/>
  <c r="M88" i="5" s="1"/>
  <c r="P54" i="5"/>
  <c r="J54" i="5"/>
  <c r="M54" i="5" s="1"/>
  <c r="P119" i="7"/>
  <c r="R119" i="7" s="1"/>
  <c r="T119" i="7" s="1"/>
  <c r="P86" i="5"/>
  <c r="J86" i="5"/>
  <c r="T12" i="7"/>
  <c r="P66" i="5"/>
  <c r="J66" i="5"/>
  <c r="M66" i="5" s="1"/>
  <c r="P69" i="5"/>
  <c r="R69" i="5" s="1"/>
  <c r="J69" i="5"/>
  <c r="P120" i="5"/>
  <c r="J120" i="5"/>
  <c r="M120" i="5" s="1"/>
  <c r="P76" i="5"/>
  <c r="J76" i="5"/>
  <c r="P42" i="5"/>
  <c r="J42" i="5"/>
  <c r="M42" i="5" s="1"/>
  <c r="P75" i="5"/>
  <c r="R75" i="5" s="1"/>
  <c r="J75" i="5"/>
  <c r="P71" i="5"/>
  <c r="R71" i="5" s="1"/>
  <c r="J71" i="5"/>
  <c r="P43" i="5"/>
  <c r="R43" i="5" s="1"/>
  <c r="J43" i="5"/>
  <c r="P48" i="5"/>
  <c r="J48" i="5"/>
  <c r="P99" i="5"/>
  <c r="R99" i="5" s="1"/>
  <c r="J99" i="5"/>
  <c r="P100" i="5"/>
  <c r="J100" i="5"/>
  <c r="P82" i="5"/>
  <c r="J82" i="5"/>
  <c r="M25" i="7"/>
  <c r="O25" i="7" s="1"/>
  <c r="J67" i="7"/>
  <c r="K67" i="7" s="1"/>
  <c r="N67" i="7" s="1"/>
  <c r="P87" i="5"/>
  <c r="R87" i="5" s="1"/>
  <c r="J87" i="5"/>
  <c r="L28" i="5"/>
  <c r="J28" i="5"/>
  <c r="P63" i="5"/>
  <c r="R63" i="5" s="1"/>
  <c r="J63" i="5"/>
  <c r="P45" i="5"/>
  <c r="R45" i="5" s="1"/>
  <c r="J45" i="5"/>
  <c r="P60" i="5"/>
  <c r="J60" i="5"/>
  <c r="M60" i="5" s="1"/>
  <c r="P89" i="5"/>
  <c r="J89" i="5"/>
  <c r="P95" i="5"/>
  <c r="R95" i="5" s="1"/>
  <c r="J95" i="5"/>
  <c r="P54" i="7"/>
  <c r="R54" i="7" s="1"/>
  <c r="S54" i="7" s="1"/>
  <c r="P47" i="5"/>
  <c r="R47" i="5" s="1"/>
  <c r="J47" i="5"/>
  <c r="P91" i="5"/>
  <c r="R91" i="5" s="1"/>
  <c r="J91" i="5"/>
  <c r="P107" i="5"/>
  <c r="J107" i="5"/>
  <c r="L20" i="5"/>
  <c r="J20" i="5"/>
  <c r="P65" i="5"/>
  <c r="R65" i="5" s="1"/>
  <c r="J65" i="5"/>
  <c r="P80" i="5"/>
  <c r="J80" i="5"/>
  <c r="M80" i="5" s="1"/>
  <c r="P44" i="5"/>
  <c r="J44" i="5"/>
  <c r="M44" i="5" s="1"/>
  <c r="P38" i="5"/>
  <c r="J38" i="5"/>
  <c r="M38" i="5" s="1"/>
  <c r="P78" i="5"/>
  <c r="J78" i="5"/>
  <c r="L32" i="5"/>
  <c r="J32" i="5"/>
  <c r="L24" i="5"/>
  <c r="J24" i="5"/>
  <c r="J117" i="7"/>
  <c r="K117" i="7" s="1"/>
  <c r="N117" i="7" s="1"/>
  <c r="P92" i="5"/>
  <c r="J92" i="5"/>
  <c r="M92" i="5" s="1"/>
  <c r="P59" i="5"/>
  <c r="R59" i="5" s="1"/>
  <c r="J59" i="5"/>
  <c r="P68" i="5"/>
  <c r="J68" i="5"/>
  <c r="P79" i="5"/>
  <c r="R79" i="5" s="1"/>
  <c r="J79" i="5"/>
  <c r="P72" i="5"/>
  <c r="J72" i="5"/>
  <c r="P62" i="5"/>
  <c r="J62" i="5"/>
  <c r="M62" i="5" s="1"/>
  <c r="J122" i="7"/>
  <c r="M122" i="7" s="1"/>
  <c r="O122" i="7" s="1"/>
  <c r="M35" i="7"/>
  <c r="O35" i="7" s="1"/>
  <c r="S32" i="7"/>
  <c r="T8" i="7"/>
  <c r="S8" i="7"/>
  <c r="P56" i="5"/>
  <c r="J56" i="5"/>
  <c r="M56" i="5" s="1"/>
  <c r="P97" i="5"/>
  <c r="R97" i="5" s="1"/>
  <c r="J97" i="5"/>
  <c r="P102" i="5"/>
  <c r="J102" i="5"/>
  <c r="M102" i="5" s="1"/>
  <c r="L36" i="5"/>
  <c r="J36" i="5"/>
  <c r="M3" i="5"/>
  <c r="I3" i="5"/>
  <c r="P81" i="5"/>
  <c r="R81" i="5" s="1"/>
  <c r="J81" i="5"/>
  <c r="P105" i="5"/>
  <c r="R105" i="5" s="1"/>
  <c r="J105" i="5"/>
  <c r="P70" i="5"/>
  <c r="J70" i="5"/>
  <c r="P103" i="5"/>
  <c r="R103" i="5" s="1"/>
  <c r="J103" i="5"/>
  <c r="P40" i="5"/>
  <c r="J40" i="5"/>
  <c r="P90" i="5"/>
  <c r="J90" i="5"/>
  <c r="M90" i="5" s="1"/>
  <c r="P58" i="5"/>
  <c r="J58" i="5"/>
  <c r="M58" i="5" s="1"/>
  <c r="P106" i="5"/>
  <c r="J106" i="5"/>
  <c r="M106" i="5" s="1"/>
  <c r="L18" i="5"/>
  <c r="J18" i="5"/>
  <c r="P73" i="5"/>
  <c r="R73" i="5" s="1"/>
  <c r="J73" i="5"/>
  <c r="P94" i="5"/>
  <c r="J94" i="5"/>
  <c r="P98" i="5"/>
  <c r="J98" i="5"/>
  <c r="P41" i="5"/>
  <c r="R41" i="5" s="1"/>
  <c r="J41" i="5"/>
  <c r="P104" i="5"/>
  <c r="J104" i="5"/>
  <c r="P57" i="5"/>
  <c r="R57" i="5" s="1"/>
  <c r="J57" i="5"/>
  <c r="P52" i="5"/>
  <c r="J52" i="5"/>
  <c r="M52" i="5" s="1"/>
  <c r="P74" i="5"/>
  <c r="J74" i="5"/>
  <c r="P122" i="5"/>
  <c r="J122" i="5"/>
  <c r="P46" i="5"/>
  <c r="J46" i="5"/>
  <c r="M46" i="5" s="1"/>
  <c r="P108" i="5"/>
  <c r="J108" i="5"/>
  <c r="M108" i="5" s="1"/>
  <c r="P51" i="5"/>
  <c r="R51" i="5" s="1"/>
  <c r="J51" i="5"/>
  <c r="K23" i="7"/>
  <c r="N23" i="7" s="1"/>
  <c r="S84" i="7"/>
  <c r="P42" i="7"/>
  <c r="R42" i="7" s="1"/>
  <c r="T42" i="7" s="1"/>
  <c r="K6" i="7"/>
  <c r="N6" i="7" s="1"/>
  <c r="M26" i="7"/>
  <c r="O26" i="7" s="1"/>
  <c r="K26" i="7"/>
  <c r="N26" i="7" s="1"/>
  <c r="T6" i="7"/>
  <c r="S6" i="7"/>
  <c r="L4" i="7"/>
  <c r="O4" i="7" s="1"/>
  <c r="J43" i="7"/>
  <c r="M28" i="7"/>
  <c r="O28" i="7" s="1"/>
  <c r="K28" i="7"/>
  <c r="N28" i="7" s="1"/>
  <c r="J89" i="7"/>
  <c r="M89" i="7" s="1"/>
  <c r="O89" i="7" s="1"/>
  <c r="P101" i="7"/>
  <c r="R101" i="7" s="1"/>
  <c r="J101" i="7"/>
  <c r="T64" i="7"/>
  <c r="S64" i="7"/>
  <c r="J87" i="7"/>
  <c r="M87" i="7" s="1"/>
  <c r="O87" i="7" s="1"/>
  <c r="S33" i="7"/>
  <c r="T28" i="7"/>
  <c r="S28" i="7"/>
  <c r="M18" i="7"/>
  <c r="O18" i="7" s="1"/>
  <c r="K18" i="7"/>
  <c r="N18" i="7" s="1"/>
  <c r="M64" i="7"/>
  <c r="O64" i="7" s="1"/>
  <c r="K64" i="7"/>
  <c r="N64" i="7" s="1"/>
  <c r="P121" i="7"/>
  <c r="R121" i="7" s="1"/>
  <c r="J121" i="7"/>
  <c r="P93" i="7"/>
  <c r="R93" i="7" s="1"/>
  <c r="J93" i="7"/>
  <c r="T18" i="7"/>
  <c r="S18" i="7"/>
  <c r="M14" i="7"/>
  <c r="O14" i="7" s="1"/>
  <c r="K14" i="7"/>
  <c r="N14" i="7" s="1"/>
  <c r="P111" i="7"/>
  <c r="R111" i="7" s="1"/>
  <c r="J111" i="7"/>
  <c r="P46" i="7"/>
  <c r="R46" i="7" s="1"/>
  <c r="J46" i="7"/>
  <c r="M57" i="7"/>
  <c r="O57" i="7" s="1"/>
  <c r="K57" i="7"/>
  <c r="N57" i="7" s="1"/>
  <c r="P116" i="7"/>
  <c r="R116" i="7" s="1"/>
  <c r="J116" i="7"/>
  <c r="T14" i="7"/>
  <c r="S14" i="7"/>
  <c r="P41" i="7"/>
  <c r="R41" i="7" s="1"/>
  <c r="T41" i="7" s="1"/>
  <c r="T57" i="7"/>
  <c r="S57" i="7"/>
  <c r="P92" i="7"/>
  <c r="R92" i="7" s="1"/>
  <c r="J92" i="7"/>
  <c r="K85" i="7"/>
  <c r="N85" i="7" s="1"/>
  <c r="K105" i="7"/>
  <c r="N105" i="7" s="1"/>
  <c r="M105" i="7"/>
  <c r="O105" i="7" s="1"/>
  <c r="P76" i="7"/>
  <c r="R76" i="7" s="1"/>
  <c r="J76" i="7"/>
  <c r="T55" i="7"/>
  <c r="S55" i="7"/>
  <c r="T108" i="7"/>
  <c r="S108" i="7"/>
  <c r="M97" i="7"/>
  <c r="O97" i="7" s="1"/>
  <c r="K97" i="7"/>
  <c r="N97" i="7" s="1"/>
  <c r="M104" i="7"/>
  <c r="O104" i="7" s="1"/>
  <c r="K104" i="7"/>
  <c r="N104" i="7" s="1"/>
  <c r="S67" i="7"/>
  <c r="T67" i="7"/>
  <c r="T97" i="7"/>
  <c r="S97" i="7"/>
  <c r="M54" i="7"/>
  <c r="O54" i="7" s="1"/>
  <c r="K54" i="7"/>
  <c r="N54" i="7" s="1"/>
  <c r="K59" i="7"/>
  <c r="N59" i="7" s="1"/>
  <c r="M59" i="7"/>
  <c r="O59" i="7" s="1"/>
  <c r="K75" i="7"/>
  <c r="N75" i="7" s="1"/>
  <c r="M75" i="7"/>
  <c r="O75" i="7" s="1"/>
  <c r="M115" i="7"/>
  <c r="O115" i="7" s="1"/>
  <c r="K115" i="7"/>
  <c r="N115" i="7" s="1"/>
  <c r="M79" i="7"/>
  <c r="O79" i="7" s="1"/>
  <c r="K79" i="7"/>
  <c r="N79" i="7" s="1"/>
  <c r="T59" i="7"/>
  <c r="S59" i="7"/>
  <c r="T75" i="7"/>
  <c r="S75" i="7"/>
  <c r="T79" i="7"/>
  <c r="S79" i="7"/>
  <c r="J40" i="7"/>
  <c r="P40" i="7"/>
  <c r="R40" i="7" s="1"/>
  <c r="M69" i="7"/>
  <c r="O69" i="7" s="1"/>
  <c r="K69" i="7"/>
  <c r="N69" i="7" s="1"/>
  <c r="T62" i="7"/>
  <c r="S62" i="7"/>
  <c r="T34" i="7"/>
  <c r="S34" i="7"/>
  <c r="M73" i="7"/>
  <c r="O73" i="7" s="1"/>
  <c r="K73" i="7"/>
  <c r="N73" i="7" s="1"/>
  <c r="T69" i="7"/>
  <c r="S69" i="7"/>
  <c r="M42" i="7"/>
  <c r="O42" i="7" s="1"/>
  <c r="K42" i="7"/>
  <c r="N42" i="7" s="1"/>
  <c r="M62" i="7"/>
  <c r="O62" i="7" s="1"/>
  <c r="K62" i="7"/>
  <c r="N62" i="7" s="1"/>
  <c r="M34" i="7"/>
  <c r="O34" i="7" s="1"/>
  <c r="K34" i="7"/>
  <c r="N34" i="7" s="1"/>
  <c r="M120" i="7"/>
  <c r="O120" i="7" s="1"/>
  <c r="K120" i="7"/>
  <c r="N120" i="7" s="1"/>
  <c r="P52" i="7"/>
  <c r="R52" i="7" s="1"/>
  <c r="J52" i="7"/>
  <c r="T73" i="7"/>
  <c r="S73" i="7"/>
  <c r="M55" i="7"/>
  <c r="O55" i="7" s="1"/>
  <c r="K55" i="7"/>
  <c r="N55" i="7" s="1"/>
  <c r="M43" i="7"/>
  <c r="O43" i="7" s="1"/>
  <c r="K43" i="7"/>
  <c r="N43" i="7" s="1"/>
  <c r="T113" i="7"/>
  <c r="S113" i="7"/>
  <c r="T104" i="7"/>
  <c r="S104" i="7"/>
  <c r="T43" i="7"/>
  <c r="S43" i="7"/>
  <c r="M108" i="7"/>
  <c r="O108" i="7" s="1"/>
  <c r="K108" i="7"/>
  <c r="N108" i="7" s="1"/>
  <c r="T103" i="7"/>
  <c r="S103" i="7"/>
  <c r="T17" i="7"/>
  <c r="S17" i="7"/>
  <c r="M45" i="7"/>
  <c r="O45" i="7" s="1"/>
  <c r="K45" i="7"/>
  <c r="N45" i="7" s="1"/>
  <c r="K47" i="7"/>
  <c r="N47" i="7" s="1"/>
  <c r="M47" i="7"/>
  <c r="O47" i="7" s="1"/>
  <c r="T54" i="7"/>
  <c r="T89" i="7"/>
  <c r="S89" i="7"/>
  <c r="P100" i="7"/>
  <c r="R100" i="7" s="1"/>
  <c r="J100" i="7"/>
  <c r="M39" i="7"/>
  <c r="O39" i="7" s="1"/>
  <c r="K39" i="7"/>
  <c r="N39" i="7" s="1"/>
  <c r="T95" i="7"/>
  <c r="S95" i="7"/>
  <c r="S109" i="7"/>
  <c r="T109" i="7"/>
  <c r="T63" i="7"/>
  <c r="S63" i="7"/>
  <c r="M60" i="7"/>
  <c r="O60" i="7" s="1"/>
  <c r="K60" i="7"/>
  <c r="N60" i="7" s="1"/>
  <c r="S78" i="7"/>
  <c r="T78" i="7"/>
  <c r="M90" i="7"/>
  <c r="O90" i="7" s="1"/>
  <c r="K90" i="7"/>
  <c r="N90" i="7" s="1"/>
  <c r="T86" i="7"/>
  <c r="S86" i="7"/>
  <c r="T98" i="7"/>
  <c r="S98" i="7"/>
  <c r="P58" i="7"/>
  <c r="R58" i="7" s="1"/>
  <c r="J58" i="7"/>
  <c r="K119" i="7"/>
  <c r="N119" i="7" s="1"/>
  <c r="M119" i="7"/>
  <c r="O119" i="7" s="1"/>
  <c r="T53" i="7"/>
  <c r="S53" i="7"/>
  <c r="T81" i="7"/>
  <c r="S81" i="7"/>
  <c r="S117" i="7"/>
  <c r="T117" i="7"/>
  <c r="T88" i="7"/>
  <c r="S88" i="7"/>
  <c r="M83" i="7"/>
  <c r="O83" i="7" s="1"/>
  <c r="K83" i="7"/>
  <c r="N83" i="7" s="1"/>
  <c r="M99" i="7"/>
  <c r="O99" i="7" s="1"/>
  <c r="K99" i="7"/>
  <c r="N99" i="7" s="1"/>
  <c r="U52" i="7"/>
  <c r="M51" i="7"/>
  <c r="O51" i="7" s="1"/>
  <c r="K51" i="7"/>
  <c r="N51" i="7" s="1"/>
  <c r="T77" i="7"/>
  <c r="S77" i="7"/>
  <c r="T68" i="7"/>
  <c r="S68" i="7"/>
  <c r="M61" i="7"/>
  <c r="O61" i="7" s="1"/>
  <c r="K61" i="7"/>
  <c r="N61" i="7" s="1"/>
  <c r="T96" i="7"/>
  <c r="S96" i="7"/>
  <c r="M113" i="7"/>
  <c r="O113" i="7" s="1"/>
  <c r="K113" i="7"/>
  <c r="N113" i="7" s="1"/>
  <c r="T80" i="7"/>
  <c r="S80" i="7"/>
  <c r="M80" i="7"/>
  <c r="O80" i="7" s="1"/>
  <c r="K80" i="7"/>
  <c r="N80" i="7" s="1"/>
  <c r="M67" i="7"/>
  <c r="O67" i="7" s="1"/>
  <c r="M103" i="7"/>
  <c r="O103" i="7" s="1"/>
  <c r="K103" i="7"/>
  <c r="N103" i="7" s="1"/>
  <c r="T50" i="7"/>
  <c r="S50" i="7"/>
  <c r="M17" i="7"/>
  <c r="O17" i="7" s="1"/>
  <c r="K17" i="7"/>
  <c r="N17" i="7" s="1"/>
  <c r="T122" i="7"/>
  <c r="S122" i="7"/>
  <c r="M50" i="7"/>
  <c r="O50" i="7" s="1"/>
  <c r="K50" i="7"/>
  <c r="N50" i="7" s="1"/>
  <c r="M106" i="7"/>
  <c r="O106" i="7" s="1"/>
  <c r="K106" i="7"/>
  <c r="N106" i="7" s="1"/>
  <c r="M72" i="7"/>
  <c r="O72" i="7" s="1"/>
  <c r="K72" i="7"/>
  <c r="N72" i="7" s="1"/>
  <c r="T45" i="7"/>
  <c r="S45" i="7"/>
  <c r="T106" i="7"/>
  <c r="S106" i="7"/>
  <c r="T47" i="7"/>
  <c r="S47" i="7"/>
  <c r="T72" i="7"/>
  <c r="S72" i="7"/>
  <c r="K89" i="7"/>
  <c r="N89" i="7" s="1"/>
  <c r="J94" i="7"/>
  <c r="P94" i="7"/>
  <c r="R94" i="7" s="1"/>
  <c r="M109" i="7"/>
  <c r="O109" i="7" s="1"/>
  <c r="K109" i="7"/>
  <c r="N109" i="7" s="1"/>
  <c r="T120" i="7"/>
  <c r="S120" i="7"/>
  <c r="K107" i="7"/>
  <c r="N107" i="7" s="1"/>
  <c r="M107" i="7"/>
  <c r="O107" i="7" s="1"/>
  <c r="M78" i="7"/>
  <c r="O78" i="7" s="1"/>
  <c r="K78" i="7"/>
  <c r="N78" i="7" s="1"/>
  <c r="T39" i="7"/>
  <c r="S39" i="7"/>
  <c r="K95" i="7"/>
  <c r="N95" i="7" s="1"/>
  <c r="M95" i="7"/>
  <c r="O95" i="7" s="1"/>
  <c r="K41" i="7"/>
  <c r="N41" i="7" s="1"/>
  <c r="M41" i="7"/>
  <c r="O41" i="7" s="1"/>
  <c r="T60" i="7"/>
  <c r="S60" i="7"/>
  <c r="S66" i="7"/>
  <c r="T66" i="7"/>
  <c r="P82" i="7"/>
  <c r="R82" i="7" s="1"/>
  <c r="J82" i="7"/>
  <c r="T90" i="7"/>
  <c r="S90" i="7"/>
  <c r="M81" i="7"/>
  <c r="O81" i="7" s="1"/>
  <c r="K81" i="7"/>
  <c r="N81" i="7" s="1"/>
  <c r="K86" i="7"/>
  <c r="N86" i="7" s="1"/>
  <c r="M86" i="7"/>
  <c r="O86" i="7" s="1"/>
  <c r="M66" i="7"/>
  <c r="O66" i="7" s="1"/>
  <c r="K66" i="7"/>
  <c r="N66" i="7" s="1"/>
  <c r="M98" i="7"/>
  <c r="O98" i="7" s="1"/>
  <c r="K98" i="7"/>
  <c r="N98" i="7" s="1"/>
  <c r="T83" i="7"/>
  <c r="S83" i="7"/>
  <c r="K53" i="7"/>
  <c r="N53" i="7" s="1"/>
  <c r="M53" i="7"/>
  <c r="O53" i="7" s="1"/>
  <c r="M88" i="7"/>
  <c r="O88" i="7" s="1"/>
  <c r="K88" i="7"/>
  <c r="N88" i="7" s="1"/>
  <c r="M74" i="7"/>
  <c r="O74" i="7" s="1"/>
  <c r="K74" i="7"/>
  <c r="N74" i="7" s="1"/>
  <c r="T99" i="7"/>
  <c r="S99" i="7"/>
  <c r="M114" i="7"/>
  <c r="O114" i="7" s="1"/>
  <c r="K114" i="7"/>
  <c r="N114" i="7" s="1"/>
  <c r="T51" i="7"/>
  <c r="S51" i="7"/>
  <c r="K38" i="7"/>
  <c r="N38" i="7" s="1"/>
  <c r="M38" i="7"/>
  <c r="O38" i="7" s="1"/>
  <c r="M102" i="7"/>
  <c r="O102" i="7" s="1"/>
  <c r="K102" i="7"/>
  <c r="N102" i="7" s="1"/>
  <c r="K77" i="7"/>
  <c r="N77" i="7" s="1"/>
  <c r="M77" i="7"/>
  <c r="O77" i="7" s="1"/>
  <c r="T74" i="7"/>
  <c r="S74" i="7"/>
  <c r="M68" i="7"/>
  <c r="O68" i="7" s="1"/>
  <c r="K68" i="7"/>
  <c r="N68" i="7" s="1"/>
  <c r="T61" i="7"/>
  <c r="T114" i="7"/>
  <c r="S114" i="7"/>
  <c r="M48" i="7"/>
  <c r="O48" i="7" s="1"/>
  <c r="K48" i="7"/>
  <c r="N48" i="7" s="1"/>
  <c r="T38" i="7"/>
  <c r="S38" i="7"/>
  <c r="T102" i="7"/>
  <c r="S102" i="7"/>
  <c r="M110" i="7"/>
  <c r="O110" i="7" s="1"/>
  <c r="K110" i="7"/>
  <c r="N110" i="7" s="1"/>
  <c r="M44" i="7"/>
  <c r="O44" i="7" s="1"/>
  <c r="K44" i="7"/>
  <c r="N44" i="7" s="1"/>
  <c r="P91" i="7"/>
  <c r="R91" i="7" s="1"/>
  <c r="J91" i="7"/>
  <c r="J112" i="7"/>
  <c r="P112" i="7"/>
  <c r="R112" i="7" s="1"/>
  <c r="T48" i="7"/>
  <c r="S48" i="7"/>
  <c r="T70" i="7"/>
  <c r="S70" i="7"/>
  <c r="T110" i="7"/>
  <c r="S110" i="7"/>
  <c r="T44" i="7"/>
  <c r="S44" i="7"/>
  <c r="T87" i="7"/>
  <c r="S87" i="7"/>
  <c r="T71" i="7"/>
  <c r="S71" i="7"/>
  <c r="M70" i="7"/>
  <c r="O70" i="7" s="1"/>
  <c r="K70" i="7"/>
  <c r="N70" i="7" s="1"/>
  <c r="T105" i="7"/>
  <c r="S105" i="7"/>
  <c r="K71" i="7"/>
  <c r="N71" i="7" s="1"/>
  <c r="M71" i="7"/>
  <c r="O71" i="7" s="1"/>
  <c r="K119" i="5"/>
  <c r="N119" i="5" s="1"/>
  <c r="M119" i="5"/>
  <c r="O119" i="5" s="1"/>
  <c r="O118" i="5"/>
  <c r="K117" i="5"/>
  <c r="N117" i="5" s="1"/>
  <c r="M117" i="5"/>
  <c r="O117" i="5" s="1"/>
  <c r="O114" i="5"/>
  <c r="K121" i="5"/>
  <c r="N121" i="5" s="1"/>
  <c r="M121" i="5"/>
  <c r="O121" i="5" s="1"/>
  <c r="O112" i="5"/>
  <c r="O110" i="5"/>
  <c r="O116" i="5"/>
  <c r="S111" i="5"/>
  <c r="T111" i="5"/>
  <c r="S117" i="5"/>
  <c r="T117" i="5"/>
  <c r="K111" i="5"/>
  <c r="N111" i="5" s="1"/>
  <c r="M111" i="5"/>
  <c r="O111" i="5" s="1"/>
  <c r="S119" i="5"/>
  <c r="T119" i="5"/>
  <c r="S121" i="5"/>
  <c r="T121" i="5"/>
  <c r="R21" i="5"/>
  <c r="R118" i="5"/>
  <c r="R13" i="5"/>
  <c r="R37" i="5"/>
  <c r="R110" i="5"/>
  <c r="R6" i="5"/>
  <c r="R11" i="5"/>
  <c r="R101" i="5"/>
  <c r="R61" i="5"/>
  <c r="R33" i="5"/>
  <c r="R8" i="5"/>
  <c r="R115" i="5"/>
  <c r="R114" i="5"/>
  <c r="R9" i="5"/>
  <c r="R25" i="5"/>
  <c r="R116" i="5"/>
  <c r="R23" i="5"/>
  <c r="R27" i="5"/>
  <c r="R112" i="5"/>
  <c r="R7" i="5"/>
  <c r="R29" i="5"/>
  <c r="R35" i="5"/>
  <c r="R19" i="5"/>
  <c r="R17" i="5"/>
  <c r="R20" i="5"/>
  <c r="R16" i="5"/>
  <c r="R31" i="5"/>
  <c r="R89" i="5"/>
  <c r="R4" i="5"/>
  <c r="R5" i="5"/>
  <c r="R14" i="5"/>
  <c r="R15" i="5"/>
  <c r="R107" i="5"/>
  <c r="L4" i="5"/>
  <c r="M4" i="5"/>
  <c r="K116" i="5"/>
  <c r="N116" i="5" s="1"/>
  <c r="L8" i="5"/>
  <c r="M8" i="5"/>
  <c r="L6" i="5"/>
  <c r="M6" i="5"/>
  <c r="L12" i="5"/>
  <c r="M12" i="5"/>
  <c r="K110" i="5"/>
  <c r="N110" i="5" s="1"/>
  <c r="L10" i="5"/>
  <c r="M10" i="5"/>
  <c r="K112" i="5"/>
  <c r="N112" i="5" s="1"/>
  <c r="L100" i="5"/>
  <c r="L82" i="5"/>
  <c r="L80" i="5"/>
  <c r="L38" i="5"/>
  <c r="L78" i="5"/>
  <c r="L9" i="5"/>
  <c r="M9" i="5"/>
  <c r="L70" i="5"/>
  <c r="L40" i="5"/>
  <c r="L90" i="5"/>
  <c r="L58" i="5"/>
  <c r="L56" i="5"/>
  <c r="L106" i="5"/>
  <c r="L64" i="5"/>
  <c r="L66" i="5"/>
  <c r="L13" i="5"/>
  <c r="M13" i="5"/>
  <c r="L92" i="5"/>
  <c r="L68" i="5"/>
  <c r="L94" i="5"/>
  <c r="L60" i="5"/>
  <c r="L72" i="5"/>
  <c r="L98" i="5"/>
  <c r="L48" i="5"/>
  <c r="L44" i="5"/>
  <c r="L88" i="5"/>
  <c r="L104" i="5"/>
  <c r="L62" i="5"/>
  <c r="L7" i="5"/>
  <c r="M7" i="5"/>
  <c r="L52" i="5"/>
  <c r="L54" i="5"/>
  <c r="L74" i="5"/>
  <c r="L122" i="5"/>
  <c r="L5" i="5"/>
  <c r="M5" i="5"/>
  <c r="L102" i="5"/>
  <c r="L120" i="5"/>
  <c r="L46" i="5"/>
  <c r="L16" i="5"/>
  <c r="L76" i="5"/>
  <c r="L42" i="5"/>
  <c r="L11" i="5"/>
  <c r="M11" i="5"/>
  <c r="L108" i="5"/>
  <c r="L50" i="5"/>
  <c r="L86" i="5"/>
  <c r="L96" i="5"/>
  <c r="K118" i="5"/>
  <c r="N118" i="5" s="1"/>
  <c r="K114" i="5"/>
  <c r="N114" i="5" s="1"/>
  <c r="L84" i="5"/>
  <c r="M68" i="5"/>
  <c r="M78" i="5"/>
  <c r="M100" i="5"/>
  <c r="K19" i="5"/>
  <c r="M86" i="5"/>
  <c r="M72" i="5"/>
  <c r="M104" i="5"/>
  <c r="M64" i="5"/>
  <c r="M76" i="5"/>
  <c r="M50" i="5"/>
  <c r="M82" i="5"/>
  <c r="M70" i="5"/>
  <c r="M40" i="5"/>
  <c r="M98" i="5"/>
  <c r="M117" i="7" l="1"/>
  <c r="O117" i="7" s="1"/>
  <c r="S119" i="7"/>
  <c r="M96" i="7"/>
  <c r="O96" i="7" s="1"/>
  <c r="S42" i="7"/>
  <c r="S107" i="7"/>
  <c r="K15" i="5"/>
  <c r="N15" i="5" s="1"/>
  <c r="S115" i="7"/>
  <c r="K63" i="7"/>
  <c r="N63" i="7" s="1"/>
  <c r="K122" i="7"/>
  <c r="N122" i="7" s="1"/>
  <c r="O16" i="5"/>
  <c r="K87" i="7"/>
  <c r="N87" i="7" s="1"/>
  <c r="O62" i="5"/>
  <c r="S93" i="7"/>
  <c r="T93" i="7"/>
  <c r="T92" i="7"/>
  <c r="S92" i="7"/>
  <c r="M116" i="7"/>
  <c r="O116" i="7" s="1"/>
  <c r="K116" i="7"/>
  <c r="N116" i="7" s="1"/>
  <c r="T116" i="7"/>
  <c r="S116" i="7"/>
  <c r="S101" i="7"/>
  <c r="T101" i="7"/>
  <c r="M46" i="7"/>
  <c r="O46" i="7" s="1"/>
  <c r="K46" i="7"/>
  <c r="N46" i="7" s="1"/>
  <c r="M93" i="7"/>
  <c r="O93" i="7" s="1"/>
  <c r="K93" i="7"/>
  <c r="N93" i="7" s="1"/>
  <c r="T121" i="7"/>
  <c r="S121" i="7"/>
  <c r="T46" i="7"/>
  <c r="S46" i="7"/>
  <c r="K111" i="7"/>
  <c r="N111" i="7" s="1"/>
  <c r="M111" i="7"/>
  <c r="O111" i="7" s="1"/>
  <c r="M121" i="7"/>
  <c r="O121" i="7" s="1"/>
  <c r="K121" i="7"/>
  <c r="N121" i="7" s="1"/>
  <c r="O42" i="5"/>
  <c r="S41" i="7"/>
  <c r="S111" i="7"/>
  <c r="T111" i="7"/>
  <c r="M92" i="7"/>
  <c r="O92" i="7" s="1"/>
  <c r="K92" i="7"/>
  <c r="N92" i="7" s="1"/>
  <c r="M101" i="7"/>
  <c r="O101" i="7" s="1"/>
  <c r="K101" i="7"/>
  <c r="N101" i="7" s="1"/>
  <c r="T100" i="7"/>
  <c r="S100" i="7"/>
  <c r="M112" i="7"/>
  <c r="O112" i="7" s="1"/>
  <c r="K112" i="7"/>
  <c r="N112" i="7" s="1"/>
  <c r="K58" i="7"/>
  <c r="N58" i="7" s="1"/>
  <c r="M58" i="7"/>
  <c r="O58" i="7" s="1"/>
  <c r="M91" i="7"/>
  <c r="O91" i="7" s="1"/>
  <c r="K91" i="7"/>
  <c r="N91" i="7" s="1"/>
  <c r="S58" i="7"/>
  <c r="T58" i="7"/>
  <c r="T40" i="7"/>
  <c r="S40" i="7"/>
  <c r="M100" i="7"/>
  <c r="O100" i="7" s="1"/>
  <c r="K100" i="7"/>
  <c r="N100" i="7" s="1"/>
  <c r="T112" i="7"/>
  <c r="S112" i="7"/>
  <c r="T91" i="7"/>
  <c r="S91" i="7"/>
  <c r="M40" i="7"/>
  <c r="O40" i="7" s="1"/>
  <c r="K40" i="7"/>
  <c r="N40" i="7" s="1"/>
  <c r="K52" i="7"/>
  <c r="N52" i="7" s="1"/>
  <c r="M52" i="7"/>
  <c r="O52" i="7" s="1"/>
  <c r="T52" i="7"/>
  <c r="S52" i="7"/>
  <c r="U64" i="7"/>
  <c r="K82" i="7"/>
  <c r="N82" i="7" s="1"/>
  <c r="M82" i="7"/>
  <c r="O82" i="7" s="1"/>
  <c r="T82" i="7"/>
  <c r="S82" i="7"/>
  <c r="M76" i="7"/>
  <c r="O76" i="7" s="1"/>
  <c r="K76" i="7"/>
  <c r="N76" i="7" s="1"/>
  <c r="T94" i="7"/>
  <c r="S94" i="7"/>
  <c r="T76" i="7"/>
  <c r="S76" i="7"/>
  <c r="M94" i="7"/>
  <c r="O94" i="7" s="1"/>
  <c r="K94" i="7"/>
  <c r="N94" i="7" s="1"/>
  <c r="O90" i="5"/>
  <c r="O72" i="5"/>
  <c r="O40" i="5"/>
  <c r="O98" i="5"/>
  <c r="O102" i="5"/>
  <c r="O96" i="5"/>
  <c r="O70" i="5"/>
  <c r="O84" i="5"/>
  <c r="O86" i="5"/>
  <c r="O50" i="5"/>
  <c r="O78" i="5"/>
  <c r="O52" i="5"/>
  <c r="O80" i="5"/>
  <c r="S75" i="5"/>
  <c r="T75" i="5"/>
  <c r="K18" i="5"/>
  <c r="N18" i="5" s="1"/>
  <c r="M18" i="5"/>
  <c r="O18" i="5" s="1"/>
  <c r="K109" i="5"/>
  <c r="N109" i="5" s="1"/>
  <c r="M109" i="5"/>
  <c r="O109" i="5" s="1"/>
  <c r="S4" i="5"/>
  <c r="T4" i="5"/>
  <c r="S67" i="5"/>
  <c r="T67" i="5"/>
  <c r="S37" i="5"/>
  <c r="T37" i="5"/>
  <c r="K49" i="5"/>
  <c r="N49" i="5" s="1"/>
  <c r="M49" i="5"/>
  <c r="O49" i="5" s="1"/>
  <c r="K67" i="5"/>
  <c r="N67" i="5" s="1"/>
  <c r="M67" i="5"/>
  <c r="O67" i="5" s="1"/>
  <c r="K59" i="5"/>
  <c r="N59" i="5" s="1"/>
  <c r="M59" i="5"/>
  <c r="O59" i="5" s="1"/>
  <c r="O9" i="5"/>
  <c r="S57" i="5"/>
  <c r="T57" i="5"/>
  <c r="S23" i="5"/>
  <c r="T23" i="5"/>
  <c r="S39" i="5"/>
  <c r="T39" i="5"/>
  <c r="K33" i="5"/>
  <c r="N33" i="5" s="1"/>
  <c r="M33" i="5"/>
  <c r="O33" i="5" s="1"/>
  <c r="N19" i="5"/>
  <c r="M19" i="5"/>
  <c r="O19" i="5" s="1"/>
  <c r="K39" i="5"/>
  <c r="N39" i="5" s="1"/>
  <c r="M39" i="5"/>
  <c r="O39" i="5" s="1"/>
  <c r="O12" i="5"/>
  <c r="K37" i="5"/>
  <c r="N37" i="5" s="1"/>
  <c r="M37" i="5"/>
  <c r="O37" i="5" s="1"/>
  <c r="K73" i="5"/>
  <c r="N73" i="5" s="1"/>
  <c r="M73" i="5"/>
  <c r="O73" i="5" s="1"/>
  <c r="O54" i="5"/>
  <c r="O68" i="5"/>
  <c r="S85" i="5"/>
  <c r="T85" i="5"/>
  <c r="S103" i="5"/>
  <c r="T103" i="5"/>
  <c r="K23" i="5"/>
  <c r="N23" i="5" s="1"/>
  <c r="M23" i="5"/>
  <c r="O23" i="5" s="1"/>
  <c r="K34" i="5"/>
  <c r="N34" i="5" s="1"/>
  <c r="M34" i="5"/>
  <c r="O34" i="5" s="1"/>
  <c r="S69" i="5"/>
  <c r="T69" i="5"/>
  <c r="S105" i="5"/>
  <c r="T105" i="5"/>
  <c r="K75" i="5"/>
  <c r="N75" i="5" s="1"/>
  <c r="M75" i="5"/>
  <c r="O75" i="5" s="1"/>
  <c r="K63" i="5"/>
  <c r="N63" i="5" s="1"/>
  <c r="M63" i="5"/>
  <c r="O63" i="5" s="1"/>
  <c r="O108" i="5"/>
  <c r="O92" i="5"/>
  <c r="O38" i="5"/>
  <c r="O6" i="5"/>
  <c r="S89" i="5"/>
  <c r="T89" i="5"/>
  <c r="S116" i="5"/>
  <c r="T116" i="5"/>
  <c r="S118" i="5"/>
  <c r="T118" i="5"/>
  <c r="S27" i="5"/>
  <c r="T27" i="5"/>
  <c r="S47" i="5"/>
  <c r="T47" i="5"/>
  <c r="K35" i="5"/>
  <c r="N35" i="5" s="1"/>
  <c r="M35" i="5"/>
  <c r="O35" i="5" s="1"/>
  <c r="S95" i="5"/>
  <c r="T95" i="5"/>
  <c r="K26" i="5"/>
  <c r="N26" i="5" s="1"/>
  <c r="M26" i="5"/>
  <c r="O26" i="5" s="1"/>
  <c r="K99" i="5"/>
  <c r="N99" i="5" s="1"/>
  <c r="M99" i="5"/>
  <c r="O99" i="5" s="1"/>
  <c r="S13" i="5"/>
  <c r="T13" i="5"/>
  <c r="K29" i="5"/>
  <c r="N29" i="5" s="1"/>
  <c r="M29" i="5"/>
  <c r="O29" i="5" s="1"/>
  <c r="S65" i="5"/>
  <c r="T65" i="5"/>
  <c r="K24" i="5"/>
  <c r="N24" i="5" s="1"/>
  <c r="M24" i="5"/>
  <c r="O24" i="5" s="1"/>
  <c r="K65" i="5"/>
  <c r="N65" i="5" s="1"/>
  <c r="M65" i="5"/>
  <c r="O65" i="5" s="1"/>
  <c r="K28" i="5"/>
  <c r="N28" i="5" s="1"/>
  <c r="M28" i="5"/>
  <c r="O28" i="5" s="1"/>
  <c r="S31" i="5"/>
  <c r="T31" i="5"/>
  <c r="S25" i="5"/>
  <c r="T25" i="5"/>
  <c r="S21" i="5"/>
  <c r="T21" i="5"/>
  <c r="K97" i="5"/>
  <c r="N97" i="5" s="1"/>
  <c r="M97" i="5"/>
  <c r="O97" i="5" s="1"/>
  <c r="K22" i="5"/>
  <c r="N22" i="5" s="1"/>
  <c r="M22" i="5"/>
  <c r="O22" i="5" s="1"/>
  <c r="S5" i="5"/>
  <c r="T5" i="5"/>
  <c r="S41" i="5"/>
  <c r="T41" i="5"/>
  <c r="K77" i="5"/>
  <c r="N77" i="5" s="1"/>
  <c r="M77" i="5"/>
  <c r="O77" i="5" s="1"/>
  <c r="K89" i="5"/>
  <c r="N89" i="5" s="1"/>
  <c r="M89" i="5"/>
  <c r="O89" i="5" s="1"/>
  <c r="K91" i="5"/>
  <c r="N91" i="5" s="1"/>
  <c r="M91" i="5"/>
  <c r="O91" i="5" s="1"/>
  <c r="K43" i="5"/>
  <c r="N43" i="5" s="1"/>
  <c r="M43" i="5"/>
  <c r="O43" i="5" s="1"/>
  <c r="S17" i="5"/>
  <c r="T17" i="5"/>
  <c r="S93" i="5"/>
  <c r="T93" i="5"/>
  <c r="K101" i="5"/>
  <c r="N101" i="5" s="1"/>
  <c r="M101" i="5"/>
  <c r="O101" i="5" s="1"/>
  <c r="S43" i="5"/>
  <c r="T43" i="5"/>
  <c r="S16" i="5"/>
  <c r="T16" i="5"/>
  <c r="K20" i="5"/>
  <c r="N20" i="5" s="1"/>
  <c r="M20" i="5"/>
  <c r="O20" i="5" s="1"/>
  <c r="O66" i="5"/>
  <c r="K45" i="5"/>
  <c r="N45" i="5" s="1"/>
  <c r="M45" i="5"/>
  <c r="O45" i="5" s="1"/>
  <c r="K95" i="5"/>
  <c r="N95" i="5" s="1"/>
  <c r="M95" i="5"/>
  <c r="O95" i="5" s="1"/>
  <c r="K57" i="5"/>
  <c r="N57" i="5" s="1"/>
  <c r="M57" i="5"/>
  <c r="O57" i="5" s="1"/>
  <c r="O76" i="5"/>
  <c r="O104" i="5"/>
  <c r="O64" i="5"/>
  <c r="O100" i="5"/>
  <c r="S97" i="5"/>
  <c r="T97" i="5"/>
  <c r="S83" i="5"/>
  <c r="T83" i="5"/>
  <c r="K74" i="5"/>
  <c r="N74" i="5" s="1"/>
  <c r="M74" i="5"/>
  <c r="O74" i="5" s="1"/>
  <c r="K53" i="5"/>
  <c r="N53" i="5" s="1"/>
  <c r="M53" i="5"/>
  <c r="O53" i="5" s="1"/>
  <c r="S87" i="5"/>
  <c r="T87" i="5"/>
  <c r="O8" i="5"/>
  <c r="K51" i="5"/>
  <c r="N51" i="5" s="1"/>
  <c r="M51" i="5"/>
  <c r="O51" i="5" s="1"/>
  <c r="K85" i="5"/>
  <c r="N85" i="5" s="1"/>
  <c r="M85" i="5"/>
  <c r="O85" i="5" s="1"/>
  <c r="K30" i="5"/>
  <c r="N30" i="5" s="1"/>
  <c r="M30" i="5"/>
  <c r="O30" i="5" s="1"/>
  <c r="S79" i="5"/>
  <c r="T79" i="5"/>
  <c r="S113" i="5"/>
  <c r="T113" i="5"/>
  <c r="K79" i="5"/>
  <c r="N79" i="5" s="1"/>
  <c r="M79" i="5"/>
  <c r="O79" i="5" s="1"/>
  <c r="K94" i="5"/>
  <c r="N94" i="5" s="1"/>
  <c r="M94" i="5"/>
  <c r="O94" i="5" s="1"/>
  <c r="S110" i="5"/>
  <c r="T110" i="5"/>
  <c r="K83" i="5"/>
  <c r="N83" i="5" s="1"/>
  <c r="M83" i="5"/>
  <c r="O83" i="5" s="1"/>
  <c r="O7" i="5"/>
  <c r="K87" i="5"/>
  <c r="N87" i="5" s="1"/>
  <c r="M87" i="5"/>
  <c r="O87" i="5" s="1"/>
  <c r="K31" i="5"/>
  <c r="N31" i="5" s="1"/>
  <c r="M31" i="5"/>
  <c r="O31" i="5" s="1"/>
  <c r="O88" i="5"/>
  <c r="O106" i="5"/>
  <c r="S53" i="5"/>
  <c r="T53" i="5"/>
  <c r="S77" i="5"/>
  <c r="T77" i="5"/>
  <c r="S63" i="5"/>
  <c r="T63" i="5"/>
  <c r="S59" i="5"/>
  <c r="T59" i="5"/>
  <c r="S99" i="5"/>
  <c r="T99" i="5"/>
  <c r="K105" i="5"/>
  <c r="N105" i="5" s="1"/>
  <c r="M105" i="5"/>
  <c r="O105" i="5" s="1"/>
  <c r="K61" i="5"/>
  <c r="N61" i="5" s="1"/>
  <c r="M61" i="5"/>
  <c r="O61" i="5" s="1"/>
  <c r="K107" i="5"/>
  <c r="N107" i="5" s="1"/>
  <c r="M107" i="5"/>
  <c r="O107" i="5" s="1"/>
  <c r="K14" i="5"/>
  <c r="N14" i="5" s="1"/>
  <c r="M14" i="5"/>
  <c r="O14" i="5" s="1"/>
  <c r="O4" i="5"/>
  <c r="S19" i="5"/>
  <c r="T19" i="5"/>
  <c r="S115" i="5"/>
  <c r="T115" i="5"/>
  <c r="K122" i="5"/>
  <c r="N122" i="5" s="1"/>
  <c r="M122" i="5"/>
  <c r="O122" i="5" s="1"/>
  <c r="S15" i="5"/>
  <c r="T15" i="5"/>
  <c r="K41" i="5"/>
  <c r="N41" i="5" s="1"/>
  <c r="M41" i="5"/>
  <c r="O41" i="5" s="1"/>
  <c r="S49" i="5"/>
  <c r="T49" i="5"/>
  <c r="S101" i="5"/>
  <c r="T101" i="5"/>
  <c r="S11" i="5"/>
  <c r="T11" i="5"/>
  <c r="S6" i="5"/>
  <c r="T6" i="5"/>
  <c r="S55" i="5"/>
  <c r="T55" i="5"/>
  <c r="K36" i="5"/>
  <c r="N36" i="5" s="1"/>
  <c r="M36" i="5"/>
  <c r="O36" i="5" s="1"/>
  <c r="K21" i="5"/>
  <c r="N21" i="5" s="1"/>
  <c r="M21" i="5"/>
  <c r="O21" i="5" s="1"/>
  <c r="K81" i="5"/>
  <c r="N81" i="5" s="1"/>
  <c r="M81" i="5"/>
  <c r="O81" i="5" s="1"/>
  <c r="O82" i="5"/>
  <c r="K32" i="5"/>
  <c r="N32" i="5" s="1"/>
  <c r="M32" i="5"/>
  <c r="O32" i="5" s="1"/>
  <c r="K55" i="5"/>
  <c r="N55" i="5" s="1"/>
  <c r="M55" i="5"/>
  <c r="O55" i="5" s="1"/>
  <c r="K48" i="5"/>
  <c r="N48" i="5" s="1"/>
  <c r="M48" i="5"/>
  <c r="O48" i="5" s="1"/>
  <c r="O46" i="5"/>
  <c r="O44" i="5"/>
  <c r="O56" i="5"/>
  <c r="S51" i="5"/>
  <c r="T51" i="5"/>
  <c r="S35" i="5"/>
  <c r="T35" i="5"/>
  <c r="S8" i="5"/>
  <c r="T8" i="5"/>
  <c r="K69" i="5"/>
  <c r="N69" i="5" s="1"/>
  <c r="M69" i="5"/>
  <c r="O69" i="5" s="1"/>
  <c r="S14" i="5"/>
  <c r="T14" i="5"/>
  <c r="O60" i="5"/>
  <c r="S81" i="5"/>
  <c r="T81" i="5"/>
  <c r="O11" i="5"/>
  <c r="S20" i="5"/>
  <c r="T20" i="5"/>
  <c r="K103" i="5"/>
  <c r="N103" i="5" s="1"/>
  <c r="M103" i="5"/>
  <c r="O103" i="5" s="1"/>
  <c r="K113" i="5"/>
  <c r="N113" i="5" s="1"/>
  <c r="M113" i="5"/>
  <c r="O113" i="5" s="1"/>
  <c r="S71" i="5"/>
  <c r="T71" i="5"/>
  <c r="S29" i="5"/>
  <c r="T29" i="5"/>
  <c r="S33" i="5"/>
  <c r="T33" i="5"/>
  <c r="S109" i="5"/>
  <c r="T109" i="5"/>
  <c r="S73" i="5"/>
  <c r="T73" i="5"/>
  <c r="O13" i="5"/>
  <c r="S114" i="5"/>
  <c r="T114" i="5"/>
  <c r="K93" i="5"/>
  <c r="N93" i="5" s="1"/>
  <c r="M93" i="5"/>
  <c r="O93" i="5" s="1"/>
  <c r="K71" i="5"/>
  <c r="N71" i="5" s="1"/>
  <c r="M71" i="5"/>
  <c r="O71" i="5" s="1"/>
  <c r="O120" i="5"/>
  <c r="O58" i="5"/>
  <c r="S107" i="5"/>
  <c r="T107" i="5"/>
  <c r="S7" i="5"/>
  <c r="T7" i="5"/>
  <c r="S45" i="5"/>
  <c r="T45" i="5"/>
  <c r="K27" i="5"/>
  <c r="N27" i="5" s="1"/>
  <c r="M27" i="5"/>
  <c r="O27" i="5" s="1"/>
  <c r="O5" i="5"/>
  <c r="S9" i="5"/>
  <c r="T9" i="5"/>
  <c r="K47" i="5"/>
  <c r="N47" i="5" s="1"/>
  <c r="M47" i="5"/>
  <c r="O47" i="5" s="1"/>
  <c r="K115" i="5"/>
  <c r="N115" i="5" s="1"/>
  <c r="M115" i="5"/>
  <c r="O115" i="5" s="1"/>
  <c r="K17" i="5"/>
  <c r="N17" i="5" s="1"/>
  <c r="M17" i="5"/>
  <c r="O17" i="5" s="1"/>
  <c r="K25" i="5"/>
  <c r="N25" i="5" s="1"/>
  <c r="M25" i="5"/>
  <c r="O25" i="5" s="1"/>
  <c r="K3" i="5"/>
  <c r="N3" i="5" s="1"/>
  <c r="L3" i="5"/>
  <c r="O3" i="5" s="1"/>
  <c r="O10" i="5"/>
  <c r="S91" i="5"/>
  <c r="T91" i="5"/>
  <c r="S112" i="5"/>
  <c r="T112" i="5"/>
  <c r="S61" i="5"/>
  <c r="T61" i="5"/>
  <c r="K100" i="5"/>
  <c r="N100" i="5" s="1"/>
  <c r="R50" i="5"/>
  <c r="R92" i="5"/>
  <c r="R38" i="5"/>
  <c r="R42" i="5"/>
  <c r="R62" i="5"/>
  <c r="R66" i="5"/>
  <c r="R82" i="5"/>
  <c r="R30" i="5"/>
  <c r="R76" i="5"/>
  <c r="R64" i="5"/>
  <c r="R22" i="5"/>
  <c r="R10" i="5"/>
  <c r="R46" i="5"/>
  <c r="R3" i="5"/>
  <c r="K78" i="5"/>
  <c r="N78" i="5" s="1"/>
  <c r="R120" i="5"/>
  <c r="R98" i="5"/>
  <c r="R36" i="5"/>
  <c r="R40" i="5"/>
  <c r="R96" i="5"/>
  <c r="R70" i="5"/>
  <c r="R18" i="5"/>
  <c r="R32" i="5"/>
  <c r="R54" i="5"/>
  <c r="R68" i="5"/>
  <c r="R78" i="5"/>
  <c r="R108" i="5"/>
  <c r="R52" i="5"/>
  <c r="R34" i="5"/>
  <c r="R80" i="5"/>
  <c r="R24" i="5"/>
  <c r="R104" i="5"/>
  <c r="R100" i="5"/>
  <c r="R88" i="5"/>
  <c r="R106" i="5"/>
  <c r="K52" i="5"/>
  <c r="N52" i="5" s="1"/>
  <c r="K62" i="5"/>
  <c r="N62" i="5" s="1"/>
  <c r="R44" i="5"/>
  <c r="R56" i="5"/>
  <c r="K42" i="5"/>
  <c r="N42" i="5" s="1"/>
  <c r="R48" i="5"/>
  <c r="R58" i="5"/>
  <c r="R26" i="5"/>
  <c r="R84" i="5"/>
  <c r="R102" i="5"/>
  <c r="R90" i="5"/>
  <c r="R72" i="5"/>
  <c r="R12" i="5"/>
  <c r="R122" i="5"/>
  <c r="R60" i="5"/>
  <c r="R86" i="5"/>
  <c r="R74" i="5"/>
  <c r="R94" i="5"/>
  <c r="R28" i="5"/>
  <c r="K92" i="5"/>
  <c r="N92" i="5" s="1"/>
  <c r="K80" i="5"/>
  <c r="N80" i="5" s="1"/>
  <c r="K104" i="5"/>
  <c r="N104" i="5" s="1"/>
  <c r="K66" i="5"/>
  <c r="N66" i="5" s="1"/>
  <c r="K38" i="5"/>
  <c r="N38" i="5" s="1"/>
  <c r="K60" i="5"/>
  <c r="N60" i="5" s="1"/>
  <c r="K54" i="5"/>
  <c r="N54" i="5" s="1"/>
  <c r="K82" i="5"/>
  <c r="N82" i="5" s="1"/>
  <c r="K8" i="5"/>
  <c r="N8" i="5" s="1"/>
  <c r="K76" i="5"/>
  <c r="N76" i="5" s="1"/>
  <c r="K12" i="5"/>
  <c r="N12" i="5" s="1"/>
  <c r="K6" i="5"/>
  <c r="N6" i="5" s="1"/>
  <c r="K10" i="5"/>
  <c r="N10" i="5" s="1"/>
  <c r="K4" i="5"/>
  <c r="N4" i="5" s="1"/>
  <c r="K68" i="5"/>
  <c r="N68" i="5" s="1"/>
  <c r="K120" i="5"/>
  <c r="N120" i="5" s="1"/>
  <c r="K96" i="5"/>
  <c r="N96" i="5" s="1"/>
  <c r="K102" i="5"/>
  <c r="N102" i="5" s="1"/>
  <c r="K88" i="5"/>
  <c r="N88" i="5" s="1"/>
  <c r="K9" i="5"/>
  <c r="N9" i="5" s="1"/>
  <c r="K90" i="5"/>
  <c r="N90" i="5" s="1"/>
  <c r="K50" i="5"/>
  <c r="N50" i="5" s="1"/>
  <c r="K108" i="5"/>
  <c r="N108" i="5" s="1"/>
  <c r="K58" i="5"/>
  <c r="N58" i="5" s="1"/>
  <c r="K84" i="5"/>
  <c r="N84" i="5" s="1"/>
  <c r="K16" i="5"/>
  <c r="N16" i="5" s="1"/>
  <c r="K44" i="5"/>
  <c r="N44" i="5" s="1"/>
  <c r="K98" i="5"/>
  <c r="N98" i="5" s="1"/>
  <c r="K5" i="5"/>
  <c r="N5" i="5" s="1"/>
  <c r="K72" i="5"/>
  <c r="N72" i="5" s="1"/>
  <c r="K40" i="5"/>
  <c r="N40" i="5" s="1"/>
  <c r="K70" i="5"/>
  <c r="N70" i="5" s="1"/>
  <c r="K106" i="5"/>
  <c r="N106" i="5" s="1"/>
  <c r="K56" i="5"/>
  <c r="N56" i="5" s="1"/>
  <c r="K11" i="5"/>
  <c r="N11" i="5" s="1"/>
  <c r="K7" i="5"/>
  <c r="N7" i="5" s="1"/>
  <c r="K13" i="5"/>
  <c r="N13" i="5" s="1"/>
  <c r="K86" i="5"/>
  <c r="N86" i="5" s="1"/>
  <c r="K64" i="5"/>
  <c r="N64" i="5" s="1"/>
  <c r="K46" i="5"/>
  <c r="N46" i="5" s="1"/>
  <c r="Y8" i="5" l="1"/>
  <c r="Y12" i="5"/>
  <c r="U76" i="7"/>
  <c r="Y4" i="5"/>
  <c r="Y6" i="5"/>
  <c r="Y11" i="5"/>
  <c r="Y7" i="5"/>
  <c r="Y5" i="5"/>
  <c r="Y9" i="5"/>
  <c r="Y10" i="5"/>
  <c r="Y3" i="5"/>
  <c r="S64" i="5"/>
  <c r="T64" i="5"/>
  <c r="S100" i="5"/>
  <c r="T100" i="5"/>
  <c r="S76" i="5"/>
  <c r="T76" i="5"/>
  <c r="S62" i="5"/>
  <c r="T62" i="5"/>
  <c r="S120" i="5"/>
  <c r="T120" i="5"/>
  <c r="S34" i="5"/>
  <c r="T34" i="5"/>
  <c r="S60" i="5"/>
  <c r="T60" i="5"/>
  <c r="S78" i="5"/>
  <c r="T78" i="5"/>
  <c r="S92" i="5"/>
  <c r="T92" i="5"/>
  <c r="S80" i="5"/>
  <c r="T80" i="5"/>
  <c r="S10" i="5"/>
  <c r="T10" i="5"/>
  <c r="S12" i="5"/>
  <c r="T12" i="5"/>
  <c r="S22" i="5"/>
  <c r="T22" i="5"/>
  <c r="S44" i="5"/>
  <c r="T44" i="5"/>
  <c r="S94" i="5"/>
  <c r="T94" i="5"/>
  <c r="S32" i="5"/>
  <c r="T32" i="5"/>
  <c r="S90" i="5"/>
  <c r="T90" i="5"/>
  <c r="S18" i="5"/>
  <c r="T18" i="5"/>
  <c r="S56" i="5"/>
  <c r="T56" i="5"/>
  <c r="S104" i="5"/>
  <c r="T104" i="5"/>
  <c r="S66" i="5"/>
  <c r="T66" i="5"/>
  <c r="S50" i="5"/>
  <c r="T50" i="5"/>
  <c r="S72" i="5"/>
  <c r="T72" i="5"/>
  <c r="S102" i="5"/>
  <c r="T102" i="5"/>
  <c r="S70" i="5"/>
  <c r="T70" i="5"/>
  <c r="S3" i="5"/>
  <c r="T3" i="5"/>
  <c r="S88" i="5"/>
  <c r="T88" i="5"/>
  <c r="S24" i="5"/>
  <c r="T24" i="5"/>
  <c r="S52" i="5"/>
  <c r="T52" i="5"/>
  <c r="S84" i="5"/>
  <c r="T84" i="5"/>
  <c r="S96" i="5"/>
  <c r="T96" i="5"/>
  <c r="S46" i="5"/>
  <c r="T46" i="5"/>
  <c r="S82" i="5"/>
  <c r="T82" i="5"/>
  <c r="S42" i="5"/>
  <c r="T42" i="5"/>
  <c r="S86" i="5"/>
  <c r="T86" i="5"/>
  <c r="S54" i="5"/>
  <c r="T54" i="5"/>
  <c r="S26" i="5"/>
  <c r="T26" i="5"/>
  <c r="S40" i="5"/>
  <c r="T40" i="5"/>
  <c r="S30" i="5"/>
  <c r="T30" i="5"/>
  <c r="S28" i="5"/>
  <c r="T28" i="5"/>
  <c r="S38" i="5"/>
  <c r="T38" i="5"/>
  <c r="S68" i="5"/>
  <c r="T68" i="5"/>
  <c r="S58" i="5"/>
  <c r="T58" i="5"/>
  <c r="S36" i="5"/>
  <c r="T36" i="5"/>
  <c r="C20" i="6"/>
  <c r="C19" i="6"/>
  <c r="S106" i="5"/>
  <c r="T106" i="5"/>
  <c r="S74" i="5"/>
  <c r="T74" i="5"/>
  <c r="S108" i="5"/>
  <c r="T108" i="5"/>
  <c r="S122" i="5"/>
  <c r="T122" i="5"/>
  <c r="S48" i="5"/>
  <c r="T48" i="5"/>
  <c r="S98" i="5"/>
  <c r="T98" i="5"/>
  <c r="Z3" i="5" l="1"/>
  <c r="U88" i="7"/>
  <c r="Z5" i="5"/>
  <c r="Z8" i="5"/>
  <c r="Z6" i="5"/>
  <c r="Z4" i="5"/>
  <c r="Z9" i="5"/>
  <c r="Z12" i="5"/>
  <c r="Z10" i="5"/>
  <c r="Z11" i="5"/>
  <c r="Z7" i="5"/>
  <c r="C24" i="6"/>
  <c r="C25" i="6" s="1"/>
  <c r="C23" i="6"/>
  <c r="U100" i="7" l="1"/>
  <c r="U112" i="7" l="1"/>
  <c r="Z10" i="7"/>
  <c r="Y11" i="7"/>
  <c r="Y9" i="7"/>
  <c r="Y7" i="7"/>
  <c r="Z3" i="7" l="1"/>
  <c r="Z7" i="7"/>
  <c r="Y6" i="7"/>
  <c r="Z8" i="7"/>
  <c r="Z4" i="7"/>
  <c r="Y4" i="7"/>
  <c r="Z6" i="7"/>
  <c r="Y3" i="7"/>
  <c r="Y8" i="7"/>
  <c r="Z5" i="7"/>
  <c r="Z9" i="7"/>
  <c r="Z11" i="7"/>
  <c r="Y10" i="7"/>
  <c r="Y12" i="7"/>
  <c r="Z12" i="7"/>
  <c r="Y5" i="7"/>
</calcChain>
</file>

<file path=xl/sharedStrings.xml><?xml version="1.0" encoding="utf-8"?>
<sst xmlns="http://schemas.openxmlformats.org/spreadsheetml/2006/main" count="102" uniqueCount="57">
  <si>
    <t>Time (months)</t>
  </si>
  <si>
    <t>Population N(t)</t>
  </si>
  <si>
    <t>Capability Factor (kW/per)</t>
  </si>
  <si>
    <t>Energy Demand (GWh)</t>
  </si>
  <si>
    <t>Surface Footprint (acre)</t>
  </si>
  <si>
    <t>Mil-Loop Site Specific Output</t>
  </si>
  <si>
    <t>MW</t>
  </si>
  <si>
    <t>Site Power Demand P(t) (MW)</t>
  </si>
  <si>
    <t>Generator Sets</t>
  </si>
  <si>
    <t>200 TQG Set</t>
  </si>
  <si>
    <t>MEP-PU-810A/B</t>
  </si>
  <si>
    <t>Capacity Margin</t>
  </si>
  <si>
    <t>Demand</t>
  </si>
  <si>
    <t>Basic Diesel-Based Generation</t>
  </si>
  <si>
    <t>Demand and Generation Model with Geothermal Energy</t>
  </si>
  <si>
    <t>Total Site Generation</t>
  </si>
  <si>
    <t>Starting Pop (N₀)</t>
  </si>
  <si>
    <t>Max Population (K)</t>
  </si>
  <si>
    <t>Pop Growth Rate ®</t>
  </si>
  <si>
    <t>Expected Ocupation (T)</t>
  </si>
  <si>
    <t>Site Closure (90% of T) (t_drop)</t>
  </si>
  <si>
    <t>Parameter</t>
  </si>
  <si>
    <t>Value</t>
  </si>
  <si>
    <t>Unit</t>
  </si>
  <si>
    <t>month</t>
  </si>
  <si>
    <t>person</t>
  </si>
  <si>
    <t>person/month</t>
  </si>
  <si>
    <t>Geothermal System</t>
  </si>
  <si>
    <t>Generation</t>
  </si>
  <si>
    <t xml:space="preserve"> Power Demand</t>
  </si>
  <si>
    <t>gph</t>
  </si>
  <si>
    <t>Fuel Usage Rate</t>
  </si>
  <si>
    <t>Single-System Install Time</t>
  </si>
  <si>
    <t>Total Fuel Usage</t>
  </si>
  <si>
    <t>Tactical Fuel Usage (barrels)</t>
  </si>
  <si>
    <t>Prime Fuel Usage (barrel)</t>
  </si>
  <si>
    <t>Diesel Generator Only</t>
  </si>
  <si>
    <t>AverageMonthly Fuel Usage</t>
  </si>
  <si>
    <t>Total Site Fuel Usage</t>
  </si>
  <si>
    <t>With Mil-Loops Installed</t>
  </si>
  <si>
    <t>barrels</t>
  </si>
  <si>
    <t>Site Diesel Fuel Usage</t>
  </si>
  <si>
    <t>Usage Reduction</t>
  </si>
  <si>
    <t>Surface Footprint (m2)</t>
  </si>
  <si>
    <t>Year</t>
  </si>
  <si>
    <t>Site Power Demand (MW)</t>
  </si>
  <si>
    <t xml:space="preserve">Tactical Generation </t>
  </si>
  <si>
    <t>Prime Generation</t>
  </si>
  <si>
    <t>Deisel Generation Capacity</t>
  </si>
  <si>
    <t xml:space="preserve">Site Power Demand </t>
  </si>
  <si>
    <t xml:space="preserve">Mil-Loop Generation Capacity </t>
  </si>
  <si>
    <t xml:space="preserve">Deisel Generation Capacity </t>
  </si>
  <si>
    <t xml:space="preserve">Total Fuel Usage </t>
  </si>
  <si>
    <t>Base Case Fuel Usage</t>
  </si>
  <si>
    <t>Mil-Loop Installation Case Fuel Usage</t>
  </si>
  <si>
    <t>Mil-Loop Installation Power Demand</t>
  </si>
  <si>
    <t>Total Site Generation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</si>
</sst>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</cellStyleXfs>
  <cellXfs count="57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/>
    </xf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5" borderId="5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15" xfId="0" applyBorder="1"/>
    <xf numFmtId="0" fontId="3" fillId="3" borderId="15" xfId="2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3" fillId="3" borderId="19" xfId="2" applyBorder="1"/>
    <xf numFmtId="0" fontId="0" fillId="0" borderId="20" xfId="0" applyBorder="1"/>
    <xf numFmtId="0" fontId="2" fillId="5" borderId="13" xfId="0" applyFont="1" applyFill="1" applyBorder="1" applyAlignment="1">
      <alignment horizontal="center"/>
    </xf>
    <xf numFmtId="2" fontId="0" fillId="5" borderId="0" xfId="0" applyNumberFormat="1" applyFill="1"/>
    <xf numFmtId="1" fontId="0" fillId="5" borderId="0" xfId="0" applyNumberFormat="1" applyFill="1"/>
    <xf numFmtId="1" fontId="1" fillId="2" borderId="15" xfId="1" applyNumberFormat="1" applyBorder="1"/>
    <xf numFmtId="0" fontId="0" fillId="7" borderId="15" xfId="0" applyFill="1" applyBorder="1"/>
    <xf numFmtId="0" fontId="1" fillId="2" borderId="15" xfId="1" applyBorder="1"/>
    <xf numFmtId="0" fontId="0" fillId="7" borderId="17" xfId="0" applyFill="1" applyBorder="1"/>
    <xf numFmtId="0" fontId="0" fillId="0" borderId="19" xfId="0" applyBorder="1"/>
    <xf numFmtId="9" fontId="1" fillId="2" borderId="19" xfId="1" applyNumberFormat="1" applyBorder="1"/>
    <xf numFmtId="3" fontId="3" fillId="3" borderId="15" xfId="2" applyNumberFormat="1" applyBorder="1"/>
    <xf numFmtId="9" fontId="3" fillId="3" borderId="19" xfId="2" applyNumberFormat="1" applyBorder="1"/>
    <xf numFmtId="0" fontId="0" fillId="6" borderId="14" xfId="0" applyFill="1" applyBorder="1"/>
    <xf numFmtId="164" fontId="0" fillId="6" borderId="6" xfId="0" applyNumberFormat="1" applyFill="1" applyBorder="1"/>
    <xf numFmtId="164" fontId="0" fillId="6" borderId="9" xfId="0" applyNumberFormat="1" applyFill="1" applyBorder="1"/>
    <xf numFmtId="164" fontId="0" fillId="0" borderId="0" xfId="0" applyNumberFormat="1" applyAlignment="1">
      <alignment horizontal="left" indent="2"/>
    </xf>
    <xf numFmtId="0" fontId="0" fillId="0" borderId="21" xfId="0" applyBorder="1"/>
    <xf numFmtId="0" fontId="3" fillId="3" borderId="21" xfId="2" applyBorder="1"/>
    <xf numFmtId="0" fontId="0" fillId="0" borderId="22" xfId="0" applyBorder="1"/>
    <xf numFmtId="0" fontId="0" fillId="0" borderId="2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'Calcs-Advanced'!$B$2</c:f>
              <c:strCache>
                <c:ptCount val="1"/>
                <c:pt idx="0">
                  <c:v>Population N(t)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'Calcs-Advanced'!$B$3:$B$122</c:f>
              <c:numCache>
                <c:formatCode>General</c:formatCode>
                <c:ptCount val="120"/>
                <c:pt idx="0">
                  <c:v>120</c:v>
                </c:pt>
                <c:pt idx="1">
                  <c:v>170</c:v>
                </c:pt>
                <c:pt idx="2">
                  <c:v>220</c:v>
                </c:pt>
                <c:pt idx="3">
                  <c:v>270</c:v>
                </c:pt>
                <c:pt idx="4">
                  <c:v>320</c:v>
                </c:pt>
                <c:pt idx="5">
                  <c:v>370</c:v>
                </c:pt>
                <c:pt idx="6">
                  <c:v>420</c:v>
                </c:pt>
                <c:pt idx="7">
                  <c:v>470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458.33333333333331</c:v>
                </c:pt>
                <c:pt idx="109">
                  <c:v>416.66666666666669</c:v>
                </c:pt>
                <c:pt idx="110">
                  <c:v>375</c:v>
                </c:pt>
                <c:pt idx="111">
                  <c:v>333.33333333333337</c:v>
                </c:pt>
                <c:pt idx="112">
                  <c:v>291.66666666666669</c:v>
                </c:pt>
                <c:pt idx="113">
                  <c:v>250</c:v>
                </c:pt>
                <c:pt idx="114">
                  <c:v>208.33333333333337</c:v>
                </c:pt>
                <c:pt idx="115">
                  <c:v>166.66666666666669</c:v>
                </c:pt>
                <c:pt idx="116">
                  <c:v>125</c:v>
                </c:pt>
                <c:pt idx="117">
                  <c:v>83.333333333333371</c:v>
                </c:pt>
                <c:pt idx="118">
                  <c:v>41.666666666666686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4-4FC9-BDB8-663F1766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82480"/>
        <c:axId val="310783440"/>
      </c:lineChart>
      <c:catAx>
        <c:axId val="3107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Ocupation</a:t>
                </a:r>
                <a:r>
                  <a:rPr lang="en-US"/>
                  <a:t>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3440"/>
        <c:crosses val="autoZero"/>
        <c:auto val="1"/>
        <c:lblAlgn val="ctr"/>
        <c:lblOffset val="100"/>
        <c:noMultiLvlLbl val="0"/>
      </c:catAx>
      <c:valAx>
        <c:axId val="310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(people)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Power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'Calcs-Advanced'!$E$2</c:f>
              <c:strCache>
                <c:ptCount val="1"/>
                <c:pt idx="0">
                  <c:v>Site Power Demand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'Calcs-Advanced'!$E$3:$E$122</c:f>
              <c:numCache>
                <c:formatCode>General</c:formatCode>
                <c:ptCount val="120"/>
                <c:pt idx="0">
                  <c:v>0.216</c:v>
                </c:pt>
                <c:pt idx="1">
                  <c:v>0.30599999999999999</c:v>
                </c:pt>
                <c:pt idx="2">
                  <c:v>0.39600000000000002</c:v>
                </c:pt>
                <c:pt idx="3">
                  <c:v>0.48599999999999999</c:v>
                </c:pt>
                <c:pt idx="4">
                  <c:v>0.57599999999999996</c:v>
                </c:pt>
                <c:pt idx="5">
                  <c:v>0.66600000000000004</c:v>
                </c:pt>
                <c:pt idx="6">
                  <c:v>0.75600000000000001</c:v>
                </c:pt>
                <c:pt idx="7">
                  <c:v>0.84599999999999997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51B-96DF-6E5C4605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4976"/>
        <c:axId val="309404496"/>
      </c:lineChart>
      <c:catAx>
        <c:axId val="3094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4496"/>
        <c:crosses val="autoZero"/>
        <c:auto val="1"/>
        <c:lblAlgn val="ctr"/>
        <c:lblOffset val="100"/>
        <c:noMultiLvlLbl val="0"/>
      </c:catAx>
      <c:valAx>
        <c:axId val="309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Site</a:t>
            </a:r>
            <a:r>
              <a:rPr lang="en-US" b="1" baseline="0">
                <a:solidFill>
                  <a:sysClr val="windowText" lastClr="000000"/>
                </a:solidFill>
              </a:rPr>
              <a:t> Power Production Profile 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(Diesel Generators Only)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'Calcs-Advanced'!$K$2</c:f>
              <c:strCache>
                <c:ptCount val="1"/>
                <c:pt idx="0">
                  <c:v>Deisel Generation Capacity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'Calcs-Advanced'!$K$3:$K$122</c:f>
              <c:numCache>
                <c:formatCode>General</c:formatCode>
                <c:ptCount val="1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2.52</c:v>
                </c:pt>
                <c:pt idx="39">
                  <c:v>2.52</c:v>
                </c:pt>
                <c:pt idx="40">
                  <c:v>2.52</c:v>
                </c:pt>
                <c:pt idx="41">
                  <c:v>2.52</c:v>
                </c:pt>
                <c:pt idx="42">
                  <c:v>2.52</c:v>
                </c:pt>
                <c:pt idx="43">
                  <c:v>2.52</c:v>
                </c:pt>
                <c:pt idx="44">
                  <c:v>2.52</c:v>
                </c:pt>
                <c:pt idx="45">
                  <c:v>2.52</c:v>
                </c:pt>
                <c:pt idx="46">
                  <c:v>2.52</c:v>
                </c:pt>
                <c:pt idx="47">
                  <c:v>2.52</c:v>
                </c:pt>
                <c:pt idx="48">
                  <c:v>2.52</c:v>
                </c:pt>
                <c:pt idx="49">
                  <c:v>2.52</c:v>
                </c:pt>
                <c:pt idx="50">
                  <c:v>2.52</c:v>
                </c:pt>
                <c:pt idx="51">
                  <c:v>2.52</c:v>
                </c:pt>
                <c:pt idx="52">
                  <c:v>2.52</c:v>
                </c:pt>
                <c:pt idx="53">
                  <c:v>2.52</c:v>
                </c:pt>
                <c:pt idx="54">
                  <c:v>2.52</c:v>
                </c:pt>
                <c:pt idx="55">
                  <c:v>2.52</c:v>
                </c:pt>
                <c:pt idx="56">
                  <c:v>2.52</c:v>
                </c:pt>
                <c:pt idx="57">
                  <c:v>2.52</c:v>
                </c:pt>
                <c:pt idx="58">
                  <c:v>2.52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2.52</c:v>
                </c:pt>
                <c:pt idx="69">
                  <c:v>2.52</c:v>
                </c:pt>
                <c:pt idx="70">
                  <c:v>2.52</c:v>
                </c:pt>
                <c:pt idx="71">
                  <c:v>2.52</c:v>
                </c:pt>
                <c:pt idx="72">
                  <c:v>2.52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2.52</c:v>
                </c:pt>
                <c:pt idx="79">
                  <c:v>2.52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1.68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6-45DC-968C-9E5C0E60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6624"/>
        <c:axId val="9453134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'Calcs-Advanced'!$I$2</c15:sqref>
                        </c15:formulaRef>
                      </c:ext>
                    </c:extLst>
                    <c:strCache>
                      <c:ptCount val="1"/>
                      <c:pt idx="0">
                        <c:v>Tactical Generation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'Calcs-Advanced'!$A$3:$A$122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'Calcs-Advanced'!$I$3:$I$122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0.60000000000000009</c:v>
                      </c:pt>
                      <c:pt idx="4">
                        <c:v>0.60000000000000009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B6-45DC-968C-9E5C0E60CD1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'Calcs-Advanced'!$J$2</c15:sqref>
                        </c15:formulaRef>
                      </c:ext>
                    </c:extLst>
                    <c:strCache>
                      <c:ptCount val="1"/>
                      <c:pt idx="0">
                        <c:v>Prime Generation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'Calcs-Advanced'!$J$3:$J$122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1.68</c:v>
                      </c:pt>
                      <c:pt idx="12">
                        <c:v>1.68</c:v>
                      </c:pt>
                      <c:pt idx="13">
                        <c:v>1.68</c:v>
                      </c:pt>
                      <c:pt idx="14">
                        <c:v>1.68</c:v>
                      </c:pt>
                      <c:pt idx="15">
                        <c:v>1.68</c:v>
                      </c:pt>
                      <c:pt idx="16">
                        <c:v>1.68</c:v>
                      </c:pt>
                      <c:pt idx="17">
                        <c:v>1.68</c:v>
                      </c:pt>
                      <c:pt idx="18">
                        <c:v>1.68</c:v>
                      </c:pt>
                      <c:pt idx="19">
                        <c:v>1.68</c:v>
                      </c:pt>
                      <c:pt idx="20">
                        <c:v>1.68</c:v>
                      </c:pt>
                      <c:pt idx="21">
                        <c:v>1.68</c:v>
                      </c:pt>
                      <c:pt idx="22">
                        <c:v>1.68</c:v>
                      </c:pt>
                      <c:pt idx="23">
                        <c:v>1.68</c:v>
                      </c:pt>
                      <c:pt idx="24">
                        <c:v>1.68</c:v>
                      </c:pt>
                      <c:pt idx="25">
                        <c:v>1.68</c:v>
                      </c:pt>
                      <c:pt idx="26">
                        <c:v>1.68</c:v>
                      </c:pt>
                      <c:pt idx="27">
                        <c:v>1.68</c:v>
                      </c:pt>
                      <c:pt idx="28">
                        <c:v>1.68</c:v>
                      </c:pt>
                      <c:pt idx="29">
                        <c:v>2.52</c:v>
                      </c:pt>
                      <c:pt idx="30">
                        <c:v>2.52</c:v>
                      </c:pt>
                      <c:pt idx="31">
                        <c:v>2.52</c:v>
                      </c:pt>
                      <c:pt idx="32">
                        <c:v>2.52</c:v>
                      </c:pt>
                      <c:pt idx="33">
                        <c:v>2.52</c:v>
                      </c:pt>
                      <c:pt idx="34">
                        <c:v>2.52</c:v>
                      </c:pt>
                      <c:pt idx="35">
                        <c:v>2.52</c:v>
                      </c:pt>
                      <c:pt idx="36">
                        <c:v>2.52</c:v>
                      </c:pt>
                      <c:pt idx="37">
                        <c:v>2.52</c:v>
                      </c:pt>
                      <c:pt idx="38">
                        <c:v>2.52</c:v>
                      </c:pt>
                      <c:pt idx="39">
                        <c:v>2.52</c:v>
                      </c:pt>
                      <c:pt idx="40">
                        <c:v>2.52</c:v>
                      </c:pt>
                      <c:pt idx="41">
                        <c:v>2.52</c:v>
                      </c:pt>
                      <c:pt idx="42">
                        <c:v>2.52</c:v>
                      </c:pt>
                      <c:pt idx="43">
                        <c:v>2.52</c:v>
                      </c:pt>
                      <c:pt idx="44">
                        <c:v>2.52</c:v>
                      </c:pt>
                      <c:pt idx="45">
                        <c:v>2.52</c:v>
                      </c:pt>
                      <c:pt idx="46">
                        <c:v>2.52</c:v>
                      </c:pt>
                      <c:pt idx="47">
                        <c:v>2.52</c:v>
                      </c:pt>
                      <c:pt idx="48">
                        <c:v>2.52</c:v>
                      </c:pt>
                      <c:pt idx="49">
                        <c:v>2.52</c:v>
                      </c:pt>
                      <c:pt idx="50">
                        <c:v>2.52</c:v>
                      </c:pt>
                      <c:pt idx="51">
                        <c:v>2.52</c:v>
                      </c:pt>
                      <c:pt idx="52">
                        <c:v>2.52</c:v>
                      </c:pt>
                      <c:pt idx="53">
                        <c:v>2.52</c:v>
                      </c:pt>
                      <c:pt idx="54">
                        <c:v>2.52</c:v>
                      </c:pt>
                      <c:pt idx="55">
                        <c:v>2.52</c:v>
                      </c:pt>
                      <c:pt idx="56">
                        <c:v>2.52</c:v>
                      </c:pt>
                      <c:pt idx="57">
                        <c:v>2.52</c:v>
                      </c:pt>
                      <c:pt idx="58">
                        <c:v>2.52</c:v>
                      </c:pt>
                      <c:pt idx="59">
                        <c:v>2.52</c:v>
                      </c:pt>
                      <c:pt idx="60">
                        <c:v>2.52</c:v>
                      </c:pt>
                      <c:pt idx="61">
                        <c:v>2.52</c:v>
                      </c:pt>
                      <c:pt idx="62">
                        <c:v>2.52</c:v>
                      </c:pt>
                      <c:pt idx="63">
                        <c:v>2.52</c:v>
                      </c:pt>
                      <c:pt idx="64">
                        <c:v>2.52</c:v>
                      </c:pt>
                      <c:pt idx="65">
                        <c:v>2.52</c:v>
                      </c:pt>
                      <c:pt idx="66">
                        <c:v>2.52</c:v>
                      </c:pt>
                      <c:pt idx="67">
                        <c:v>2.52</c:v>
                      </c:pt>
                      <c:pt idx="68">
                        <c:v>2.52</c:v>
                      </c:pt>
                      <c:pt idx="69">
                        <c:v>2.52</c:v>
                      </c:pt>
                      <c:pt idx="70">
                        <c:v>2.52</c:v>
                      </c:pt>
                      <c:pt idx="71">
                        <c:v>2.52</c:v>
                      </c:pt>
                      <c:pt idx="72">
                        <c:v>2.52</c:v>
                      </c:pt>
                      <c:pt idx="73">
                        <c:v>2.52</c:v>
                      </c:pt>
                      <c:pt idx="74">
                        <c:v>2.52</c:v>
                      </c:pt>
                      <c:pt idx="75">
                        <c:v>2.52</c:v>
                      </c:pt>
                      <c:pt idx="76">
                        <c:v>2.52</c:v>
                      </c:pt>
                      <c:pt idx="77">
                        <c:v>2.52</c:v>
                      </c:pt>
                      <c:pt idx="78">
                        <c:v>2.52</c:v>
                      </c:pt>
                      <c:pt idx="79">
                        <c:v>2.52</c:v>
                      </c:pt>
                      <c:pt idx="80">
                        <c:v>2.52</c:v>
                      </c:pt>
                      <c:pt idx="81">
                        <c:v>2.52</c:v>
                      </c:pt>
                      <c:pt idx="82">
                        <c:v>2.52</c:v>
                      </c:pt>
                      <c:pt idx="83">
                        <c:v>2.52</c:v>
                      </c:pt>
                      <c:pt idx="84">
                        <c:v>2.52</c:v>
                      </c:pt>
                      <c:pt idx="85">
                        <c:v>2.52</c:v>
                      </c:pt>
                      <c:pt idx="86">
                        <c:v>2.52</c:v>
                      </c:pt>
                      <c:pt idx="87">
                        <c:v>2.52</c:v>
                      </c:pt>
                      <c:pt idx="88">
                        <c:v>2.52</c:v>
                      </c:pt>
                      <c:pt idx="89">
                        <c:v>2.52</c:v>
                      </c:pt>
                      <c:pt idx="90">
                        <c:v>2.52</c:v>
                      </c:pt>
                      <c:pt idx="91">
                        <c:v>2.52</c:v>
                      </c:pt>
                      <c:pt idx="92">
                        <c:v>2.52</c:v>
                      </c:pt>
                      <c:pt idx="93">
                        <c:v>2.52</c:v>
                      </c:pt>
                      <c:pt idx="94">
                        <c:v>2.52</c:v>
                      </c:pt>
                      <c:pt idx="95">
                        <c:v>2.52</c:v>
                      </c:pt>
                      <c:pt idx="96">
                        <c:v>2.52</c:v>
                      </c:pt>
                      <c:pt idx="97">
                        <c:v>2.52</c:v>
                      </c:pt>
                      <c:pt idx="98">
                        <c:v>2.52</c:v>
                      </c:pt>
                      <c:pt idx="99">
                        <c:v>2.52</c:v>
                      </c:pt>
                      <c:pt idx="100">
                        <c:v>2.52</c:v>
                      </c:pt>
                      <c:pt idx="101">
                        <c:v>2.52</c:v>
                      </c:pt>
                      <c:pt idx="102">
                        <c:v>2.52</c:v>
                      </c:pt>
                      <c:pt idx="103">
                        <c:v>2.52</c:v>
                      </c:pt>
                      <c:pt idx="104">
                        <c:v>2.52</c:v>
                      </c:pt>
                      <c:pt idx="105">
                        <c:v>2.52</c:v>
                      </c:pt>
                      <c:pt idx="106">
                        <c:v>2.52</c:v>
                      </c:pt>
                      <c:pt idx="107">
                        <c:v>1.68</c:v>
                      </c:pt>
                      <c:pt idx="108">
                        <c:v>0.84</c:v>
                      </c:pt>
                      <c:pt idx="109">
                        <c:v>0.84</c:v>
                      </c:pt>
                      <c:pt idx="110">
                        <c:v>0.84</c:v>
                      </c:pt>
                      <c:pt idx="111">
                        <c:v>0.84</c:v>
                      </c:pt>
                      <c:pt idx="112">
                        <c:v>0.84</c:v>
                      </c:pt>
                      <c:pt idx="113">
                        <c:v>0.84</c:v>
                      </c:pt>
                      <c:pt idx="114">
                        <c:v>0.84</c:v>
                      </c:pt>
                      <c:pt idx="115">
                        <c:v>0.84</c:v>
                      </c:pt>
                      <c:pt idx="116">
                        <c:v>0.84</c:v>
                      </c:pt>
                      <c:pt idx="117">
                        <c:v>0.84</c:v>
                      </c:pt>
                      <c:pt idx="118">
                        <c:v>0.84</c:v>
                      </c:pt>
                      <c:pt idx="1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B6-45DC-968C-9E5C0E60CD1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3"/>
          <c:order val="3"/>
          <c:tx>
            <c:strRef>
              <c:f>'Calcs-Advanced'!$E$2</c:f>
              <c:strCache>
                <c:ptCount val="1"/>
                <c:pt idx="0">
                  <c:v>Site Power Demand (MW)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'Calcs-Advanced'!$E$3:$E$122</c:f>
              <c:numCache>
                <c:formatCode>General</c:formatCode>
                <c:ptCount val="120"/>
                <c:pt idx="0">
                  <c:v>0.216</c:v>
                </c:pt>
                <c:pt idx="1">
                  <c:v>0.30599999999999999</c:v>
                </c:pt>
                <c:pt idx="2">
                  <c:v>0.39600000000000002</c:v>
                </c:pt>
                <c:pt idx="3">
                  <c:v>0.48599999999999999</c:v>
                </c:pt>
                <c:pt idx="4">
                  <c:v>0.57599999999999996</c:v>
                </c:pt>
                <c:pt idx="5">
                  <c:v>0.66600000000000004</c:v>
                </c:pt>
                <c:pt idx="6">
                  <c:v>0.75600000000000001</c:v>
                </c:pt>
                <c:pt idx="7">
                  <c:v>0.84599999999999997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5DC-968C-9E5C0E60CD15}"/>
            </c:ext>
          </c:extLst>
        </c:ser>
        <c:ser>
          <c:idx val="4"/>
          <c:order val="4"/>
          <c:tx>
            <c:strRef>
              <c:f>'Calcs-Advanced'!$N$2</c:f>
              <c:strCache>
                <c:ptCount val="1"/>
                <c:pt idx="0">
                  <c:v>Total Site Generation Capacity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'Calcs-Advanced'!$N$3:$N$122</c:f>
              <c:numCache>
                <c:formatCode>0.00</c:formatCode>
                <c:ptCount val="1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2.52</c:v>
                </c:pt>
                <c:pt idx="39">
                  <c:v>2.52</c:v>
                </c:pt>
                <c:pt idx="40">
                  <c:v>2.52</c:v>
                </c:pt>
                <c:pt idx="41">
                  <c:v>2.52</c:v>
                </c:pt>
                <c:pt idx="42">
                  <c:v>2.52</c:v>
                </c:pt>
                <c:pt idx="43">
                  <c:v>2.52</c:v>
                </c:pt>
                <c:pt idx="44">
                  <c:v>2.52</c:v>
                </c:pt>
                <c:pt idx="45">
                  <c:v>2.52</c:v>
                </c:pt>
                <c:pt idx="46">
                  <c:v>2.52</c:v>
                </c:pt>
                <c:pt idx="47">
                  <c:v>2.52</c:v>
                </c:pt>
                <c:pt idx="48">
                  <c:v>2.52</c:v>
                </c:pt>
                <c:pt idx="49">
                  <c:v>2.52</c:v>
                </c:pt>
                <c:pt idx="50">
                  <c:v>2.52</c:v>
                </c:pt>
                <c:pt idx="51">
                  <c:v>2.52</c:v>
                </c:pt>
                <c:pt idx="52">
                  <c:v>2.52</c:v>
                </c:pt>
                <c:pt idx="53">
                  <c:v>2.52</c:v>
                </c:pt>
                <c:pt idx="54">
                  <c:v>2.52</c:v>
                </c:pt>
                <c:pt idx="55">
                  <c:v>2.52</c:v>
                </c:pt>
                <c:pt idx="56">
                  <c:v>2.52</c:v>
                </c:pt>
                <c:pt idx="57">
                  <c:v>2.52</c:v>
                </c:pt>
                <c:pt idx="58">
                  <c:v>2.52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2.52</c:v>
                </c:pt>
                <c:pt idx="69">
                  <c:v>2.52</c:v>
                </c:pt>
                <c:pt idx="70">
                  <c:v>2.52</c:v>
                </c:pt>
                <c:pt idx="71">
                  <c:v>2.52</c:v>
                </c:pt>
                <c:pt idx="72">
                  <c:v>2.52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2.52</c:v>
                </c:pt>
                <c:pt idx="79">
                  <c:v>2.52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1.68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5DC-968C-9E5C0E60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6624"/>
        <c:axId val="94531344"/>
      </c:lineChart>
      <c:catAx>
        <c:axId val="945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1344"/>
        <c:crosses val="autoZero"/>
        <c:auto val="1"/>
        <c:lblAlgn val="ctr"/>
        <c:lblOffset val="100"/>
        <c:noMultiLvlLbl val="0"/>
      </c:catAx>
      <c:valAx>
        <c:axId val="94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Site Power Production Profile 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(Mil-Loop</a:t>
            </a:r>
            <a:r>
              <a:rPr lang="en-US" b="1" baseline="0">
                <a:solidFill>
                  <a:sysClr val="windowText" lastClr="000000"/>
                </a:solidFill>
              </a:rPr>
              <a:t> Systems Installed)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'Calcs-Advanced'!$Q$2</c:f>
              <c:strCache>
                <c:ptCount val="1"/>
                <c:pt idx="0">
                  <c:v>Mil-Loop Generation Capacity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'Calcs-Advanced'!$Q$3:$Q$122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0.67200000000000004</c:v>
                </c:pt>
                <c:pt idx="12">
                  <c:v>0.67200000000000004</c:v>
                </c:pt>
                <c:pt idx="13">
                  <c:v>0.67200000000000004</c:v>
                </c:pt>
                <c:pt idx="14">
                  <c:v>0.67200000000000004</c:v>
                </c:pt>
                <c:pt idx="15">
                  <c:v>0.67200000000000004</c:v>
                </c:pt>
                <c:pt idx="16">
                  <c:v>0.67200000000000004</c:v>
                </c:pt>
                <c:pt idx="17">
                  <c:v>0.67200000000000004</c:v>
                </c:pt>
                <c:pt idx="18">
                  <c:v>0.67200000000000004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0.67200000000000004</c:v>
                </c:pt>
                <c:pt idx="22">
                  <c:v>0.67200000000000004</c:v>
                </c:pt>
                <c:pt idx="23">
                  <c:v>1.3440000000000001</c:v>
                </c:pt>
                <c:pt idx="24">
                  <c:v>1.3440000000000001</c:v>
                </c:pt>
                <c:pt idx="25">
                  <c:v>1.3440000000000001</c:v>
                </c:pt>
                <c:pt idx="26">
                  <c:v>1.3440000000000001</c:v>
                </c:pt>
                <c:pt idx="27">
                  <c:v>1.3440000000000001</c:v>
                </c:pt>
                <c:pt idx="28">
                  <c:v>1.3440000000000001</c:v>
                </c:pt>
                <c:pt idx="29">
                  <c:v>1.3440000000000001</c:v>
                </c:pt>
                <c:pt idx="30">
                  <c:v>1.3440000000000001</c:v>
                </c:pt>
                <c:pt idx="31">
                  <c:v>1.3440000000000001</c:v>
                </c:pt>
                <c:pt idx="32">
                  <c:v>1.3440000000000001</c:v>
                </c:pt>
                <c:pt idx="33">
                  <c:v>1.3440000000000001</c:v>
                </c:pt>
                <c:pt idx="34">
                  <c:v>1.3440000000000001</c:v>
                </c:pt>
                <c:pt idx="35">
                  <c:v>2.016</c:v>
                </c:pt>
                <c:pt idx="36">
                  <c:v>2.016</c:v>
                </c:pt>
                <c:pt idx="37">
                  <c:v>2.016</c:v>
                </c:pt>
                <c:pt idx="38">
                  <c:v>2.016</c:v>
                </c:pt>
                <c:pt idx="39">
                  <c:v>2.016</c:v>
                </c:pt>
                <c:pt idx="40">
                  <c:v>2.016</c:v>
                </c:pt>
                <c:pt idx="41">
                  <c:v>2.016</c:v>
                </c:pt>
                <c:pt idx="42">
                  <c:v>2.016</c:v>
                </c:pt>
                <c:pt idx="43">
                  <c:v>2.016</c:v>
                </c:pt>
                <c:pt idx="44">
                  <c:v>2.016</c:v>
                </c:pt>
                <c:pt idx="45">
                  <c:v>2.016</c:v>
                </c:pt>
                <c:pt idx="46">
                  <c:v>2.016</c:v>
                </c:pt>
                <c:pt idx="47">
                  <c:v>2.016</c:v>
                </c:pt>
                <c:pt idx="48">
                  <c:v>2.016</c:v>
                </c:pt>
                <c:pt idx="49">
                  <c:v>2.016</c:v>
                </c:pt>
                <c:pt idx="50">
                  <c:v>2.016</c:v>
                </c:pt>
                <c:pt idx="51">
                  <c:v>2.016</c:v>
                </c:pt>
                <c:pt idx="52">
                  <c:v>2.016</c:v>
                </c:pt>
                <c:pt idx="53">
                  <c:v>2.016</c:v>
                </c:pt>
                <c:pt idx="54">
                  <c:v>2.016</c:v>
                </c:pt>
                <c:pt idx="55">
                  <c:v>2.016</c:v>
                </c:pt>
                <c:pt idx="56">
                  <c:v>2.016</c:v>
                </c:pt>
                <c:pt idx="57">
                  <c:v>2.016</c:v>
                </c:pt>
                <c:pt idx="58">
                  <c:v>2.016</c:v>
                </c:pt>
                <c:pt idx="59">
                  <c:v>2.016</c:v>
                </c:pt>
                <c:pt idx="60">
                  <c:v>2.016</c:v>
                </c:pt>
                <c:pt idx="61">
                  <c:v>2.016</c:v>
                </c:pt>
                <c:pt idx="62">
                  <c:v>2.016</c:v>
                </c:pt>
                <c:pt idx="63">
                  <c:v>2.016</c:v>
                </c:pt>
                <c:pt idx="64">
                  <c:v>2.016</c:v>
                </c:pt>
                <c:pt idx="65">
                  <c:v>2.016</c:v>
                </c:pt>
                <c:pt idx="66">
                  <c:v>2.016</c:v>
                </c:pt>
                <c:pt idx="67">
                  <c:v>2.016</c:v>
                </c:pt>
                <c:pt idx="68">
                  <c:v>2.016</c:v>
                </c:pt>
                <c:pt idx="69">
                  <c:v>2.016</c:v>
                </c:pt>
                <c:pt idx="70">
                  <c:v>2.016</c:v>
                </c:pt>
                <c:pt idx="71">
                  <c:v>2.016</c:v>
                </c:pt>
                <c:pt idx="72">
                  <c:v>2.016</c:v>
                </c:pt>
                <c:pt idx="73">
                  <c:v>2.016</c:v>
                </c:pt>
                <c:pt idx="74">
                  <c:v>2.016</c:v>
                </c:pt>
                <c:pt idx="75">
                  <c:v>2.016</c:v>
                </c:pt>
                <c:pt idx="76">
                  <c:v>2.016</c:v>
                </c:pt>
                <c:pt idx="77">
                  <c:v>2.016</c:v>
                </c:pt>
                <c:pt idx="78">
                  <c:v>2.016</c:v>
                </c:pt>
                <c:pt idx="79">
                  <c:v>2.016</c:v>
                </c:pt>
                <c:pt idx="80">
                  <c:v>2.016</c:v>
                </c:pt>
                <c:pt idx="81">
                  <c:v>2.016</c:v>
                </c:pt>
                <c:pt idx="82">
                  <c:v>2.016</c:v>
                </c:pt>
                <c:pt idx="83">
                  <c:v>2.016</c:v>
                </c:pt>
                <c:pt idx="84">
                  <c:v>2.016</c:v>
                </c:pt>
                <c:pt idx="85">
                  <c:v>2.016</c:v>
                </c:pt>
                <c:pt idx="86">
                  <c:v>2.016</c:v>
                </c:pt>
                <c:pt idx="87">
                  <c:v>2.016</c:v>
                </c:pt>
                <c:pt idx="88">
                  <c:v>2.016</c:v>
                </c:pt>
                <c:pt idx="89">
                  <c:v>2.016</c:v>
                </c:pt>
                <c:pt idx="90">
                  <c:v>2.016</c:v>
                </c:pt>
                <c:pt idx="91">
                  <c:v>2.016</c:v>
                </c:pt>
                <c:pt idx="92">
                  <c:v>2.016</c:v>
                </c:pt>
                <c:pt idx="93">
                  <c:v>2.016</c:v>
                </c:pt>
                <c:pt idx="94">
                  <c:v>2.016</c:v>
                </c:pt>
                <c:pt idx="95">
                  <c:v>2.016</c:v>
                </c:pt>
                <c:pt idx="96">
                  <c:v>2.016</c:v>
                </c:pt>
                <c:pt idx="97">
                  <c:v>2.016</c:v>
                </c:pt>
                <c:pt idx="98">
                  <c:v>2.016</c:v>
                </c:pt>
                <c:pt idx="99">
                  <c:v>2.016</c:v>
                </c:pt>
                <c:pt idx="100">
                  <c:v>2.016</c:v>
                </c:pt>
                <c:pt idx="101">
                  <c:v>2.016</c:v>
                </c:pt>
                <c:pt idx="102">
                  <c:v>2.016</c:v>
                </c:pt>
                <c:pt idx="103">
                  <c:v>2.016</c:v>
                </c:pt>
                <c:pt idx="104">
                  <c:v>2.016</c:v>
                </c:pt>
                <c:pt idx="105">
                  <c:v>2.016</c:v>
                </c:pt>
                <c:pt idx="106">
                  <c:v>2.016</c:v>
                </c:pt>
                <c:pt idx="107">
                  <c:v>2.016</c:v>
                </c:pt>
                <c:pt idx="108">
                  <c:v>2.016</c:v>
                </c:pt>
                <c:pt idx="109">
                  <c:v>2.016</c:v>
                </c:pt>
                <c:pt idx="110">
                  <c:v>2.016</c:v>
                </c:pt>
                <c:pt idx="111">
                  <c:v>2.016</c:v>
                </c:pt>
                <c:pt idx="112">
                  <c:v>2.016</c:v>
                </c:pt>
                <c:pt idx="113">
                  <c:v>2.016</c:v>
                </c:pt>
                <c:pt idx="114">
                  <c:v>2.016</c:v>
                </c:pt>
                <c:pt idx="115">
                  <c:v>2.016</c:v>
                </c:pt>
                <c:pt idx="116">
                  <c:v>2.016</c:v>
                </c:pt>
                <c:pt idx="117">
                  <c:v>2.016</c:v>
                </c:pt>
                <c:pt idx="118">
                  <c:v>2.016</c:v>
                </c:pt>
                <c:pt idx="119">
                  <c:v>2.016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8-4572-B963-42B60CC95CC8}"/>
            </c:ext>
          </c:extLst>
        </c:ser>
        <c:ser>
          <c:idx val="2"/>
          <c:order val="2"/>
          <c:tx>
            <c:strRef>
              <c:f>'Calcs-Advanced'!$R$2</c:f>
              <c:strCache>
                <c:ptCount val="1"/>
                <c:pt idx="0">
                  <c:v>Deisel Generation Capacity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'Calcs-Advanced'!$R$3:$R$122</c:f>
              <c:numCache>
                <c:formatCode>General</c:formatCode>
                <c:ptCount val="1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2.52</c:v>
                </c:pt>
                <c:pt idx="18">
                  <c:v>2.52</c:v>
                </c:pt>
                <c:pt idx="19">
                  <c:v>2.52</c:v>
                </c:pt>
                <c:pt idx="20">
                  <c:v>2.52</c:v>
                </c:pt>
                <c:pt idx="21">
                  <c:v>2.52</c:v>
                </c:pt>
                <c:pt idx="22">
                  <c:v>2.52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2.52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8-4572-B963-42B60CC9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4720"/>
        <c:axId val="136637600"/>
      </c:areaChart>
      <c:lineChart>
        <c:grouping val="standard"/>
        <c:varyColors val="0"/>
        <c:ser>
          <c:idx val="0"/>
          <c:order val="0"/>
          <c:tx>
            <c:strRef>
              <c:f>'Calcs-Advanced'!$P$2</c:f>
              <c:strCache>
                <c:ptCount val="1"/>
                <c:pt idx="0">
                  <c:v>Site Power Demand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'Calcs-Advanced'!$P$3:$P$122</c:f>
              <c:numCache>
                <c:formatCode>General</c:formatCode>
                <c:ptCount val="120"/>
                <c:pt idx="0">
                  <c:v>1.4159999999999999</c:v>
                </c:pt>
                <c:pt idx="1">
                  <c:v>1.5059999999999998</c:v>
                </c:pt>
                <c:pt idx="2">
                  <c:v>1.5960000000000001</c:v>
                </c:pt>
                <c:pt idx="3">
                  <c:v>1.6859999999999999</c:v>
                </c:pt>
                <c:pt idx="4">
                  <c:v>1.776</c:v>
                </c:pt>
                <c:pt idx="5">
                  <c:v>1.8660000000000001</c:v>
                </c:pt>
                <c:pt idx="6">
                  <c:v>1.9559999999999997</c:v>
                </c:pt>
                <c:pt idx="7">
                  <c:v>2.0459999999999998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2.6999999999999997</c:v>
                </c:pt>
                <c:pt idx="18">
                  <c:v>2.6999999999999997</c:v>
                </c:pt>
                <c:pt idx="19">
                  <c:v>2.6999999999999997</c:v>
                </c:pt>
                <c:pt idx="20">
                  <c:v>2.6999999999999997</c:v>
                </c:pt>
                <c:pt idx="21">
                  <c:v>2.6999999999999997</c:v>
                </c:pt>
                <c:pt idx="22">
                  <c:v>2.6999999999999997</c:v>
                </c:pt>
                <c:pt idx="23">
                  <c:v>2.6999999999999997</c:v>
                </c:pt>
                <c:pt idx="24">
                  <c:v>2.6999999999999997</c:v>
                </c:pt>
                <c:pt idx="25">
                  <c:v>2.6999999999999997</c:v>
                </c:pt>
                <c:pt idx="26">
                  <c:v>2.6999999999999997</c:v>
                </c:pt>
                <c:pt idx="27">
                  <c:v>2.6999999999999997</c:v>
                </c:pt>
                <c:pt idx="28">
                  <c:v>2.6999999999999997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0.89999999999999991</c:v>
                </c:pt>
                <c:pt idx="108">
                  <c:v>0.82499999999999996</c:v>
                </c:pt>
                <c:pt idx="109">
                  <c:v>0.75</c:v>
                </c:pt>
                <c:pt idx="110">
                  <c:v>0.67499999999999993</c:v>
                </c:pt>
                <c:pt idx="111">
                  <c:v>0.60000000000000009</c:v>
                </c:pt>
                <c:pt idx="112">
                  <c:v>0.52500000000000002</c:v>
                </c:pt>
                <c:pt idx="113">
                  <c:v>0.44999999999999996</c:v>
                </c:pt>
                <c:pt idx="114">
                  <c:v>0.37500000000000006</c:v>
                </c:pt>
                <c:pt idx="115">
                  <c:v>0.30000000000000004</c:v>
                </c:pt>
                <c:pt idx="116">
                  <c:v>0.22499999999999998</c:v>
                </c:pt>
                <c:pt idx="117">
                  <c:v>0.15000000000000005</c:v>
                </c:pt>
                <c:pt idx="118">
                  <c:v>7.5000000000000025E-2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572-B963-42B60CC95CC8}"/>
            </c:ext>
          </c:extLst>
        </c:ser>
        <c:ser>
          <c:idx val="3"/>
          <c:order val="3"/>
          <c:tx>
            <c:strRef>
              <c:f>'Calcs-Advanced'!$S$2</c:f>
              <c:strCache>
                <c:ptCount val="1"/>
                <c:pt idx="0">
                  <c:v>Total Site Generation Capacity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'Calcs-Advanced'!$A$3:$A$122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'Calcs-Advanced'!$S$3:$S$122</c:f>
              <c:numCache>
                <c:formatCode>General</c:formatCode>
                <c:ptCount val="1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2.3519999999999999</c:v>
                </c:pt>
                <c:pt idx="12">
                  <c:v>2.3519999999999999</c:v>
                </c:pt>
                <c:pt idx="13">
                  <c:v>2.3519999999999999</c:v>
                </c:pt>
                <c:pt idx="14">
                  <c:v>2.3519999999999999</c:v>
                </c:pt>
                <c:pt idx="15">
                  <c:v>2.3519999999999999</c:v>
                </c:pt>
                <c:pt idx="16">
                  <c:v>2.3519999999999999</c:v>
                </c:pt>
                <c:pt idx="17">
                  <c:v>3.1920000000000002</c:v>
                </c:pt>
                <c:pt idx="18">
                  <c:v>3.1920000000000002</c:v>
                </c:pt>
                <c:pt idx="19">
                  <c:v>3.1920000000000002</c:v>
                </c:pt>
                <c:pt idx="20">
                  <c:v>3.1920000000000002</c:v>
                </c:pt>
                <c:pt idx="21">
                  <c:v>3.1920000000000002</c:v>
                </c:pt>
                <c:pt idx="22">
                  <c:v>3.1920000000000002</c:v>
                </c:pt>
                <c:pt idx="23">
                  <c:v>3.024</c:v>
                </c:pt>
                <c:pt idx="24">
                  <c:v>3.024</c:v>
                </c:pt>
                <c:pt idx="25">
                  <c:v>3.024</c:v>
                </c:pt>
                <c:pt idx="26">
                  <c:v>3.024</c:v>
                </c:pt>
                <c:pt idx="27">
                  <c:v>3.024</c:v>
                </c:pt>
                <c:pt idx="28">
                  <c:v>3.024</c:v>
                </c:pt>
                <c:pt idx="29">
                  <c:v>3.8639999999999999</c:v>
                </c:pt>
                <c:pt idx="30">
                  <c:v>3.8639999999999999</c:v>
                </c:pt>
                <c:pt idx="31">
                  <c:v>3.8639999999999999</c:v>
                </c:pt>
                <c:pt idx="32">
                  <c:v>3.8639999999999999</c:v>
                </c:pt>
                <c:pt idx="33">
                  <c:v>3.8639999999999999</c:v>
                </c:pt>
                <c:pt idx="34">
                  <c:v>3.8639999999999999</c:v>
                </c:pt>
                <c:pt idx="35">
                  <c:v>2.8559999999999999</c:v>
                </c:pt>
                <c:pt idx="36">
                  <c:v>2.8559999999999999</c:v>
                </c:pt>
                <c:pt idx="37">
                  <c:v>2.8559999999999999</c:v>
                </c:pt>
                <c:pt idx="38">
                  <c:v>2.8559999999999999</c:v>
                </c:pt>
                <c:pt idx="39">
                  <c:v>2.8559999999999999</c:v>
                </c:pt>
                <c:pt idx="40">
                  <c:v>2.8559999999999999</c:v>
                </c:pt>
                <c:pt idx="41">
                  <c:v>2.8559999999999999</c:v>
                </c:pt>
                <c:pt idx="42">
                  <c:v>2.8559999999999999</c:v>
                </c:pt>
                <c:pt idx="43">
                  <c:v>2.8559999999999999</c:v>
                </c:pt>
                <c:pt idx="44">
                  <c:v>2.8559999999999999</c:v>
                </c:pt>
                <c:pt idx="45">
                  <c:v>2.8559999999999999</c:v>
                </c:pt>
                <c:pt idx="46">
                  <c:v>2.8559999999999999</c:v>
                </c:pt>
                <c:pt idx="47">
                  <c:v>2.8559999999999999</c:v>
                </c:pt>
                <c:pt idx="48">
                  <c:v>2.8559999999999999</c:v>
                </c:pt>
                <c:pt idx="49">
                  <c:v>2.8559999999999999</c:v>
                </c:pt>
                <c:pt idx="50">
                  <c:v>2.8559999999999999</c:v>
                </c:pt>
                <c:pt idx="51">
                  <c:v>2.8559999999999999</c:v>
                </c:pt>
                <c:pt idx="52">
                  <c:v>2.8559999999999999</c:v>
                </c:pt>
                <c:pt idx="53">
                  <c:v>2.8559999999999999</c:v>
                </c:pt>
                <c:pt idx="54">
                  <c:v>2.8559999999999999</c:v>
                </c:pt>
                <c:pt idx="55">
                  <c:v>2.8559999999999999</c:v>
                </c:pt>
                <c:pt idx="56">
                  <c:v>2.8559999999999999</c:v>
                </c:pt>
                <c:pt idx="57">
                  <c:v>2.8559999999999999</c:v>
                </c:pt>
                <c:pt idx="58">
                  <c:v>2.8559999999999999</c:v>
                </c:pt>
                <c:pt idx="59">
                  <c:v>2.8559999999999999</c:v>
                </c:pt>
                <c:pt idx="60">
                  <c:v>2.8559999999999999</c:v>
                </c:pt>
                <c:pt idx="61">
                  <c:v>2.8559999999999999</c:v>
                </c:pt>
                <c:pt idx="62">
                  <c:v>2.8559999999999999</c:v>
                </c:pt>
                <c:pt idx="63">
                  <c:v>2.8559999999999999</c:v>
                </c:pt>
                <c:pt idx="64">
                  <c:v>2.8559999999999999</c:v>
                </c:pt>
                <c:pt idx="65">
                  <c:v>2.8559999999999999</c:v>
                </c:pt>
                <c:pt idx="66">
                  <c:v>2.8559999999999999</c:v>
                </c:pt>
                <c:pt idx="67">
                  <c:v>2.8559999999999999</c:v>
                </c:pt>
                <c:pt idx="68">
                  <c:v>2.8559999999999999</c:v>
                </c:pt>
                <c:pt idx="69">
                  <c:v>2.8559999999999999</c:v>
                </c:pt>
                <c:pt idx="70">
                  <c:v>2.8559999999999999</c:v>
                </c:pt>
                <c:pt idx="71">
                  <c:v>2.8559999999999999</c:v>
                </c:pt>
                <c:pt idx="72">
                  <c:v>2.8559999999999999</c:v>
                </c:pt>
                <c:pt idx="73">
                  <c:v>2.8559999999999999</c:v>
                </c:pt>
                <c:pt idx="74">
                  <c:v>2.8559999999999999</c:v>
                </c:pt>
                <c:pt idx="75">
                  <c:v>2.8559999999999999</c:v>
                </c:pt>
                <c:pt idx="76">
                  <c:v>2.8559999999999999</c:v>
                </c:pt>
                <c:pt idx="77">
                  <c:v>2.8559999999999999</c:v>
                </c:pt>
                <c:pt idx="78">
                  <c:v>2.8559999999999999</c:v>
                </c:pt>
                <c:pt idx="79">
                  <c:v>2.8559999999999999</c:v>
                </c:pt>
                <c:pt idx="80">
                  <c:v>2.8559999999999999</c:v>
                </c:pt>
                <c:pt idx="81">
                  <c:v>2.8559999999999999</c:v>
                </c:pt>
                <c:pt idx="82">
                  <c:v>2.8559999999999999</c:v>
                </c:pt>
                <c:pt idx="83">
                  <c:v>2.8559999999999999</c:v>
                </c:pt>
                <c:pt idx="84">
                  <c:v>2.8559999999999999</c:v>
                </c:pt>
                <c:pt idx="85">
                  <c:v>2.8559999999999999</c:v>
                </c:pt>
                <c:pt idx="86">
                  <c:v>2.8559999999999999</c:v>
                </c:pt>
                <c:pt idx="87">
                  <c:v>2.8559999999999999</c:v>
                </c:pt>
                <c:pt idx="88">
                  <c:v>2.8559999999999999</c:v>
                </c:pt>
                <c:pt idx="89">
                  <c:v>2.8559999999999999</c:v>
                </c:pt>
                <c:pt idx="90">
                  <c:v>2.8559999999999999</c:v>
                </c:pt>
                <c:pt idx="91">
                  <c:v>2.8559999999999999</c:v>
                </c:pt>
                <c:pt idx="92">
                  <c:v>2.8559999999999999</c:v>
                </c:pt>
                <c:pt idx="93">
                  <c:v>2.8559999999999999</c:v>
                </c:pt>
                <c:pt idx="94">
                  <c:v>2.8559999999999999</c:v>
                </c:pt>
                <c:pt idx="95">
                  <c:v>2.8559999999999999</c:v>
                </c:pt>
                <c:pt idx="96">
                  <c:v>2.8559999999999999</c:v>
                </c:pt>
                <c:pt idx="97">
                  <c:v>2.8559999999999999</c:v>
                </c:pt>
                <c:pt idx="98">
                  <c:v>2.8559999999999999</c:v>
                </c:pt>
                <c:pt idx="99">
                  <c:v>2.8559999999999999</c:v>
                </c:pt>
                <c:pt idx="100">
                  <c:v>2.8559999999999999</c:v>
                </c:pt>
                <c:pt idx="101">
                  <c:v>2.8559999999999999</c:v>
                </c:pt>
                <c:pt idx="102">
                  <c:v>2.8559999999999999</c:v>
                </c:pt>
                <c:pt idx="103">
                  <c:v>2.8559999999999999</c:v>
                </c:pt>
                <c:pt idx="104">
                  <c:v>2.8559999999999999</c:v>
                </c:pt>
                <c:pt idx="105">
                  <c:v>2.8559999999999999</c:v>
                </c:pt>
                <c:pt idx="106">
                  <c:v>2.8559999999999999</c:v>
                </c:pt>
                <c:pt idx="107">
                  <c:v>2.016</c:v>
                </c:pt>
                <c:pt idx="108">
                  <c:v>2.016</c:v>
                </c:pt>
                <c:pt idx="109">
                  <c:v>2.016</c:v>
                </c:pt>
                <c:pt idx="110">
                  <c:v>2.016</c:v>
                </c:pt>
                <c:pt idx="111">
                  <c:v>2.016</c:v>
                </c:pt>
                <c:pt idx="112">
                  <c:v>2.016</c:v>
                </c:pt>
                <c:pt idx="113">
                  <c:v>2.016</c:v>
                </c:pt>
                <c:pt idx="114">
                  <c:v>2.016</c:v>
                </c:pt>
                <c:pt idx="115">
                  <c:v>2.016</c:v>
                </c:pt>
                <c:pt idx="116">
                  <c:v>2.016</c:v>
                </c:pt>
                <c:pt idx="117">
                  <c:v>2.016</c:v>
                </c:pt>
                <c:pt idx="118">
                  <c:v>2.016</c:v>
                </c:pt>
                <c:pt idx="119">
                  <c:v>2.016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572-B963-42B60CC9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4720"/>
        <c:axId val="136637600"/>
      </c:lineChart>
      <c:catAx>
        <c:axId val="1366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Site Ocupation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7600"/>
        <c:crosses val="autoZero"/>
        <c:auto val="1"/>
        <c:lblAlgn val="ctr"/>
        <c:lblOffset val="100"/>
        <c:noMultiLvlLbl val="0"/>
      </c:catAx>
      <c:valAx>
        <c:axId val="1366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Fuel Usage</a:t>
            </a:r>
            <a:r>
              <a:rPr lang="en-US" baseline="0"/>
              <a:t> Comparrison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'Calcs-Advanced'!$Y$2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CC8-994F-62244783FFC2}"/>
            </c:ext>
          </c:extLst>
        </c:ser>
        <c:ser>
          <c:idx val="1"/>
          <c:order val="1"/>
          <c:tx>
            <c:strRef>
              <c:f>'Calcs-Advanced'!$Z$2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6-4CC8-994F-62244783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5584"/>
        <c:axId val="373736064"/>
      </c:lineChart>
      <c:catAx>
        <c:axId val="3737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Occupation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6064"/>
        <c:crosses val="autoZero"/>
        <c:auto val="1"/>
        <c:lblAlgn val="ctr"/>
        <c:lblOffset val="100"/>
        <c:noMultiLvlLbl val="0"/>
      </c:catAx>
      <c:valAx>
        <c:axId val="373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Diesel Fuel Usage (Barrels)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'Calcs-Advanced'!$Y$2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F-4AC7-975B-A906D77C18D2}"/>
            </c:ext>
          </c:extLst>
        </c:ser>
        <c:ser>
          <c:idx val="1"/>
          <c:order val="1"/>
          <c:tx>
            <c:strRef>
              <c:f>'Calcs-Advanced'!$Z$2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'Calcs-Advanced'!$X$3:$X$12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'Calcs-Advanced'!$Z$3:$Z$12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4AC7-975B-A906D77C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993488"/>
        <c:axId val="1308991088"/>
      </c:barChart>
      <c:catAx>
        <c:axId val="13089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1088"/>
        <c:crosses val="autoZero"/>
        <c:auto val="1"/>
        <c:lblAlgn val="ctr"/>
        <c:lblOffset val="100"/>
        <c:noMultiLvlLbl val="0"/>
      </c:catAx>
      <c:valAx>
        <c:axId val="1308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Test!$Y$2</c:f>
              <c:strCache>
                <c:ptCount val="1"/>
                <c:pt idx="0">
                  <c:v>Base Case Fuel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Test!$Y$3:$Y$12</c:f>
              <c:numCache>
                <c:formatCode>0.0</c:formatCode>
                <c:ptCount val="10"/>
                <c:pt idx="0">
                  <c:v>14657.142857142857</c:v>
                </c:pt>
                <c:pt idx="1">
                  <c:v>24685.714285714294</c:v>
                </c:pt>
                <c:pt idx="2">
                  <c:v>31885.71428571429</c:v>
                </c:pt>
                <c:pt idx="3">
                  <c:v>37028.571428571428</c:v>
                </c:pt>
                <c:pt idx="4">
                  <c:v>37028.571428571428</c:v>
                </c:pt>
                <c:pt idx="5">
                  <c:v>37028.571428571428</c:v>
                </c:pt>
                <c:pt idx="6">
                  <c:v>37028.571428571428</c:v>
                </c:pt>
                <c:pt idx="7">
                  <c:v>37028.571428571428</c:v>
                </c:pt>
                <c:pt idx="8">
                  <c:v>36000</c:v>
                </c:pt>
                <c:pt idx="9">
                  <c:v>11314.285714285717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E-4E90-8FB3-D7C083A712C7}"/>
            </c:ext>
          </c:extLst>
        </c:ser>
        <c:ser>
          <c:idx val="1"/>
          <c:order val="1"/>
          <c:tx>
            <c:strRef>
              <c:f>Test!$Z$2</c:f>
              <c:strCache>
                <c:ptCount val="1"/>
                <c:pt idx="0">
                  <c:v>Mil-Loop Installation Case Fuel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Test!$X$3:$X$12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Test!$Z$3:$Z$12</c:f>
              <c:numCache>
                <c:formatCode>0.0</c:formatCode>
                <c:ptCount val="10"/>
                <c:pt idx="0">
                  <c:v>33801.428571428572</c:v>
                </c:pt>
                <c:pt idx="1">
                  <c:v>30857.142857142862</c:v>
                </c:pt>
                <c:pt idx="2">
                  <c:v>29828.571428571431</c:v>
                </c:pt>
                <c:pt idx="3">
                  <c:v>12342.857142857147</c:v>
                </c:pt>
                <c:pt idx="4">
                  <c:v>12342.857142857147</c:v>
                </c:pt>
                <c:pt idx="5">
                  <c:v>12342.857142857147</c:v>
                </c:pt>
                <c:pt idx="6">
                  <c:v>12342.857142857147</c:v>
                </c:pt>
                <c:pt idx="7">
                  <c:v>12342.857142857147</c:v>
                </c:pt>
                <c:pt idx="8">
                  <c:v>11314.285714285717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E-4E90-8FB3-D7C083A7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993488"/>
        <c:axId val="1308991088"/>
      </c:barChart>
      <c:catAx>
        <c:axId val="13089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1088"/>
        <c:crosses val="autoZero"/>
        <c:auto val="1"/>
        <c:lblAlgn val="ctr"/>
        <c:lblOffset val="100"/>
        <c:noMultiLvlLbl val="0"/>
      </c:catAx>
      <c:valAx>
        <c:axId val="1308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116827</xdr:colOff>
      <xdr:row>25</xdr:row>
      <xdr:rowOff>137648</xdr:rowOff>
    </xdr:from>
    <xdr:to>
      <xdr:col>6</xdr:col>
      <xdr:colOff>88349</xdr:colOff>
      <xdr:row>40</xdr:row>
      <xdr:rowOff>55218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4F81E-D65E-4307-905C-366F1F83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40</xdr:row>
      <xdr:rowOff>114300</xdr:rowOff>
    </xdr:from>
    <xdr:to>
      <xdr:col>6</xdr:col>
      <xdr:colOff>336826</xdr:colOff>
      <xdr:row>56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AAAF-39CB-474C-AB8B-452D59626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257864</xdr:colOff>
      <xdr:row>0</xdr:row>
      <xdr:rowOff>55217</xdr:rowOff>
    </xdr:from>
    <xdr:to>
      <xdr:col>21</xdr:col>
      <xdr:colOff>198783</xdr:colOff>
      <xdr:row>19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EDD2A-747F-49DF-AC9E-6D7F2BF9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281609</xdr:colOff>
      <xdr:row>20</xdr:row>
      <xdr:rowOff>13529</xdr:rowOff>
    </xdr:from>
    <xdr:to>
      <xdr:col>21</xdr:col>
      <xdr:colOff>204305</xdr:colOff>
      <xdr:row>39</xdr:row>
      <xdr:rowOff>121478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41906-A4FD-46F4-A249-46EDBB86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376307</xdr:colOff>
      <xdr:row>0</xdr:row>
      <xdr:rowOff>62396</xdr:rowOff>
    </xdr:from>
    <xdr:to>
      <xdr:col>36</xdr:col>
      <xdr:colOff>10216</xdr:colOff>
      <xdr:row>24</xdr:row>
      <xdr:rowOff>162340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59DF49-A9D9-41E2-90AC-E1038817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141941</xdr:colOff>
      <xdr:row>34</xdr:row>
      <xdr:rowOff>92636</xdr:rowOff>
    </xdr:from>
    <xdr:to>
      <xdr:col>26</xdr:col>
      <xdr:colOff>44824</xdr:colOff>
      <xdr:row>53</xdr:row>
      <xdr:rowOff>29883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0FC940-181E-26B2-1505-ABECCC52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141941</xdr:colOff>
      <xdr:row>34</xdr:row>
      <xdr:rowOff>92636</xdr:rowOff>
    </xdr:from>
    <xdr:to>
      <xdr:col>26</xdr:col>
      <xdr:colOff>44824</xdr:colOff>
      <xdr:row>53</xdr:row>
      <xdr:rowOff>29883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2F29-ABB0-4F97-B5F7-1B88D43D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5604-C8CA-4A32-8DE9-F55164CBE9CD}">
  <dimension ref="A1:D25"/>
  <sheetViews>
    <sheetView tabSelected="1" zoomScale="115" zoomScaleNormal="115" workbookViewId="0">
      <selection activeCell="F9" sqref="F9"/>
    </sheetView>
  </sheetViews>
  <sheetFormatPr defaultRowHeight="14.5" x14ac:dyDescent="0.35"/>
  <cols>
    <col min="2" max="2" width="30.08984375" bestFit="1" customWidth="1"/>
    <col min="3" max="3" width="9.54296875" customWidth="1"/>
    <col min="4" max="4" width="12.1796875" bestFit="1" customWidth="1"/>
  </cols>
  <sheetData>
    <row r="1" spans="1:4" x14ac:dyDescent="0.35">
      <c r="A1" s="44" t="s">
        <v>29</v>
      </c>
      <c r="B1" s="21" t="s">
        <v>21</v>
      </c>
      <c r="C1" s="21" t="s">
        <v>22</v>
      </c>
      <c r="D1" s="22" t="s">
        <v>23</v>
      </c>
    </row>
    <row r="2" spans="1:4" x14ac:dyDescent="0.35">
      <c r="A2" s="45"/>
      <c r="B2" s="19" t="s">
        <v>16</v>
      </c>
      <c r="C2" s="20">
        <v>70</v>
      </c>
      <c r="D2" s="23" t="s">
        <v>25</v>
      </c>
    </row>
    <row r="3" spans="1:4" x14ac:dyDescent="0.35">
      <c r="A3" s="45"/>
      <c r="B3" s="19" t="s">
        <v>17</v>
      </c>
      <c r="C3" s="35">
        <v>500</v>
      </c>
      <c r="D3" s="23" t="s">
        <v>25</v>
      </c>
    </row>
    <row r="4" spans="1:4" x14ac:dyDescent="0.35">
      <c r="A4" s="45"/>
      <c r="B4" s="19" t="s">
        <v>18</v>
      </c>
      <c r="C4" s="20">
        <v>50</v>
      </c>
      <c r="D4" s="23" t="s">
        <v>26</v>
      </c>
    </row>
    <row r="5" spans="1:4" x14ac:dyDescent="0.35">
      <c r="A5" s="45"/>
      <c r="B5" s="19" t="s">
        <v>19</v>
      </c>
      <c r="C5" s="20">
        <v>120</v>
      </c>
      <c r="D5" s="23" t="s">
        <v>24</v>
      </c>
    </row>
    <row r="6" spans="1:4" x14ac:dyDescent="0.35">
      <c r="A6" s="45"/>
      <c r="B6" s="19" t="s">
        <v>20</v>
      </c>
      <c r="C6" s="20">
        <f>C5*0.9</f>
        <v>108</v>
      </c>
      <c r="D6" s="23" t="s">
        <v>24</v>
      </c>
    </row>
    <row r="7" spans="1:4" ht="15" thickBot="1" x14ac:dyDescent="0.4">
      <c r="A7" s="46"/>
      <c r="B7" s="33" t="s">
        <v>11</v>
      </c>
      <c r="C7" s="36">
        <v>0.2</v>
      </c>
      <c r="D7" s="25"/>
    </row>
    <row r="8" spans="1:4" ht="15" thickBot="1" x14ac:dyDescent="0.4"/>
    <row r="9" spans="1:4" ht="14.5" customHeight="1" x14ac:dyDescent="0.35">
      <c r="A9" s="47" t="s">
        <v>28</v>
      </c>
      <c r="B9" s="21" t="s">
        <v>8</v>
      </c>
      <c r="C9" s="21" t="s">
        <v>22</v>
      </c>
      <c r="D9" s="22" t="s">
        <v>23</v>
      </c>
    </row>
    <row r="10" spans="1:4" x14ac:dyDescent="0.35">
      <c r="A10" s="48"/>
      <c r="B10" s="19" t="s">
        <v>9</v>
      </c>
      <c r="C10" s="20">
        <v>0.2</v>
      </c>
      <c r="D10" s="23" t="s">
        <v>6</v>
      </c>
    </row>
    <row r="11" spans="1:4" x14ac:dyDescent="0.35">
      <c r="A11" s="48"/>
      <c r="B11" s="19" t="s">
        <v>31</v>
      </c>
      <c r="C11" s="20">
        <v>18.375</v>
      </c>
      <c r="D11" s="23" t="s">
        <v>30</v>
      </c>
    </row>
    <row r="12" spans="1:4" x14ac:dyDescent="0.35">
      <c r="A12" s="48"/>
      <c r="B12" s="19" t="s">
        <v>10</v>
      </c>
      <c r="C12" s="20">
        <v>0.84</v>
      </c>
      <c r="D12" s="23" t="s">
        <v>6</v>
      </c>
    </row>
    <row r="13" spans="1:4" x14ac:dyDescent="0.35">
      <c r="A13" s="48"/>
      <c r="B13" s="19" t="s">
        <v>31</v>
      </c>
      <c r="C13" s="20">
        <v>60</v>
      </c>
      <c r="D13" s="23" t="s">
        <v>30</v>
      </c>
    </row>
    <row r="14" spans="1:4" x14ac:dyDescent="0.35">
      <c r="A14" s="48"/>
      <c r="B14" s="19" t="s">
        <v>27</v>
      </c>
      <c r="C14" s="19" t="s">
        <v>22</v>
      </c>
      <c r="D14" s="23" t="s">
        <v>23</v>
      </c>
    </row>
    <row r="15" spans="1:4" x14ac:dyDescent="0.35">
      <c r="A15" s="48"/>
      <c r="B15" s="19" t="s">
        <v>5</v>
      </c>
      <c r="C15" s="20">
        <v>0.67200000000000004</v>
      </c>
      <c r="D15" s="23" t="s">
        <v>6</v>
      </c>
    </row>
    <row r="16" spans="1:4" ht="15" thickBot="1" x14ac:dyDescent="0.4">
      <c r="A16" s="48"/>
      <c r="B16" s="33" t="s">
        <v>32</v>
      </c>
      <c r="C16" s="24">
        <v>12</v>
      </c>
      <c r="D16" s="25" t="s">
        <v>24</v>
      </c>
    </row>
    <row r="17" spans="1:4" ht="15" thickBot="1" x14ac:dyDescent="0.4">
      <c r="A17" s="49"/>
      <c r="B17" s="41" t="s">
        <v>55</v>
      </c>
      <c r="C17" s="42">
        <v>1</v>
      </c>
      <c r="D17" s="43" t="s">
        <v>6</v>
      </c>
    </row>
    <row r="18" spans="1:4" x14ac:dyDescent="0.35">
      <c r="A18" s="44" t="s">
        <v>41</v>
      </c>
      <c r="B18" s="21" t="s">
        <v>36</v>
      </c>
      <c r="C18" s="21" t="s">
        <v>22</v>
      </c>
      <c r="D18" s="22" t="s">
        <v>23</v>
      </c>
    </row>
    <row r="19" spans="1:4" x14ac:dyDescent="0.35">
      <c r="A19" s="45"/>
      <c r="B19" s="19" t="s">
        <v>37</v>
      </c>
      <c r="C19" s="29">
        <f>AVERAGE('Calcs-Advanced'!O3:O122)</f>
        <v>2530.7142857142844</v>
      </c>
      <c r="D19" s="23" t="s">
        <v>40</v>
      </c>
    </row>
    <row r="20" spans="1:4" x14ac:dyDescent="0.35">
      <c r="A20" s="45"/>
      <c r="B20" s="19" t="s">
        <v>38</v>
      </c>
      <c r="C20" s="29">
        <f>SUM('Calcs-Advanced'!O3:O122)</f>
        <v>303685.71428571414</v>
      </c>
      <c r="D20" s="23" t="s">
        <v>40</v>
      </c>
    </row>
    <row r="21" spans="1:4" x14ac:dyDescent="0.35">
      <c r="A21" s="45"/>
      <c r="B21" s="30"/>
      <c r="C21" s="30"/>
      <c r="D21" s="32"/>
    </row>
    <row r="22" spans="1:4" x14ac:dyDescent="0.35">
      <c r="A22" s="45"/>
      <c r="B22" s="19" t="s">
        <v>39</v>
      </c>
      <c r="C22" s="19"/>
      <c r="D22" s="23"/>
    </row>
    <row r="23" spans="1:4" x14ac:dyDescent="0.35">
      <c r="A23" s="45"/>
      <c r="B23" s="19" t="s">
        <v>37</v>
      </c>
      <c r="C23" s="31">
        <f>AVERAGE('Calcs-Advanced'!T3:T122)</f>
        <v>1395.9642857142851</v>
      </c>
      <c r="D23" s="23" t="s">
        <v>40</v>
      </c>
    </row>
    <row r="24" spans="1:4" x14ac:dyDescent="0.35">
      <c r="A24" s="45"/>
      <c r="B24" s="19" t="s">
        <v>38</v>
      </c>
      <c r="C24" s="31">
        <f>SUM('Calcs-Advanced'!T3:T122)</f>
        <v>167515.7142857142</v>
      </c>
      <c r="D24" s="23" t="s">
        <v>40</v>
      </c>
    </row>
    <row r="25" spans="1:4" ht="15" thickBot="1" x14ac:dyDescent="0.4">
      <c r="A25" s="46"/>
      <c r="B25" s="33" t="s">
        <v>42</v>
      </c>
      <c r="C25" s="34">
        <f>(C20-C24)/C20</f>
        <v>0.44839119390347165</v>
      </c>
      <c r="D25" s="25"/>
    </row>
  </sheetData>
  <mergeCells count="3">
    <mergeCell ref="A1:A7"/>
    <mergeCell ref="A18:A25"/>
    <mergeCell ref="A9:A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2B96-3985-4663-B3C0-A795CE0363D5}">
  <dimension ref="A1:Z122"/>
  <sheetViews>
    <sheetView zoomScale="85" zoomScaleNormal="85" workbookViewId="0">
      <pane xSplit="1" topLeftCell="B1" activePane="topRight" state="frozen"/>
      <selection activeCell="A2" sqref="A2"/>
      <selection pane="topRight" activeCell="F22" sqref="F22"/>
    </sheetView>
  </sheetViews>
  <sheetFormatPr defaultRowHeight="14.5" x14ac:dyDescent="0.35"/>
  <cols>
    <col min="1" max="1" width="13" customWidth="1"/>
    <col min="2" max="2" width="17.36328125" customWidth="1"/>
    <col min="3" max="3" width="23.08984375" customWidth="1"/>
    <col min="4" max="4" width="23.6328125" bestFit="1" customWidth="1"/>
    <col min="5" max="5" width="27.453125" bestFit="1" customWidth="1"/>
    <col min="6" max="6" width="20.7265625" customWidth="1"/>
    <col min="7" max="7" width="18.54296875" customWidth="1"/>
    <col min="8" max="8" width="20.1796875" customWidth="1"/>
    <col min="9" max="9" width="22.26953125" bestFit="1" customWidth="1"/>
    <col min="10" max="10" width="19" bestFit="1" customWidth="1"/>
    <col min="11" max="11" width="18.7265625" bestFit="1" customWidth="1"/>
    <col min="12" max="15" width="18.7265625" customWidth="1"/>
    <col min="16" max="16" width="48.08984375" bestFit="1" customWidth="1"/>
    <col min="17" max="17" width="23.6328125" bestFit="1" customWidth="1"/>
    <col min="18" max="18" width="21" bestFit="1" customWidth="1"/>
    <col min="19" max="19" width="18.6328125" bestFit="1" customWidth="1"/>
    <col min="20" max="20" width="21.26953125" style="15" bestFit="1" customWidth="1"/>
    <col min="21" max="21" width="10.1796875" customWidth="1"/>
    <col min="22" max="22" width="8.453125" customWidth="1"/>
    <col min="23" max="23" width="5.81640625" customWidth="1"/>
    <col min="25" max="25" width="26.54296875" bestFit="1" customWidth="1"/>
    <col min="26" max="26" width="39.90625" bestFit="1" customWidth="1"/>
  </cols>
  <sheetData>
    <row r="1" spans="1:26" x14ac:dyDescent="0.35">
      <c r="B1" s="53" t="s">
        <v>12</v>
      </c>
      <c r="C1" s="53"/>
      <c r="D1" s="53"/>
      <c r="E1" s="53"/>
      <c r="I1" s="54" t="s">
        <v>13</v>
      </c>
      <c r="J1" s="55"/>
      <c r="K1" s="56"/>
      <c r="L1" s="26"/>
      <c r="M1" s="26"/>
      <c r="N1" s="26"/>
      <c r="O1" s="26"/>
      <c r="P1" s="50" t="s">
        <v>14</v>
      </c>
      <c r="Q1" s="51"/>
      <c r="R1" s="51"/>
      <c r="S1" s="52"/>
      <c r="T1" s="37"/>
    </row>
    <row r="2" spans="1:26" x14ac:dyDescent="0.35">
      <c r="A2" s="6" t="s">
        <v>0</v>
      </c>
      <c r="B2" s="1" t="s">
        <v>1</v>
      </c>
      <c r="C2" s="1" t="s">
        <v>2</v>
      </c>
      <c r="D2" s="1" t="s">
        <v>7</v>
      </c>
      <c r="E2" s="1" t="s">
        <v>45</v>
      </c>
      <c r="F2" s="1" t="s">
        <v>3</v>
      </c>
      <c r="G2" s="1" t="s">
        <v>43</v>
      </c>
      <c r="H2" s="1" t="s">
        <v>4</v>
      </c>
      <c r="I2" s="1" t="s">
        <v>46</v>
      </c>
      <c r="J2" s="1" t="s">
        <v>47</v>
      </c>
      <c r="K2" s="1" t="s">
        <v>48</v>
      </c>
      <c r="L2" s="1" t="s">
        <v>34</v>
      </c>
      <c r="M2" s="1" t="s">
        <v>35</v>
      </c>
      <c r="N2" s="1" t="s">
        <v>56</v>
      </c>
      <c r="O2" s="1" t="s">
        <v>33</v>
      </c>
      <c r="P2" s="1" t="s">
        <v>49</v>
      </c>
      <c r="Q2" s="1" t="s">
        <v>50</v>
      </c>
      <c r="R2" s="1" t="s">
        <v>51</v>
      </c>
      <c r="S2" s="1" t="s">
        <v>56</v>
      </c>
      <c r="T2" s="1" t="s">
        <v>52</v>
      </c>
      <c r="X2" t="s">
        <v>44</v>
      </c>
      <c r="Y2" t="s">
        <v>53</v>
      </c>
      <c r="Z2" t="s">
        <v>54</v>
      </c>
    </row>
    <row r="3" spans="1:26" x14ac:dyDescent="0.35">
      <c r="A3">
        <v>1</v>
      </c>
      <c r="B3" s="7">
        <f>IF(A3&lt;'Input &amp; Results'!$C$6,MIN('Input &amp; Results'!$C$2+'Input &amp; Results'!$C$4*A3,'Input &amp; Results'!$C$3),MAX('Input &amp; Results'!C$3-('Input &amp; Results'!$C$3/('Input &amp; Results'!$C$5-'Input &amp; Results'!$C$6))*(A3-'Input &amp; Results'!$C$6),0))</f>
        <v>120</v>
      </c>
      <c r="C3" s="8">
        <f>IF(A3&lt;('Input &amp; Results'!$C$5*0.15),1.5,IF(A3&lt;('Input &amp; Results'!$C$5*0.25),2.5,IF(A3&lt;('Input &amp; Results'!$C$5*0.9),3.5,1.5)))</f>
        <v>1.5</v>
      </c>
      <c r="D3" s="8">
        <f t="shared" ref="D3:D34" si="0">B3*C3*0.001</f>
        <v>0.18</v>
      </c>
      <c r="E3" s="9">
        <f>D3*(1+'Input &amp; Results'!$C$7)</f>
        <v>0.216</v>
      </c>
      <c r="F3">
        <f>D3*8760*0.001*0.75</f>
        <v>1.1825999999999999</v>
      </c>
      <c r="G3">
        <f>404*F3</f>
        <v>477.77039999999994</v>
      </c>
      <c r="H3">
        <f>G3/4047</f>
        <v>0.1180554484803558</v>
      </c>
      <c r="I3" s="10">
        <f>IF(A3&lt;('Input &amp; Results'!$C$5*0.1),(ROUNDUP(E3/'Input &amp; Results'!$C$10,0))*'Input &amp; Results'!$C$10,0)</f>
        <v>0.4</v>
      </c>
      <c r="J3" s="11">
        <f>IF(A3&gt;(('Input &amp; Results'!$C$5-1)*0.1),(ROUNDUP(E3/'Input &amp; Results'!$C$12,0))*'Input &amp; Results'!$C$12,0)</f>
        <v>0</v>
      </c>
      <c r="K3" s="11">
        <f>I3+J3</f>
        <v>0.4</v>
      </c>
      <c r="L3" s="11">
        <f>(I3/'Input &amp; Results'!$C$10)*'Input &amp; Results'!$C$11*720/42</f>
        <v>630</v>
      </c>
      <c r="M3" s="28">
        <f>(J3/'Input &amp; Results'!$C$12)*'Input &amp; Results'!$C$13*720/42</f>
        <v>0</v>
      </c>
      <c r="N3" s="27">
        <f>K3</f>
        <v>0.4</v>
      </c>
      <c r="O3" s="28">
        <f>L3+M3</f>
        <v>630</v>
      </c>
      <c r="P3" s="14">
        <f>IF(A3&lt;'Input &amp; Results'!$C$16*3,(D3+'Input &amp; Results'!$C$17)*(1+'Input &amp; Results'!$C$7),E3)</f>
        <v>1.4159999999999999</v>
      </c>
      <c r="Q3" s="15">
        <f>IF(A3&lt;'Input &amp; Results'!$C$16,0,IF(A3&lt;('Input &amp; Results'!$C$16*2),'Input &amp; Results'!$C$15,IF(A3&lt;('Input &amp; Results'!$C$16*3),'Input &amp; Results'!$C$15*2,'Input &amp; Results'!$C$15*3)))</f>
        <v>0</v>
      </c>
      <c r="R3" s="15">
        <f>IF(A3&lt;6,(ROUNDUP((P3-Q3)/'Input &amp; Results'!$C$10,0))*'Input &amp; Results'!$C$10,IF((P3-Q3)&lt;0,0,(ROUNDUP((P3-Q3)/'Input &amp; Results'!$C$12,0))*'Input &amp; Results'!$C$12))</f>
        <v>1.6</v>
      </c>
      <c r="S3" s="16">
        <f>Q3+R3</f>
        <v>1.6</v>
      </c>
      <c r="T3" s="38">
        <f>R3/'Input &amp; Results'!$C$10*'Input &amp; Results'!$C$11*720/42</f>
        <v>2520</v>
      </c>
      <c r="U3" s="2">
        <v>1</v>
      </c>
      <c r="V3" s="2"/>
      <c r="W3" s="2"/>
      <c r="X3">
        <v>1</v>
      </c>
      <c r="Y3" s="40">
        <f>SUMIFS($O$3:$O$122,$U$3:$U$122,X3)</f>
        <v>14657.142857142857</v>
      </c>
      <c r="Z3" s="40">
        <f t="shared" ref="Z3:Z12" si="1">SUMIFS($T$3:$T$122,$U$3:$U$122,X3)</f>
        <v>33801.428571428572</v>
      </c>
    </row>
    <row r="4" spans="1:26" x14ac:dyDescent="0.35">
      <c r="A4">
        <v>2</v>
      </c>
      <c r="B4" s="7">
        <f>IF(A4&lt;'Input &amp; Results'!$C$6,MIN('Input &amp; Results'!$C$2+'Input &amp; Results'!$C$4*A4,'Input &amp; Results'!$C$3),MAX('Input &amp; Results'!C$3-('Input &amp; Results'!$C$3/('Input &amp; Results'!$C$5-'Input &amp; Results'!$C$6))*(A4-'Input &amp; Results'!$C$6),0))</f>
        <v>170</v>
      </c>
      <c r="C4" s="8">
        <f>IF(A4&lt;('Input &amp; Results'!$C$5*0.15),1.5,IF(A4&lt;('Input &amp; Results'!$C$5*0.25),2.5,IF(A4&lt;('Input &amp; Results'!$C$5*0.9),3.5,1.5)))</f>
        <v>1.5</v>
      </c>
      <c r="D4" s="8">
        <f t="shared" si="0"/>
        <v>0.255</v>
      </c>
      <c r="E4" s="9">
        <f>D4*(1+'Input &amp; Results'!$C$7)</f>
        <v>0.30599999999999999</v>
      </c>
      <c r="F4">
        <f t="shared" ref="F4:F67" si="2">D4*8760*0.001*0.75</f>
        <v>1.6753499999999999</v>
      </c>
      <c r="G4">
        <f t="shared" ref="G4:G67" si="3">404*F4</f>
        <v>676.84139999999991</v>
      </c>
      <c r="H4">
        <f t="shared" ref="H4:H67" si="4">G4/4047</f>
        <v>0.16724521868050404</v>
      </c>
      <c r="I4" s="10">
        <f>IF(A4&lt;('Input &amp; Results'!$C$5*0.1),(ROUNDUP(E4/'Input &amp; Results'!$C$10,0))*'Input &amp; Results'!$C$10,0)</f>
        <v>0.4</v>
      </c>
      <c r="J4" s="11">
        <f>IF(A4&gt;(('Input &amp; Results'!$C$5-1)*0.1),(ROUNDUP(E4/'Input &amp; Results'!$C$12,0))*'Input &amp; Results'!$C$12,0)</f>
        <v>0</v>
      </c>
      <c r="K4" s="11">
        <f t="shared" ref="K4:K67" si="5">I4+J4</f>
        <v>0.4</v>
      </c>
      <c r="L4" s="11">
        <f>(I4/'Input &amp; Results'!$C$10)*'Input &amp; Results'!$C$11*720/42</f>
        <v>630</v>
      </c>
      <c r="M4" s="28">
        <f>(J4/'Input &amp; Results'!$C$12)*'Input &amp; Results'!$C$13*720/42</f>
        <v>0</v>
      </c>
      <c r="N4" s="27">
        <f t="shared" ref="N4:N67" si="6">K4</f>
        <v>0.4</v>
      </c>
      <c r="O4" s="28">
        <f t="shared" ref="O4:O67" si="7">L4+M4</f>
        <v>630</v>
      </c>
      <c r="P4" s="14">
        <f>IF(A4&lt;'Input &amp; Results'!$C$16*3,(D4+'Input &amp; Results'!$C$17)*(1+'Input &amp; Results'!$C$7),E4)</f>
        <v>1.5059999999999998</v>
      </c>
      <c r="Q4" s="15">
        <f>IF(A4&lt;'Input &amp; Results'!$C$16,0,IF(A4&lt;('Input &amp; Results'!$C$16*2),'Input &amp; Results'!$C$15,IF(A4&lt;('Input &amp; Results'!$C$16*3),'Input &amp; Results'!$C$15*2,'Input &amp; Results'!$C$15*3)))</f>
        <v>0</v>
      </c>
      <c r="R4" s="15">
        <f>IF(A4&lt;6,(ROUNDUP((P4-Q4)/'Input &amp; Results'!$C$10,0))*'Input &amp; Results'!$C$10,IF((P4-Q4)&lt;0,0,(ROUNDUP((P4-Q4)/'Input &amp; Results'!$C$12,0))*'Input &amp; Results'!$C$12))</f>
        <v>1.6</v>
      </c>
      <c r="S4" s="16">
        <f t="shared" ref="S4:S67" si="8">Q4+R4</f>
        <v>1.6</v>
      </c>
      <c r="T4" s="38">
        <f>R4/'Input &amp; Results'!$C$10*'Input &amp; Results'!$C$11*720/42</f>
        <v>2520</v>
      </c>
      <c r="U4">
        <v>1</v>
      </c>
      <c r="X4">
        <v>2</v>
      </c>
      <c r="Y4" s="40">
        <f t="shared" ref="Y4:Y12" si="9">SUMIFS($O$3:$O$122,$U$3:$U$122,X4)</f>
        <v>24685.714285714294</v>
      </c>
      <c r="Z4" s="40">
        <f t="shared" si="1"/>
        <v>30857.142857142862</v>
      </c>
    </row>
    <row r="5" spans="1:26" x14ac:dyDescent="0.35">
      <c r="A5">
        <v>3</v>
      </c>
      <c r="B5" s="7">
        <f>IF(A5&lt;'Input &amp; Results'!$C$6,MIN('Input &amp; Results'!$C$2+'Input &amp; Results'!$C$4*A5,'Input &amp; Results'!$C$3),MAX('Input &amp; Results'!C$3-('Input &amp; Results'!$C$3/('Input &amp; Results'!$C$5-'Input &amp; Results'!$C$6))*(A5-'Input &amp; Results'!$C$6),0))</f>
        <v>220</v>
      </c>
      <c r="C5" s="8">
        <f>IF(A5&lt;('Input &amp; Results'!$C$5*0.15),1.5,IF(A5&lt;('Input &amp; Results'!$C$5*0.25),2.5,IF(A5&lt;('Input &amp; Results'!$C$5*0.9),3.5,1.5)))</f>
        <v>1.5</v>
      </c>
      <c r="D5" s="8">
        <f t="shared" si="0"/>
        <v>0.33</v>
      </c>
      <c r="E5" s="9">
        <f>D5*(1+'Input &amp; Results'!$C$7)</f>
        <v>0.39600000000000002</v>
      </c>
      <c r="F5">
        <f t="shared" si="2"/>
        <v>2.1680999999999999</v>
      </c>
      <c r="G5">
        <f t="shared" si="3"/>
        <v>875.91239999999993</v>
      </c>
      <c r="H5">
        <f t="shared" si="4"/>
        <v>0.21643498888065232</v>
      </c>
      <c r="I5" s="10">
        <f>IF(A5&lt;('Input &amp; Results'!$C$5*0.1),(ROUNDUP(E5/'Input &amp; Results'!$C$10,0))*'Input &amp; Results'!$C$10,0)</f>
        <v>0.4</v>
      </c>
      <c r="J5" s="11">
        <f>IF(A5&gt;(('Input &amp; Results'!$C$5-1)*0.1),(ROUNDUP(E5/'Input &amp; Results'!$C$12,0))*'Input &amp; Results'!$C$12,0)</f>
        <v>0</v>
      </c>
      <c r="K5" s="11">
        <f t="shared" si="5"/>
        <v>0.4</v>
      </c>
      <c r="L5" s="11">
        <f>(I5/'Input &amp; Results'!$C$10)*'Input &amp; Results'!$C$11*720/42</f>
        <v>630</v>
      </c>
      <c r="M5" s="28">
        <f>(J5/'Input &amp; Results'!$C$12)*'Input &amp; Results'!$C$13*720/42</f>
        <v>0</v>
      </c>
      <c r="N5" s="27">
        <f t="shared" si="6"/>
        <v>0.4</v>
      </c>
      <c r="O5" s="28">
        <f t="shared" si="7"/>
        <v>630</v>
      </c>
      <c r="P5" s="14">
        <f>IF(A5&lt;'Input &amp; Results'!$C$16*3,(D5+'Input &amp; Results'!$C$17)*(1+'Input &amp; Results'!$C$7),E5)</f>
        <v>1.5960000000000001</v>
      </c>
      <c r="Q5" s="15">
        <f>IF(A5&lt;'Input &amp; Results'!$C$16,0,IF(A5&lt;('Input &amp; Results'!$C$16*2),'Input &amp; Results'!$C$15,IF(A5&lt;('Input &amp; Results'!$C$16*3),'Input &amp; Results'!$C$15*2,'Input &amp; Results'!$C$15*3)))</f>
        <v>0</v>
      </c>
      <c r="R5" s="15">
        <f>IF(A5&lt;6,(ROUNDUP((P5-Q5)/'Input &amp; Results'!$C$10,0))*'Input &amp; Results'!$C$10,IF((P5-Q5)&lt;0,0,(ROUNDUP((P5-Q5)/'Input &amp; Results'!$C$12,0))*'Input &amp; Results'!$C$12))</f>
        <v>1.6</v>
      </c>
      <c r="S5" s="16">
        <f t="shared" si="8"/>
        <v>1.6</v>
      </c>
      <c r="T5" s="38">
        <f>R5/'Input &amp; Results'!$C$10*'Input &amp; Results'!$C$11*720/42</f>
        <v>2520</v>
      </c>
      <c r="U5">
        <v>1</v>
      </c>
      <c r="X5">
        <v>3</v>
      </c>
      <c r="Y5" s="40">
        <f t="shared" si="9"/>
        <v>31885.71428571429</v>
      </c>
      <c r="Z5" s="40">
        <f t="shared" si="1"/>
        <v>29828.571428571431</v>
      </c>
    </row>
    <row r="6" spans="1:26" x14ac:dyDescent="0.35">
      <c r="A6">
        <v>4</v>
      </c>
      <c r="B6" s="7">
        <f>IF(A6&lt;'Input &amp; Results'!$C$6,MIN('Input &amp; Results'!$C$2+'Input &amp; Results'!$C$4*A6,'Input &amp; Results'!$C$3),MAX('Input &amp; Results'!C$3-('Input &amp; Results'!$C$3/('Input &amp; Results'!$C$5-'Input &amp; Results'!$C$6))*(A6-'Input &amp; Results'!$C$6),0))</f>
        <v>270</v>
      </c>
      <c r="C6" s="8">
        <f>IF(A6&lt;('Input &amp; Results'!$C$5*0.15),1.5,IF(A6&lt;('Input &amp; Results'!$C$5*0.25),2.5,IF(A6&lt;('Input &amp; Results'!$C$5*0.9),3.5,1.5)))</f>
        <v>1.5</v>
      </c>
      <c r="D6" s="8">
        <f t="shared" si="0"/>
        <v>0.40500000000000003</v>
      </c>
      <c r="E6" s="9">
        <f>D6*(1+'Input &amp; Results'!$C$7)</f>
        <v>0.48599999999999999</v>
      </c>
      <c r="F6">
        <f t="shared" si="2"/>
        <v>2.6608499999999999</v>
      </c>
      <c r="G6">
        <f t="shared" si="3"/>
        <v>1074.9834000000001</v>
      </c>
      <c r="H6">
        <f t="shared" si="4"/>
        <v>0.26562475908080063</v>
      </c>
      <c r="I6" s="10">
        <f>IF(A6&lt;('Input &amp; Results'!$C$5*0.1),(ROUNDUP(E6/'Input &amp; Results'!$C$10,0))*'Input &amp; Results'!$C$10,0)</f>
        <v>0.60000000000000009</v>
      </c>
      <c r="J6" s="11">
        <f>IF(A6&gt;(('Input &amp; Results'!$C$5-1)*0.1),(ROUNDUP(E6/'Input &amp; Results'!$C$12,0))*'Input &amp; Results'!$C$12,0)</f>
        <v>0</v>
      </c>
      <c r="K6" s="11">
        <f t="shared" si="5"/>
        <v>0.60000000000000009</v>
      </c>
      <c r="L6" s="11">
        <f>(I6/'Input &amp; Results'!$C$10)*'Input &amp; Results'!$C$11*720/42</f>
        <v>945.00000000000023</v>
      </c>
      <c r="M6" s="28">
        <f>(J6/'Input &amp; Results'!$C$12)*'Input &amp; Results'!$C$13*720/42</f>
        <v>0</v>
      </c>
      <c r="N6" s="27">
        <f t="shared" si="6"/>
        <v>0.60000000000000009</v>
      </c>
      <c r="O6" s="28">
        <f t="shared" si="7"/>
        <v>945.00000000000023</v>
      </c>
      <c r="P6" s="14">
        <f>IF(A6&lt;'Input &amp; Results'!$C$16*3,(D6+'Input &amp; Results'!$C$17)*(1+'Input &amp; Results'!$C$7),E6)</f>
        <v>1.6859999999999999</v>
      </c>
      <c r="Q6" s="15">
        <f>IF(A6&lt;'Input &amp; Results'!$C$16,0,IF(A6&lt;('Input &amp; Results'!$C$16*2),'Input &amp; Results'!$C$15,IF(A6&lt;('Input &amp; Results'!$C$16*3),'Input &amp; Results'!$C$15*2,'Input &amp; Results'!$C$15*3)))</f>
        <v>0</v>
      </c>
      <c r="R6" s="15">
        <f>IF(A6&lt;6,(ROUNDUP((P6-Q6)/'Input &amp; Results'!$C$10,0))*'Input &amp; Results'!$C$10,IF((P6-Q6)&lt;0,0,(ROUNDUP((P6-Q6)/'Input &amp; Results'!$C$12,0))*'Input &amp; Results'!$C$12))</f>
        <v>1.8</v>
      </c>
      <c r="S6" s="16">
        <f t="shared" si="8"/>
        <v>1.8</v>
      </c>
      <c r="T6" s="38">
        <f>R6/'Input &amp; Results'!$C$10*'Input &amp; Results'!$C$11*720/42</f>
        <v>2835</v>
      </c>
      <c r="U6">
        <v>1</v>
      </c>
      <c r="X6">
        <v>4</v>
      </c>
      <c r="Y6" s="40">
        <f t="shared" si="9"/>
        <v>37028.571428571428</v>
      </c>
      <c r="Z6" s="40">
        <f t="shared" si="1"/>
        <v>12342.857142857147</v>
      </c>
    </row>
    <row r="7" spans="1:26" x14ac:dyDescent="0.35">
      <c r="A7">
        <v>5</v>
      </c>
      <c r="B7" s="7">
        <f>IF(A7&lt;'Input &amp; Results'!$C$6,MIN('Input &amp; Results'!$C$2+'Input &amp; Results'!$C$4*A7,'Input &amp; Results'!$C$3),MAX('Input &amp; Results'!C$3-('Input &amp; Results'!$C$3/('Input &amp; Results'!$C$5-'Input &amp; Results'!$C$6))*(A7-'Input &amp; Results'!$C$6),0))</f>
        <v>320</v>
      </c>
      <c r="C7" s="8">
        <f>IF(A7&lt;('Input &amp; Results'!$C$5*0.15),1.5,IF(A7&lt;('Input &amp; Results'!$C$5*0.25),2.5,IF(A7&lt;('Input &amp; Results'!$C$5*0.9),3.5,1.5)))</f>
        <v>1.5</v>
      </c>
      <c r="D7" s="8">
        <f t="shared" si="0"/>
        <v>0.48</v>
      </c>
      <c r="E7" s="9">
        <f>D7*(1+'Input &amp; Results'!$C$7)</f>
        <v>0.57599999999999996</v>
      </c>
      <c r="F7">
        <f t="shared" si="2"/>
        <v>3.1536000000000004</v>
      </c>
      <c r="G7">
        <f t="shared" si="3"/>
        <v>1274.0544000000002</v>
      </c>
      <c r="H7">
        <f t="shared" si="4"/>
        <v>0.31481452928094888</v>
      </c>
      <c r="I7" s="10">
        <f>IF(A7&lt;('Input &amp; Results'!$C$5*0.1),(ROUNDUP(E7/'Input &amp; Results'!$C$10,0))*'Input &amp; Results'!$C$10,0)</f>
        <v>0.60000000000000009</v>
      </c>
      <c r="J7" s="11">
        <f>IF(A7&gt;(('Input &amp; Results'!$C$5-1)*0.1),(ROUNDUP(E7/'Input &amp; Results'!$C$12,0))*'Input &amp; Results'!$C$12,0)</f>
        <v>0</v>
      </c>
      <c r="K7" s="11">
        <f t="shared" si="5"/>
        <v>0.60000000000000009</v>
      </c>
      <c r="L7" s="11">
        <f>(I7/'Input &amp; Results'!$C$10)*'Input &amp; Results'!$C$11*720/42</f>
        <v>945.00000000000023</v>
      </c>
      <c r="M7" s="28">
        <f>(J7/'Input &amp; Results'!$C$12)*'Input &amp; Results'!$C$13*720/42</f>
        <v>0</v>
      </c>
      <c r="N7" s="27">
        <f t="shared" si="6"/>
        <v>0.60000000000000009</v>
      </c>
      <c r="O7" s="28">
        <f t="shared" si="7"/>
        <v>945.00000000000023</v>
      </c>
      <c r="P7" s="14">
        <f>IF(A7&lt;'Input &amp; Results'!$C$16*3,(D7+'Input &amp; Results'!$C$17)*(1+'Input &amp; Results'!$C$7),E7)</f>
        <v>1.776</v>
      </c>
      <c r="Q7" s="15">
        <f>IF(A7&lt;'Input &amp; Results'!$C$16,0,IF(A7&lt;('Input &amp; Results'!$C$16*2),'Input &amp; Results'!$C$15,IF(A7&lt;('Input &amp; Results'!$C$16*3),'Input &amp; Results'!$C$15*2,'Input &amp; Results'!$C$15*3)))</f>
        <v>0</v>
      </c>
      <c r="R7" s="15">
        <f>IF(A7&lt;6,(ROUNDUP((P7-Q7)/'Input &amp; Results'!$C$10,0))*'Input &amp; Results'!$C$10,IF((P7-Q7)&lt;0,0,(ROUNDUP((P7-Q7)/'Input &amp; Results'!$C$12,0))*'Input &amp; Results'!$C$12))</f>
        <v>1.8</v>
      </c>
      <c r="S7" s="16">
        <f t="shared" si="8"/>
        <v>1.8</v>
      </c>
      <c r="T7" s="38">
        <f>R7/'Input &amp; Results'!$C$10*'Input &amp; Results'!$C$11*720/42</f>
        <v>2835</v>
      </c>
      <c r="U7">
        <v>1</v>
      </c>
      <c r="X7">
        <v>5</v>
      </c>
      <c r="Y7" s="40">
        <f t="shared" si="9"/>
        <v>37028.571428571428</v>
      </c>
      <c r="Z7" s="40">
        <f t="shared" si="1"/>
        <v>12342.857142857147</v>
      </c>
    </row>
    <row r="8" spans="1:26" x14ac:dyDescent="0.35">
      <c r="A8">
        <v>6</v>
      </c>
      <c r="B8" s="7">
        <f>IF(A8&lt;'Input &amp; Results'!$C$6,MIN('Input &amp; Results'!$C$2+'Input &amp; Results'!$C$4*A8,'Input &amp; Results'!$C$3),MAX('Input &amp; Results'!C$3-('Input &amp; Results'!$C$3/('Input &amp; Results'!$C$5-'Input &amp; Results'!$C$6))*(A8-'Input &amp; Results'!$C$6),0))</f>
        <v>370</v>
      </c>
      <c r="C8" s="8">
        <f>IF(A8&lt;('Input &amp; Results'!$C$5*0.15),1.5,IF(A8&lt;('Input &amp; Results'!$C$5*0.25),2.5,IF(A8&lt;('Input &amp; Results'!$C$5*0.9),3.5,1.5)))</f>
        <v>1.5</v>
      </c>
      <c r="D8" s="8">
        <f t="shared" si="0"/>
        <v>0.55500000000000005</v>
      </c>
      <c r="E8" s="9">
        <f>D8*(1+'Input &amp; Results'!$C$7)</f>
        <v>0.66600000000000004</v>
      </c>
      <c r="F8">
        <f t="shared" si="2"/>
        <v>3.6463500000000004</v>
      </c>
      <c r="G8">
        <f t="shared" si="3"/>
        <v>1473.1254000000001</v>
      </c>
      <c r="H8">
        <f t="shared" si="4"/>
        <v>0.36400429948109714</v>
      </c>
      <c r="I8" s="10">
        <f>IF(A8&lt;('Input &amp; Results'!$C$5*0.1),(ROUNDUP(E8/'Input &amp; Results'!$C$10,0))*'Input &amp; Results'!$C$10,0)</f>
        <v>0.8</v>
      </c>
      <c r="J8" s="11">
        <f>IF(A8&gt;(('Input &amp; Results'!$C$5-1)*0.1),(ROUNDUP(E8/'Input &amp; Results'!$C$12,0))*'Input &amp; Results'!$C$12,0)</f>
        <v>0</v>
      </c>
      <c r="K8" s="11">
        <f t="shared" si="5"/>
        <v>0.8</v>
      </c>
      <c r="L8" s="11">
        <f>(I8/'Input &amp; Results'!$C$10)*'Input &amp; Results'!$C$11*720/42</f>
        <v>1260</v>
      </c>
      <c r="M8" s="28">
        <f>(J8/'Input &amp; Results'!$C$12)*'Input &amp; Results'!$C$13*720/42</f>
        <v>0</v>
      </c>
      <c r="N8" s="27">
        <f t="shared" si="6"/>
        <v>0.8</v>
      </c>
      <c r="O8" s="28">
        <f t="shared" si="7"/>
        <v>1260</v>
      </c>
      <c r="P8" s="14">
        <f>IF(A8&lt;'Input &amp; Results'!$C$16*3,(D8+'Input &amp; Results'!$C$17)*(1+'Input &amp; Results'!$C$7),E8)</f>
        <v>1.8660000000000001</v>
      </c>
      <c r="Q8" s="15">
        <f>IF(A8&lt;'Input &amp; Results'!$C$16,0,IF(A8&lt;('Input &amp; Results'!$C$16*2),'Input &amp; Results'!$C$15,IF(A8&lt;('Input &amp; Results'!$C$16*3),'Input &amp; Results'!$C$15*2,'Input &amp; Results'!$C$15*3)))</f>
        <v>0</v>
      </c>
      <c r="R8" s="15">
        <f>IF(A8&lt;6,(ROUNDUP((P8-Q8)/'Input &amp; Results'!$C$10,0))*'Input &amp; Results'!$C$10,IF((P8-Q8)&lt;0,0,(ROUNDUP((P8-Q8)/'Input &amp; Results'!$C$12,0))*'Input &amp; Results'!$C$12))</f>
        <v>2.52</v>
      </c>
      <c r="S8" s="16">
        <f t="shared" si="8"/>
        <v>2.52</v>
      </c>
      <c r="T8" s="38">
        <f>R8/'Input &amp; Results'!$C$12*'Input &amp; Results'!$C$13*720/42</f>
        <v>3085.7142857142858</v>
      </c>
      <c r="U8">
        <v>1</v>
      </c>
      <c r="X8">
        <v>6</v>
      </c>
      <c r="Y8" s="40">
        <f t="shared" si="9"/>
        <v>37028.571428571428</v>
      </c>
      <c r="Z8" s="40">
        <f t="shared" si="1"/>
        <v>12342.857142857147</v>
      </c>
    </row>
    <row r="9" spans="1:26" x14ac:dyDescent="0.35">
      <c r="A9">
        <v>7</v>
      </c>
      <c r="B9" s="7">
        <f>IF(A9&lt;'Input &amp; Results'!$C$6,MIN('Input &amp; Results'!$C$2+'Input &amp; Results'!$C$4*A9,'Input &amp; Results'!$C$3),MAX('Input &amp; Results'!C$3-('Input &amp; Results'!$C$3/('Input &amp; Results'!$C$5-'Input &amp; Results'!$C$6))*(A9-'Input &amp; Results'!$C$6),0))</f>
        <v>420</v>
      </c>
      <c r="C9" s="8">
        <f>IF(A9&lt;('Input &amp; Results'!$C$5*0.15),1.5,IF(A9&lt;('Input &amp; Results'!$C$5*0.25),2.5,IF(A9&lt;('Input &amp; Results'!$C$5*0.9),3.5,1.5)))</f>
        <v>1.5</v>
      </c>
      <c r="D9" s="8">
        <f t="shared" si="0"/>
        <v>0.63</v>
      </c>
      <c r="E9" s="9">
        <f>D9*(1+'Input &amp; Results'!$C$7)</f>
        <v>0.75600000000000001</v>
      </c>
      <c r="F9">
        <f t="shared" si="2"/>
        <v>4.1391000000000009</v>
      </c>
      <c r="G9">
        <f t="shared" si="3"/>
        <v>1672.1964000000003</v>
      </c>
      <c r="H9">
        <f t="shared" si="4"/>
        <v>0.41319406968124545</v>
      </c>
      <c r="I9" s="10">
        <f>IF(A9&lt;('Input &amp; Results'!$C$5*0.1),(ROUNDUP(E9/'Input &amp; Results'!$C$10,0))*'Input &amp; Results'!$C$10,0)</f>
        <v>0.8</v>
      </c>
      <c r="J9" s="11">
        <f>IF(A9&gt;(('Input &amp; Results'!$C$5-1)*0.1),(ROUNDUP(E9/'Input &amp; Results'!$C$12,0))*'Input &amp; Results'!$C$12,0)</f>
        <v>0</v>
      </c>
      <c r="K9" s="11">
        <f t="shared" si="5"/>
        <v>0.8</v>
      </c>
      <c r="L9" s="11">
        <f>(I9/'Input &amp; Results'!$C$10)*'Input &amp; Results'!$C$11*720/42</f>
        <v>1260</v>
      </c>
      <c r="M9" s="28">
        <f>(J9/'Input &amp; Results'!$C$12)*'Input &amp; Results'!$C$13*720/42</f>
        <v>0</v>
      </c>
      <c r="N9" s="27">
        <f t="shared" si="6"/>
        <v>0.8</v>
      </c>
      <c r="O9" s="28">
        <f t="shared" si="7"/>
        <v>1260</v>
      </c>
      <c r="P9" s="14">
        <f>IF(A9&lt;'Input &amp; Results'!$C$16*3,(D9+'Input &amp; Results'!$C$17)*(1+'Input &amp; Results'!$C$7),E9)</f>
        <v>1.9559999999999997</v>
      </c>
      <c r="Q9" s="15">
        <f>IF(A9&lt;'Input &amp; Results'!$C$16,0,IF(A9&lt;('Input &amp; Results'!$C$16*2),'Input &amp; Results'!$C$15,IF(A9&lt;('Input &amp; Results'!$C$16*3),'Input &amp; Results'!$C$15*2,'Input &amp; Results'!$C$15*3)))</f>
        <v>0</v>
      </c>
      <c r="R9" s="15">
        <f>IF(A9&lt;6,(ROUNDUP((P9-Q9)/'Input &amp; Results'!$C$10,0))*'Input &amp; Results'!$C$10,IF((P9-Q9)&lt;0,0,(ROUNDUP((P9-Q9)/'Input &amp; Results'!$C$12,0))*'Input &amp; Results'!$C$12))</f>
        <v>2.52</v>
      </c>
      <c r="S9" s="16">
        <f t="shared" si="8"/>
        <v>2.52</v>
      </c>
      <c r="T9" s="38">
        <f>R9/'Input &amp; Results'!$C$12*'Input &amp; Results'!$C$13*720/42</f>
        <v>3085.7142857142858</v>
      </c>
      <c r="U9">
        <v>1</v>
      </c>
      <c r="X9">
        <v>7</v>
      </c>
      <c r="Y9" s="40">
        <f t="shared" si="9"/>
        <v>37028.571428571428</v>
      </c>
      <c r="Z9" s="40">
        <f t="shared" si="1"/>
        <v>12342.857142857147</v>
      </c>
    </row>
    <row r="10" spans="1:26" x14ac:dyDescent="0.35">
      <c r="A10">
        <v>8</v>
      </c>
      <c r="B10" s="7">
        <f>IF(A10&lt;'Input &amp; Results'!$C$6,MIN('Input &amp; Results'!$C$2+'Input &amp; Results'!$C$4*A10,'Input &amp; Results'!$C$3),MAX('Input &amp; Results'!C$3-('Input &amp; Results'!$C$3/('Input &amp; Results'!$C$5-'Input &amp; Results'!$C$6))*(A10-'Input &amp; Results'!$C$6),0))</f>
        <v>470</v>
      </c>
      <c r="C10" s="8">
        <f>IF(A10&lt;('Input &amp; Results'!$C$5*0.15),1.5,IF(A10&lt;('Input &amp; Results'!$C$5*0.25),2.5,IF(A10&lt;('Input &amp; Results'!$C$5*0.9),3.5,1.5)))</f>
        <v>1.5</v>
      </c>
      <c r="D10" s="8">
        <f t="shared" si="0"/>
        <v>0.70499999999999996</v>
      </c>
      <c r="E10" s="9">
        <f>D10*(1+'Input &amp; Results'!$C$7)</f>
        <v>0.84599999999999997</v>
      </c>
      <c r="F10">
        <f t="shared" si="2"/>
        <v>4.63185</v>
      </c>
      <c r="G10">
        <f t="shared" si="3"/>
        <v>1871.2674</v>
      </c>
      <c r="H10">
        <f t="shared" si="4"/>
        <v>0.46238383988139359</v>
      </c>
      <c r="I10" s="10">
        <f>IF(A10&lt;('Input &amp; Results'!$C$5*0.1),(ROUNDUP(E10/'Input &amp; Results'!$C$10,0))*'Input &amp; Results'!$C$10,0)</f>
        <v>1</v>
      </c>
      <c r="J10" s="11">
        <f>IF(A10&gt;(('Input &amp; Results'!$C$5-1)*0.1),(ROUNDUP(E10/'Input &amp; Results'!$C$12,0))*'Input &amp; Results'!$C$12,0)</f>
        <v>0</v>
      </c>
      <c r="K10" s="11">
        <f t="shared" si="5"/>
        <v>1</v>
      </c>
      <c r="L10" s="11">
        <f>(I10/'Input &amp; Results'!$C$10)*'Input &amp; Results'!$C$11*720/42</f>
        <v>1575</v>
      </c>
      <c r="M10" s="28">
        <f>(J10/'Input &amp; Results'!$C$12)*'Input &amp; Results'!$C$13*720/42</f>
        <v>0</v>
      </c>
      <c r="N10" s="27">
        <f t="shared" si="6"/>
        <v>1</v>
      </c>
      <c r="O10" s="28">
        <f t="shared" si="7"/>
        <v>1575</v>
      </c>
      <c r="P10" s="14">
        <f>IF(A10&lt;'Input &amp; Results'!$C$16*3,(D10+'Input &amp; Results'!$C$17)*(1+'Input &amp; Results'!$C$7),E10)</f>
        <v>2.0459999999999998</v>
      </c>
      <c r="Q10" s="15">
        <f>IF(A10&lt;'Input &amp; Results'!$C$16,0,IF(A10&lt;('Input &amp; Results'!$C$16*2),'Input &amp; Results'!$C$15,IF(A10&lt;('Input &amp; Results'!$C$16*3),'Input &amp; Results'!$C$15*2,'Input &amp; Results'!$C$15*3)))</f>
        <v>0</v>
      </c>
      <c r="R10" s="15">
        <f>IF(A10&lt;6,(ROUNDUP((P10-Q10)/'Input &amp; Results'!$C$10,0))*'Input &amp; Results'!$C$10,IF((P10-Q10)&lt;0,0,(ROUNDUP((P10-Q10)/'Input &amp; Results'!$C$12,0))*'Input &amp; Results'!$C$12))</f>
        <v>2.52</v>
      </c>
      <c r="S10" s="16">
        <f t="shared" si="8"/>
        <v>2.52</v>
      </c>
      <c r="T10" s="38">
        <f>R10/'Input &amp; Results'!$C$12*'Input &amp; Results'!$C$13*720/42</f>
        <v>3085.7142857142858</v>
      </c>
      <c r="U10">
        <v>1</v>
      </c>
      <c r="X10">
        <v>8</v>
      </c>
      <c r="Y10" s="40">
        <f t="shared" si="9"/>
        <v>37028.571428571428</v>
      </c>
      <c r="Z10" s="40">
        <f t="shared" si="1"/>
        <v>12342.857142857147</v>
      </c>
    </row>
    <row r="11" spans="1:26" x14ac:dyDescent="0.35">
      <c r="A11">
        <v>9</v>
      </c>
      <c r="B11" s="7">
        <f>IF(A11&lt;'Input &amp; Results'!$C$6,MIN('Input &amp; Results'!$C$2+'Input &amp; Results'!$C$4*A11,'Input &amp; Results'!$C$3),MAX('Input &amp; Results'!C$3-('Input &amp; Results'!$C$3/('Input &amp; Results'!$C$5-'Input &amp; Results'!$C$6))*(A11-'Input &amp; Results'!$C$6),0))</f>
        <v>500</v>
      </c>
      <c r="C11" s="8">
        <f>IF(A11&lt;('Input &amp; Results'!$C$5*0.15),1.5,IF(A11&lt;('Input &amp; Results'!$C$5*0.25),2.5,IF(A11&lt;('Input &amp; Results'!$C$5*0.9),3.5,1.5)))</f>
        <v>1.5</v>
      </c>
      <c r="D11" s="8">
        <f t="shared" si="0"/>
        <v>0.75</v>
      </c>
      <c r="E11" s="9">
        <f>D11*(1+'Input &amp; Results'!$C$7)</f>
        <v>0.89999999999999991</v>
      </c>
      <c r="F11">
        <f t="shared" si="2"/>
        <v>4.9275000000000002</v>
      </c>
      <c r="G11">
        <f t="shared" si="3"/>
        <v>1990.71</v>
      </c>
      <c r="H11">
        <f t="shared" si="4"/>
        <v>0.49189770200148258</v>
      </c>
      <c r="I11" s="10">
        <f>IF(A11&lt;('Input &amp; Results'!$C$5*0.1),(ROUNDUP(E11/'Input &amp; Results'!$C$10,0))*'Input &amp; Results'!$C$10,0)</f>
        <v>1</v>
      </c>
      <c r="J11" s="11">
        <f>IF(A11&gt;(('Input &amp; Results'!$C$5-1)*0.1),(ROUNDUP(E11/'Input &amp; Results'!$C$12,0))*'Input &amp; Results'!$C$12,0)</f>
        <v>0</v>
      </c>
      <c r="K11" s="11">
        <f t="shared" si="5"/>
        <v>1</v>
      </c>
      <c r="L11" s="11">
        <f>(I11/'Input &amp; Results'!$C$10)*'Input &amp; Results'!$C$11*720/42</f>
        <v>1575</v>
      </c>
      <c r="M11" s="28">
        <f>(J11/'Input &amp; Results'!$C$12)*'Input &amp; Results'!$C$13*720/42</f>
        <v>0</v>
      </c>
      <c r="N11" s="27">
        <f t="shared" si="6"/>
        <v>1</v>
      </c>
      <c r="O11" s="28">
        <f t="shared" si="7"/>
        <v>1575</v>
      </c>
      <c r="P11" s="14">
        <f>IF(A11&lt;'Input &amp; Results'!$C$16*3,(D11+'Input &amp; Results'!$C$17)*(1+'Input &amp; Results'!$C$7),E11)</f>
        <v>2.1</v>
      </c>
      <c r="Q11" s="15">
        <f>IF(A11&lt;'Input &amp; Results'!$C$16,0,IF(A11&lt;('Input &amp; Results'!$C$16*2),'Input &amp; Results'!$C$15,IF(A11&lt;('Input &amp; Results'!$C$16*3),'Input &amp; Results'!$C$15*2,'Input &amp; Results'!$C$15*3)))</f>
        <v>0</v>
      </c>
      <c r="R11" s="15">
        <f>IF(A11&lt;6,(ROUNDUP((P11-Q11)/'Input &amp; Results'!$C$10,0))*'Input &amp; Results'!$C$10,IF((P11-Q11)&lt;0,0,(ROUNDUP((P11-Q11)/'Input &amp; Results'!$C$12,0))*'Input &amp; Results'!$C$12))</f>
        <v>2.52</v>
      </c>
      <c r="S11" s="16">
        <f t="shared" si="8"/>
        <v>2.52</v>
      </c>
      <c r="T11" s="38">
        <f>R11/'Input &amp; Results'!$C$12*'Input &amp; Results'!$C$13*720/42</f>
        <v>3085.7142857142858</v>
      </c>
      <c r="U11">
        <v>1</v>
      </c>
      <c r="X11">
        <v>9</v>
      </c>
      <c r="Y11" s="40">
        <f t="shared" si="9"/>
        <v>36000</v>
      </c>
      <c r="Z11" s="40">
        <f t="shared" si="1"/>
        <v>11314.285714285717</v>
      </c>
    </row>
    <row r="12" spans="1:26" x14ac:dyDescent="0.35">
      <c r="A12">
        <v>10</v>
      </c>
      <c r="B12" s="7">
        <f>IF(A12&lt;'Input &amp; Results'!$C$6,MIN('Input &amp; Results'!$C$2+'Input &amp; Results'!$C$4*A12,'Input &amp; Results'!$C$3),MAX('Input &amp; Results'!C$3-('Input &amp; Results'!$C$3/('Input &amp; Results'!$C$5-'Input &amp; Results'!$C$6))*(A12-'Input &amp; Results'!$C$6),0))</f>
        <v>500</v>
      </c>
      <c r="C12" s="8">
        <f>IF(A12&lt;('Input &amp; Results'!$C$5*0.15),1.5,IF(A12&lt;('Input &amp; Results'!$C$5*0.25),2.5,IF(A12&lt;('Input &amp; Results'!$C$5*0.9),3.5,1.5)))</f>
        <v>1.5</v>
      </c>
      <c r="D12" s="8">
        <f t="shared" si="0"/>
        <v>0.75</v>
      </c>
      <c r="E12" s="9">
        <f>D12*(1+'Input &amp; Results'!$C$7)</f>
        <v>0.89999999999999991</v>
      </c>
      <c r="F12">
        <f t="shared" si="2"/>
        <v>4.9275000000000002</v>
      </c>
      <c r="G12">
        <f t="shared" si="3"/>
        <v>1990.71</v>
      </c>
      <c r="H12">
        <f t="shared" si="4"/>
        <v>0.49189770200148258</v>
      </c>
      <c r="I12" s="10">
        <f>IF(A12&lt;('Input &amp; Results'!$C$5*0.1),(ROUNDUP(E12/'Input &amp; Results'!$C$10,0))*'Input &amp; Results'!$C$10,0)</f>
        <v>1</v>
      </c>
      <c r="J12" s="11">
        <f>IF(A12&gt;(('Input &amp; Results'!$C$5-1)*0.1),(ROUNDUP(E12/'Input &amp; Results'!$C$12,0))*'Input &amp; Results'!$C$12,0)</f>
        <v>0</v>
      </c>
      <c r="K12" s="11">
        <f t="shared" si="5"/>
        <v>1</v>
      </c>
      <c r="L12" s="11">
        <f>(I12/'Input &amp; Results'!$C$10)*'Input &amp; Results'!$C$11*720/42</f>
        <v>1575</v>
      </c>
      <c r="M12" s="28">
        <f>(J12/'Input &amp; Results'!$C$12)*'Input &amp; Results'!$C$13*720/42</f>
        <v>0</v>
      </c>
      <c r="N12" s="27">
        <f t="shared" si="6"/>
        <v>1</v>
      </c>
      <c r="O12" s="28">
        <f t="shared" si="7"/>
        <v>1575</v>
      </c>
      <c r="P12" s="14">
        <f>IF(A12&lt;'Input &amp; Results'!$C$16*3,(D12+'Input &amp; Results'!$C$17)*(1+'Input &amp; Results'!$C$7),E12)</f>
        <v>2.1</v>
      </c>
      <c r="Q12" s="15">
        <f>IF(A12&lt;'Input &amp; Results'!$C$16,0,IF(A12&lt;('Input &amp; Results'!$C$16*2),'Input &amp; Results'!$C$15,IF(A12&lt;('Input &amp; Results'!$C$16*3),'Input &amp; Results'!$C$15*2,'Input &amp; Results'!$C$15*3)))</f>
        <v>0</v>
      </c>
      <c r="R12" s="15">
        <f>IF(A12&lt;6,(ROUNDUP((P12-Q12)/'Input &amp; Results'!$C$10,0))*'Input &amp; Results'!$C$10,IF((P12-Q12)&lt;0,0,(ROUNDUP((P12-Q12)/'Input &amp; Results'!$C$12,0))*'Input &amp; Results'!$C$12))</f>
        <v>2.52</v>
      </c>
      <c r="S12" s="16">
        <f t="shared" si="8"/>
        <v>2.52</v>
      </c>
      <c r="T12" s="38">
        <f>R12/'Input &amp; Results'!$C$12*'Input &amp; Results'!$C$13*720/42</f>
        <v>3085.7142857142858</v>
      </c>
      <c r="U12">
        <v>1</v>
      </c>
      <c r="X12">
        <v>10</v>
      </c>
      <c r="Y12" s="40">
        <f t="shared" si="9"/>
        <v>11314.285714285717</v>
      </c>
      <c r="Z12" s="40">
        <f t="shared" si="1"/>
        <v>0</v>
      </c>
    </row>
    <row r="13" spans="1:26" x14ac:dyDescent="0.35">
      <c r="A13">
        <v>11</v>
      </c>
      <c r="B13" s="7">
        <f>IF(A13&lt;'Input &amp; Results'!$C$6,MIN('Input &amp; Results'!$C$2+'Input &amp; Results'!$C$4*A13,'Input &amp; Results'!$C$3),MAX('Input &amp; Results'!C$3-('Input &amp; Results'!$C$3/('Input &amp; Results'!$C$5-'Input &amp; Results'!$C$6))*(A13-'Input &amp; Results'!$C$6),0))</f>
        <v>500</v>
      </c>
      <c r="C13" s="8">
        <f>IF(A13&lt;('Input &amp; Results'!$C$5*0.15),1.5,IF(A13&lt;('Input &amp; Results'!$C$5*0.25),2.5,IF(A13&lt;('Input &amp; Results'!$C$5*0.9),3.5,1.5)))</f>
        <v>1.5</v>
      </c>
      <c r="D13" s="8">
        <f t="shared" si="0"/>
        <v>0.75</v>
      </c>
      <c r="E13" s="9">
        <f>D13*(1+'Input &amp; Results'!$C$7)</f>
        <v>0.89999999999999991</v>
      </c>
      <c r="F13">
        <f t="shared" si="2"/>
        <v>4.9275000000000002</v>
      </c>
      <c r="G13">
        <f t="shared" si="3"/>
        <v>1990.71</v>
      </c>
      <c r="H13">
        <f t="shared" si="4"/>
        <v>0.49189770200148258</v>
      </c>
      <c r="I13" s="10">
        <f>IF(A13&lt;('Input &amp; Results'!$C$5*0.1),(ROUNDUP(E13/'Input &amp; Results'!$C$10,0))*'Input &amp; Results'!$C$10,0)</f>
        <v>1</v>
      </c>
      <c r="J13" s="11">
        <f>IF(A13&gt;(('Input &amp; Results'!$C$5-1)*0.1),(ROUNDUP(E13/'Input &amp; Results'!$C$12,0))*'Input &amp; Results'!$C$12,0)</f>
        <v>0</v>
      </c>
      <c r="K13" s="11">
        <f t="shared" si="5"/>
        <v>1</v>
      </c>
      <c r="L13" s="11">
        <f>(I13/'Input &amp; Results'!$C$10)*'Input &amp; Results'!$C$11*720/42</f>
        <v>1575</v>
      </c>
      <c r="M13" s="28">
        <f>(J13/'Input &amp; Results'!$C$12)*'Input &amp; Results'!$C$13*720/42</f>
        <v>0</v>
      </c>
      <c r="N13" s="27">
        <f t="shared" si="6"/>
        <v>1</v>
      </c>
      <c r="O13" s="28">
        <f t="shared" si="7"/>
        <v>1575</v>
      </c>
      <c r="P13" s="14">
        <f>IF(A13&lt;'Input &amp; Results'!$C$16*3,(D13+'Input &amp; Results'!$C$17)*(1+'Input &amp; Results'!$C$7),E13)</f>
        <v>2.1</v>
      </c>
      <c r="Q13" s="15">
        <f>IF(A13&lt;'Input &amp; Results'!$C$16,0,IF(A13&lt;('Input &amp; Results'!$C$16*2),'Input &amp; Results'!$C$15,IF(A13&lt;('Input &amp; Results'!$C$16*3),'Input &amp; Results'!$C$15*2,'Input &amp; Results'!$C$15*3)))</f>
        <v>0</v>
      </c>
      <c r="R13" s="15">
        <f>IF(A13&lt;6,(ROUNDUP((P13-Q13)/'Input &amp; Results'!$C$10,0))*'Input &amp; Results'!$C$10,IF((P13-Q13)&lt;0,0,(ROUNDUP((P13-Q13)/'Input &amp; Results'!$C$12,0))*'Input &amp; Results'!$C$12))</f>
        <v>2.52</v>
      </c>
      <c r="S13" s="16">
        <f t="shared" si="8"/>
        <v>2.52</v>
      </c>
      <c r="T13" s="38">
        <f>R13/'Input &amp; Results'!$C$12*'Input &amp; Results'!$C$13*720/42</f>
        <v>3085.7142857142858</v>
      </c>
      <c r="U13">
        <v>1</v>
      </c>
    </row>
    <row r="14" spans="1:26" x14ac:dyDescent="0.35">
      <c r="A14">
        <v>12</v>
      </c>
      <c r="B14" s="7">
        <f>IF(A14&lt;'Input &amp; Results'!$C$6,MIN('Input &amp; Results'!$C$2+'Input &amp; Results'!$C$4*A14,'Input &amp; Results'!$C$3),MAX('Input &amp; Results'!C$3-('Input &amp; Results'!$C$3/('Input &amp; Results'!$C$5-'Input &amp; Results'!$C$6))*(A14-'Input &amp; Results'!$C$6),0))</f>
        <v>500</v>
      </c>
      <c r="C14" s="8">
        <f>IF(A14&lt;('Input &amp; Results'!$C$5*0.15),1.5,IF(A14&lt;('Input &amp; Results'!$C$5*0.25),2.5,IF(A14&lt;('Input &amp; Results'!$C$5*0.9),3.5,1.5)))</f>
        <v>1.5</v>
      </c>
      <c r="D14" s="8">
        <f t="shared" si="0"/>
        <v>0.75</v>
      </c>
      <c r="E14" s="9">
        <f>D14*(1+'Input &amp; Results'!$C$7)</f>
        <v>0.89999999999999991</v>
      </c>
      <c r="F14">
        <f t="shared" si="2"/>
        <v>4.9275000000000002</v>
      </c>
      <c r="G14">
        <f t="shared" si="3"/>
        <v>1990.71</v>
      </c>
      <c r="H14">
        <f t="shared" si="4"/>
        <v>0.49189770200148258</v>
      </c>
      <c r="I14" s="10">
        <f>IF(A14&lt;('Input &amp; Results'!$C$5*0.1),(ROUNDUP(E14/'Input &amp; Results'!$C$10,0))*'Input &amp; Results'!$C$10,0)</f>
        <v>0</v>
      </c>
      <c r="J14" s="11">
        <f>IF(A14&gt;(('Input &amp; Results'!$C$5-1)*0.1),(ROUNDUP(E14/'Input &amp; Results'!$C$12,0))*'Input &amp; Results'!$C$12,0)</f>
        <v>1.68</v>
      </c>
      <c r="K14" s="11">
        <f t="shared" si="5"/>
        <v>1.68</v>
      </c>
      <c r="L14" s="11">
        <f>(I14/'Input &amp; Results'!$C$10)*'Input &amp; Results'!$C$11*720/42</f>
        <v>0</v>
      </c>
      <c r="M14" s="28">
        <f>(J14/'Input &amp; Results'!$C$12)*'Input &amp; Results'!$C$13*720/42</f>
        <v>2057.1428571428573</v>
      </c>
      <c r="N14" s="27">
        <f t="shared" si="6"/>
        <v>1.68</v>
      </c>
      <c r="O14" s="28">
        <f t="shared" si="7"/>
        <v>2057.1428571428573</v>
      </c>
      <c r="P14" s="14">
        <f>IF(A14&lt;'Input &amp; Results'!$C$16*3,(D14+'Input &amp; Results'!$C$17)*(1+'Input &amp; Results'!$C$7),E14)</f>
        <v>2.1</v>
      </c>
      <c r="Q14" s="15">
        <f>IF(A14&lt;'Input &amp; Results'!$C$16,0,IF(A14&lt;('Input &amp; Results'!$C$16*2),'Input &amp; Results'!$C$15,IF(A14&lt;('Input &amp; Results'!$C$16*3),'Input &amp; Results'!$C$15*2,'Input &amp; Results'!$C$15*3)))</f>
        <v>0.67200000000000004</v>
      </c>
      <c r="R14" s="15">
        <f>IF(A14&lt;6,(ROUNDUP((P14-Q14)/'Input &amp; Results'!$C$10,0))*'Input &amp; Results'!$C$10,IF((P14-Q14)&lt;0,0,(ROUNDUP((P14-Q14)/'Input &amp; Results'!$C$12,0))*'Input &amp; Results'!$C$12))</f>
        <v>1.68</v>
      </c>
      <c r="S14" s="16">
        <f t="shared" si="8"/>
        <v>2.3519999999999999</v>
      </c>
      <c r="T14" s="38">
        <f>R14/'Input &amp; Results'!$C$12*'Input &amp; Results'!$C$13*720/42</f>
        <v>2057.1428571428573</v>
      </c>
      <c r="U14">
        <v>1</v>
      </c>
    </row>
    <row r="15" spans="1:26" x14ac:dyDescent="0.35">
      <c r="A15">
        <v>13</v>
      </c>
      <c r="B15" s="7">
        <f>IF(A15&lt;'Input &amp; Results'!$C$6,MIN('Input &amp; Results'!$C$2+'Input &amp; Results'!$C$4*A15,'Input &amp; Results'!$C$3),MAX('Input &amp; Results'!C$3-('Input &amp; Results'!$C$3/('Input &amp; Results'!$C$5-'Input &amp; Results'!$C$6))*(A15-'Input &amp; Results'!$C$6),0))</f>
        <v>500</v>
      </c>
      <c r="C15" s="8">
        <f>IF(A15&lt;('Input &amp; Results'!$C$5*0.15),1.5,IF(A15&lt;('Input &amp; Results'!$C$5*0.25),2.5,IF(A15&lt;('Input &amp; Results'!$C$5*0.9),3.5,1.5)))</f>
        <v>1.5</v>
      </c>
      <c r="D15" s="8">
        <f t="shared" si="0"/>
        <v>0.75</v>
      </c>
      <c r="E15" s="9">
        <f>D15*(1+'Input &amp; Results'!$C$7)</f>
        <v>0.89999999999999991</v>
      </c>
      <c r="F15">
        <f t="shared" si="2"/>
        <v>4.9275000000000002</v>
      </c>
      <c r="G15">
        <f t="shared" si="3"/>
        <v>1990.71</v>
      </c>
      <c r="H15">
        <f t="shared" si="4"/>
        <v>0.49189770200148258</v>
      </c>
      <c r="I15" s="10">
        <f>IF(A15&lt;('Input &amp; Results'!$C$5*0.1),(ROUNDUP(E15/'Input &amp; Results'!$C$10,0))*'Input &amp; Results'!$C$10,0)</f>
        <v>0</v>
      </c>
      <c r="J15" s="11">
        <f>IF(A15&gt;(('Input &amp; Results'!$C$5-1)*0.1),(ROUNDUP(E15/'Input &amp; Results'!$C$12,0))*'Input &amp; Results'!$C$12,0)</f>
        <v>1.68</v>
      </c>
      <c r="K15" s="11">
        <f t="shared" si="5"/>
        <v>1.68</v>
      </c>
      <c r="L15" s="11">
        <f>(I15/'Input &amp; Results'!$C$10)*'Input &amp; Results'!$C$11*720/42</f>
        <v>0</v>
      </c>
      <c r="M15" s="28">
        <f>(J15/'Input &amp; Results'!$C$12)*'Input &amp; Results'!$C$13*720/42</f>
        <v>2057.1428571428573</v>
      </c>
      <c r="N15" s="27">
        <f t="shared" si="6"/>
        <v>1.68</v>
      </c>
      <c r="O15" s="28">
        <f t="shared" si="7"/>
        <v>2057.1428571428573</v>
      </c>
      <c r="P15" s="14">
        <f>IF(A15&lt;'Input &amp; Results'!$C$16*3,(D15+'Input &amp; Results'!$C$17)*(1+'Input &amp; Results'!$C$7),E15)</f>
        <v>2.1</v>
      </c>
      <c r="Q15" s="15">
        <f>IF(A15&lt;'Input &amp; Results'!$C$16,0,IF(A15&lt;('Input &amp; Results'!$C$16*2),'Input &amp; Results'!$C$15,IF(A15&lt;('Input &amp; Results'!$C$16*3),'Input &amp; Results'!$C$15*2,'Input &amp; Results'!$C$15*3)))</f>
        <v>0.67200000000000004</v>
      </c>
      <c r="R15" s="15">
        <f>IF(A15&lt;6,(ROUNDUP((P15-Q15)/'Input &amp; Results'!$C$10,0))*'Input &amp; Results'!$C$10,IF((P15-Q15)&lt;0,0,(ROUNDUP((P15-Q15)/'Input &amp; Results'!$C$12,0))*'Input &amp; Results'!$C$12))</f>
        <v>1.68</v>
      </c>
      <c r="S15" s="16">
        <f t="shared" si="8"/>
        <v>2.3519999999999999</v>
      </c>
      <c r="T15" s="38">
        <f>R15/'Input &amp; Results'!$C$12*'Input &amp; Results'!$C$13*720/42</f>
        <v>2057.1428571428573</v>
      </c>
      <c r="U15">
        <f>1+U3</f>
        <v>2</v>
      </c>
    </row>
    <row r="16" spans="1:26" x14ac:dyDescent="0.35">
      <c r="A16">
        <v>14</v>
      </c>
      <c r="B16" s="7">
        <f>IF(A16&lt;'Input &amp; Results'!$C$6,MIN('Input &amp; Results'!$C$2+'Input &amp; Results'!$C$4*A16,'Input &amp; Results'!$C$3),MAX('Input &amp; Results'!C$3-('Input &amp; Results'!$C$3/('Input &amp; Results'!$C$5-'Input &amp; Results'!$C$6))*(A16-'Input &amp; Results'!$C$6),0))</f>
        <v>500</v>
      </c>
      <c r="C16" s="8">
        <f>IF(A16&lt;('Input &amp; Results'!$C$5*0.15),1.5,IF(A16&lt;('Input &amp; Results'!$C$5*0.25),2.5,IF(A16&lt;('Input &amp; Results'!$C$5*0.9),3.5,1.5)))</f>
        <v>1.5</v>
      </c>
      <c r="D16" s="8">
        <f t="shared" si="0"/>
        <v>0.75</v>
      </c>
      <c r="E16" s="9">
        <f>D16*(1+'Input &amp; Results'!$C$7)</f>
        <v>0.89999999999999991</v>
      </c>
      <c r="F16">
        <f t="shared" si="2"/>
        <v>4.9275000000000002</v>
      </c>
      <c r="G16">
        <f t="shared" si="3"/>
        <v>1990.71</v>
      </c>
      <c r="H16">
        <f t="shared" si="4"/>
        <v>0.49189770200148258</v>
      </c>
      <c r="I16" s="10">
        <f>IF(A16&lt;('Input &amp; Results'!$C$5*0.1),(ROUNDUP(E16/'Input &amp; Results'!$C$10,0))*'Input &amp; Results'!$C$10,0)</f>
        <v>0</v>
      </c>
      <c r="J16" s="11">
        <f>IF(A16&gt;(('Input &amp; Results'!$C$5-1)*0.1),(ROUNDUP(E16/'Input &amp; Results'!$C$12,0))*'Input &amp; Results'!$C$12,0)</f>
        <v>1.68</v>
      </c>
      <c r="K16" s="11">
        <f t="shared" si="5"/>
        <v>1.68</v>
      </c>
      <c r="L16" s="11">
        <f>(I16/'Input &amp; Results'!$C$10)*'Input &amp; Results'!$C$11*720/42</f>
        <v>0</v>
      </c>
      <c r="M16" s="28">
        <f>(J16/'Input &amp; Results'!$C$12)*'Input &amp; Results'!$C$13*720/42</f>
        <v>2057.1428571428573</v>
      </c>
      <c r="N16" s="27">
        <f t="shared" si="6"/>
        <v>1.68</v>
      </c>
      <c r="O16" s="28">
        <f t="shared" si="7"/>
        <v>2057.1428571428573</v>
      </c>
      <c r="P16" s="14">
        <f>IF(A16&lt;'Input &amp; Results'!$C$16*3,(D16+'Input &amp; Results'!$C$17)*(1+'Input &amp; Results'!$C$7),E16)</f>
        <v>2.1</v>
      </c>
      <c r="Q16" s="15">
        <f>IF(A16&lt;'Input &amp; Results'!$C$16,0,IF(A16&lt;('Input &amp; Results'!$C$16*2),'Input &amp; Results'!$C$15,IF(A16&lt;('Input &amp; Results'!$C$16*3),'Input &amp; Results'!$C$15*2,'Input &amp; Results'!$C$15*3)))</f>
        <v>0.67200000000000004</v>
      </c>
      <c r="R16" s="15">
        <f>IF(A16&lt;6,(ROUNDUP((P16-Q16)/'Input &amp; Results'!$C$10,0))*'Input &amp; Results'!$C$10,IF((P16-Q16)&lt;0,0,(ROUNDUP((P16-Q16)/'Input &amp; Results'!$C$12,0))*'Input &amp; Results'!$C$12))</f>
        <v>1.68</v>
      </c>
      <c r="S16" s="16">
        <f t="shared" si="8"/>
        <v>2.3519999999999999</v>
      </c>
      <c r="T16" s="38">
        <f>R16/'Input &amp; Results'!$C$12*'Input &amp; Results'!$C$13*720/42</f>
        <v>2057.1428571428573</v>
      </c>
      <c r="U16">
        <f t="shared" ref="U16:U79" si="10">1+U4</f>
        <v>2</v>
      </c>
    </row>
    <row r="17" spans="1:21" x14ac:dyDescent="0.35">
      <c r="A17">
        <v>15</v>
      </c>
      <c r="B17" s="7">
        <f>IF(A17&lt;'Input &amp; Results'!$C$6,MIN('Input &amp; Results'!$C$2+'Input &amp; Results'!$C$4*A17,'Input &amp; Results'!$C$3),MAX('Input &amp; Results'!C$3-('Input &amp; Results'!$C$3/('Input &amp; Results'!$C$5-'Input &amp; Results'!$C$6))*(A17-'Input &amp; Results'!$C$6),0))</f>
        <v>500</v>
      </c>
      <c r="C17" s="8">
        <f>IF(A17&lt;('Input &amp; Results'!$C$5*0.15),1.5,IF(A17&lt;('Input &amp; Results'!$C$5*0.25),2.5,IF(A17&lt;('Input &amp; Results'!$C$5*0.9),3.5,1.5)))</f>
        <v>1.5</v>
      </c>
      <c r="D17" s="8">
        <f t="shared" si="0"/>
        <v>0.75</v>
      </c>
      <c r="E17" s="9">
        <f>D17*(1+'Input &amp; Results'!$C$7)</f>
        <v>0.89999999999999991</v>
      </c>
      <c r="F17">
        <f t="shared" si="2"/>
        <v>4.9275000000000002</v>
      </c>
      <c r="G17">
        <f t="shared" si="3"/>
        <v>1990.71</v>
      </c>
      <c r="H17">
        <f t="shared" si="4"/>
        <v>0.49189770200148258</v>
      </c>
      <c r="I17" s="10">
        <f>IF(A17&lt;('Input &amp; Results'!$C$5*0.1),(ROUNDUP(E17/'Input &amp; Results'!$C$10,0))*'Input &amp; Results'!$C$10,0)</f>
        <v>0</v>
      </c>
      <c r="J17" s="11">
        <f>IF(A17&gt;(('Input &amp; Results'!$C$5-1)*0.1),(ROUNDUP(E17/'Input &amp; Results'!$C$12,0))*'Input &amp; Results'!$C$12,0)</f>
        <v>1.68</v>
      </c>
      <c r="K17" s="11">
        <f t="shared" si="5"/>
        <v>1.68</v>
      </c>
      <c r="L17" s="11">
        <f>(I17/'Input &amp; Results'!$C$10)*'Input &amp; Results'!$C$11*720/42</f>
        <v>0</v>
      </c>
      <c r="M17" s="28">
        <f>(J17/'Input &amp; Results'!$C$12)*'Input &amp; Results'!$C$13*720/42</f>
        <v>2057.1428571428573</v>
      </c>
      <c r="N17" s="27">
        <f t="shared" si="6"/>
        <v>1.68</v>
      </c>
      <c r="O17" s="28">
        <f t="shared" si="7"/>
        <v>2057.1428571428573</v>
      </c>
      <c r="P17" s="14">
        <f>IF(A17&lt;'Input &amp; Results'!$C$16*3,(D17+'Input &amp; Results'!$C$17)*(1+'Input &amp; Results'!$C$7),E17)</f>
        <v>2.1</v>
      </c>
      <c r="Q17" s="15">
        <f>IF(A17&lt;'Input &amp; Results'!$C$16,0,IF(A17&lt;('Input &amp; Results'!$C$16*2),'Input &amp; Results'!$C$15,IF(A17&lt;('Input &amp; Results'!$C$16*3),'Input &amp; Results'!$C$15*2,'Input &amp; Results'!$C$15*3)))</f>
        <v>0.67200000000000004</v>
      </c>
      <c r="R17" s="15">
        <f>IF(A17&lt;6,(ROUNDUP((P17-Q17)/'Input &amp; Results'!$C$10,0))*'Input &amp; Results'!$C$10,IF((P17-Q17)&lt;0,0,(ROUNDUP((P17-Q17)/'Input &amp; Results'!$C$12,0))*'Input &amp; Results'!$C$12))</f>
        <v>1.68</v>
      </c>
      <c r="S17" s="16">
        <f t="shared" si="8"/>
        <v>2.3519999999999999</v>
      </c>
      <c r="T17" s="38">
        <f>R17/'Input &amp; Results'!$C$12*'Input &amp; Results'!$C$13*720/42</f>
        <v>2057.1428571428573</v>
      </c>
      <c r="U17">
        <f t="shared" si="10"/>
        <v>2</v>
      </c>
    </row>
    <row r="18" spans="1:21" x14ac:dyDescent="0.35">
      <c r="A18">
        <v>16</v>
      </c>
      <c r="B18" s="7">
        <f>IF(A18&lt;'Input &amp; Results'!$C$6,MIN('Input &amp; Results'!$C$2+'Input &amp; Results'!$C$4*A18,'Input &amp; Results'!$C$3),MAX('Input &amp; Results'!C$3-('Input &amp; Results'!$C$3/('Input &amp; Results'!$C$5-'Input &amp; Results'!$C$6))*(A18-'Input &amp; Results'!$C$6),0))</f>
        <v>500</v>
      </c>
      <c r="C18" s="8">
        <f>IF(A18&lt;('Input &amp; Results'!$C$5*0.15),1.5,IF(A18&lt;('Input &amp; Results'!$C$5*0.25),2.5,IF(A18&lt;('Input &amp; Results'!$C$5*0.9),3.5,1.5)))</f>
        <v>1.5</v>
      </c>
      <c r="D18" s="8">
        <f t="shared" si="0"/>
        <v>0.75</v>
      </c>
      <c r="E18" s="9">
        <f>D18*(1+'Input &amp; Results'!$C$7)</f>
        <v>0.89999999999999991</v>
      </c>
      <c r="F18">
        <f t="shared" si="2"/>
        <v>4.9275000000000002</v>
      </c>
      <c r="G18">
        <f t="shared" si="3"/>
        <v>1990.71</v>
      </c>
      <c r="H18">
        <f t="shared" si="4"/>
        <v>0.49189770200148258</v>
      </c>
      <c r="I18" s="10">
        <f>IF(A18&lt;('Input &amp; Results'!$C$5*0.1),(ROUNDUP(E18/'Input &amp; Results'!$C$10,0))*'Input &amp; Results'!$C$10,0)</f>
        <v>0</v>
      </c>
      <c r="J18" s="11">
        <f>IF(A18&gt;(('Input &amp; Results'!$C$5-1)*0.1),(ROUNDUP(E18/'Input &amp; Results'!$C$12,0))*'Input &amp; Results'!$C$12,0)</f>
        <v>1.68</v>
      </c>
      <c r="K18" s="11">
        <f t="shared" si="5"/>
        <v>1.68</v>
      </c>
      <c r="L18" s="11">
        <f>(I18/'Input &amp; Results'!$C$10)*'Input &amp; Results'!$C$11*720/42</f>
        <v>0</v>
      </c>
      <c r="M18" s="28">
        <f>(J18/'Input &amp; Results'!$C$12)*'Input &amp; Results'!$C$13*720/42</f>
        <v>2057.1428571428573</v>
      </c>
      <c r="N18" s="27">
        <f t="shared" si="6"/>
        <v>1.68</v>
      </c>
      <c r="O18" s="28">
        <f t="shared" si="7"/>
        <v>2057.1428571428573</v>
      </c>
      <c r="P18" s="14">
        <f>IF(A18&lt;'Input &amp; Results'!$C$16*3,(D18+'Input &amp; Results'!$C$17)*(1+'Input &amp; Results'!$C$7),E18)</f>
        <v>2.1</v>
      </c>
      <c r="Q18" s="15">
        <f>IF(A18&lt;'Input &amp; Results'!$C$16,0,IF(A18&lt;('Input &amp; Results'!$C$16*2),'Input &amp; Results'!$C$15,IF(A18&lt;('Input &amp; Results'!$C$16*3),'Input &amp; Results'!$C$15*2,'Input &amp; Results'!$C$15*3)))</f>
        <v>0.67200000000000004</v>
      </c>
      <c r="R18" s="15">
        <f>IF(A18&lt;6,(ROUNDUP((P18-Q18)/'Input &amp; Results'!$C$10,0))*'Input &amp; Results'!$C$10,IF((P18-Q18)&lt;0,0,(ROUNDUP((P18-Q18)/'Input &amp; Results'!$C$12,0))*'Input &amp; Results'!$C$12))</f>
        <v>1.68</v>
      </c>
      <c r="S18" s="16">
        <f t="shared" si="8"/>
        <v>2.3519999999999999</v>
      </c>
      <c r="T18" s="38">
        <f>R18/'Input &amp; Results'!$C$12*'Input &amp; Results'!$C$13*720/42</f>
        <v>2057.1428571428573</v>
      </c>
      <c r="U18">
        <f t="shared" si="10"/>
        <v>2</v>
      </c>
    </row>
    <row r="19" spans="1:21" x14ac:dyDescent="0.35">
      <c r="A19">
        <v>17</v>
      </c>
      <c r="B19" s="7">
        <f>IF(A19&lt;'Input &amp; Results'!$C$6,MIN('Input &amp; Results'!$C$2+'Input &amp; Results'!$C$4*A19,'Input &amp; Results'!$C$3),MAX('Input &amp; Results'!C$3-('Input &amp; Results'!$C$3/('Input &amp; Results'!$C$5-'Input &amp; Results'!$C$6))*(A19-'Input &amp; Results'!$C$6),0))</f>
        <v>500</v>
      </c>
      <c r="C19" s="8">
        <f>IF(A19&lt;('Input &amp; Results'!$C$5*0.15),1.5,IF(A19&lt;('Input &amp; Results'!$C$5*0.25),2.5,IF(A19&lt;('Input &amp; Results'!$C$5*0.9),3.5,1.5)))</f>
        <v>1.5</v>
      </c>
      <c r="D19" s="8">
        <f t="shared" si="0"/>
        <v>0.75</v>
      </c>
      <c r="E19" s="9">
        <f>D19*(1+'Input &amp; Results'!$C$7)</f>
        <v>0.89999999999999991</v>
      </c>
      <c r="F19">
        <f t="shared" si="2"/>
        <v>4.9275000000000002</v>
      </c>
      <c r="G19">
        <f t="shared" si="3"/>
        <v>1990.71</v>
      </c>
      <c r="H19">
        <f t="shared" si="4"/>
        <v>0.49189770200148258</v>
      </c>
      <c r="I19" s="10">
        <f>IF(A19&lt;('Input &amp; Results'!$C$5*0.1),(ROUNDUP(E19/'Input &amp; Results'!$C$10,0))*'Input &amp; Results'!$C$10,0)</f>
        <v>0</v>
      </c>
      <c r="J19" s="11">
        <f>IF(A19&gt;(('Input &amp; Results'!$C$5-1)*0.1),(ROUNDUP(E19/'Input &amp; Results'!$C$12,0))*'Input &amp; Results'!$C$12,0)</f>
        <v>1.68</v>
      </c>
      <c r="K19" s="11">
        <f>I19+J19</f>
        <v>1.68</v>
      </c>
      <c r="L19" s="11">
        <f>(I19/'Input &amp; Results'!$C$10)*'Input &amp; Results'!$C$11*720/42</f>
        <v>0</v>
      </c>
      <c r="M19" s="28">
        <f>(J19/'Input &amp; Results'!$C$12)*'Input &amp; Results'!$C$13*720/42</f>
        <v>2057.1428571428573</v>
      </c>
      <c r="N19" s="27">
        <f t="shared" si="6"/>
        <v>1.68</v>
      </c>
      <c r="O19" s="28">
        <f t="shared" si="7"/>
        <v>2057.1428571428573</v>
      </c>
      <c r="P19" s="14">
        <f>IF(A19&lt;'Input &amp; Results'!$C$16*3,(D19+'Input &amp; Results'!$C$17)*(1+'Input &amp; Results'!$C$7),E19)</f>
        <v>2.1</v>
      </c>
      <c r="Q19" s="15">
        <f>IF(A19&lt;'Input &amp; Results'!$C$16,0,IF(A19&lt;('Input &amp; Results'!$C$16*2),'Input &amp; Results'!$C$15,IF(A19&lt;('Input &amp; Results'!$C$16*3),'Input &amp; Results'!$C$15*2,'Input &amp; Results'!$C$15*3)))</f>
        <v>0.67200000000000004</v>
      </c>
      <c r="R19" s="15">
        <f>IF(A19&lt;6,(ROUNDUP((P19-Q19)/'Input &amp; Results'!$C$10,0))*'Input &amp; Results'!$C$10,IF((P19-Q19)&lt;0,0,(ROUNDUP((P19-Q19)/'Input &amp; Results'!$C$12,0))*'Input &amp; Results'!$C$12))</f>
        <v>1.68</v>
      </c>
      <c r="S19" s="16">
        <f t="shared" si="8"/>
        <v>2.3519999999999999</v>
      </c>
      <c r="T19" s="38">
        <f>R19/'Input &amp; Results'!$C$12*'Input &amp; Results'!$C$13*720/42</f>
        <v>2057.1428571428573</v>
      </c>
      <c r="U19">
        <f t="shared" si="10"/>
        <v>2</v>
      </c>
    </row>
    <row r="20" spans="1:21" x14ac:dyDescent="0.35">
      <c r="A20">
        <v>18</v>
      </c>
      <c r="B20" s="7">
        <f>IF(A20&lt;'Input &amp; Results'!$C$6,MIN('Input &amp; Results'!$C$2+'Input &amp; Results'!$C$4*A20,'Input &amp; Results'!$C$3),MAX('Input &amp; Results'!C$3-('Input &amp; Results'!$C$3/('Input &amp; Results'!$C$5-'Input &amp; Results'!$C$6))*(A20-'Input &amp; Results'!$C$6),0))</f>
        <v>500</v>
      </c>
      <c r="C20" s="8">
        <f>IF(A20&lt;('Input &amp; Results'!$C$5*0.15),1.5,IF(A20&lt;('Input &amp; Results'!$C$5*0.25),2.5,IF(A20&lt;('Input &amp; Results'!$C$5*0.9),3.5,1.5)))</f>
        <v>2.5</v>
      </c>
      <c r="D20" s="8">
        <f t="shared" si="0"/>
        <v>1.25</v>
      </c>
      <c r="E20" s="9">
        <f>D20*(1+'Input &amp; Results'!$C$7)</f>
        <v>1.5</v>
      </c>
      <c r="F20">
        <f t="shared" si="2"/>
        <v>8.2125000000000004</v>
      </c>
      <c r="G20">
        <f t="shared" si="3"/>
        <v>3317.8500000000004</v>
      </c>
      <c r="H20">
        <f t="shared" si="4"/>
        <v>0.8198295033358044</v>
      </c>
      <c r="I20" s="10">
        <f>IF(A20&lt;('Input &amp; Results'!$C$5*0.1),(ROUNDUP(E20/'Input &amp; Results'!$C$10,0))*'Input &amp; Results'!$C$10,0)</f>
        <v>0</v>
      </c>
      <c r="J20" s="11">
        <f>IF(A20&gt;(('Input &amp; Results'!$C$5-1)*0.1),(ROUNDUP(E20/'Input &amp; Results'!$C$12,0))*'Input &amp; Results'!$C$12,0)</f>
        <v>1.68</v>
      </c>
      <c r="K20" s="11">
        <f t="shared" si="5"/>
        <v>1.68</v>
      </c>
      <c r="L20" s="11">
        <f>(I20/'Input &amp; Results'!$C$10)*'Input &amp; Results'!$C$11*720/42</f>
        <v>0</v>
      </c>
      <c r="M20" s="28">
        <f>(J20/'Input &amp; Results'!$C$12)*'Input &amp; Results'!$C$13*720/42</f>
        <v>2057.1428571428573</v>
      </c>
      <c r="N20" s="27">
        <f t="shared" si="6"/>
        <v>1.68</v>
      </c>
      <c r="O20" s="28">
        <f t="shared" si="7"/>
        <v>2057.1428571428573</v>
      </c>
      <c r="P20" s="14">
        <f>IF(A20&lt;'Input &amp; Results'!$C$16*3,(D20+'Input &amp; Results'!$C$17)*(1+'Input &amp; Results'!$C$7),E20)</f>
        <v>2.6999999999999997</v>
      </c>
      <c r="Q20" s="15">
        <f>IF(A20&lt;'Input &amp; Results'!$C$16,0,IF(A20&lt;('Input &amp; Results'!$C$16*2),'Input &amp; Results'!$C$15,IF(A20&lt;('Input &amp; Results'!$C$16*3),'Input &amp; Results'!$C$15*2,'Input &amp; Results'!$C$15*3)))</f>
        <v>0.67200000000000004</v>
      </c>
      <c r="R20" s="15">
        <f>IF(A20&lt;6,(ROUNDUP((P20-Q20)/'Input &amp; Results'!$C$10,0))*'Input &amp; Results'!$C$10,IF((P20-Q20)&lt;0,0,(ROUNDUP((P20-Q20)/'Input &amp; Results'!$C$12,0))*'Input &amp; Results'!$C$12))</f>
        <v>2.52</v>
      </c>
      <c r="S20" s="16">
        <f t="shared" si="8"/>
        <v>3.1920000000000002</v>
      </c>
      <c r="T20" s="38">
        <f>R20/'Input &amp; Results'!$C$12*'Input &amp; Results'!$C$13*720/42</f>
        <v>3085.7142857142858</v>
      </c>
      <c r="U20">
        <f t="shared" si="10"/>
        <v>2</v>
      </c>
    </row>
    <row r="21" spans="1:21" x14ac:dyDescent="0.35">
      <c r="A21">
        <v>19</v>
      </c>
      <c r="B21" s="7">
        <f>IF(A21&lt;'Input &amp; Results'!$C$6,MIN('Input &amp; Results'!$C$2+'Input &amp; Results'!$C$4*A21,'Input &amp; Results'!$C$3),MAX('Input &amp; Results'!C$3-('Input &amp; Results'!$C$3/('Input &amp; Results'!$C$5-'Input &amp; Results'!$C$6))*(A21-'Input &amp; Results'!$C$6),0))</f>
        <v>500</v>
      </c>
      <c r="C21" s="8">
        <f>IF(A21&lt;('Input &amp; Results'!$C$5*0.15),1.5,IF(A21&lt;('Input &amp; Results'!$C$5*0.25),2.5,IF(A21&lt;('Input &amp; Results'!$C$5*0.9),3.5,1.5)))</f>
        <v>2.5</v>
      </c>
      <c r="D21" s="8">
        <f t="shared" si="0"/>
        <v>1.25</v>
      </c>
      <c r="E21" s="9">
        <f>D21*(1+'Input &amp; Results'!$C$7)</f>
        <v>1.5</v>
      </c>
      <c r="F21">
        <f t="shared" si="2"/>
        <v>8.2125000000000004</v>
      </c>
      <c r="G21">
        <f t="shared" si="3"/>
        <v>3317.8500000000004</v>
      </c>
      <c r="H21">
        <f t="shared" si="4"/>
        <v>0.8198295033358044</v>
      </c>
      <c r="I21" s="10">
        <f>IF(A21&lt;('Input &amp; Results'!$C$5*0.1),(ROUNDUP(E21/'Input &amp; Results'!$C$10,0))*'Input &amp; Results'!$C$10,0)</f>
        <v>0</v>
      </c>
      <c r="J21" s="11">
        <f>IF(A21&gt;(('Input &amp; Results'!$C$5-1)*0.1),(ROUNDUP(E21/'Input &amp; Results'!$C$12,0))*'Input &amp; Results'!$C$12,0)</f>
        <v>1.68</v>
      </c>
      <c r="K21" s="11">
        <f t="shared" si="5"/>
        <v>1.68</v>
      </c>
      <c r="L21" s="11">
        <f>(I21/'Input &amp; Results'!$C$10)*'Input &amp; Results'!$C$11*720/42</f>
        <v>0</v>
      </c>
      <c r="M21" s="28">
        <f>(J21/'Input &amp; Results'!$C$12)*'Input &amp; Results'!$C$13*720/42</f>
        <v>2057.1428571428573</v>
      </c>
      <c r="N21" s="27">
        <f t="shared" si="6"/>
        <v>1.68</v>
      </c>
      <c r="O21" s="28">
        <f t="shared" si="7"/>
        <v>2057.1428571428573</v>
      </c>
      <c r="P21" s="14">
        <f>IF(A21&lt;'Input &amp; Results'!$C$16*3,(D21+'Input &amp; Results'!$C$17)*(1+'Input &amp; Results'!$C$7),E21)</f>
        <v>2.6999999999999997</v>
      </c>
      <c r="Q21" s="15">
        <f>IF(A21&lt;'Input &amp; Results'!$C$16,0,IF(A21&lt;('Input &amp; Results'!$C$16*2),'Input &amp; Results'!$C$15,IF(A21&lt;('Input &amp; Results'!$C$16*3),'Input &amp; Results'!$C$15*2,'Input &amp; Results'!$C$15*3)))</f>
        <v>0.67200000000000004</v>
      </c>
      <c r="R21" s="15">
        <f>IF(A21&lt;6,(ROUNDUP((P21-Q21)/'Input &amp; Results'!$C$10,0))*'Input &amp; Results'!$C$10,IF((P21-Q21)&lt;0,0,(ROUNDUP((P21-Q21)/'Input &amp; Results'!$C$12,0))*'Input &amp; Results'!$C$12))</f>
        <v>2.52</v>
      </c>
      <c r="S21" s="16">
        <f t="shared" si="8"/>
        <v>3.1920000000000002</v>
      </c>
      <c r="T21" s="38">
        <f>R21/'Input &amp; Results'!$C$12*'Input &amp; Results'!$C$13*720/42</f>
        <v>3085.7142857142858</v>
      </c>
      <c r="U21">
        <f t="shared" si="10"/>
        <v>2</v>
      </c>
    </row>
    <row r="22" spans="1:21" x14ac:dyDescent="0.35">
      <c r="A22">
        <v>20</v>
      </c>
      <c r="B22" s="7">
        <f>IF(A22&lt;'Input &amp; Results'!$C$6,MIN('Input &amp; Results'!$C$2+'Input &amp; Results'!$C$4*A22,'Input &amp; Results'!$C$3),MAX('Input &amp; Results'!C$3-('Input &amp; Results'!$C$3/('Input &amp; Results'!$C$5-'Input &amp; Results'!$C$6))*(A22-'Input &amp; Results'!$C$6),0))</f>
        <v>500</v>
      </c>
      <c r="C22" s="8">
        <f>IF(A22&lt;('Input &amp; Results'!$C$5*0.15),1.5,IF(A22&lt;('Input &amp; Results'!$C$5*0.25),2.5,IF(A22&lt;('Input &amp; Results'!$C$5*0.9),3.5,1.5)))</f>
        <v>2.5</v>
      </c>
      <c r="D22" s="8">
        <f t="shared" si="0"/>
        <v>1.25</v>
      </c>
      <c r="E22" s="9">
        <f>D22*(1+'Input &amp; Results'!$C$7)</f>
        <v>1.5</v>
      </c>
      <c r="F22">
        <f t="shared" si="2"/>
        <v>8.2125000000000004</v>
      </c>
      <c r="G22">
        <f t="shared" si="3"/>
        <v>3317.8500000000004</v>
      </c>
      <c r="H22">
        <f t="shared" si="4"/>
        <v>0.8198295033358044</v>
      </c>
      <c r="I22" s="10">
        <f>IF(A22&lt;('Input &amp; Results'!$C$5*0.1),(ROUNDUP(E22/'Input &amp; Results'!$C$10,0))*'Input &amp; Results'!$C$10,0)</f>
        <v>0</v>
      </c>
      <c r="J22" s="11">
        <f>IF(A22&gt;(('Input &amp; Results'!$C$5-1)*0.1),(ROUNDUP(E22/'Input &amp; Results'!$C$12,0))*'Input &amp; Results'!$C$12,0)</f>
        <v>1.68</v>
      </c>
      <c r="K22" s="11">
        <f t="shared" si="5"/>
        <v>1.68</v>
      </c>
      <c r="L22" s="11">
        <f>(I22/'Input &amp; Results'!$C$10)*'Input &amp; Results'!$C$11*720/42</f>
        <v>0</v>
      </c>
      <c r="M22" s="28">
        <f>(J22/'Input &amp; Results'!$C$12)*'Input &amp; Results'!$C$13*720/42</f>
        <v>2057.1428571428573</v>
      </c>
      <c r="N22" s="27">
        <f t="shared" si="6"/>
        <v>1.68</v>
      </c>
      <c r="O22" s="28">
        <f t="shared" si="7"/>
        <v>2057.1428571428573</v>
      </c>
      <c r="P22" s="14">
        <f>IF(A22&lt;'Input &amp; Results'!$C$16*3,(D22+'Input &amp; Results'!$C$17)*(1+'Input &amp; Results'!$C$7),E22)</f>
        <v>2.6999999999999997</v>
      </c>
      <c r="Q22" s="15">
        <f>IF(A22&lt;'Input &amp; Results'!$C$16,0,IF(A22&lt;('Input &amp; Results'!$C$16*2),'Input &amp; Results'!$C$15,IF(A22&lt;('Input &amp; Results'!$C$16*3),'Input &amp; Results'!$C$15*2,'Input &amp; Results'!$C$15*3)))</f>
        <v>0.67200000000000004</v>
      </c>
      <c r="R22" s="15">
        <f>IF(A22&lt;6,(ROUNDUP((P22-Q22)/'Input &amp; Results'!$C$10,0))*'Input &amp; Results'!$C$10,IF((P22-Q22)&lt;0,0,(ROUNDUP((P22-Q22)/'Input &amp; Results'!$C$12,0))*'Input &amp; Results'!$C$12))</f>
        <v>2.52</v>
      </c>
      <c r="S22" s="16">
        <f t="shared" si="8"/>
        <v>3.1920000000000002</v>
      </c>
      <c r="T22" s="38">
        <f>R22/'Input &amp; Results'!$C$12*'Input &amp; Results'!$C$13*720/42</f>
        <v>3085.7142857142858</v>
      </c>
      <c r="U22">
        <f t="shared" si="10"/>
        <v>2</v>
      </c>
    </row>
    <row r="23" spans="1:21" x14ac:dyDescent="0.35">
      <c r="A23">
        <v>21</v>
      </c>
      <c r="B23" s="7">
        <f>IF(A23&lt;'Input &amp; Results'!$C$6,MIN('Input &amp; Results'!$C$2+'Input &amp; Results'!$C$4*A23,'Input &amp; Results'!$C$3),MAX('Input &amp; Results'!C$3-('Input &amp; Results'!$C$3/('Input &amp; Results'!$C$5-'Input &amp; Results'!$C$6))*(A23-'Input &amp; Results'!$C$6),0))</f>
        <v>500</v>
      </c>
      <c r="C23" s="8">
        <f>IF(A23&lt;('Input &amp; Results'!$C$5*0.15),1.5,IF(A23&lt;('Input &amp; Results'!$C$5*0.25),2.5,IF(A23&lt;('Input &amp; Results'!$C$5*0.9),3.5,1.5)))</f>
        <v>2.5</v>
      </c>
      <c r="D23" s="8">
        <f t="shared" si="0"/>
        <v>1.25</v>
      </c>
      <c r="E23" s="9">
        <f>D23*(1+'Input &amp; Results'!$C$7)</f>
        <v>1.5</v>
      </c>
      <c r="F23">
        <f t="shared" si="2"/>
        <v>8.2125000000000004</v>
      </c>
      <c r="G23">
        <f t="shared" si="3"/>
        <v>3317.8500000000004</v>
      </c>
      <c r="H23">
        <f t="shared" si="4"/>
        <v>0.8198295033358044</v>
      </c>
      <c r="I23" s="10">
        <f>IF(A23&lt;('Input &amp; Results'!$C$5*0.1),(ROUNDUP(E23/'Input &amp; Results'!$C$10,0))*'Input &amp; Results'!$C$10,0)</f>
        <v>0</v>
      </c>
      <c r="J23" s="11">
        <f>IF(A23&gt;(('Input &amp; Results'!$C$5-1)*0.1),(ROUNDUP(E23/'Input &amp; Results'!$C$12,0))*'Input &amp; Results'!$C$12,0)</f>
        <v>1.68</v>
      </c>
      <c r="K23" s="11">
        <f t="shared" si="5"/>
        <v>1.68</v>
      </c>
      <c r="L23" s="11">
        <f>(I23/'Input &amp; Results'!$C$10)*'Input &amp; Results'!$C$11*720/42</f>
        <v>0</v>
      </c>
      <c r="M23" s="28">
        <f>(J23/'Input &amp; Results'!$C$12)*'Input &amp; Results'!$C$13*720/42</f>
        <v>2057.1428571428573</v>
      </c>
      <c r="N23" s="27">
        <f t="shared" si="6"/>
        <v>1.68</v>
      </c>
      <c r="O23" s="28">
        <f t="shared" si="7"/>
        <v>2057.1428571428573</v>
      </c>
      <c r="P23" s="14">
        <f>IF(A23&lt;'Input &amp; Results'!$C$16*3,(D23+'Input &amp; Results'!$C$17)*(1+'Input &amp; Results'!$C$7),E23)</f>
        <v>2.6999999999999997</v>
      </c>
      <c r="Q23" s="15">
        <f>IF(A23&lt;'Input &amp; Results'!$C$16,0,IF(A23&lt;('Input &amp; Results'!$C$16*2),'Input &amp; Results'!$C$15,IF(A23&lt;('Input &amp; Results'!$C$16*3),'Input &amp; Results'!$C$15*2,'Input &amp; Results'!$C$15*3)))</f>
        <v>0.67200000000000004</v>
      </c>
      <c r="R23" s="15">
        <f>IF(A23&lt;6,(ROUNDUP((P23-Q23)/'Input &amp; Results'!$C$10,0))*'Input &amp; Results'!$C$10,IF((P23-Q23)&lt;0,0,(ROUNDUP((P23-Q23)/'Input &amp; Results'!$C$12,0))*'Input &amp; Results'!$C$12))</f>
        <v>2.52</v>
      </c>
      <c r="S23" s="16">
        <f t="shared" si="8"/>
        <v>3.1920000000000002</v>
      </c>
      <c r="T23" s="38">
        <f>R23/'Input &amp; Results'!$C$12*'Input &amp; Results'!$C$13*720/42</f>
        <v>3085.7142857142858</v>
      </c>
      <c r="U23">
        <f t="shared" si="10"/>
        <v>2</v>
      </c>
    </row>
    <row r="24" spans="1:21" x14ac:dyDescent="0.35">
      <c r="A24">
        <v>22</v>
      </c>
      <c r="B24" s="7">
        <f>IF(A24&lt;'Input &amp; Results'!$C$6,MIN('Input &amp; Results'!$C$2+'Input &amp; Results'!$C$4*A24,'Input &amp; Results'!$C$3),MAX('Input &amp; Results'!C$3-('Input &amp; Results'!$C$3/('Input &amp; Results'!$C$5-'Input &amp; Results'!$C$6))*(A24-'Input &amp; Results'!$C$6),0))</f>
        <v>500</v>
      </c>
      <c r="C24" s="8">
        <f>IF(A24&lt;('Input &amp; Results'!$C$5*0.15),1.5,IF(A24&lt;('Input &amp; Results'!$C$5*0.25),2.5,IF(A24&lt;('Input &amp; Results'!$C$5*0.9),3.5,1.5)))</f>
        <v>2.5</v>
      </c>
      <c r="D24" s="8">
        <f t="shared" si="0"/>
        <v>1.25</v>
      </c>
      <c r="E24" s="9">
        <f>D24*(1+'Input &amp; Results'!$C$7)</f>
        <v>1.5</v>
      </c>
      <c r="F24">
        <f t="shared" si="2"/>
        <v>8.2125000000000004</v>
      </c>
      <c r="G24">
        <f t="shared" si="3"/>
        <v>3317.8500000000004</v>
      </c>
      <c r="H24">
        <f t="shared" si="4"/>
        <v>0.8198295033358044</v>
      </c>
      <c r="I24" s="10">
        <f>IF(A24&lt;('Input &amp; Results'!$C$5*0.1),(ROUNDUP(E24/'Input &amp; Results'!$C$10,0))*'Input &amp; Results'!$C$10,0)</f>
        <v>0</v>
      </c>
      <c r="J24" s="11">
        <f>IF(A24&gt;(('Input &amp; Results'!$C$5-1)*0.1),(ROUNDUP(E24/'Input &amp; Results'!$C$12,0))*'Input &amp; Results'!$C$12,0)</f>
        <v>1.68</v>
      </c>
      <c r="K24" s="11">
        <f t="shared" si="5"/>
        <v>1.68</v>
      </c>
      <c r="L24" s="11">
        <f>(I24/'Input &amp; Results'!$C$10)*'Input &amp; Results'!$C$11*720/42</f>
        <v>0</v>
      </c>
      <c r="M24" s="28">
        <f>(J24/'Input &amp; Results'!$C$12)*'Input &amp; Results'!$C$13*720/42</f>
        <v>2057.1428571428573</v>
      </c>
      <c r="N24" s="27">
        <f t="shared" si="6"/>
        <v>1.68</v>
      </c>
      <c r="O24" s="28">
        <f t="shared" si="7"/>
        <v>2057.1428571428573</v>
      </c>
      <c r="P24" s="14">
        <f>IF(A24&lt;'Input &amp; Results'!$C$16*3,(D24+'Input &amp; Results'!$C$17)*(1+'Input &amp; Results'!$C$7),E24)</f>
        <v>2.6999999999999997</v>
      </c>
      <c r="Q24" s="15">
        <f>IF(A24&lt;'Input &amp; Results'!$C$16,0,IF(A24&lt;('Input &amp; Results'!$C$16*2),'Input &amp; Results'!$C$15,IF(A24&lt;('Input &amp; Results'!$C$16*3),'Input &amp; Results'!$C$15*2,'Input &amp; Results'!$C$15*3)))</f>
        <v>0.67200000000000004</v>
      </c>
      <c r="R24" s="15">
        <f>IF(A24&lt;6,(ROUNDUP((P24-Q24)/'Input &amp; Results'!$C$10,0))*'Input &amp; Results'!$C$10,IF((P24-Q24)&lt;0,0,(ROUNDUP((P24-Q24)/'Input &amp; Results'!$C$12,0))*'Input &amp; Results'!$C$12))</f>
        <v>2.52</v>
      </c>
      <c r="S24" s="16">
        <f t="shared" si="8"/>
        <v>3.1920000000000002</v>
      </c>
      <c r="T24" s="38">
        <f>R24/'Input &amp; Results'!$C$12*'Input &amp; Results'!$C$13*720/42</f>
        <v>3085.7142857142858</v>
      </c>
      <c r="U24">
        <f t="shared" si="10"/>
        <v>2</v>
      </c>
    </row>
    <row r="25" spans="1:21" x14ac:dyDescent="0.35">
      <c r="A25">
        <v>23</v>
      </c>
      <c r="B25" s="7">
        <f>IF(A25&lt;'Input &amp; Results'!$C$6,MIN('Input &amp; Results'!$C$2+'Input &amp; Results'!$C$4*A25,'Input &amp; Results'!$C$3),MAX('Input &amp; Results'!C$3-('Input &amp; Results'!$C$3/('Input &amp; Results'!$C$5-'Input &amp; Results'!$C$6))*(A25-'Input &amp; Results'!$C$6),0))</f>
        <v>500</v>
      </c>
      <c r="C25" s="8">
        <f>IF(A25&lt;('Input &amp; Results'!$C$5*0.15),1.5,IF(A25&lt;('Input &amp; Results'!$C$5*0.25),2.5,IF(A25&lt;('Input &amp; Results'!$C$5*0.9),3.5,1.5)))</f>
        <v>2.5</v>
      </c>
      <c r="D25" s="8">
        <f t="shared" si="0"/>
        <v>1.25</v>
      </c>
      <c r="E25" s="9">
        <f>D25*(1+'Input &amp; Results'!$C$7)</f>
        <v>1.5</v>
      </c>
      <c r="F25">
        <f t="shared" si="2"/>
        <v>8.2125000000000004</v>
      </c>
      <c r="G25">
        <f t="shared" si="3"/>
        <v>3317.8500000000004</v>
      </c>
      <c r="H25">
        <f t="shared" si="4"/>
        <v>0.8198295033358044</v>
      </c>
      <c r="I25" s="10">
        <f>IF(A25&lt;('Input &amp; Results'!$C$5*0.1),(ROUNDUP(E25/'Input &amp; Results'!$C$10,0))*'Input &amp; Results'!$C$10,0)</f>
        <v>0</v>
      </c>
      <c r="J25" s="11">
        <f>IF(A25&gt;(('Input &amp; Results'!$C$5-1)*0.1),(ROUNDUP(E25/'Input &amp; Results'!$C$12,0))*'Input &amp; Results'!$C$12,0)</f>
        <v>1.68</v>
      </c>
      <c r="K25" s="11">
        <f t="shared" si="5"/>
        <v>1.68</v>
      </c>
      <c r="L25" s="11">
        <f>(I25/'Input &amp; Results'!$C$10)*'Input &amp; Results'!$C$11*720/42</f>
        <v>0</v>
      </c>
      <c r="M25" s="28">
        <f>(J25/'Input &amp; Results'!$C$12)*'Input &amp; Results'!$C$13*720/42</f>
        <v>2057.1428571428573</v>
      </c>
      <c r="N25" s="27">
        <f t="shared" si="6"/>
        <v>1.68</v>
      </c>
      <c r="O25" s="28">
        <f t="shared" si="7"/>
        <v>2057.1428571428573</v>
      </c>
      <c r="P25" s="14">
        <f>IF(A25&lt;'Input &amp; Results'!$C$16*3,(D25+'Input &amp; Results'!$C$17)*(1+'Input &amp; Results'!$C$7),E25)</f>
        <v>2.6999999999999997</v>
      </c>
      <c r="Q25" s="15">
        <f>IF(A25&lt;'Input &amp; Results'!$C$16,0,IF(A25&lt;('Input &amp; Results'!$C$16*2),'Input &amp; Results'!$C$15,IF(A25&lt;('Input &amp; Results'!$C$16*3),'Input &amp; Results'!$C$15*2,'Input &amp; Results'!$C$15*3)))</f>
        <v>0.67200000000000004</v>
      </c>
      <c r="R25" s="15">
        <f>IF(A25&lt;6,(ROUNDUP((P25-Q25)/'Input &amp; Results'!$C$10,0))*'Input &amp; Results'!$C$10,IF((P25-Q25)&lt;0,0,(ROUNDUP((P25-Q25)/'Input &amp; Results'!$C$12,0))*'Input &amp; Results'!$C$12))</f>
        <v>2.52</v>
      </c>
      <c r="S25" s="16">
        <f t="shared" si="8"/>
        <v>3.1920000000000002</v>
      </c>
      <c r="T25" s="38">
        <f>R25/'Input &amp; Results'!$C$12*'Input &amp; Results'!$C$13*720/42</f>
        <v>3085.7142857142858</v>
      </c>
      <c r="U25">
        <f t="shared" si="10"/>
        <v>2</v>
      </c>
    </row>
    <row r="26" spans="1:21" x14ac:dyDescent="0.35">
      <c r="A26">
        <v>24</v>
      </c>
      <c r="B26" s="7">
        <f>IF(A26&lt;'Input &amp; Results'!$C$6,MIN('Input &amp; Results'!$C$2+'Input &amp; Results'!$C$4*A26,'Input &amp; Results'!$C$3),MAX('Input &amp; Results'!C$3-('Input &amp; Results'!$C$3/('Input &amp; Results'!$C$5-'Input &amp; Results'!$C$6))*(A26-'Input &amp; Results'!$C$6),0))</f>
        <v>500</v>
      </c>
      <c r="C26" s="8">
        <f>IF(A26&lt;('Input &amp; Results'!$C$5*0.15),1.5,IF(A26&lt;('Input &amp; Results'!$C$5*0.25),2.5,IF(A26&lt;('Input &amp; Results'!$C$5*0.9),3.5,1.5)))</f>
        <v>2.5</v>
      </c>
      <c r="D26" s="8">
        <f t="shared" si="0"/>
        <v>1.25</v>
      </c>
      <c r="E26" s="9">
        <f>D26*(1+'Input &amp; Results'!$C$7)</f>
        <v>1.5</v>
      </c>
      <c r="F26">
        <f t="shared" si="2"/>
        <v>8.2125000000000004</v>
      </c>
      <c r="G26">
        <f t="shared" si="3"/>
        <v>3317.8500000000004</v>
      </c>
      <c r="H26">
        <f t="shared" si="4"/>
        <v>0.8198295033358044</v>
      </c>
      <c r="I26" s="10">
        <f>IF(A26&lt;('Input &amp; Results'!$C$5*0.1),(ROUNDUP(E26/'Input &amp; Results'!$C$10,0))*'Input &amp; Results'!$C$10,0)</f>
        <v>0</v>
      </c>
      <c r="J26" s="11">
        <f>IF(A26&gt;(('Input &amp; Results'!$C$5-1)*0.1),(ROUNDUP(E26/'Input &amp; Results'!$C$12,0))*'Input &amp; Results'!$C$12,0)</f>
        <v>1.68</v>
      </c>
      <c r="K26" s="11">
        <f t="shared" si="5"/>
        <v>1.68</v>
      </c>
      <c r="L26" s="11">
        <f>(I26/'Input &amp; Results'!$C$10)*'Input &amp; Results'!$C$11*720/42</f>
        <v>0</v>
      </c>
      <c r="M26" s="28">
        <f>(J26/'Input &amp; Results'!$C$12)*'Input &amp; Results'!$C$13*720/42</f>
        <v>2057.1428571428573</v>
      </c>
      <c r="N26" s="27">
        <f t="shared" si="6"/>
        <v>1.68</v>
      </c>
      <c r="O26" s="28">
        <f t="shared" si="7"/>
        <v>2057.1428571428573</v>
      </c>
      <c r="P26" s="14">
        <f>IF(A26&lt;'Input &amp; Results'!$C$16*3,(D26+'Input &amp; Results'!$C$17)*(1+'Input &amp; Results'!$C$7),E26)</f>
        <v>2.6999999999999997</v>
      </c>
      <c r="Q26" s="15">
        <f>IF(A26&lt;'Input &amp; Results'!$C$16,0,IF(A26&lt;('Input &amp; Results'!$C$16*2),'Input &amp; Results'!$C$15,IF(A26&lt;('Input &amp; Results'!$C$16*3),'Input &amp; Results'!$C$15*2,'Input &amp; Results'!$C$15*3)))</f>
        <v>1.3440000000000001</v>
      </c>
      <c r="R26" s="15">
        <f>IF(A26&lt;6,(ROUNDUP((P26-Q26)/'Input &amp; Results'!$C$10,0))*'Input &amp; Results'!$C$10,IF((P26-Q26)&lt;0,0,(ROUNDUP((P26-Q26)/'Input &amp; Results'!$C$12,0))*'Input &amp; Results'!$C$12))</f>
        <v>1.68</v>
      </c>
      <c r="S26" s="16">
        <f t="shared" si="8"/>
        <v>3.024</v>
      </c>
      <c r="T26" s="38">
        <f>R26/'Input &amp; Results'!$C$12*'Input &amp; Results'!$C$13*720/42</f>
        <v>2057.1428571428573</v>
      </c>
      <c r="U26">
        <f t="shared" si="10"/>
        <v>2</v>
      </c>
    </row>
    <row r="27" spans="1:21" x14ac:dyDescent="0.35">
      <c r="A27">
        <v>25</v>
      </c>
      <c r="B27" s="7">
        <f>IF(A27&lt;'Input &amp; Results'!$C$6,MIN('Input &amp; Results'!$C$2+'Input &amp; Results'!$C$4*A27,'Input &amp; Results'!$C$3),MAX('Input &amp; Results'!C$3-('Input &amp; Results'!$C$3/('Input &amp; Results'!$C$5-'Input &amp; Results'!$C$6))*(A27-'Input &amp; Results'!$C$6),0))</f>
        <v>500</v>
      </c>
      <c r="C27" s="8">
        <f>IF(A27&lt;('Input &amp; Results'!$C$5*0.15),1.5,IF(A27&lt;('Input &amp; Results'!$C$5*0.25),2.5,IF(A27&lt;('Input &amp; Results'!$C$5*0.9),3.5,1.5)))</f>
        <v>2.5</v>
      </c>
      <c r="D27" s="8">
        <f t="shared" si="0"/>
        <v>1.25</v>
      </c>
      <c r="E27" s="9">
        <f>D27*(1+'Input &amp; Results'!$C$7)</f>
        <v>1.5</v>
      </c>
      <c r="F27">
        <f t="shared" si="2"/>
        <v>8.2125000000000004</v>
      </c>
      <c r="G27">
        <f t="shared" si="3"/>
        <v>3317.8500000000004</v>
      </c>
      <c r="H27">
        <f t="shared" si="4"/>
        <v>0.8198295033358044</v>
      </c>
      <c r="I27" s="10">
        <f>IF(A27&lt;('Input &amp; Results'!$C$5*0.1),(ROUNDUP(E27/'Input &amp; Results'!$C$10,0))*'Input &amp; Results'!$C$10,0)</f>
        <v>0</v>
      </c>
      <c r="J27" s="11">
        <f>IF(A27&gt;(('Input &amp; Results'!$C$5-1)*0.1),(ROUNDUP(E27/'Input &amp; Results'!$C$12,0))*'Input &amp; Results'!$C$12,0)</f>
        <v>1.68</v>
      </c>
      <c r="K27" s="11">
        <f t="shared" si="5"/>
        <v>1.68</v>
      </c>
      <c r="L27" s="11">
        <f>(I27/'Input &amp; Results'!$C$10)*'Input &amp; Results'!$C$11*720/42</f>
        <v>0</v>
      </c>
      <c r="M27" s="28">
        <f>(J27/'Input &amp; Results'!$C$12)*'Input &amp; Results'!$C$13*720/42</f>
        <v>2057.1428571428573</v>
      </c>
      <c r="N27" s="27">
        <f t="shared" si="6"/>
        <v>1.68</v>
      </c>
      <c r="O27" s="28">
        <f t="shared" si="7"/>
        <v>2057.1428571428573</v>
      </c>
      <c r="P27" s="14">
        <f>IF(A27&lt;'Input &amp; Results'!$C$16*3,(D27+'Input &amp; Results'!$C$17)*(1+'Input &amp; Results'!$C$7),E27)</f>
        <v>2.6999999999999997</v>
      </c>
      <c r="Q27" s="15">
        <f>IF(A27&lt;'Input &amp; Results'!$C$16,0,IF(A27&lt;('Input &amp; Results'!$C$16*2),'Input &amp; Results'!$C$15,IF(A27&lt;('Input &amp; Results'!$C$16*3),'Input &amp; Results'!$C$15*2,'Input &amp; Results'!$C$15*3)))</f>
        <v>1.3440000000000001</v>
      </c>
      <c r="R27" s="15">
        <f>IF(A27&lt;6,(ROUNDUP((P27-Q27)/'Input &amp; Results'!$C$10,0))*'Input &amp; Results'!$C$10,IF((P27-Q27)&lt;0,0,(ROUNDUP((P27-Q27)/'Input &amp; Results'!$C$12,0))*'Input &amp; Results'!$C$12))</f>
        <v>1.68</v>
      </c>
      <c r="S27" s="16">
        <f t="shared" si="8"/>
        <v>3.024</v>
      </c>
      <c r="T27" s="38">
        <f>R27/'Input &amp; Results'!$C$12*'Input &amp; Results'!$C$13*720/42</f>
        <v>2057.1428571428573</v>
      </c>
      <c r="U27">
        <f t="shared" si="10"/>
        <v>3</v>
      </c>
    </row>
    <row r="28" spans="1:21" x14ac:dyDescent="0.35">
      <c r="A28">
        <v>26</v>
      </c>
      <c r="B28" s="7">
        <f>IF(A28&lt;'Input &amp; Results'!$C$6,MIN('Input &amp; Results'!$C$2+'Input &amp; Results'!$C$4*A28,'Input &amp; Results'!$C$3),MAX('Input &amp; Results'!C$3-('Input &amp; Results'!$C$3/('Input &amp; Results'!$C$5-'Input &amp; Results'!$C$6))*(A28-'Input &amp; Results'!$C$6),0))</f>
        <v>500</v>
      </c>
      <c r="C28" s="8">
        <f>IF(A28&lt;('Input &amp; Results'!$C$5*0.15),1.5,IF(A28&lt;('Input &amp; Results'!$C$5*0.25),2.5,IF(A28&lt;('Input &amp; Results'!$C$5*0.9),3.5,1.5)))</f>
        <v>2.5</v>
      </c>
      <c r="D28" s="8">
        <f t="shared" si="0"/>
        <v>1.25</v>
      </c>
      <c r="E28" s="9">
        <f>D28*(1+'Input &amp; Results'!$C$7)</f>
        <v>1.5</v>
      </c>
      <c r="F28">
        <f t="shared" si="2"/>
        <v>8.2125000000000004</v>
      </c>
      <c r="G28">
        <f t="shared" si="3"/>
        <v>3317.8500000000004</v>
      </c>
      <c r="H28">
        <f t="shared" si="4"/>
        <v>0.8198295033358044</v>
      </c>
      <c r="I28" s="10">
        <f>IF(A28&lt;('Input &amp; Results'!$C$5*0.1),(ROUNDUP(E28/'Input &amp; Results'!$C$10,0))*'Input &amp; Results'!$C$10,0)</f>
        <v>0</v>
      </c>
      <c r="J28" s="11">
        <f>IF(A28&gt;(('Input &amp; Results'!$C$5-1)*0.1),(ROUNDUP(E28/'Input &amp; Results'!$C$12,0))*'Input &amp; Results'!$C$12,0)</f>
        <v>1.68</v>
      </c>
      <c r="K28" s="11">
        <f t="shared" si="5"/>
        <v>1.68</v>
      </c>
      <c r="L28" s="11">
        <f>(I28/'Input &amp; Results'!$C$10)*'Input &amp; Results'!$C$11*720/42</f>
        <v>0</v>
      </c>
      <c r="M28" s="28">
        <f>(J28/'Input &amp; Results'!$C$12)*'Input &amp; Results'!$C$13*720/42</f>
        <v>2057.1428571428573</v>
      </c>
      <c r="N28" s="27">
        <f t="shared" si="6"/>
        <v>1.68</v>
      </c>
      <c r="O28" s="28">
        <f t="shared" si="7"/>
        <v>2057.1428571428573</v>
      </c>
      <c r="P28" s="14">
        <f>IF(A28&lt;'Input &amp; Results'!$C$16*3,(D28+'Input &amp; Results'!$C$17)*(1+'Input &amp; Results'!$C$7),E28)</f>
        <v>2.6999999999999997</v>
      </c>
      <c r="Q28" s="15">
        <f>IF(A28&lt;'Input &amp; Results'!$C$16,0,IF(A28&lt;('Input &amp; Results'!$C$16*2),'Input &amp; Results'!$C$15,IF(A28&lt;('Input &amp; Results'!$C$16*3),'Input &amp; Results'!$C$15*2,'Input &amp; Results'!$C$15*3)))</f>
        <v>1.3440000000000001</v>
      </c>
      <c r="R28" s="15">
        <f>IF(A28&lt;6,(ROUNDUP((P28-Q28)/'Input &amp; Results'!$C$10,0))*'Input &amp; Results'!$C$10,IF((P28-Q28)&lt;0,0,(ROUNDUP((P28-Q28)/'Input &amp; Results'!$C$12,0))*'Input &amp; Results'!$C$12))</f>
        <v>1.68</v>
      </c>
      <c r="S28" s="16">
        <f t="shared" si="8"/>
        <v>3.024</v>
      </c>
      <c r="T28" s="38">
        <f>R28/'Input &amp; Results'!$C$12*'Input &amp; Results'!$C$13*720/42</f>
        <v>2057.1428571428573</v>
      </c>
      <c r="U28">
        <f t="shared" si="10"/>
        <v>3</v>
      </c>
    </row>
    <row r="29" spans="1:21" x14ac:dyDescent="0.35">
      <c r="A29">
        <v>27</v>
      </c>
      <c r="B29" s="7">
        <f>IF(A29&lt;'Input &amp; Results'!$C$6,MIN('Input &amp; Results'!$C$2+'Input &amp; Results'!$C$4*A29,'Input &amp; Results'!$C$3),MAX('Input &amp; Results'!C$3-('Input &amp; Results'!$C$3/('Input &amp; Results'!$C$5-'Input &amp; Results'!$C$6))*(A29-'Input &amp; Results'!$C$6),0))</f>
        <v>500</v>
      </c>
      <c r="C29" s="8">
        <f>IF(A29&lt;('Input &amp; Results'!$C$5*0.15),1.5,IF(A29&lt;('Input &amp; Results'!$C$5*0.25),2.5,IF(A29&lt;('Input &amp; Results'!$C$5*0.9),3.5,1.5)))</f>
        <v>2.5</v>
      </c>
      <c r="D29" s="8">
        <f t="shared" si="0"/>
        <v>1.25</v>
      </c>
      <c r="E29" s="9">
        <f>D29*(1+'Input &amp; Results'!$C$7)</f>
        <v>1.5</v>
      </c>
      <c r="F29">
        <f t="shared" si="2"/>
        <v>8.2125000000000004</v>
      </c>
      <c r="G29">
        <f t="shared" si="3"/>
        <v>3317.8500000000004</v>
      </c>
      <c r="H29">
        <f t="shared" si="4"/>
        <v>0.8198295033358044</v>
      </c>
      <c r="I29" s="10">
        <f>IF(A29&lt;('Input &amp; Results'!$C$5*0.1),(ROUNDUP(E29/'Input &amp; Results'!$C$10,0))*'Input &amp; Results'!$C$10,0)</f>
        <v>0</v>
      </c>
      <c r="J29" s="11">
        <f>IF(A29&gt;(('Input &amp; Results'!$C$5-1)*0.1),(ROUNDUP(E29/'Input &amp; Results'!$C$12,0))*'Input &amp; Results'!$C$12,0)</f>
        <v>1.68</v>
      </c>
      <c r="K29" s="11">
        <f t="shared" si="5"/>
        <v>1.68</v>
      </c>
      <c r="L29" s="11">
        <f>(I29/'Input &amp; Results'!$C$10)*'Input &amp; Results'!$C$11*720/42</f>
        <v>0</v>
      </c>
      <c r="M29" s="28">
        <f>(J29/'Input &amp; Results'!$C$12)*'Input &amp; Results'!$C$13*720/42</f>
        <v>2057.1428571428573</v>
      </c>
      <c r="N29" s="27">
        <f t="shared" si="6"/>
        <v>1.68</v>
      </c>
      <c r="O29" s="28">
        <f t="shared" si="7"/>
        <v>2057.1428571428573</v>
      </c>
      <c r="P29" s="14">
        <f>IF(A29&lt;'Input &amp; Results'!$C$16*3,(D29+'Input &amp; Results'!$C$17)*(1+'Input &amp; Results'!$C$7),E29)</f>
        <v>2.6999999999999997</v>
      </c>
      <c r="Q29" s="15">
        <f>IF(A29&lt;'Input &amp; Results'!$C$16,0,IF(A29&lt;('Input &amp; Results'!$C$16*2),'Input &amp; Results'!$C$15,IF(A29&lt;('Input &amp; Results'!$C$16*3),'Input &amp; Results'!$C$15*2,'Input &amp; Results'!$C$15*3)))</f>
        <v>1.3440000000000001</v>
      </c>
      <c r="R29" s="15">
        <f>IF(A29&lt;6,(ROUNDUP((P29-Q29)/'Input &amp; Results'!$C$10,0))*'Input &amp; Results'!$C$10,IF((P29-Q29)&lt;0,0,(ROUNDUP((P29-Q29)/'Input &amp; Results'!$C$12,0))*'Input &amp; Results'!$C$12))</f>
        <v>1.68</v>
      </c>
      <c r="S29" s="16">
        <f t="shared" si="8"/>
        <v>3.024</v>
      </c>
      <c r="T29" s="38">
        <f>R29/'Input &amp; Results'!$C$12*'Input &amp; Results'!$C$13*720/42</f>
        <v>2057.1428571428573</v>
      </c>
      <c r="U29">
        <f t="shared" si="10"/>
        <v>3</v>
      </c>
    </row>
    <row r="30" spans="1:21" x14ac:dyDescent="0.35">
      <c r="A30">
        <v>28</v>
      </c>
      <c r="B30" s="7">
        <f>IF(A30&lt;'Input &amp; Results'!$C$6,MIN('Input &amp; Results'!$C$2+'Input &amp; Results'!$C$4*A30,'Input &amp; Results'!$C$3),MAX('Input &amp; Results'!C$3-('Input &amp; Results'!$C$3/('Input &amp; Results'!$C$5-'Input &amp; Results'!$C$6))*(A30-'Input &amp; Results'!$C$6),0))</f>
        <v>500</v>
      </c>
      <c r="C30" s="8">
        <f>IF(A30&lt;('Input &amp; Results'!$C$5*0.15),1.5,IF(A30&lt;('Input &amp; Results'!$C$5*0.25),2.5,IF(A30&lt;('Input &amp; Results'!$C$5*0.9),3.5,1.5)))</f>
        <v>2.5</v>
      </c>
      <c r="D30" s="8">
        <f t="shared" si="0"/>
        <v>1.25</v>
      </c>
      <c r="E30" s="9">
        <f>D30*(1+'Input &amp; Results'!$C$7)</f>
        <v>1.5</v>
      </c>
      <c r="F30">
        <f t="shared" si="2"/>
        <v>8.2125000000000004</v>
      </c>
      <c r="G30">
        <f t="shared" si="3"/>
        <v>3317.8500000000004</v>
      </c>
      <c r="H30">
        <f t="shared" si="4"/>
        <v>0.8198295033358044</v>
      </c>
      <c r="I30" s="10">
        <f>IF(A30&lt;('Input &amp; Results'!$C$5*0.1),(ROUNDUP(E30/'Input &amp; Results'!$C$10,0))*'Input &amp; Results'!$C$10,0)</f>
        <v>0</v>
      </c>
      <c r="J30" s="11">
        <f>IF(A30&gt;(('Input &amp; Results'!$C$5-1)*0.1),(ROUNDUP(E30/'Input &amp; Results'!$C$12,0))*'Input &amp; Results'!$C$12,0)</f>
        <v>1.68</v>
      </c>
      <c r="K30" s="11">
        <f t="shared" si="5"/>
        <v>1.68</v>
      </c>
      <c r="L30" s="11">
        <f>(I30/'Input &amp; Results'!$C$10)*'Input &amp; Results'!$C$11*720/42</f>
        <v>0</v>
      </c>
      <c r="M30" s="28">
        <f>(J30/'Input &amp; Results'!$C$12)*'Input &amp; Results'!$C$13*720/42</f>
        <v>2057.1428571428573</v>
      </c>
      <c r="N30" s="27">
        <f t="shared" si="6"/>
        <v>1.68</v>
      </c>
      <c r="O30" s="28">
        <f t="shared" si="7"/>
        <v>2057.1428571428573</v>
      </c>
      <c r="P30" s="14">
        <f>IF(A30&lt;'Input &amp; Results'!$C$16*3,(D30+'Input &amp; Results'!$C$17)*(1+'Input &amp; Results'!$C$7),E30)</f>
        <v>2.6999999999999997</v>
      </c>
      <c r="Q30" s="15">
        <f>IF(A30&lt;'Input &amp; Results'!$C$16,0,IF(A30&lt;('Input &amp; Results'!$C$16*2),'Input &amp; Results'!$C$15,IF(A30&lt;('Input &amp; Results'!$C$16*3),'Input &amp; Results'!$C$15*2,'Input &amp; Results'!$C$15*3)))</f>
        <v>1.3440000000000001</v>
      </c>
      <c r="R30" s="15">
        <f>IF(A30&lt;6,(ROUNDUP((P30-Q30)/'Input &amp; Results'!$C$10,0))*'Input &amp; Results'!$C$10,IF((P30-Q30)&lt;0,0,(ROUNDUP((P30-Q30)/'Input &amp; Results'!$C$12,0))*'Input &amp; Results'!$C$12))</f>
        <v>1.68</v>
      </c>
      <c r="S30" s="16">
        <f t="shared" si="8"/>
        <v>3.024</v>
      </c>
      <c r="T30" s="38">
        <f>R30/'Input &amp; Results'!$C$12*'Input &amp; Results'!$C$13*720/42</f>
        <v>2057.1428571428573</v>
      </c>
      <c r="U30">
        <f t="shared" si="10"/>
        <v>3</v>
      </c>
    </row>
    <row r="31" spans="1:21" x14ac:dyDescent="0.35">
      <c r="A31">
        <v>29</v>
      </c>
      <c r="B31" s="7">
        <f>IF(A31&lt;'Input &amp; Results'!$C$6,MIN('Input &amp; Results'!$C$2+'Input &amp; Results'!$C$4*A31,'Input &amp; Results'!$C$3),MAX('Input &amp; Results'!C$3-('Input &amp; Results'!$C$3/('Input &amp; Results'!$C$5-'Input &amp; Results'!$C$6))*(A31-'Input &amp; Results'!$C$6),0))</f>
        <v>500</v>
      </c>
      <c r="C31" s="8">
        <f>IF(A31&lt;('Input &amp; Results'!$C$5*0.15),1.5,IF(A31&lt;('Input &amp; Results'!$C$5*0.25),2.5,IF(A31&lt;('Input &amp; Results'!$C$5*0.9),3.5,1.5)))</f>
        <v>2.5</v>
      </c>
      <c r="D31" s="8">
        <f t="shared" si="0"/>
        <v>1.25</v>
      </c>
      <c r="E31" s="9">
        <f>D31*(1+'Input &amp; Results'!$C$7)</f>
        <v>1.5</v>
      </c>
      <c r="F31">
        <f t="shared" si="2"/>
        <v>8.2125000000000004</v>
      </c>
      <c r="G31">
        <f t="shared" si="3"/>
        <v>3317.8500000000004</v>
      </c>
      <c r="H31">
        <f t="shared" si="4"/>
        <v>0.8198295033358044</v>
      </c>
      <c r="I31" s="10">
        <f>IF(A31&lt;('Input &amp; Results'!$C$5*0.1),(ROUNDUP(E31/'Input &amp; Results'!$C$10,0))*'Input &amp; Results'!$C$10,0)</f>
        <v>0</v>
      </c>
      <c r="J31" s="11">
        <f>IF(A31&gt;(('Input &amp; Results'!$C$5-1)*0.1),(ROUNDUP(E31/'Input &amp; Results'!$C$12,0))*'Input &amp; Results'!$C$12,0)</f>
        <v>1.68</v>
      </c>
      <c r="K31" s="11">
        <f t="shared" si="5"/>
        <v>1.68</v>
      </c>
      <c r="L31" s="11">
        <f>(I31/'Input &amp; Results'!$C$10)*'Input &amp; Results'!$C$11*720/42</f>
        <v>0</v>
      </c>
      <c r="M31" s="28">
        <f>(J31/'Input &amp; Results'!$C$12)*'Input &amp; Results'!$C$13*720/42</f>
        <v>2057.1428571428573</v>
      </c>
      <c r="N31" s="27">
        <f t="shared" si="6"/>
        <v>1.68</v>
      </c>
      <c r="O31" s="28">
        <f t="shared" si="7"/>
        <v>2057.1428571428573</v>
      </c>
      <c r="P31" s="14">
        <f>IF(A31&lt;'Input &amp; Results'!$C$16*3,(D31+'Input &amp; Results'!$C$17)*(1+'Input &amp; Results'!$C$7),E31)</f>
        <v>2.6999999999999997</v>
      </c>
      <c r="Q31" s="15">
        <f>IF(A31&lt;'Input &amp; Results'!$C$16,0,IF(A31&lt;('Input &amp; Results'!$C$16*2),'Input &amp; Results'!$C$15,IF(A31&lt;('Input &amp; Results'!$C$16*3),'Input &amp; Results'!$C$15*2,'Input &amp; Results'!$C$15*3)))</f>
        <v>1.3440000000000001</v>
      </c>
      <c r="R31" s="15">
        <f>IF(A31&lt;6,(ROUNDUP((P31-Q31)/'Input &amp; Results'!$C$10,0))*'Input &amp; Results'!$C$10,IF((P31-Q31)&lt;0,0,(ROUNDUP((P31-Q31)/'Input &amp; Results'!$C$12,0))*'Input &amp; Results'!$C$12))</f>
        <v>1.68</v>
      </c>
      <c r="S31" s="16">
        <f t="shared" si="8"/>
        <v>3.024</v>
      </c>
      <c r="T31" s="38">
        <f>R31/'Input &amp; Results'!$C$12*'Input &amp; Results'!$C$13*720/42</f>
        <v>2057.1428571428573</v>
      </c>
      <c r="U31">
        <f t="shared" si="10"/>
        <v>3</v>
      </c>
    </row>
    <row r="32" spans="1:21" x14ac:dyDescent="0.35">
      <c r="A32">
        <v>30</v>
      </c>
      <c r="B32" s="7">
        <f>IF(A32&lt;'Input &amp; Results'!$C$6,MIN('Input &amp; Results'!$C$2+'Input &amp; Results'!$C$4*A32,'Input &amp; Results'!$C$3),MAX('Input &amp; Results'!C$3-('Input &amp; Results'!$C$3/('Input &amp; Results'!$C$5-'Input &amp; Results'!$C$6))*(A32-'Input &amp; Results'!$C$6),0))</f>
        <v>500</v>
      </c>
      <c r="C32" s="8">
        <f>IF(A32&lt;('Input &amp; Results'!$C$5*0.15),1.5,IF(A32&lt;('Input &amp; Results'!$C$5*0.25),2.5,IF(A32&lt;('Input &amp; Results'!$C$5*0.9),3.5,1.5)))</f>
        <v>3.5</v>
      </c>
      <c r="D32" s="8">
        <f t="shared" si="0"/>
        <v>1.75</v>
      </c>
      <c r="E32" s="9">
        <f>D32*(1+'Input &amp; Results'!$C$7)</f>
        <v>2.1</v>
      </c>
      <c r="F32">
        <f t="shared" si="2"/>
        <v>11.4975</v>
      </c>
      <c r="G32">
        <f t="shared" si="3"/>
        <v>4644.99</v>
      </c>
      <c r="H32">
        <f t="shared" si="4"/>
        <v>1.147761304670126</v>
      </c>
      <c r="I32" s="10">
        <f>IF(A32&lt;('Input &amp; Results'!$C$5*0.1),(ROUNDUP(E32/'Input &amp; Results'!$C$10,0))*'Input &amp; Results'!$C$10,0)</f>
        <v>0</v>
      </c>
      <c r="J32" s="11">
        <f>IF(A32&gt;(('Input &amp; Results'!$C$5-1)*0.1),(ROUNDUP(E32/'Input &amp; Results'!$C$12,0))*'Input &amp; Results'!$C$12,0)</f>
        <v>2.52</v>
      </c>
      <c r="K32" s="11">
        <f t="shared" si="5"/>
        <v>2.52</v>
      </c>
      <c r="L32" s="11">
        <f>(I32/'Input &amp; Results'!$C$10)*'Input &amp; Results'!$C$11*720/42</f>
        <v>0</v>
      </c>
      <c r="M32" s="28">
        <f>(J32/'Input &amp; Results'!$C$12)*'Input &amp; Results'!$C$13*720/42</f>
        <v>3085.7142857142858</v>
      </c>
      <c r="N32" s="27">
        <f t="shared" si="6"/>
        <v>2.52</v>
      </c>
      <c r="O32" s="28">
        <f t="shared" si="7"/>
        <v>3085.7142857142858</v>
      </c>
      <c r="P32" s="14">
        <f>IF(A32&lt;'Input &amp; Results'!$C$16*3,(D32+'Input &amp; Results'!$C$17)*(1+'Input &amp; Results'!$C$7),E32)</f>
        <v>3.3</v>
      </c>
      <c r="Q32" s="15">
        <f>IF(A32&lt;'Input &amp; Results'!$C$16,0,IF(A32&lt;('Input &amp; Results'!$C$16*2),'Input &amp; Results'!$C$15,IF(A32&lt;('Input &amp; Results'!$C$16*3),'Input &amp; Results'!$C$15*2,'Input &amp; Results'!$C$15*3)))</f>
        <v>1.3440000000000001</v>
      </c>
      <c r="R32" s="15">
        <f>IF(A32&lt;6,(ROUNDUP((P32-Q32)/'Input &amp; Results'!$C$10,0))*'Input &amp; Results'!$C$10,IF((P32-Q32)&lt;0,0,(ROUNDUP((P32-Q32)/'Input &amp; Results'!$C$12,0))*'Input &amp; Results'!$C$12))</f>
        <v>2.52</v>
      </c>
      <c r="S32" s="16">
        <f t="shared" si="8"/>
        <v>3.8639999999999999</v>
      </c>
      <c r="T32" s="38">
        <f>R32/'Input &amp; Results'!$C$12*'Input &amp; Results'!$C$13*720/42</f>
        <v>3085.7142857142858</v>
      </c>
      <c r="U32">
        <f t="shared" si="10"/>
        <v>3</v>
      </c>
    </row>
    <row r="33" spans="1:21" x14ac:dyDescent="0.35">
      <c r="A33">
        <v>31</v>
      </c>
      <c r="B33" s="7">
        <f>IF(A33&lt;'Input &amp; Results'!$C$6,MIN('Input &amp; Results'!$C$2+'Input &amp; Results'!$C$4*A33,'Input &amp; Results'!$C$3),MAX('Input &amp; Results'!C$3-('Input &amp; Results'!$C$3/('Input &amp; Results'!$C$5-'Input &amp; Results'!$C$6))*(A33-'Input &amp; Results'!$C$6),0))</f>
        <v>500</v>
      </c>
      <c r="C33" s="8">
        <f>IF(A33&lt;('Input &amp; Results'!$C$5*0.15),1.5,IF(A33&lt;('Input &amp; Results'!$C$5*0.25),2.5,IF(A33&lt;('Input &amp; Results'!$C$5*0.9),3.5,1.5)))</f>
        <v>3.5</v>
      </c>
      <c r="D33" s="8">
        <f t="shared" si="0"/>
        <v>1.75</v>
      </c>
      <c r="E33" s="9">
        <f>D33*(1+'Input &amp; Results'!$C$7)</f>
        <v>2.1</v>
      </c>
      <c r="F33">
        <f t="shared" si="2"/>
        <v>11.4975</v>
      </c>
      <c r="G33">
        <f t="shared" si="3"/>
        <v>4644.99</v>
      </c>
      <c r="H33">
        <f t="shared" si="4"/>
        <v>1.147761304670126</v>
      </c>
      <c r="I33" s="10">
        <f>IF(A33&lt;('Input &amp; Results'!$C$5*0.1),(ROUNDUP(E33/'Input &amp; Results'!$C$10,0))*'Input &amp; Results'!$C$10,0)</f>
        <v>0</v>
      </c>
      <c r="J33" s="11">
        <f>IF(A33&gt;(('Input &amp; Results'!$C$5-1)*0.1),(ROUNDUP(E33/'Input &amp; Results'!$C$12,0))*'Input &amp; Results'!$C$12,0)</f>
        <v>2.52</v>
      </c>
      <c r="K33" s="11">
        <f t="shared" si="5"/>
        <v>2.52</v>
      </c>
      <c r="L33" s="11">
        <f>(I33/'Input &amp; Results'!$C$10)*'Input &amp; Results'!$C$11*720/42</f>
        <v>0</v>
      </c>
      <c r="M33" s="28">
        <f>(J33/'Input &amp; Results'!$C$12)*'Input &amp; Results'!$C$13*720/42</f>
        <v>3085.7142857142858</v>
      </c>
      <c r="N33" s="27">
        <f t="shared" si="6"/>
        <v>2.52</v>
      </c>
      <c r="O33" s="28">
        <f t="shared" si="7"/>
        <v>3085.7142857142858</v>
      </c>
      <c r="P33" s="14">
        <f>IF(A33&lt;'Input &amp; Results'!$C$16*3,(D33+'Input &amp; Results'!$C$17)*(1+'Input &amp; Results'!$C$7),E33)</f>
        <v>3.3</v>
      </c>
      <c r="Q33" s="15">
        <f>IF(A33&lt;'Input &amp; Results'!$C$16,0,IF(A33&lt;('Input &amp; Results'!$C$16*2),'Input &amp; Results'!$C$15,IF(A33&lt;('Input &amp; Results'!$C$16*3),'Input &amp; Results'!$C$15*2,'Input &amp; Results'!$C$15*3)))</f>
        <v>1.3440000000000001</v>
      </c>
      <c r="R33" s="15">
        <f>IF(A33&lt;6,(ROUNDUP((P33-Q33)/'Input &amp; Results'!$C$10,0))*'Input &amp; Results'!$C$10,IF((P33-Q33)&lt;0,0,(ROUNDUP((P33-Q33)/'Input &amp; Results'!$C$12,0))*'Input &amp; Results'!$C$12))</f>
        <v>2.52</v>
      </c>
      <c r="S33" s="16">
        <f t="shared" si="8"/>
        <v>3.8639999999999999</v>
      </c>
      <c r="T33" s="38">
        <f>R33/'Input &amp; Results'!$C$12*'Input &amp; Results'!$C$13*720/42</f>
        <v>3085.7142857142858</v>
      </c>
      <c r="U33">
        <f t="shared" si="10"/>
        <v>3</v>
      </c>
    </row>
    <row r="34" spans="1:21" x14ac:dyDescent="0.35">
      <c r="A34">
        <v>32</v>
      </c>
      <c r="B34" s="7">
        <f>IF(A34&lt;'Input &amp; Results'!$C$6,MIN('Input &amp; Results'!$C$2+'Input &amp; Results'!$C$4*A34,'Input &amp; Results'!$C$3),MAX('Input &amp; Results'!C$3-('Input &amp; Results'!$C$3/('Input &amp; Results'!$C$5-'Input &amp; Results'!$C$6))*(A34-'Input &amp; Results'!$C$6),0))</f>
        <v>500</v>
      </c>
      <c r="C34" s="8">
        <f>IF(A34&lt;('Input &amp; Results'!$C$5*0.15),1.5,IF(A34&lt;('Input &amp; Results'!$C$5*0.25),2.5,IF(A34&lt;('Input &amp; Results'!$C$5*0.9),3.5,1.5)))</f>
        <v>3.5</v>
      </c>
      <c r="D34" s="8">
        <f t="shared" si="0"/>
        <v>1.75</v>
      </c>
      <c r="E34" s="9">
        <f>D34*(1+'Input &amp; Results'!$C$7)</f>
        <v>2.1</v>
      </c>
      <c r="F34">
        <f t="shared" si="2"/>
        <v>11.4975</v>
      </c>
      <c r="G34">
        <f t="shared" si="3"/>
        <v>4644.99</v>
      </c>
      <c r="H34">
        <f t="shared" si="4"/>
        <v>1.147761304670126</v>
      </c>
      <c r="I34" s="10">
        <f>IF(A34&lt;('Input &amp; Results'!$C$5*0.1),(ROUNDUP(E34/'Input &amp; Results'!$C$10,0))*'Input &amp; Results'!$C$10,0)</f>
        <v>0</v>
      </c>
      <c r="J34" s="11">
        <f>IF(A34&gt;(('Input &amp; Results'!$C$5-1)*0.1),(ROUNDUP(E34/'Input &amp; Results'!$C$12,0))*'Input &amp; Results'!$C$12,0)</f>
        <v>2.52</v>
      </c>
      <c r="K34" s="11">
        <f t="shared" si="5"/>
        <v>2.52</v>
      </c>
      <c r="L34" s="11">
        <f>(I34/'Input &amp; Results'!$C$10)*'Input &amp; Results'!$C$11*720/42</f>
        <v>0</v>
      </c>
      <c r="M34" s="28">
        <f>(J34/'Input &amp; Results'!$C$12)*'Input &amp; Results'!$C$13*720/42</f>
        <v>3085.7142857142858</v>
      </c>
      <c r="N34" s="27">
        <f t="shared" si="6"/>
        <v>2.52</v>
      </c>
      <c r="O34" s="28">
        <f t="shared" si="7"/>
        <v>3085.7142857142858</v>
      </c>
      <c r="P34" s="14">
        <f>IF(A34&lt;'Input &amp; Results'!$C$16*3,(D34+'Input &amp; Results'!$C$17)*(1+'Input &amp; Results'!$C$7),E34)</f>
        <v>3.3</v>
      </c>
      <c r="Q34" s="15">
        <f>IF(A34&lt;'Input &amp; Results'!$C$16,0,IF(A34&lt;('Input &amp; Results'!$C$16*2),'Input &amp; Results'!$C$15,IF(A34&lt;('Input &amp; Results'!$C$16*3),'Input &amp; Results'!$C$15*2,'Input &amp; Results'!$C$15*3)))</f>
        <v>1.3440000000000001</v>
      </c>
      <c r="R34" s="15">
        <f>IF(A34&lt;6,(ROUNDUP((P34-Q34)/'Input &amp; Results'!$C$10,0))*'Input &amp; Results'!$C$10,IF((P34-Q34)&lt;0,0,(ROUNDUP((P34-Q34)/'Input &amp; Results'!$C$12,0))*'Input &amp; Results'!$C$12))</f>
        <v>2.52</v>
      </c>
      <c r="S34" s="16">
        <f t="shared" si="8"/>
        <v>3.8639999999999999</v>
      </c>
      <c r="T34" s="38">
        <f>R34/'Input &amp; Results'!$C$12*'Input &amp; Results'!$C$13*720/42</f>
        <v>3085.7142857142858</v>
      </c>
      <c r="U34">
        <f t="shared" si="10"/>
        <v>3</v>
      </c>
    </row>
    <row r="35" spans="1:21" x14ac:dyDescent="0.35">
      <c r="A35">
        <v>33</v>
      </c>
      <c r="B35" s="7">
        <f>IF(A35&lt;'Input &amp; Results'!$C$6,MIN('Input &amp; Results'!$C$2+'Input &amp; Results'!$C$4*A35,'Input &amp; Results'!$C$3),MAX('Input &amp; Results'!C$3-('Input &amp; Results'!$C$3/('Input &amp; Results'!$C$5-'Input &amp; Results'!$C$6))*(A35-'Input &amp; Results'!$C$6),0))</f>
        <v>500</v>
      </c>
      <c r="C35" s="8">
        <f>IF(A35&lt;('Input &amp; Results'!$C$5*0.15),1.5,IF(A35&lt;('Input &amp; Results'!$C$5*0.25),2.5,IF(A35&lt;('Input &amp; Results'!$C$5*0.9),3.5,1.5)))</f>
        <v>3.5</v>
      </c>
      <c r="D35" s="8">
        <f t="shared" ref="D35:D66" si="11">B35*C35*0.001</f>
        <v>1.75</v>
      </c>
      <c r="E35" s="9">
        <f>D35*(1+'Input &amp; Results'!$C$7)</f>
        <v>2.1</v>
      </c>
      <c r="F35">
        <f t="shared" si="2"/>
        <v>11.4975</v>
      </c>
      <c r="G35">
        <f t="shared" si="3"/>
        <v>4644.99</v>
      </c>
      <c r="H35">
        <f t="shared" si="4"/>
        <v>1.147761304670126</v>
      </c>
      <c r="I35" s="10">
        <f>IF(A35&lt;('Input &amp; Results'!$C$5*0.1),(ROUNDUP(E35/'Input &amp; Results'!$C$10,0))*'Input &amp; Results'!$C$10,0)</f>
        <v>0</v>
      </c>
      <c r="J35" s="11">
        <f>IF(A35&gt;(('Input &amp; Results'!$C$5-1)*0.1),(ROUNDUP(E35/'Input &amp; Results'!$C$12,0))*'Input &amp; Results'!$C$12,0)</f>
        <v>2.52</v>
      </c>
      <c r="K35" s="11">
        <f t="shared" si="5"/>
        <v>2.52</v>
      </c>
      <c r="L35" s="11">
        <f>(I35/'Input &amp; Results'!$C$10)*'Input &amp; Results'!$C$11*720/42</f>
        <v>0</v>
      </c>
      <c r="M35" s="28">
        <f>(J35/'Input &amp; Results'!$C$12)*'Input &amp; Results'!$C$13*720/42</f>
        <v>3085.7142857142858</v>
      </c>
      <c r="N35" s="27">
        <f t="shared" si="6"/>
        <v>2.52</v>
      </c>
      <c r="O35" s="28">
        <f t="shared" si="7"/>
        <v>3085.7142857142858</v>
      </c>
      <c r="P35" s="14">
        <f>IF(A35&lt;'Input &amp; Results'!$C$16*3,(D35+'Input &amp; Results'!$C$17)*(1+'Input &amp; Results'!$C$7),E35)</f>
        <v>3.3</v>
      </c>
      <c r="Q35" s="15">
        <f>IF(A35&lt;'Input &amp; Results'!$C$16,0,IF(A35&lt;('Input &amp; Results'!$C$16*2),'Input &amp; Results'!$C$15,IF(A35&lt;('Input &amp; Results'!$C$16*3),'Input &amp; Results'!$C$15*2,'Input &amp; Results'!$C$15*3)))</f>
        <v>1.3440000000000001</v>
      </c>
      <c r="R35" s="15">
        <f>IF(A35&lt;6,(ROUNDUP((P35-Q35)/'Input &amp; Results'!$C$10,0))*'Input &amp; Results'!$C$10,IF((P35-Q35)&lt;0,0,(ROUNDUP((P35-Q35)/'Input &amp; Results'!$C$12,0))*'Input &amp; Results'!$C$12))</f>
        <v>2.52</v>
      </c>
      <c r="S35" s="16">
        <f t="shared" si="8"/>
        <v>3.8639999999999999</v>
      </c>
      <c r="T35" s="38">
        <f>R35/'Input &amp; Results'!$C$12*'Input &amp; Results'!$C$13*720/42</f>
        <v>3085.7142857142858</v>
      </c>
      <c r="U35">
        <f t="shared" si="10"/>
        <v>3</v>
      </c>
    </row>
    <row r="36" spans="1:21" x14ac:dyDescent="0.35">
      <c r="A36">
        <v>34</v>
      </c>
      <c r="B36" s="7">
        <f>IF(A36&lt;'Input &amp; Results'!$C$6,MIN('Input &amp; Results'!$C$2+'Input &amp; Results'!$C$4*A36,'Input &amp; Results'!$C$3),MAX('Input &amp; Results'!C$3-('Input &amp; Results'!$C$3/('Input &amp; Results'!$C$5-'Input &amp; Results'!$C$6))*(A36-'Input &amp; Results'!$C$6),0))</f>
        <v>500</v>
      </c>
      <c r="C36" s="8">
        <f>IF(A36&lt;('Input &amp; Results'!$C$5*0.15),1.5,IF(A36&lt;('Input &amp; Results'!$C$5*0.25),2.5,IF(A36&lt;('Input &amp; Results'!$C$5*0.9),3.5,1.5)))</f>
        <v>3.5</v>
      </c>
      <c r="D36" s="8">
        <f t="shared" si="11"/>
        <v>1.75</v>
      </c>
      <c r="E36" s="9">
        <f>D36*(1+'Input &amp; Results'!$C$7)</f>
        <v>2.1</v>
      </c>
      <c r="F36">
        <f t="shared" si="2"/>
        <v>11.4975</v>
      </c>
      <c r="G36">
        <f t="shared" si="3"/>
        <v>4644.99</v>
      </c>
      <c r="H36">
        <f t="shared" si="4"/>
        <v>1.147761304670126</v>
      </c>
      <c r="I36" s="10">
        <f>IF(A36&lt;('Input &amp; Results'!$C$5*0.1),(ROUNDUP(E36/'Input &amp; Results'!$C$10,0))*'Input &amp; Results'!$C$10,0)</f>
        <v>0</v>
      </c>
      <c r="J36" s="11">
        <f>IF(A36&gt;(('Input &amp; Results'!$C$5-1)*0.1),(ROUNDUP(E36/'Input &amp; Results'!$C$12,0))*'Input &amp; Results'!$C$12,0)</f>
        <v>2.52</v>
      </c>
      <c r="K36" s="11">
        <f t="shared" si="5"/>
        <v>2.52</v>
      </c>
      <c r="L36" s="11">
        <f>(I36/'Input &amp; Results'!$C$10)*'Input &amp; Results'!$C$11*720/42</f>
        <v>0</v>
      </c>
      <c r="M36" s="28">
        <f>(J36/'Input &amp; Results'!$C$12)*'Input &amp; Results'!$C$13*720/42</f>
        <v>3085.7142857142858</v>
      </c>
      <c r="N36" s="27">
        <f t="shared" si="6"/>
        <v>2.52</v>
      </c>
      <c r="O36" s="28">
        <f t="shared" si="7"/>
        <v>3085.7142857142858</v>
      </c>
      <c r="P36" s="14">
        <f>IF(A36&lt;'Input &amp; Results'!$C$16*3,(D36+'Input &amp; Results'!$C$17)*(1+'Input &amp; Results'!$C$7),E36)</f>
        <v>3.3</v>
      </c>
      <c r="Q36" s="15">
        <f>IF(A36&lt;'Input &amp; Results'!$C$16,0,IF(A36&lt;('Input &amp; Results'!$C$16*2),'Input &amp; Results'!$C$15,IF(A36&lt;('Input &amp; Results'!$C$16*3),'Input &amp; Results'!$C$15*2,'Input &amp; Results'!$C$15*3)))</f>
        <v>1.3440000000000001</v>
      </c>
      <c r="R36" s="15">
        <f>IF(A36&lt;6,(ROUNDUP((P36-Q36)/'Input &amp; Results'!$C$10,0))*'Input &amp; Results'!$C$10,IF((P36-Q36)&lt;0,0,(ROUNDUP((P36-Q36)/'Input &amp; Results'!$C$12,0))*'Input &amp; Results'!$C$12))</f>
        <v>2.52</v>
      </c>
      <c r="S36" s="16">
        <f t="shared" si="8"/>
        <v>3.8639999999999999</v>
      </c>
      <c r="T36" s="38">
        <f>R36/'Input &amp; Results'!$C$12*'Input &amp; Results'!$C$13*720/42</f>
        <v>3085.7142857142858</v>
      </c>
      <c r="U36">
        <f t="shared" si="10"/>
        <v>3</v>
      </c>
    </row>
    <row r="37" spans="1:21" x14ac:dyDescent="0.35">
      <c r="A37">
        <v>35</v>
      </c>
      <c r="B37" s="7">
        <f>IF(A37&lt;'Input &amp; Results'!$C$6,MIN('Input &amp; Results'!$C$2+'Input &amp; Results'!$C$4*A37,'Input &amp; Results'!$C$3),MAX('Input &amp; Results'!C$3-('Input &amp; Results'!$C$3/('Input &amp; Results'!$C$5-'Input &amp; Results'!$C$6))*(A37-'Input &amp; Results'!$C$6),0))</f>
        <v>500</v>
      </c>
      <c r="C37" s="8">
        <f>IF(A37&lt;('Input &amp; Results'!$C$5*0.15),1.5,IF(A37&lt;('Input &amp; Results'!$C$5*0.25),2.5,IF(A37&lt;('Input &amp; Results'!$C$5*0.9),3.5,1.5)))</f>
        <v>3.5</v>
      </c>
      <c r="D37" s="8">
        <f t="shared" si="11"/>
        <v>1.75</v>
      </c>
      <c r="E37" s="9">
        <f>D37*(1+'Input &amp; Results'!$C$7)</f>
        <v>2.1</v>
      </c>
      <c r="F37">
        <f t="shared" si="2"/>
        <v>11.4975</v>
      </c>
      <c r="G37">
        <f t="shared" si="3"/>
        <v>4644.99</v>
      </c>
      <c r="H37">
        <f t="shared" si="4"/>
        <v>1.147761304670126</v>
      </c>
      <c r="I37" s="10">
        <f>IF(A37&lt;('Input &amp; Results'!$C$5*0.1),(ROUNDUP(E37/'Input &amp; Results'!$C$10,0))*'Input &amp; Results'!$C$10,0)</f>
        <v>0</v>
      </c>
      <c r="J37" s="11">
        <f>IF(A37&gt;(('Input &amp; Results'!$C$5-1)*0.1),(ROUNDUP(E37/'Input &amp; Results'!$C$12,0))*'Input &amp; Results'!$C$12,0)</f>
        <v>2.52</v>
      </c>
      <c r="K37" s="11">
        <f t="shared" si="5"/>
        <v>2.52</v>
      </c>
      <c r="L37" s="11">
        <f>(I37/'Input &amp; Results'!$C$10)*'Input &amp; Results'!$C$11*720/42</f>
        <v>0</v>
      </c>
      <c r="M37" s="28">
        <f>(J37/'Input &amp; Results'!$C$12)*'Input &amp; Results'!$C$13*720/42</f>
        <v>3085.7142857142858</v>
      </c>
      <c r="N37" s="27">
        <f t="shared" si="6"/>
        <v>2.52</v>
      </c>
      <c r="O37" s="28">
        <f t="shared" si="7"/>
        <v>3085.7142857142858</v>
      </c>
      <c r="P37" s="14">
        <f>IF(A37&lt;'Input &amp; Results'!$C$16*3,(D37+'Input &amp; Results'!$C$17)*(1+'Input &amp; Results'!$C$7),E37)</f>
        <v>3.3</v>
      </c>
      <c r="Q37" s="15">
        <f>IF(A37&lt;'Input &amp; Results'!$C$16,0,IF(A37&lt;('Input &amp; Results'!$C$16*2),'Input &amp; Results'!$C$15,IF(A37&lt;('Input &amp; Results'!$C$16*3),'Input &amp; Results'!$C$15*2,'Input &amp; Results'!$C$15*3)))</f>
        <v>1.3440000000000001</v>
      </c>
      <c r="R37" s="15">
        <f>IF(A37&lt;6,(ROUNDUP((P37-Q37)/'Input &amp; Results'!$C$10,0))*'Input &amp; Results'!$C$10,IF((P37-Q37)&lt;0,0,(ROUNDUP((P37-Q37)/'Input &amp; Results'!$C$12,0))*'Input &amp; Results'!$C$12))</f>
        <v>2.52</v>
      </c>
      <c r="S37" s="16">
        <f t="shared" si="8"/>
        <v>3.8639999999999999</v>
      </c>
      <c r="T37" s="38">
        <f>R37/'Input &amp; Results'!$C$12*'Input &amp; Results'!$C$13*720/42</f>
        <v>3085.7142857142858</v>
      </c>
      <c r="U37">
        <f t="shared" si="10"/>
        <v>3</v>
      </c>
    </row>
    <row r="38" spans="1:21" x14ac:dyDescent="0.35">
      <c r="A38">
        <v>36</v>
      </c>
      <c r="B38" s="7">
        <f>IF(A38&lt;'Input &amp; Results'!$C$6,MIN('Input &amp; Results'!$C$2+'Input &amp; Results'!$C$4*A38,'Input &amp; Results'!$C$3),MAX('Input &amp; Results'!C$3-('Input &amp; Results'!$C$3/('Input &amp; Results'!$C$5-'Input &amp; Results'!$C$6))*(A38-'Input &amp; Results'!$C$6),0))</f>
        <v>500</v>
      </c>
      <c r="C38" s="8">
        <f>IF(A38&lt;('Input &amp; Results'!$C$5*0.15),1.5,IF(A38&lt;('Input &amp; Results'!$C$5*0.25),2.5,IF(A38&lt;('Input &amp; Results'!$C$5*0.9),3.5,1.5)))</f>
        <v>3.5</v>
      </c>
      <c r="D38" s="8">
        <f t="shared" si="11"/>
        <v>1.75</v>
      </c>
      <c r="E38" s="9">
        <f>D38*(1+'Input &amp; Results'!$C$7)</f>
        <v>2.1</v>
      </c>
      <c r="F38">
        <f t="shared" si="2"/>
        <v>11.4975</v>
      </c>
      <c r="G38">
        <f t="shared" si="3"/>
        <v>4644.99</v>
      </c>
      <c r="H38">
        <f t="shared" si="4"/>
        <v>1.147761304670126</v>
      </c>
      <c r="I38" s="10">
        <f>IF(A38&lt;('Input &amp; Results'!$C$5*0.1),(ROUNDUP(E38/'Input &amp; Results'!$C$10,0))*'Input &amp; Results'!$C$10,0)</f>
        <v>0</v>
      </c>
      <c r="J38" s="11">
        <f>IF(A38&gt;(('Input &amp; Results'!$C$5-1)*0.1),(ROUNDUP(E38/'Input &amp; Results'!$C$12,0))*'Input &amp; Results'!$C$12,0)</f>
        <v>2.52</v>
      </c>
      <c r="K38" s="11">
        <f t="shared" si="5"/>
        <v>2.52</v>
      </c>
      <c r="L38" s="11">
        <f>(I38/'Input &amp; Results'!$C$10)*'Input &amp; Results'!$C$11*720/42</f>
        <v>0</v>
      </c>
      <c r="M38" s="28">
        <f>(J38/'Input &amp; Results'!$C$12)*'Input &amp; Results'!$C$13*720/42</f>
        <v>3085.7142857142858</v>
      </c>
      <c r="N38" s="27">
        <f t="shared" si="6"/>
        <v>2.52</v>
      </c>
      <c r="O38" s="28">
        <f t="shared" si="7"/>
        <v>3085.7142857142858</v>
      </c>
      <c r="P38" s="14">
        <f>IF(A38&lt;'Input &amp; Results'!$C$16*3,(D38+'Input &amp; Results'!$C$17)*(1+'Input &amp; Results'!$C$7),E38)</f>
        <v>2.1</v>
      </c>
      <c r="Q38" s="15">
        <f>IF(A38&lt;'Input &amp; Results'!$C$16,0,IF(A38&lt;('Input &amp; Results'!$C$16*2),'Input &amp; Results'!$C$15,IF(A38&lt;('Input &amp; Results'!$C$16*3),'Input &amp; Results'!$C$15*2,'Input &amp; Results'!$C$15*3)))</f>
        <v>2.016</v>
      </c>
      <c r="R38" s="15">
        <f>IF(A38&lt;6,(ROUNDUP((P38-Q38)/'Input &amp; Results'!$C$10,0))*'Input &amp; Results'!$C$10,IF((P38-Q38)&lt;0,0,(ROUNDUP((P38-Q38)/'Input &amp; Results'!$C$12,0))*'Input &amp; Results'!$C$12))</f>
        <v>0.84</v>
      </c>
      <c r="S38" s="16">
        <f t="shared" si="8"/>
        <v>2.8559999999999999</v>
      </c>
      <c r="T38" s="38">
        <f>R38/'Input &amp; Results'!$C$12*'Input &amp; Results'!$C$13*720/42</f>
        <v>1028.5714285714287</v>
      </c>
      <c r="U38">
        <f t="shared" si="10"/>
        <v>3</v>
      </c>
    </row>
    <row r="39" spans="1:21" x14ac:dyDescent="0.35">
      <c r="A39">
        <v>37</v>
      </c>
      <c r="B39" s="7">
        <f>IF(A39&lt;'Input &amp; Results'!$C$6,MIN('Input &amp; Results'!$C$2+'Input &amp; Results'!$C$4*A39,'Input &amp; Results'!$C$3),MAX('Input &amp; Results'!C$3-('Input &amp; Results'!$C$3/('Input &amp; Results'!$C$5-'Input &amp; Results'!$C$6))*(A39-'Input &amp; Results'!$C$6),0))</f>
        <v>500</v>
      </c>
      <c r="C39" s="8">
        <f>IF(A39&lt;('Input &amp; Results'!$C$5*0.15),1.5,IF(A39&lt;('Input &amp; Results'!$C$5*0.25),2.5,IF(A39&lt;('Input &amp; Results'!$C$5*0.9),3.5,1.5)))</f>
        <v>3.5</v>
      </c>
      <c r="D39" s="8">
        <f t="shared" si="11"/>
        <v>1.75</v>
      </c>
      <c r="E39" s="9">
        <f>D39*(1+'Input &amp; Results'!$C$7)</f>
        <v>2.1</v>
      </c>
      <c r="F39">
        <f t="shared" si="2"/>
        <v>11.4975</v>
      </c>
      <c r="G39">
        <f t="shared" si="3"/>
        <v>4644.99</v>
      </c>
      <c r="H39">
        <f t="shared" si="4"/>
        <v>1.147761304670126</v>
      </c>
      <c r="I39" s="10">
        <f>IF(A39&lt;('Input &amp; Results'!$C$5*0.1),(ROUNDUP(E39/'Input &amp; Results'!$C$10,0))*'Input &amp; Results'!$C$10,0)</f>
        <v>0</v>
      </c>
      <c r="J39" s="11">
        <f>IF(A39&gt;(('Input &amp; Results'!$C$5-1)*0.1),(ROUNDUP(E39/'Input &amp; Results'!$C$12,0))*'Input &amp; Results'!$C$12,0)</f>
        <v>2.52</v>
      </c>
      <c r="K39" s="11">
        <f t="shared" si="5"/>
        <v>2.52</v>
      </c>
      <c r="L39" s="11">
        <f>(I39/'Input &amp; Results'!$C$10)*'Input &amp; Results'!$C$11*720/42</f>
        <v>0</v>
      </c>
      <c r="M39" s="28">
        <f>(J39/'Input &amp; Results'!$C$12)*'Input &amp; Results'!$C$13*720/42</f>
        <v>3085.7142857142858</v>
      </c>
      <c r="N39" s="27">
        <f t="shared" si="6"/>
        <v>2.52</v>
      </c>
      <c r="O39" s="28">
        <f t="shared" si="7"/>
        <v>3085.7142857142858</v>
      </c>
      <c r="P39" s="14">
        <f>IF(A39&lt;'Input &amp; Results'!$C$16*3,(D39+'Input &amp; Results'!$C$17)*(1+'Input &amp; Results'!$C$7),E39)</f>
        <v>2.1</v>
      </c>
      <c r="Q39" s="15">
        <f>IF(A39&lt;'Input &amp; Results'!$C$16,0,IF(A39&lt;('Input &amp; Results'!$C$16*2),'Input &amp; Results'!$C$15,IF(A39&lt;('Input &amp; Results'!$C$16*3),'Input &amp; Results'!$C$15*2,'Input &amp; Results'!$C$15*3)))</f>
        <v>2.016</v>
      </c>
      <c r="R39" s="15">
        <f>IF(A39&lt;6,(ROUNDUP((P39-Q39)/'Input &amp; Results'!$C$10,0))*'Input &amp; Results'!$C$10,IF((P39-Q39)&lt;0,0,(ROUNDUP((P39-Q39)/'Input &amp; Results'!$C$12,0))*'Input &amp; Results'!$C$12))</f>
        <v>0.84</v>
      </c>
      <c r="S39" s="16">
        <f t="shared" si="8"/>
        <v>2.8559999999999999</v>
      </c>
      <c r="T39" s="38">
        <f>R39/'Input &amp; Results'!$C$12*'Input &amp; Results'!$C$13*720/42</f>
        <v>1028.5714285714287</v>
      </c>
      <c r="U39">
        <f t="shared" si="10"/>
        <v>4</v>
      </c>
    </row>
    <row r="40" spans="1:21" x14ac:dyDescent="0.35">
      <c r="A40">
        <v>38</v>
      </c>
      <c r="B40" s="7">
        <f>IF(A40&lt;'Input &amp; Results'!$C$6,MIN('Input &amp; Results'!$C$2+'Input &amp; Results'!$C$4*A40,'Input &amp; Results'!$C$3),MAX('Input &amp; Results'!C$3-('Input &amp; Results'!$C$3/('Input &amp; Results'!$C$5-'Input &amp; Results'!$C$6))*(A40-'Input &amp; Results'!$C$6),0))</f>
        <v>500</v>
      </c>
      <c r="C40" s="8">
        <f>IF(A40&lt;('Input &amp; Results'!$C$5*0.15),1.5,IF(A40&lt;('Input &amp; Results'!$C$5*0.25),2.5,IF(A40&lt;('Input &amp; Results'!$C$5*0.9),3.5,1.5)))</f>
        <v>3.5</v>
      </c>
      <c r="D40" s="8">
        <f t="shared" si="11"/>
        <v>1.75</v>
      </c>
      <c r="E40" s="9">
        <f>D40*(1+'Input &amp; Results'!$C$7)</f>
        <v>2.1</v>
      </c>
      <c r="F40">
        <f t="shared" si="2"/>
        <v>11.4975</v>
      </c>
      <c r="G40">
        <f t="shared" si="3"/>
        <v>4644.99</v>
      </c>
      <c r="H40">
        <f t="shared" si="4"/>
        <v>1.147761304670126</v>
      </c>
      <c r="I40" s="10">
        <f>IF(A40&lt;('Input &amp; Results'!$C$5*0.1),(ROUNDUP(E40/'Input &amp; Results'!$C$10,0))*'Input &amp; Results'!$C$10,0)</f>
        <v>0</v>
      </c>
      <c r="J40" s="11">
        <f>IF(A40&gt;(('Input &amp; Results'!$C$5-1)*0.1),(ROUNDUP(E40/'Input &amp; Results'!$C$12,0))*'Input &amp; Results'!$C$12,0)</f>
        <v>2.52</v>
      </c>
      <c r="K40" s="11">
        <f t="shared" si="5"/>
        <v>2.52</v>
      </c>
      <c r="L40" s="11">
        <f>(I40/'Input &amp; Results'!$C$10)*'Input &amp; Results'!$C$11*720/42</f>
        <v>0</v>
      </c>
      <c r="M40" s="28">
        <f>(J40/'Input &amp; Results'!$C$12)*'Input &amp; Results'!$C$13*720/42</f>
        <v>3085.7142857142858</v>
      </c>
      <c r="N40" s="27">
        <f t="shared" si="6"/>
        <v>2.52</v>
      </c>
      <c r="O40" s="28">
        <f t="shared" si="7"/>
        <v>3085.7142857142858</v>
      </c>
      <c r="P40" s="14">
        <f>IF(A40&lt;'Input &amp; Results'!$C$16*3,(D40+'Input &amp; Results'!$C$17)*(1+'Input &amp; Results'!$C$7),E40)</f>
        <v>2.1</v>
      </c>
      <c r="Q40" s="15">
        <f>IF(A40&lt;'Input &amp; Results'!$C$16,0,IF(A40&lt;('Input &amp; Results'!$C$16*2),'Input &amp; Results'!$C$15,IF(A40&lt;('Input &amp; Results'!$C$16*3),'Input &amp; Results'!$C$15*2,'Input &amp; Results'!$C$15*3)))</f>
        <v>2.016</v>
      </c>
      <c r="R40" s="15">
        <f>IF(A40&lt;6,(ROUNDUP((P40-Q40)/'Input &amp; Results'!$C$10,0))*'Input &amp; Results'!$C$10,IF((P40-Q40)&lt;0,0,(ROUNDUP((P40-Q40)/'Input &amp; Results'!$C$12,0))*'Input &amp; Results'!$C$12))</f>
        <v>0.84</v>
      </c>
      <c r="S40" s="16">
        <f t="shared" si="8"/>
        <v>2.8559999999999999</v>
      </c>
      <c r="T40" s="38">
        <f>R40/'Input &amp; Results'!$C$12*'Input &amp; Results'!$C$13*720/42</f>
        <v>1028.5714285714287</v>
      </c>
      <c r="U40">
        <f t="shared" si="10"/>
        <v>4</v>
      </c>
    </row>
    <row r="41" spans="1:21" x14ac:dyDescent="0.35">
      <c r="A41">
        <v>39</v>
      </c>
      <c r="B41" s="7">
        <f>IF(A41&lt;'Input &amp; Results'!$C$6,MIN('Input &amp; Results'!$C$2+'Input &amp; Results'!$C$4*A41,'Input &amp; Results'!$C$3),MAX('Input &amp; Results'!C$3-('Input &amp; Results'!$C$3/('Input &amp; Results'!$C$5-'Input &amp; Results'!$C$6))*(A41-'Input &amp; Results'!$C$6),0))</f>
        <v>500</v>
      </c>
      <c r="C41" s="8">
        <f>IF(A41&lt;('Input &amp; Results'!$C$5*0.15),1.5,IF(A41&lt;('Input &amp; Results'!$C$5*0.25),2.5,IF(A41&lt;('Input &amp; Results'!$C$5*0.9),3.5,1.5)))</f>
        <v>3.5</v>
      </c>
      <c r="D41" s="8">
        <f t="shared" si="11"/>
        <v>1.75</v>
      </c>
      <c r="E41" s="9">
        <f>D41*(1+'Input &amp; Results'!$C$7)</f>
        <v>2.1</v>
      </c>
      <c r="F41">
        <f t="shared" si="2"/>
        <v>11.4975</v>
      </c>
      <c r="G41">
        <f t="shared" si="3"/>
        <v>4644.99</v>
      </c>
      <c r="H41">
        <f t="shared" si="4"/>
        <v>1.147761304670126</v>
      </c>
      <c r="I41" s="10">
        <f>IF(A41&lt;('Input &amp; Results'!$C$5*0.1),(ROUNDUP(E41/'Input &amp; Results'!$C$10,0))*'Input &amp; Results'!$C$10,0)</f>
        <v>0</v>
      </c>
      <c r="J41" s="11">
        <f>IF(A41&gt;(('Input &amp; Results'!$C$5-1)*0.1),(ROUNDUP(E41/'Input &amp; Results'!$C$12,0))*'Input &amp; Results'!$C$12,0)</f>
        <v>2.52</v>
      </c>
      <c r="K41" s="11">
        <f t="shared" si="5"/>
        <v>2.52</v>
      </c>
      <c r="L41" s="11">
        <f>(I41/'Input &amp; Results'!$C$10)*'Input &amp; Results'!$C$11*720/42</f>
        <v>0</v>
      </c>
      <c r="M41" s="28">
        <f>(J41/'Input &amp; Results'!$C$12)*'Input &amp; Results'!$C$13*720/42</f>
        <v>3085.7142857142858</v>
      </c>
      <c r="N41" s="27">
        <f t="shared" si="6"/>
        <v>2.52</v>
      </c>
      <c r="O41" s="28">
        <f t="shared" si="7"/>
        <v>3085.7142857142858</v>
      </c>
      <c r="P41" s="14">
        <f>IF(A41&lt;'Input &amp; Results'!$C$16*3,(D41+'Input &amp; Results'!$C$17)*(1+'Input &amp; Results'!$C$7),E41)</f>
        <v>2.1</v>
      </c>
      <c r="Q41" s="15">
        <f>IF(A41&lt;'Input &amp; Results'!$C$16,0,IF(A41&lt;('Input &amp; Results'!$C$16*2),'Input &amp; Results'!$C$15,IF(A41&lt;('Input &amp; Results'!$C$16*3),'Input &amp; Results'!$C$15*2,'Input &amp; Results'!$C$15*3)))</f>
        <v>2.016</v>
      </c>
      <c r="R41" s="15">
        <f>IF(A41&lt;6,(ROUNDUP((P41-Q41)/'Input &amp; Results'!$C$10,0))*'Input &amp; Results'!$C$10,IF((P41-Q41)&lt;0,0,(ROUNDUP((P41-Q41)/'Input &amp; Results'!$C$12,0))*'Input &amp; Results'!$C$12))</f>
        <v>0.84</v>
      </c>
      <c r="S41" s="16">
        <f t="shared" si="8"/>
        <v>2.8559999999999999</v>
      </c>
      <c r="T41" s="38">
        <f>R41/'Input &amp; Results'!$C$12*'Input &amp; Results'!$C$13*720/42</f>
        <v>1028.5714285714287</v>
      </c>
      <c r="U41">
        <f t="shared" si="10"/>
        <v>4</v>
      </c>
    </row>
    <row r="42" spans="1:21" x14ac:dyDescent="0.35">
      <c r="A42">
        <v>40</v>
      </c>
      <c r="B42" s="7">
        <f>IF(A42&lt;'Input &amp; Results'!$C$6,MIN('Input &amp; Results'!$C$2+'Input &amp; Results'!$C$4*A42,'Input &amp; Results'!$C$3),MAX('Input &amp; Results'!C$3-('Input &amp; Results'!$C$3/('Input &amp; Results'!$C$5-'Input &amp; Results'!$C$6))*(A42-'Input &amp; Results'!$C$6),0))</f>
        <v>500</v>
      </c>
      <c r="C42" s="8">
        <f>IF(A42&lt;('Input &amp; Results'!$C$5*0.15),1.5,IF(A42&lt;('Input &amp; Results'!$C$5*0.25),2.5,IF(A42&lt;('Input &amp; Results'!$C$5*0.9),3.5,1.5)))</f>
        <v>3.5</v>
      </c>
      <c r="D42" s="8">
        <f t="shared" si="11"/>
        <v>1.75</v>
      </c>
      <c r="E42" s="9">
        <f>D42*(1+'Input &amp; Results'!$C$7)</f>
        <v>2.1</v>
      </c>
      <c r="F42">
        <f t="shared" si="2"/>
        <v>11.4975</v>
      </c>
      <c r="G42">
        <f t="shared" si="3"/>
        <v>4644.99</v>
      </c>
      <c r="H42">
        <f t="shared" si="4"/>
        <v>1.147761304670126</v>
      </c>
      <c r="I42" s="10">
        <f>IF(A42&lt;('Input &amp; Results'!$C$5*0.1),(ROUNDUP(E42/'Input &amp; Results'!$C$10,0))*'Input &amp; Results'!$C$10,0)</f>
        <v>0</v>
      </c>
      <c r="J42" s="11">
        <f>IF(A42&gt;(('Input &amp; Results'!$C$5-1)*0.1),(ROUNDUP(E42/'Input &amp; Results'!$C$12,0))*'Input &amp; Results'!$C$12,0)</f>
        <v>2.52</v>
      </c>
      <c r="K42" s="11">
        <f t="shared" si="5"/>
        <v>2.52</v>
      </c>
      <c r="L42" s="11">
        <f>(I42/'Input &amp; Results'!$C$10)*'Input &amp; Results'!$C$11*720/42</f>
        <v>0</v>
      </c>
      <c r="M42" s="28">
        <f>(J42/'Input &amp; Results'!$C$12)*'Input &amp; Results'!$C$13*720/42</f>
        <v>3085.7142857142858</v>
      </c>
      <c r="N42" s="27">
        <f t="shared" si="6"/>
        <v>2.52</v>
      </c>
      <c r="O42" s="28">
        <f t="shared" si="7"/>
        <v>3085.7142857142858</v>
      </c>
      <c r="P42" s="14">
        <f>IF(A42&lt;'Input &amp; Results'!$C$16*3,(D42+'Input &amp; Results'!$C$17)*(1+'Input &amp; Results'!$C$7),E42)</f>
        <v>2.1</v>
      </c>
      <c r="Q42" s="15">
        <f>IF(A42&lt;'Input &amp; Results'!$C$16,0,IF(A42&lt;('Input &amp; Results'!$C$16*2),'Input &amp; Results'!$C$15,IF(A42&lt;('Input &amp; Results'!$C$16*3),'Input &amp; Results'!$C$15*2,'Input &amp; Results'!$C$15*3)))</f>
        <v>2.016</v>
      </c>
      <c r="R42" s="15">
        <f>IF(A42&lt;6,(ROUNDUP((P42-Q42)/'Input &amp; Results'!$C$10,0))*'Input &amp; Results'!$C$10,IF((P42-Q42)&lt;0,0,(ROUNDUP((P42-Q42)/'Input &amp; Results'!$C$12,0))*'Input &amp; Results'!$C$12))</f>
        <v>0.84</v>
      </c>
      <c r="S42" s="16">
        <f t="shared" si="8"/>
        <v>2.8559999999999999</v>
      </c>
      <c r="T42" s="38">
        <f>R42/'Input &amp; Results'!$C$12*'Input &amp; Results'!$C$13*720/42</f>
        <v>1028.5714285714287</v>
      </c>
      <c r="U42">
        <f t="shared" si="10"/>
        <v>4</v>
      </c>
    </row>
    <row r="43" spans="1:21" x14ac:dyDescent="0.35">
      <c r="A43">
        <v>41</v>
      </c>
      <c r="B43" s="7">
        <f>IF(A43&lt;'Input &amp; Results'!$C$6,MIN('Input &amp; Results'!$C$2+'Input &amp; Results'!$C$4*A43,'Input &amp; Results'!$C$3),MAX('Input &amp; Results'!C$3-('Input &amp; Results'!$C$3/('Input &amp; Results'!$C$5-'Input &amp; Results'!$C$6))*(A43-'Input &amp; Results'!$C$6),0))</f>
        <v>500</v>
      </c>
      <c r="C43" s="8">
        <f>IF(A43&lt;('Input &amp; Results'!$C$5*0.15),1.5,IF(A43&lt;('Input &amp; Results'!$C$5*0.25),2.5,IF(A43&lt;('Input &amp; Results'!$C$5*0.9),3.5,1.5)))</f>
        <v>3.5</v>
      </c>
      <c r="D43" s="8">
        <f t="shared" si="11"/>
        <v>1.75</v>
      </c>
      <c r="E43" s="9">
        <f>D43*(1+'Input &amp; Results'!$C$7)</f>
        <v>2.1</v>
      </c>
      <c r="F43">
        <f t="shared" si="2"/>
        <v>11.4975</v>
      </c>
      <c r="G43">
        <f t="shared" si="3"/>
        <v>4644.99</v>
      </c>
      <c r="H43">
        <f t="shared" si="4"/>
        <v>1.147761304670126</v>
      </c>
      <c r="I43" s="10">
        <f>IF(A43&lt;('Input &amp; Results'!$C$5*0.1),(ROUNDUP(E43/'Input &amp; Results'!$C$10,0))*'Input &amp; Results'!$C$10,0)</f>
        <v>0</v>
      </c>
      <c r="J43" s="11">
        <f>IF(A43&gt;(('Input &amp; Results'!$C$5-1)*0.1),(ROUNDUP(E43/'Input &amp; Results'!$C$12,0))*'Input &amp; Results'!$C$12,0)</f>
        <v>2.52</v>
      </c>
      <c r="K43" s="11">
        <f t="shared" si="5"/>
        <v>2.52</v>
      </c>
      <c r="L43" s="11">
        <f>(I43/'Input &amp; Results'!$C$10)*'Input &amp; Results'!$C$11*720/42</f>
        <v>0</v>
      </c>
      <c r="M43" s="28">
        <f>(J43/'Input &amp; Results'!$C$12)*'Input &amp; Results'!$C$13*720/42</f>
        <v>3085.7142857142858</v>
      </c>
      <c r="N43" s="27">
        <f t="shared" si="6"/>
        <v>2.52</v>
      </c>
      <c r="O43" s="28">
        <f t="shared" si="7"/>
        <v>3085.7142857142858</v>
      </c>
      <c r="P43" s="14">
        <f>IF(A43&lt;'Input &amp; Results'!$C$16*3,(D43+'Input &amp; Results'!$C$17)*(1+'Input &amp; Results'!$C$7),E43)</f>
        <v>2.1</v>
      </c>
      <c r="Q43" s="15">
        <f>IF(A43&lt;'Input &amp; Results'!$C$16,0,IF(A43&lt;('Input &amp; Results'!$C$16*2),'Input &amp; Results'!$C$15,IF(A43&lt;('Input &amp; Results'!$C$16*3),'Input &amp; Results'!$C$15*2,'Input &amp; Results'!$C$15*3)))</f>
        <v>2.016</v>
      </c>
      <c r="R43" s="15">
        <f>IF(A43&lt;6,(ROUNDUP((P43-Q43)/'Input &amp; Results'!$C$10,0))*'Input &amp; Results'!$C$10,IF((P43-Q43)&lt;0,0,(ROUNDUP((P43-Q43)/'Input &amp; Results'!$C$12,0))*'Input &amp; Results'!$C$12))</f>
        <v>0.84</v>
      </c>
      <c r="S43" s="16">
        <f t="shared" si="8"/>
        <v>2.8559999999999999</v>
      </c>
      <c r="T43" s="38">
        <f>R43/'Input &amp; Results'!$C$12*'Input &amp; Results'!$C$13*720/42</f>
        <v>1028.5714285714287</v>
      </c>
      <c r="U43">
        <f t="shared" si="10"/>
        <v>4</v>
      </c>
    </row>
    <row r="44" spans="1:21" x14ac:dyDescent="0.35">
      <c r="A44">
        <v>42</v>
      </c>
      <c r="B44" s="7">
        <f>IF(A44&lt;'Input &amp; Results'!$C$6,MIN('Input &amp; Results'!$C$2+'Input &amp; Results'!$C$4*A44,'Input &amp; Results'!$C$3),MAX('Input &amp; Results'!C$3-('Input &amp; Results'!$C$3/('Input &amp; Results'!$C$5-'Input &amp; Results'!$C$6))*(A44-'Input &amp; Results'!$C$6),0))</f>
        <v>500</v>
      </c>
      <c r="C44" s="8">
        <f>IF(A44&lt;('Input &amp; Results'!$C$5*0.15),1.5,IF(A44&lt;('Input &amp; Results'!$C$5*0.25),2.5,IF(A44&lt;('Input &amp; Results'!$C$5*0.9),3.5,1.5)))</f>
        <v>3.5</v>
      </c>
      <c r="D44" s="8">
        <f t="shared" si="11"/>
        <v>1.75</v>
      </c>
      <c r="E44" s="9">
        <f>D44*(1+'Input &amp; Results'!$C$7)</f>
        <v>2.1</v>
      </c>
      <c r="F44">
        <f t="shared" si="2"/>
        <v>11.4975</v>
      </c>
      <c r="G44">
        <f t="shared" si="3"/>
        <v>4644.99</v>
      </c>
      <c r="H44">
        <f t="shared" si="4"/>
        <v>1.147761304670126</v>
      </c>
      <c r="I44" s="10">
        <f>IF(A44&lt;('Input &amp; Results'!$C$5*0.1),(ROUNDUP(E44/'Input &amp; Results'!$C$10,0))*'Input &amp; Results'!$C$10,0)</f>
        <v>0</v>
      </c>
      <c r="J44" s="11">
        <f>IF(A44&gt;(('Input &amp; Results'!$C$5-1)*0.1),(ROUNDUP(E44/'Input &amp; Results'!$C$12,0))*'Input &amp; Results'!$C$12,0)</f>
        <v>2.52</v>
      </c>
      <c r="K44" s="11">
        <f t="shared" si="5"/>
        <v>2.52</v>
      </c>
      <c r="L44" s="11">
        <f>(I44/'Input &amp; Results'!$C$10)*'Input &amp; Results'!$C$11*720/42</f>
        <v>0</v>
      </c>
      <c r="M44" s="28">
        <f>(J44/'Input &amp; Results'!$C$12)*'Input &amp; Results'!$C$13*720/42</f>
        <v>3085.7142857142858</v>
      </c>
      <c r="N44" s="27">
        <f t="shared" si="6"/>
        <v>2.52</v>
      </c>
      <c r="O44" s="28">
        <f t="shared" si="7"/>
        <v>3085.7142857142858</v>
      </c>
      <c r="P44" s="14">
        <f>IF(A44&lt;'Input &amp; Results'!$C$16*3,(D44+'Input &amp; Results'!$C$17)*(1+'Input &amp; Results'!$C$7),E44)</f>
        <v>2.1</v>
      </c>
      <c r="Q44" s="15">
        <f>IF(A44&lt;'Input &amp; Results'!$C$16,0,IF(A44&lt;('Input &amp; Results'!$C$16*2),'Input &amp; Results'!$C$15,IF(A44&lt;('Input &amp; Results'!$C$16*3),'Input &amp; Results'!$C$15*2,'Input &amp; Results'!$C$15*3)))</f>
        <v>2.016</v>
      </c>
      <c r="R44" s="15">
        <f>IF(A44&lt;6,(ROUNDUP((P44-Q44)/'Input &amp; Results'!$C$10,0))*'Input &amp; Results'!$C$10,IF((P44-Q44)&lt;0,0,(ROUNDUP((P44-Q44)/'Input &amp; Results'!$C$12,0))*'Input &amp; Results'!$C$12))</f>
        <v>0.84</v>
      </c>
      <c r="S44" s="16">
        <f t="shared" si="8"/>
        <v>2.8559999999999999</v>
      </c>
      <c r="T44" s="38">
        <f>R44/'Input &amp; Results'!$C$12*'Input &amp; Results'!$C$13*720/42</f>
        <v>1028.5714285714287</v>
      </c>
      <c r="U44">
        <f t="shared" si="10"/>
        <v>4</v>
      </c>
    </row>
    <row r="45" spans="1:21" x14ac:dyDescent="0.35">
      <c r="A45">
        <v>43</v>
      </c>
      <c r="B45" s="7">
        <f>IF(A45&lt;'Input &amp; Results'!$C$6,MIN('Input &amp; Results'!$C$2+'Input &amp; Results'!$C$4*A45,'Input &amp; Results'!$C$3),MAX('Input &amp; Results'!C$3-('Input &amp; Results'!$C$3/('Input &amp; Results'!$C$5-'Input &amp; Results'!$C$6))*(A45-'Input &amp; Results'!$C$6),0))</f>
        <v>500</v>
      </c>
      <c r="C45" s="8">
        <f>IF(A45&lt;('Input &amp; Results'!$C$5*0.15),1.5,IF(A45&lt;('Input &amp; Results'!$C$5*0.25),2.5,IF(A45&lt;('Input &amp; Results'!$C$5*0.9),3.5,1.5)))</f>
        <v>3.5</v>
      </c>
      <c r="D45" s="8">
        <f t="shared" si="11"/>
        <v>1.75</v>
      </c>
      <c r="E45" s="9">
        <f>D45*(1+'Input &amp; Results'!$C$7)</f>
        <v>2.1</v>
      </c>
      <c r="F45">
        <f t="shared" si="2"/>
        <v>11.4975</v>
      </c>
      <c r="G45">
        <f t="shared" si="3"/>
        <v>4644.99</v>
      </c>
      <c r="H45">
        <f t="shared" si="4"/>
        <v>1.147761304670126</v>
      </c>
      <c r="I45" s="10">
        <f>IF(A45&lt;('Input &amp; Results'!$C$5*0.1),(ROUNDUP(E45/'Input &amp; Results'!$C$10,0))*'Input &amp; Results'!$C$10,0)</f>
        <v>0</v>
      </c>
      <c r="J45" s="11">
        <f>IF(A45&gt;(('Input &amp; Results'!$C$5-1)*0.1),(ROUNDUP(E45/'Input &amp; Results'!$C$12,0))*'Input &amp; Results'!$C$12,0)</f>
        <v>2.52</v>
      </c>
      <c r="K45" s="11">
        <f t="shared" si="5"/>
        <v>2.52</v>
      </c>
      <c r="L45" s="11">
        <f>(I45/'Input &amp; Results'!$C$10)*'Input &amp; Results'!$C$11*720/42</f>
        <v>0</v>
      </c>
      <c r="M45" s="28">
        <f>(J45/'Input &amp; Results'!$C$12)*'Input &amp; Results'!$C$13*720/42</f>
        <v>3085.7142857142858</v>
      </c>
      <c r="N45" s="27">
        <f t="shared" si="6"/>
        <v>2.52</v>
      </c>
      <c r="O45" s="28">
        <f t="shared" si="7"/>
        <v>3085.7142857142858</v>
      </c>
      <c r="P45" s="14">
        <f>IF(A45&lt;'Input &amp; Results'!$C$16*3,(D45+'Input &amp; Results'!$C$17)*(1+'Input &amp; Results'!$C$7),E45)</f>
        <v>2.1</v>
      </c>
      <c r="Q45" s="15">
        <f>IF(A45&lt;'Input &amp; Results'!$C$16,0,IF(A45&lt;('Input &amp; Results'!$C$16*2),'Input &amp; Results'!$C$15,IF(A45&lt;('Input &amp; Results'!$C$16*3),'Input &amp; Results'!$C$15*2,'Input &amp; Results'!$C$15*3)))</f>
        <v>2.016</v>
      </c>
      <c r="R45" s="15">
        <f>IF(A45&lt;6,(ROUNDUP((P45-Q45)/'Input &amp; Results'!$C$10,0))*'Input &amp; Results'!$C$10,IF((P45-Q45)&lt;0,0,(ROUNDUP((P45-Q45)/'Input &amp; Results'!$C$12,0))*'Input &amp; Results'!$C$12))</f>
        <v>0.84</v>
      </c>
      <c r="S45" s="16">
        <f t="shared" si="8"/>
        <v>2.8559999999999999</v>
      </c>
      <c r="T45" s="38">
        <f>R45/'Input &amp; Results'!$C$12*'Input &amp; Results'!$C$13*720/42</f>
        <v>1028.5714285714287</v>
      </c>
      <c r="U45">
        <f t="shared" si="10"/>
        <v>4</v>
      </c>
    </row>
    <row r="46" spans="1:21" x14ac:dyDescent="0.35">
      <c r="A46">
        <v>44</v>
      </c>
      <c r="B46" s="7">
        <f>IF(A46&lt;'Input &amp; Results'!$C$6,MIN('Input &amp; Results'!$C$2+'Input &amp; Results'!$C$4*A46,'Input &amp; Results'!$C$3),MAX('Input &amp; Results'!C$3-('Input &amp; Results'!$C$3/('Input &amp; Results'!$C$5-'Input &amp; Results'!$C$6))*(A46-'Input &amp; Results'!$C$6),0))</f>
        <v>500</v>
      </c>
      <c r="C46" s="8">
        <f>IF(A46&lt;('Input &amp; Results'!$C$5*0.15),1.5,IF(A46&lt;('Input &amp; Results'!$C$5*0.25),2.5,IF(A46&lt;('Input &amp; Results'!$C$5*0.9),3.5,1.5)))</f>
        <v>3.5</v>
      </c>
      <c r="D46" s="8">
        <f t="shared" si="11"/>
        <v>1.75</v>
      </c>
      <c r="E46" s="9">
        <f>D46*(1+'Input &amp; Results'!$C$7)</f>
        <v>2.1</v>
      </c>
      <c r="F46">
        <f t="shared" si="2"/>
        <v>11.4975</v>
      </c>
      <c r="G46">
        <f t="shared" si="3"/>
        <v>4644.99</v>
      </c>
      <c r="H46">
        <f t="shared" si="4"/>
        <v>1.147761304670126</v>
      </c>
      <c r="I46" s="10">
        <f>IF(A46&lt;('Input &amp; Results'!$C$5*0.1),(ROUNDUP(E46/'Input &amp; Results'!$C$10,0))*'Input &amp; Results'!$C$10,0)</f>
        <v>0</v>
      </c>
      <c r="J46" s="11">
        <f>IF(A46&gt;(('Input &amp; Results'!$C$5-1)*0.1),(ROUNDUP(E46/'Input &amp; Results'!$C$12,0))*'Input &amp; Results'!$C$12,0)</f>
        <v>2.52</v>
      </c>
      <c r="K46" s="11">
        <f t="shared" si="5"/>
        <v>2.52</v>
      </c>
      <c r="L46" s="11">
        <f>(I46/'Input &amp; Results'!$C$10)*'Input &amp; Results'!$C$11*720/42</f>
        <v>0</v>
      </c>
      <c r="M46" s="28">
        <f>(J46/'Input &amp; Results'!$C$12)*'Input &amp; Results'!$C$13*720/42</f>
        <v>3085.7142857142858</v>
      </c>
      <c r="N46" s="27">
        <f t="shared" si="6"/>
        <v>2.52</v>
      </c>
      <c r="O46" s="28">
        <f t="shared" si="7"/>
        <v>3085.7142857142858</v>
      </c>
      <c r="P46" s="14">
        <f>IF(A46&lt;'Input &amp; Results'!$C$16*3,(D46+'Input &amp; Results'!$C$17)*(1+'Input &amp; Results'!$C$7),E46)</f>
        <v>2.1</v>
      </c>
      <c r="Q46" s="15">
        <f>IF(A46&lt;'Input &amp; Results'!$C$16,0,IF(A46&lt;('Input &amp; Results'!$C$16*2),'Input &amp; Results'!$C$15,IF(A46&lt;('Input &amp; Results'!$C$16*3),'Input &amp; Results'!$C$15*2,'Input &amp; Results'!$C$15*3)))</f>
        <v>2.016</v>
      </c>
      <c r="R46" s="15">
        <f>IF(A46&lt;6,(ROUNDUP((P46-Q46)/'Input &amp; Results'!$C$10,0))*'Input &amp; Results'!$C$10,IF((P46-Q46)&lt;0,0,(ROUNDUP((P46-Q46)/'Input &amp; Results'!$C$12,0))*'Input &amp; Results'!$C$12))</f>
        <v>0.84</v>
      </c>
      <c r="S46" s="16">
        <f t="shared" si="8"/>
        <v>2.8559999999999999</v>
      </c>
      <c r="T46" s="38">
        <f>R46/'Input &amp; Results'!$C$12*'Input &amp; Results'!$C$13*720/42</f>
        <v>1028.5714285714287</v>
      </c>
      <c r="U46">
        <f t="shared" si="10"/>
        <v>4</v>
      </c>
    </row>
    <row r="47" spans="1:21" x14ac:dyDescent="0.35">
      <c r="A47">
        <v>45</v>
      </c>
      <c r="B47" s="7">
        <f>IF(A47&lt;'Input &amp; Results'!$C$6,MIN('Input &amp; Results'!$C$2+'Input &amp; Results'!$C$4*A47,'Input &amp; Results'!$C$3),MAX('Input &amp; Results'!C$3-('Input &amp; Results'!$C$3/('Input &amp; Results'!$C$5-'Input &amp; Results'!$C$6))*(A47-'Input &amp; Results'!$C$6),0))</f>
        <v>500</v>
      </c>
      <c r="C47" s="8">
        <f>IF(A47&lt;('Input &amp; Results'!$C$5*0.15),1.5,IF(A47&lt;('Input &amp; Results'!$C$5*0.25),2.5,IF(A47&lt;('Input &amp; Results'!$C$5*0.9),3.5,1.5)))</f>
        <v>3.5</v>
      </c>
      <c r="D47" s="8">
        <f t="shared" si="11"/>
        <v>1.75</v>
      </c>
      <c r="E47" s="9">
        <f>D47*(1+'Input &amp; Results'!$C$7)</f>
        <v>2.1</v>
      </c>
      <c r="F47">
        <f t="shared" si="2"/>
        <v>11.4975</v>
      </c>
      <c r="G47">
        <f t="shared" si="3"/>
        <v>4644.99</v>
      </c>
      <c r="H47">
        <f t="shared" si="4"/>
        <v>1.147761304670126</v>
      </c>
      <c r="I47" s="10">
        <f>IF(A47&lt;('Input &amp; Results'!$C$5*0.1),(ROUNDUP(E47/'Input &amp; Results'!$C$10,0))*'Input &amp; Results'!$C$10,0)</f>
        <v>0</v>
      </c>
      <c r="J47" s="11">
        <f>IF(A47&gt;(('Input &amp; Results'!$C$5-1)*0.1),(ROUNDUP(E47/'Input &amp; Results'!$C$12,0))*'Input &amp; Results'!$C$12,0)</f>
        <v>2.52</v>
      </c>
      <c r="K47" s="11">
        <f t="shared" si="5"/>
        <v>2.52</v>
      </c>
      <c r="L47" s="11">
        <f>(I47/'Input &amp; Results'!$C$10)*'Input &amp; Results'!$C$11*720/42</f>
        <v>0</v>
      </c>
      <c r="M47" s="28">
        <f>(J47/'Input &amp; Results'!$C$12)*'Input &amp; Results'!$C$13*720/42</f>
        <v>3085.7142857142858</v>
      </c>
      <c r="N47" s="27">
        <f t="shared" si="6"/>
        <v>2.52</v>
      </c>
      <c r="O47" s="28">
        <f t="shared" si="7"/>
        <v>3085.7142857142858</v>
      </c>
      <c r="P47" s="14">
        <f>IF(A47&lt;'Input &amp; Results'!$C$16*3,(D47+'Input &amp; Results'!$C$17)*(1+'Input &amp; Results'!$C$7),E47)</f>
        <v>2.1</v>
      </c>
      <c r="Q47" s="15">
        <f>IF(A47&lt;'Input &amp; Results'!$C$16,0,IF(A47&lt;('Input &amp; Results'!$C$16*2),'Input &amp; Results'!$C$15,IF(A47&lt;('Input &amp; Results'!$C$16*3),'Input &amp; Results'!$C$15*2,'Input &amp; Results'!$C$15*3)))</f>
        <v>2.016</v>
      </c>
      <c r="R47" s="15">
        <f>IF(A47&lt;6,(ROUNDUP((P47-Q47)/'Input &amp; Results'!$C$10,0))*'Input &amp; Results'!$C$10,IF((P47-Q47)&lt;0,0,(ROUNDUP((P47-Q47)/'Input &amp; Results'!$C$12,0))*'Input &amp; Results'!$C$12))</f>
        <v>0.84</v>
      </c>
      <c r="S47" s="16">
        <f t="shared" si="8"/>
        <v>2.8559999999999999</v>
      </c>
      <c r="T47" s="38">
        <f>R47/'Input &amp; Results'!$C$12*'Input &amp; Results'!$C$13*720/42</f>
        <v>1028.5714285714287</v>
      </c>
      <c r="U47">
        <f t="shared" si="10"/>
        <v>4</v>
      </c>
    </row>
    <row r="48" spans="1:21" x14ac:dyDescent="0.35">
      <c r="A48">
        <v>46</v>
      </c>
      <c r="B48" s="7">
        <f>IF(A48&lt;'Input &amp; Results'!$C$6,MIN('Input &amp; Results'!$C$2+'Input &amp; Results'!$C$4*A48,'Input &amp; Results'!$C$3),MAX('Input &amp; Results'!C$3-('Input &amp; Results'!$C$3/('Input &amp; Results'!$C$5-'Input &amp; Results'!$C$6))*(A48-'Input &amp; Results'!$C$6),0))</f>
        <v>500</v>
      </c>
      <c r="C48" s="8">
        <f>IF(A48&lt;('Input &amp; Results'!$C$5*0.15),1.5,IF(A48&lt;('Input &amp; Results'!$C$5*0.25),2.5,IF(A48&lt;('Input &amp; Results'!$C$5*0.9),3.5,1.5)))</f>
        <v>3.5</v>
      </c>
      <c r="D48" s="8">
        <f t="shared" si="11"/>
        <v>1.75</v>
      </c>
      <c r="E48" s="9">
        <f>D48*(1+'Input &amp; Results'!$C$7)</f>
        <v>2.1</v>
      </c>
      <c r="F48">
        <f t="shared" si="2"/>
        <v>11.4975</v>
      </c>
      <c r="G48">
        <f t="shared" si="3"/>
        <v>4644.99</v>
      </c>
      <c r="H48">
        <f t="shared" si="4"/>
        <v>1.147761304670126</v>
      </c>
      <c r="I48" s="10">
        <f>IF(A48&lt;('Input &amp; Results'!$C$5*0.1),(ROUNDUP(E48/'Input &amp; Results'!$C$10,0))*'Input &amp; Results'!$C$10,0)</f>
        <v>0</v>
      </c>
      <c r="J48" s="11">
        <f>IF(A48&gt;(('Input &amp; Results'!$C$5-1)*0.1),(ROUNDUP(E48/'Input &amp; Results'!$C$12,0))*'Input &amp; Results'!$C$12,0)</f>
        <v>2.52</v>
      </c>
      <c r="K48" s="11">
        <f t="shared" si="5"/>
        <v>2.52</v>
      </c>
      <c r="L48" s="11">
        <f>(I48/'Input &amp; Results'!$C$10)*'Input &amp; Results'!$C$11*720/42</f>
        <v>0</v>
      </c>
      <c r="M48" s="28">
        <f>(J48/'Input &amp; Results'!$C$12)*'Input &amp; Results'!$C$13*720/42</f>
        <v>3085.7142857142858</v>
      </c>
      <c r="N48" s="27">
        <f t="shared" si="6"/>
        <v>2.52</v>
      </c>
      <c r="O48" s="28">
        <f t="shared" si="7"/>
        <v>3085.7142857142858</v>
      </c>
      <c r="P48" s="14">
        <f>IF(A48&lt;'Input &amp; Results'!$C$16*3,(D48+'Input &amp; Results'!$C$17)*(1+'Input &amp; Results'!$C$7),E48)</f>
        <v>2.1</v>
      </c>
      <c r="Q48" s="15">
        <f>IF(A48&lt;'Input &amp; Results'!$C$16,0,IF(A48&lt;('Input &amp; Results'!$C$16*2),'Input &amp; Results'!$C$15,IF(A48&lt;('Input &amp; Results'!$C$16*3),'Input &amp; Results'!$C$15*2,'Input &amp; Results'!$C$15*3)))</f>
        <v>2.016</v>
      </c>
      <c r="R48" s="15">
        <f>IF(A48&lt;6,(ROUNDUP((P48-Q48)/'Input &amp; Results'!$C$10,0))*'Input &amp; Results'!$C$10,IF((P48-Q48)&lt;0,0,(ROUNDUP((P48-Q48)/'Input &amp; Results'!$C$12,0))*'Input &amp; Results'!$C$12))</f>
        <v>0.84</v>
      </c>
      <c r="S48" s="16">
        <f t="shared" si="8"/>
        <v>2.8559999999999999</v>
      </c>
      <c r="T48" s="38">
        <f>R48/'Input &amp; Results'!$C$12*'Input &amp; Results'!$C$13*720/42</f>
        <v>1028.5714285714287</v>
      </c>
      <c r="U48">
        <f t="shared" si="10"/>
        <v>4</v>
      </c>
    </row>
    <row r="49" spans="1:21" x14ac:dyDescent="0.35">
      <c r="A49">
        <v>47</v>
      </c>
      <c r="B49" s="7">
        <f>IF(A49&lt;'Input &amp; Results'!$C$6,MIN('Input &amp; Results'!$C$2+'Input &amp; Results'!$C$4*A49,'Input &amp; Results'!$C$3),MAX('Input &amp; Results'!C$3-('Input &amp; Results'!$C$3/('Input &amp; Results'!$C$5-'Input &amp; Results'!$C$6))*(A49-'Input &amp; Results'!$C$6),0))</f>
        <v>500</v>
      </c>
      <c r="C49" s="8">
        <f>IF(A49&lt;('Input &amp; Results'!$C$5*0.15),1.5,IF(A49&lt;('Input &amp; Results'!$C$5*0.25),2.5,IF(A49&lt;('Input &amp; Results'!$C$5*0.9),3.5,1.5)))</f>
        <v>3.5</v>
      </c>
      <c r="D49" s="8">
        <f t="shared" si="11"/>
        <v>1.75</v>
      </c>
      <c r="E49" s="9">
        <f>D49*(1+'Input &amp; Results'!$C$7)</f>
        <v>2.1</v>
      </c>
      <c r="F49">
        <f t="shared" si="2"/>
        <v>11.4975</v>
      </c>
      <c r="G49">
        <f t="shared" si="3"/>
        <v>4644.99</v>
      </c>
      <c r="H49">
        <f t="shared" si="4"/>
        <v>1.147761304670126</v>
      </c>
      <c r="I49" s="10">
        <f>IF(A49&lt;('Input &amp; Results'!$C$5*0.1),(ROUNDUP(E49/'Input &amp; Results'!$C$10,0))*'Input &amp; Results'!$C$10,0)</f>
        <v>0</v>
      </c>
      <c r="J49" s="11">
        <f>IF(A49&gt;(('Input &amp; Results'!$C$5-1)*0.1),(ROUNDUP(E49/'Input &amp; Results'!$C$12,0))*'Input &amp; Results'!$C$12,0)</f>
        <v>2.52</v>
      </c>
      <c r="K49" s="11">
        <f t="shared" si="5"/>
        <v>2.52</v>
      </c>
      <c r="L49" s="11">
        <f>(I49/'Input &amp; Results'!$C$10)*'Input &amp; Results'!$C$11*720/42</f>
        <v>0</v>
      </c>
      <c r="M49" s="28">
        <f>(J49/'Input &amp; Results'!$C$12)*'Input &amp; Results'!$C$13*720/42</f>
        <v>3085.7142857142858</v>
      </c>
      <c r="N49" s="27">
        <f t="shared" si="6"/>
        <v>2.52</v>
      </c>
      <c r="O49" s="28">
        <f t="shared" si="7"/>
        <v>3085.7142857142858</v>
      </c>
      <c r="P49" s="14">
        <f>IF(A49&lt;'Input &amp; Results'!$C$16*3,(D49+'Input &amp; Results'!$C$17)*(1+'Input &amp; Results'!$C$7),E49)</f>
        <v>2.1</v>
      </c>
      <c r="Q49" s="15">
        <f>IF(A49&lt;'Input &amp; Results'!$C$16,0,IF(A49&lt;('Input &amp; Results'!$C$16*2),'Input &amp; Results'!$C$15,IF(A49&lt;('Input &amp; Results'!$C$16*3),'Input &amp; Results'!$C$15*2,'Input &amp; Results'!$C$15*3)))</f>
        <v>2.016</v>
      </c>
      <c r="R49" s="15">
        <f>IF(A49&lt;6,(ROUNDUP((P49-Q49)/'Input &amp; Results'!$C$10,0))*'Input &amp; Results'!$C$10,IF((P49-Q49)&lt;0,0,(ROUNDUP((P49-Q49)/'Input &amp; Results'!$C$12,0))*'Input &amp; Results'!$C$12))</f>
        <v>0.84</v>
      </c>
      <c r="S49" s="16">
        <f t="shared" si="8"/>
        <v>2.8559999999999999</v>
      </c>
      <c r="T49" s="38">
        <f>R49/'Input &amp; Results'!$C$12*'Input &amp; Results'!$C$13*720/42</f>
        <v>1028.5714285714287</v>
      </c>
      <c r="U49">
        <f t="shared" si="10"/>
        <v>4</v>
      </c>
    </row>
    <row r="50" spans="1:21" x14ac:dyDescent="0.35">
      <c r="A50">
        <v>48</v>
      </c>
      <c r="B50" s="7">
        <f>IF(A50&lt;'Input &amp; Results'!$C$6,MIN('Input &amp; Results'!$C$2+'Input &amp; Results'!$C$4*A50,'Input &amp; Results'!$C$3),MAX('Input &amp; Results'!C$3-('Input &amp; Results'!$C$3/('Input &amp; Results'!$C$5-'Input &amp; Results'!$C$6))*(A50-'Input &amp; Results'!$C$6),0))</f>
        <v>500</v>
      </c>
      <c r="C50" s="8">
        <f>IF(A50&lt;('Input &amp; Results'!$C$5*0.15),1.5,IF(A50&lt;('Input &amp; Results'!$C$5*0.25),2.5,IF(A50&lt;('Input &amp; Results'!$C$5*0.9),3.5,1.5)))</f>
        <v>3.5</v>
      </c>
      <c r="D50" s="8">
        <f t="shared" si="11"/>
        <v>1.75</v>
      </c>
      <c r="E50" s="9">
        <f>D50*(1+'Input &amp; Results'!$C$7)</f>
        <v>2.1</v>
      </c>
      <c r="F50">
        <f t="shared" si="2"/>
        <v>11.4975</v>
      </c>
      <c r="G50">
        <f t="shared" si="3"/>
        <v>4644.99</v>
      </c>
      <c r="H50">
        <f t="shared" si="4"/>
        <v>1.147761304670126</v>
      </c>
      <c r="I50" s="10">
        <f>IF(A50&lt;('Input &amp; Results'!$C$5*0.1),(ROUNDUP(E50/'Input &amp; Results'!$C$10,0))*'Input &amp; Results'!$C$10,0)</f>
        <v>0</v>
      </c>
      <c r="J50" s="11">
        <f>IF(A50&gt;(('Input &amp; Results'!$C$5-1)*0.1),(ROUNDUP(E50/'Input &amp; Results'!$C$12,0))*'Input &amp; Results'!$C$12,0)</f>
        <v>2.52</v>
      </c>
      <c r="K50" s="11">
        <f t="shared" si="5"/>
        <v>2.52</v>
      </c>
      <c r="L50" s="11">
        <f>(I50/'Input &amp; Results'!$C$10)*'Input &amp; Results'!$C$11*720/42</f>
        <v>0</v>
      </c>
      <c r="M50" s="28">
        <f>(J50/'Input &amp; Results'!$C$12)*'Input &amp; Results'!$C$13*720/42</f>
        <v>3085.7142857142858</v>
      </c>
      <c r="N50" s="27">
        <f t="shared" si="6"/>
        <v>2.52</v>
      </c>
      <c r="O50" s="28">
        <f t="shared" si="7"/>
        <v>3085.7142857142858</v>
      </c>
      <c r="P50" s="14">
        <f>IF(A50&lt;'Input &amp; Results'!$C$16*3,(D50+'Input &amp; Results'!$C$17)*(1+'Input &amp; Results'!$C$7),E50)</f>
        <v>2.1</v>
      </c>
      <c r="Q50" s="15">
        <f>IF(A50&lt;'Input &amp; Results'!$C$16,0,IF(A50&lt;('Input &amp; Results'!$C$16*2),'Input &amp; Results'!$C$15,IF(A50&lt;('Input &amp; Results'!$C$16*3),'Input &amp; Results'!$C$15*2,'Input &amp; Results'!$C$15*3)))</f>
        <v>2.016</v>
      </c>
      <c r="R50" s="15">
        <f>IF(A50&lt;6,(ROUNDUP((P50-Q50)/'Input &amp; Results'!$C$10,0))*'Input &amp; Results'!$C$10,IF((P50-Q50)&lt;0,0,(ROUNDUP((P50-Q50)/'Input &amp; Results'!$C$12,0))*'Input &amp; Results'!$C$12))</f>
        <v>0.84</v>
      </c>
      <c r="S50" s="16">
        <f t="shared" si="8"/>
        <v>2.8559999999999999</v>
      </c>
      <c r="T50" s="38">
        <f>R50/'Input &amp; Results'!$C$12*'Input &amp; Results'!$C$13*720/42</f>
        <v>1028.5714285714287</v>
      </c>
      <c r="U50">
        <f t="shared" si="10"/>
        <v>4</v>
      </c>
    </row>
    <row r="51" spans="1:21" x14ac:dyDescent="0.35">
      <c r="A51">
        <v>49</v>
      </c>
      <c r="B51" s="7">
        <f>IF(A51&lt;'Input &amp; Results'!$C$6,MIN('Input &amp; Results'!$C$2+'Input &amp; Results'!$C$4*A51,'Input &amp; Results'!$C$3),MAX('Input &amp; Results'!C$3-('Input &amp; Results'!$C$3/('Input &amp; Results'!$C$5-'Input &amp; Results'!$C$6))*(A51-'Input &amp; Results'!$C$6),0))</f>
        <v>500</v>
      </c>
      <c r="C51" s="8">
        <f>IF(A51&lt;('Input &amp; Results'!$C$5*0.15),1.5,IF(A51&lt;('Input &amp; Results'!$C$5*0.25),2.5,IF(A51&lt;('Input &amp; Results'!$C$5*0.9),3.5,1.5)))</f>
        <v>3.5</v>
      </c>
      <c r="D51" s="8">
        <f t="shared" si="11"/>
        <v>1.75</v>
      </c>
      <c r="E51" s="9">
        <f>D51*(1+'Input &amp; Results'!$C$7)</f>
        <v>2.1</v>
      </c>
      <c r="F51">
        <f t="shared" si="2"/>
        <v>11.4975</v>
      </c>
      <c r="G51">
        <f t="shared" si="3"/>
        <v>4644.99</v>
      </c>
      <c r="H51">
        <f t="shared" si="4"/>
        <v>1.147761304670126</v>
      </c>
      <c r="I51" s="10">
        <f>IF(A51&lt;('Input &amp; Results'!$C$5*0.1),(ROUNDUP(E51/'Input &amp; Results'!$C$10,0))*'Input &amp; Results'!$C$10,0)</f>
        <v>0</v>
      </c>
      <c r="J51" s="11">
        <f>IF(A51&gt;(('Input &amp; Results'!$C$5-1)*0.1),(ROUNDUP(E51/'Input &amp; Results'!$C$12,0))*'Input &amp; Results'!$C$12,0)</f>
        <v>2.52</v>
      </c>
      <c r="K51" s="11">
        <f t="shared" si="5"/>
        <v>2.52</v>
      </c>
      <c r="L51" s="11">
        <f>(I51/'Input &amp; Results'!$C$10)*'Input &amp; Results'!$C$11*720/42</f>
        <v>0</v>
      </c>
      <c r="M51" s="28">
        <f>(J51/'Input &amp; Results'!$C$12)*'Input &amp; Results'!$C$13*720/42</f>
        <v>3085.7142857142858</v>
      </c>
      <c r="N51" s="27">
        <f t="shared" si="6"/>
        <v>2.52</v>
      </c>
      <c r="O51" s="28">
        <f t="shared" si="7"/>
        <v>3085.7142857142858</v>
      </c>
      <c r="P51" s="14">
        <f>IF(A51&lt;'Input &amp; Results'!$C$16*3,(D51+'Input &amp; Results'!$C$17)*(1+'Input &amp; Results'!$C$7),E51)</f>
        <v>2.1</v>
      </c>
      <c r="Q51" s="15">
        <f>IF(A51&lt;'Input &amp; Results'!$C$16,0,IF(A51&lt;('Input &amp; Results'!$C$16*2),'Input &amp; Results'!$C$15,IF(A51&lt;('Input &amp; Results'!$C$16*3),'Input &amp; Results'!$C$15*2,'Input &amp; Results'!$C$15*3)))</f>
        <v>2.016</v>
      </c>
      <c r="R51" s="15">
        <f>IF(A51&lt;6,(ROUNDUP((P51-Q51)/'Input &amp; Results'!$C$10,0))*'Input &amp; Results'!$C$10,IF((P51-Q51)&lt;0,0,(ROUNDUP((P51-Q51)/'Input &amp; Results'!$C$12,0))*'Input &amp; Results'!$C$12))</f>
        <v>0.84</v>
      </c>
      <c r="S51" s="16">
        <f t="shared" si="8"/>
        <v>2.8559999999999999</v>
      </c>
      <c r="T51" s="38">
        <f>R51/'Input &amp; Results'!$C$12*'Input &amp; Results'!$C$13*720/42</f>
        <v>1028.5714285714287</v>
      </c>
      <c r="U51">
        <f t="shared" si="10"/>
        <v>5</v>
      </c>
    </row>
    <row r="52" spans="1:21" x14ac:dyDescent="0.35">
      <c r="A52">
        <v>50</v>
      </c>
      <c r="B52" s="7">
        <f>IF(A52&lt;'Input &amp; Results'!$C$6,MIN('Input &amp; Results'!$C$2+'Input &amp; Results'!$C$4*A52,'Input &amp; Results'!$C$3),MAX('Input &amp; Results'!C$3-('Input &amp; Results'!$C$3/('Input &amp; Results'!$C$5-'Input &amp; Results'!$C$6))*(A52-'Input &amp; Results'!$C$6),0))</f>
        <v>500</v>
      </c>
      <c r="C52" s="8">
        <f>IF(A52&lt;('Input &amp; Results'!$C$5*0.15),1.5,IF(A52&lt;('Input &amp; Results'!$C$5*0.25),2.5,IF(A52&lt;('Input &amp; Results'!$C$5*0.9),3.5,1.5)))</f>
        <v>3.5</v>
      </c>
      <c r="D52" s="8">
        <f t="shared" si="11"/>
        <v>1.75</v>
      </c>
      <c r="E52" s="9">
        <f>D52*(1+'Input &amp; Results'!$C$7)</f>
        <v>2.1</v>
      </c>
      <c r="F52">
        <f t="shared" si="2"/>
        <v>11.4975</v>
      </c>
      <c r="G52">
        <f t="shared" si="3"/>
        <v>4644.99</v>
      </c>
      <c r="H52">
        <f t="shared" si="4"/>
        <v>1.147761304670126</v>
      </c>
      <c r="I52" s="10">
        <f>IF(A52&lt;('Input &amp; Results'!$C$5*0.1),(ROUNDUP(E52/'Input &amp; Results'!$C$10,0))*'Input &amp; Results'!$C$10,0)</f>
        <v>0</v>
      </c>
      <c r="J52" s="11">
        <f>IF(A52&gt;(('Input &amp; Results'!$C$5-1)*0.1),(ROUNDUP(E52/'Input &amp; Results'!$C$12,0))*'Input &amp; Results'!$C$12,0)</f>
        <v>2.52</v>
      </c>
      <c r="K52" s="11">
        <f t="shared" si="5"/>
        <v>2.52</v>
      </c>
      <c r="L52" s="11">
        <f>(I52/'Input &amp; Results'!$C$10)*'Input &amp; Results'!$C$11*720/42</f>
        <v>0</v>
      </c>
      <c r="M52" s="28">
        <f>(J52/'Input &amp; Results'!$C$12)*'Input &amp; Results'!$C$13*720/42</f>
        <v>3085.7142857142858</v>
      </c>
      <c r="N52" s="27">
        <f t="shared" si="6"/>
        <v>2.52</v>
      </c>
      <c r="O52" s="28">
        <f t="shared" si="7"/>
        <v>3085.7142857142858</v>
      </c>
      <c r="P52" s="14">
        <f>IF(A52&lt;'Input &amp; Results'!$C$16*3,(D52+'Input &amp; Results'!$C$17)*(1+'Input &amp; Results'!$C$7),E52)</f>
        <v>2.1</v>
      </c>
      <c r="Q52" s="15">
        <f>IF(A52&lt;'Input &amp; Results'!$C$16,0,IF(A52&lt;('Input &amp; Results'!$C$16*2),'Input &amp; Results'!$C$15,IF(A52&lt;('Input &amp; Results'!$C$16*3),'Input &amp; Results'!$C$15*2,'Input &amp; Results'!$C$15*3)))</f>
        <v>2.016</v>
      </c>
      <c r="R52" s="15">
        <f>IF(A52&lt;6,(ROUNDUP((P52-Q52)/'Input &amp; Results'!$C$10,0))*'Input &amp; Results'!$C$10,IF((P52-Q52)&lt;0,0,(ROUNDUP((P52-Q52)/'Input &amp; Results'!$C$12,0))*'Input &amp; Results'!$C$12))</f>
        <v>0.84</v>
      </c>
      <c r="S52" s="16">
        <f t="shared" si="8"/>
        <v>2.8559999999999999</v>
      </c>
      <c r="T52" s="38">
        <f>R52/'Input &amp; Results'!$C$12*'Input &amp; Results'!$C$13*720/42</f>
        <v>1028.5714285714287</v>
      </c>
      <c r="U52">
        <f t="shared" si="10"/>
        <v>5</v>
      </c>
    </row>
    <row r="53" spans="1:21" x14ac:dyDescent="0.35">
      <c r="A53">
        <v>51</v>
      </c>
      <c r="B53" s="7">
        <f>IF(A53&lt;'Input &amp; Results'!$C$6,MIN('Input &amp; Results'!$C$2+'Input &amp; Results'!$C$4*A53,'Input &amp; Results'!$C$3),MAX('Input &amp; Results'!C$3-('Input &amp; Results'!$C$3/('Input &amp; Results'!$C$5-'Input &amp; Results'!$C$6))*(A53-'Input &amp; Results'!$C$6),0))</f>
        <v>500</v>
      </c>
      <c r="C53" s="8">
        <f>IF(A53&lt;('Input &amp; Results'!$C$5*0.15),1.5,IF(A53&lt;('Input &amp; Results'!$C$5*0.25),2.5,IF(A53&lt;('Input &amp; Results'!$C$5*0.9),3.5,1.5)))</f>
        <v>3.5</v>
      </c>
      <c r="D53" s="8">
        <f t="shared" si="11"/>
        <v>1.75</v>
      </c>
      <c r="E53" s="9">
        <f>D53*(1+'Input &amp; Results'!$C$7)</f>
        <v>2.1</v>
      </c>
      <c r="F53">
        <f t="shared" si="2"/>
        <v>11.4975</v>
      </c>
      <c r="G53">
        <f t="shared" si="3"/>
        <v>4644.99</v>
      </c>
      <c r="H53">
        <f t="shared" si="4"/>
        <v>1.147761304670126</v>
      </c>
      <c r="I53" s="10">
        <f>IF(A53&lt;('Input &amp; Results'!$C$5*0.1),(ROUNDUP(E53/'Input &amp; Results'!$C$10,0))*'Input &amp; Results'!$C$10,0)</f>
        <v>0</v>
      </c>
      <c r="J53" s="11">
        <f>IF(A53&gt;(('Input &amp; Results'!$C$5-1)*0.1),(ROUNDUP(E53/'Input &amp; Results'!$C$12,0))*'Input &amp; Results'!$C$12,0)</f>
        <v>2.52</v>
      </c>
      <c r="K53" s="11">
        <f t="shared" si="5"/>
        <v>2.52</v>
      </c>
      <c r="L53" s="11">
        <f>(I53/'Input &amp; Results'!$C$10)*'Input &amp; Results'!$C$11*720/42</f>
        <v>0</v>
      </c>
      <c r="M53" s="28">
        <f>(J53/'Input &amp; Results'!$C$12)*'Input &amp; Results'!$C$13*720/42</f>
        <v>3085.7142857142858</v>
      </c>
      <c r="N53" s="27">
        <f t="shared" si="6"/>
        <v>2.52</v>
      </c>
      <c r="O53" s="28">
        <f t="shared" si="7"/>
        <v>3085.7142857142858</v>
      </c>
      <c r="P53" s="14">
        <f>IF(A53&lt;'Input &amp; Results'!$C$16*3,(D53+'Input &amp; Results'!$C$17)*(1+'Input &amp; Results'!$C$7),E53)</f>
        <v>2.1</v>
      </c>
      <c r="Q53" s="15">
        <f>IF(A53&lt;'Input &amp; Results'!$C$16,0,IF(A53&lt;('Input &amp; Results'!$C$16*2),'Input &amp; Results'!$C$15,IF(A53&lt;('Input &amp; Results'!$C$16*3),'Input &amp; Results'!$C$15*2,'Input &amp; Results'!$C$15*3)))</f>
        <v>2.016</v>
      </c>
      <c r="R53" s="15">
        <f>IF(A53&lt;6,(ROUNDUP((P53-Q53)/'Input &amp; Results'!$C$10,0))*'Input &amp; Results'!$C$10,IF((P53-Q53)&lt;0,0,(ROUNDUP((P53-Q53)/'Input &amp; Results'!$C$12,0))*'Input &amp; Results'!$C$12))</f>
        <v>0.84</v>
      </c>
      <c r="S53" s="16">
        <f t="shared" si="8"/>
        <v>2.8559999999999999</v>
      </c>
      <c r="T53" s="38">
        <f>R53/'Input &amp; Results'!$C$12*'Input &amp; Results'!$C$13*720/42</f>
        <v>1028.5714285714287</v>
      </c>
      <c r="U53">
        <f t="shared" si="10"/>
        <v>5</v>
      </c>
    </row>
    <row r="54" spans="1:21" x14ac:dyDescent="0.35">
      <c r="A54">
        <v>52</v>
      </c>
      <c r="B54" s="7">
        <f>IF(A54&lt;'Input &amp; Results'!$C$6,MIN('Input &amp; Results'!$C$2+'Input &amp; Results'!$C$4*A54,'Input &amp; Results'!$C$3),MAX('Input &amp; Results'!C$3-('Input &amp; Results'!$C$3/('Input &amp; Results'!$C$5-'Input &amp; Results'!$C$6))*(A54-'Input &amp; Results'!$C$6),0))</f>
        <v>500</v>
      </c>
      <c r="C54" s="8">
        <f>IF(A54&lt;('Input &amp; Results'!$C$5*0.15),1.5,IF(A54&lt;('Input &amp; Results'!$C$5*0.25),2.5,IF(A54&lt;('Input &amp; Results'!$C$5*0.9),3.5,1.5)))</f>
        <v>3.5</v>
      </c>
      <c r="D54" s="8">
        <f t="shared" si="11"/>
        <v>1.75</v>
      </c>
      <c r="E54" s="9">
        <f>D54*(1+'Input &amp; Results'!$C$7)</f>
        <v>2.1</v>
      </c>
      <c r="F54">
        <f t="shared" si="2"/>
        <v>11.4975</v>
      </c>
      <c r="G54">
        <f t="shared" si="3"/>
        <v>4644.99</v>
      </c>
      <c r="H54">
        <f t="shared" si="4"/>
        <v>1.147761304670126</v>
      </c>
      <c r="I54" s="10">
        <f>IF(A54&lt;('Input &amp; Results'!$C$5*0.1),(ROUNDUP(E54/'Input &amp; Results'!$C$10,0))*'Input &amp; Results'!$C$10,0)</f>
        <v>0</v>
      </c>
      <c r="J54" s="11">
        <f>IF(A54&gt;(('Input &amp; Results'!$C$5-1)*0.1),(ROUNDUP(E54/'Input &amp; Results'!$C$12,0))*'Input &amp; Results'!$C$12,0)</f>
        <v>2.52</v>
      </c>
      <c r="K54" s="11">
        <f t="shared" si="5"/>
        <v>2.52</v>
      </c>
      <c r="L54" s="11">
        <f>(I54/'Input &amp; Results'!$C$10)*'Input &amp; Results'!$C$11*720/42</f>
        <v>0</v>
      </c>
      <c r="M54" s="28">
        <f>(J54/'Input &amp; Results'!$C$12)*'Input &amp; Results'!$C$13*720/42</f>
        <v>3085.7142857142858</v>
      </c>
      <c r="N54" s="27">
        <f t="shared" si="6"/>
        <v>2.52</v>
      </c>
      <c r="O54" s="28">
        <f t="shared" si="7"/>
        <v>3085.7142857142858</v>
      </c>
      <c r="P54" s="14">
        <f>IF(A54&lt;'Input &amp; Results'!$C$16*3,(D54+'Input &amp; Results'!$C$17)*(1+'Input &amp; Results'!$C$7),E54)</f>
        <v>2.1</v>
      </c>
      <c r="Q54" s="15">
        <f>IF(A54&lt;'Input &amp; Results'!$C$16,0,IF(A54&lt;('Input &amp; Results'!$C$16*2),'Input &amp; Results'!$C$15,IF(A54&lt;('Input &amp; Results'!$C$16*3),'Input &amp; Results'!$C$15*2,'Input &amp; Results'!$C$15*3)))</f>
        <v>2.016</v>
      </c>
      <c r="R54" s="15">
        <f>IF(A54&lt;6,(ROUNDUP((P54-Q54)/'Input &amp; Results'!$C$10,0))*'Input &amp; Results'!$C$10,IF((P54-Q54)&lt;0,0,(ROUNDUP((P54-Q54)/'Input &amp; Results'!$C$12,0))*'Input &amp; Results'!$C$12))</f>
        <v>0.84</v>
      </c>
      <c r="S54" s="16">
        <f t="shared" si="8"/>
        <v>2.8559999999999999</v>
      </c>
      <c r="T54" s="38">
        <f>R54/'Input &amp; Results'!$C$12*'Input &amp; Results'!$C$13*720/42</f>
        <v>1028.5714285714287</v>
      </c>
      <c r="U54">
        <f t="shared" si="10"/>
        <v>5</v>
      </c>
    </row>
    <row r="55" spans="1:21" x14ac:dyDescent="0.35">
      <c r="A55">
        <v>53</v>
      </c>
      <c r="B55" s="7">
        <f>IF(A55&lt;'Input &amp; Results'!$C$6,MIN('Input &amp; Results'!$C$2+'Input &amp; Results'!$C$4*A55,'Input &amp; Results'!$C$3),MAX('Input &amp; Results'!C$3-('Input &amp; Results'!$C$3/('Input &amp; Results'!$C$5-'Input &amp; Results'!$C$6))*(A55-'Input &amp; Results'!$C$6),0))</f>
        <v>500</v>
      </c>
      <c r="C55" s="8">
        <f>IF(A55&lt;('Input &amp; Results'!$C$5*0.15),1.5,IF(A55&lt;('Input &amp; Results'!$C$5*0.25),2.5,IF(A55&lt;('Input &amp; Results'!$C$5*0.9),3.5,1.5)))</f>
        <v>3.5</v>
      </c>
      <c r="D55" s="8">
        <f t="shared" si="11"/>
        <v>1.75</v>
      </c>
      <c r="E55" s="9">
        <f>D55*(1+'Input &amp; Results'!$C$7)</f>
        <v>2.1</v>
      </c>
      <c r="F55">
        <f t="shared" si="2"/>
        <v>11.4975</v>
      </c>
      <c r="G55">
        <f t="shared" si="3"/>
        <v>4644.99</v>
      </c>
      <c r="H55">
        <f t="shared" si="4"/>
        <v>1.147761304670126</v>
      </c>
      <c r="I55" s="10">
        <f>IF(A55&lt;('Input &amp; Results'!$C$5*0.1),(ROUNDUP(E55/'Input &amp; Results'!$C$10,0))*'Input &amp; Results'!$C$10,0)</f>
        <v>0</v>
      </c>
      <c r="J55" s="11">
        <f>IF(A55&gt;(('Input &amp; Results'!$C$5-1)*0.1),(ROUNDUP(E55/'Input &amp; Results'!$C$12,0))*'Input &amp; Results'!$C$12,0)</f>
        <v>2.52</v>
      </c>
      <c r="K55" s="11">
        <f t="shared" si="5"/>
        <v>2.52</v>
      </c>
      <c r="L55" s="11">
        <f>(I55/'Input &amp; Results'!$C$10)*'Input &amp; Results'!$C$11*720/42</f>
        <v>0</v>
      </c>
      <c r="M55" s="28">
        <f>(J55/'Input &amp; Results'!$C$12)*'Input &amp; Results'!$C$13*720/42</f>
        <v>3085.7142857142858</v>
      </c>
      <c r="N55" s="27">
        <f t="shared" si="6"/>
        <v>2.52</v>
      </c>
      <c r="O55" s="28">
        <f t="shared" si="7"/>
        <v>3085.7142857142858</v>
      </c>
      <c r="P55" s="14">
        <f>IF(A55&lt;'Input &amp; Results'!$C$16*3,(D55+'Input &amp; Results'!$C$17)*(1+'Input &amp; Results'!$C$7),E55)</f>
        <v>2.1</v>
      </c>
      <c r="Q55" s="15">
        <f>IF(A55&lt;'Input &amp; Results'!$C$16,0,IF(A55&lt;('Input &amp; Results'!$C$16*2),'Input &amp; Results'!$C$15,IF(A55&lt;('Input &amp; Results'!$C$16*3),'Input &amp; Results'!$C$15*2,'Input &amp; Results'!$C$15*3)))</f>
        <v>2.016</v>
      </c>
      <c r="R55" s="15">
        <f>IF(A55&lt;6,(ROUNDUP((P55-Q55)/'Input &amp; Results'!$C$10,0))*'Input &amp; Results'!$C$10,IF((P55-Q55)&lt;0,0,(ROUNDUP((P55-Q55)/'Input &amp; Results'!$C$12,0))*'Input &amp; Results'!$C$12))</f>
        <v>0.84</v>
      </c>
      <c r="S55" s="16">
        <f t="shared" si="8"/>
        <v>2.8559999999999999</v>
      </c>
      <c r="T55" s="38">
        <f>R55/'Input &amp; Results'!$C$12*'Input &amp; Results'!$C$13*720/42</f>
        <v>1028.5714285714287</v>
      </c>
      <c r="U55">
        <f t="shared" si="10"/>
        <v>5</v>
      </c>
    </row>
    <row r="56" spans="1:21" x14ac:dyDescent="0.35">
      <c r="A56">
        <v>54</v>
      </c>
      <c r="B56" s="7">
        <f>IF(A56&lt;'Input &amp; Results'!$C$6,MIN('Input &amp; Results'!$C$2+'Input &amp; Results'!$C$4*A56,'Input &amp; Results'!$C$3),MAX('Input &amp; Results'!C$3-('Input &amp; Results'!$C$3/('Input &amp; Results'!$C$5-'Input &amp; Results'!$C$6))*(A56-'Input &amp; Results'!$C$6),0))</f>
        <v>500</v>
      </c>
      <c r="C56" s="8">
        <f>IF(A56&lt;('Input &amp; Results'!$C$5*0.15),1.5,IF(A56&lt;('Input &amp; Results'!$C$5*0.25),2.5,IF(A56&lt;('Input &amp; Results'!$C$5*0.9),3.5,1.5)))</f>
        <v>3.5</v>
      </c>
      <c r="D56" s="8">
        <f t="shared" si="11"/>
        <v>1.75</v>
      </c>
      <c r="E56" s="9">
        <f>D56*(1+'Input &amp; Results'!$C$7)</f>
        <v>2.1</v>
      </c>
      <c r="F56">
        <f t="shared" si="2"/>
        <v>11.4975</v>
      </c>
      <c r="G56">
        <f t="shared" si="3"/>
        <v>4644.99</v>
      </c>
      <c r="H56">
        <f t="shared" si="4"/>
        <v>1.147761304670126</v>
      </c>
      <c r="I56" s="10">
        <f>IF(A56&lt;('Input &amp; Results'!$C$5*0.1),(ROUNDUP(E56/'Input &amp; Results'!$C$10,0))*'Input &amp; Results'!$C$10,0)</f>
        <v>0</v>
      </c>
      <c r="J56" s="11">
        <f>IF(A56&gt;(('Input &amp; Results'!$C$5-1)*0.1),(ROUNDUP(E56/'Input &amp; Results'!$C$12,0))*'Input &amp; Results'!$C$12,0)</f>
        <v>2.52</v>
      </c>
      <c r="K56" s="11">
        <f t="shared" si="5"/>
        <v>2.52</v>
      </c>
      <c r="L56" s="11">
        <f>(I56/'Input &amp; Results'!$C$10)*'Input &amp; Results'!$C$11*720/42</f>
        <v>0</v>
      </c>
      <c r="M56" s="28">
        <f>(J56/'Input &amp; Results'!$C$12)*'Input &amp; Results'!$C$13*720/42</f>
        <v>3085.7142857142858</v>
      </c>
      <c r="N56" s="27">
        <f t="shared" si="6"/>
        <v>2.52</v>
      </c>
      <c r="O56" s="28">
        <f t="shared" si="7"/>
        <v>3085.7142857142858</v>
      </c>
      <c r="P56" s="14">
        <f>IF(A56&lt;'Input &amp; Results'!$C$16*3,(D56+'Input &amp; Results'!$C$17)*(1+'Input &amp; Results'!$C$7),E56)</f>
        <v>2.1</v>
      </c>
      <c r="Q56" s="15">
        <f>IF(A56&lt;'Input &amp; Results'!$C$16,0,IF(A56&lt;('Input &amp; Results'!$C$16*2),'Input &amp; Results'!$C$15,IF(A56&lt;('Input &amp; Results'!$C$16*3),'Input &amp; Results'!$C$15*2,'Input &amp; Results'!$C$15*3)))</f>
        <v>2.016</v>
      </c>
      <c r="R56" s="15">
        <f>IF(A56&lt;6,(ROUNDUP((P56-Q56)/'Input &amp; Results'!$C$10,0))*'Input &amp; Results'!$C$10,IF((P56-Q56)&lt;0,0,(ROUNDUP((P56-Q56)/'Input &amp; Results'!$C$12,0))*'Input &amp; Results'!$C$12))</f>
        <v>0.84</v>
      </c>
      <c r="S56" s="16">
        <f t="shared" si="8"/>
        <v>2.8559999999999999</v>
      </c>
      <c r="T56" s="38">
        <f>R56/'Input &amp; Results'!$C$12*'Input &amp; Results'!$C$13*720/42</f>
        <v>1028.5714285714287</v>
      </c>
      <c r="U56">
        <f t="shared" si="10"/>
        <v>5</v>
      </c>
    </row>
    <row r="57" spans="1:21" x14ac:dyDescent="0.35">
      <c r="A57">
        <v>55</v>
      </c>
      <c r="B57" s="7">
        <f>IF(A57&lt;'Input &amp; Results'!$C$6,MIN('Input &amp; Results'!$C$2+'Input &amp; Results'!$C$4*A57,'Input &amp; Results'!$C$3),MAX('Input &amp; Results'!C$3-('Input &amp; Results'!$C$3/('Input &amp; Results'!$C$5-'Input &amp; Results'!$C$6))*(A57-'Input &amp; Results'!$C$6),0))</f>
        <v>500</v>
      </c>
      <c r="C57" s="8">
        <f>IF(A57&lt;('Input &amp; Results'!$C$5*0.15),1.5,IF(A57&lt;('Input &amp; Results'!$C$5*0.25),2.5,IF(A57&lt;('Input &amp; Results'!$C$5*0.9),3.5,1.5)))</f>
        <v>3.5</v>
      </c>
      <c r="D57" s="8">
        <f t="shared" si="11"/>
        <v>1.75</v>
      </c>
      <c r="E57" s="9">
        <f>D57*(1+'Input &amp; Results'!$C$7)</f>
        <v>2.1</v>
      </c>
      <c r="F57">
        <f t="shared" si="2"/>
        <v>11.4975</v>
      </c>
      <c r="G57">
        <f t="shared" si="3"/>
        <v>4644.99</v>
      </c>
      <c r="H57">
        <f t="shared" si="4"/>
        <v>1.147761304670126</v>
      </c>
      <c r="I57" s="10">
        <f>IF(A57&lt;('Input &amp; Results'!$C$5*0.1),(ROUNDUP(E57/'Input &amp; Results'!$C$10,0))*'Input &amp; Results'!$C$10,0)</f>
        <v>0</v>
      </c>
      <c r="J57" s="11">
        <f>IF(A57&gt;(('Input &amp; Results'!$C$5-1)*0.1),(ROUNDUP(E57/'Input &amp; Results'!$C$12,0))*'Input &amp; Results'!$C$12,0)</f>
        <v>2.52</v>
      </c>
      <c r="K57" s="11">
        <f t="shared" si="5"/>
        <v>2.52</v>
      </c>
      <c r="L57" s="11">
        <f>(I57/'Input &amp; Results'!$C$10)*'Input &amp; Results'!$C$11*720/42</f>
        <v>0</v>
      </c>
      <c r="M57" s="28">
        <f>(J57/'Input &amp; Results'!$C$12)*'Input &amp; Results'!$C$13*720/42</f>
        <v>3085.7142857142858</v>
      </c>
      <c r="N57" s="27">
        <f t="shared" si="6"/>
        <v>2.52</v>
      </c>
      <c r="O57" s="28">
        <f t="shared" si="7"/>
        <v>3085.7142857142858</v>
      </c>
      <c r="P57" s="14">
        <f>IF(A57&lt;'Input &amp; Results'!$C$16*3,(D57+'Input &amp; Results'!$C$17)*(1+'Input &amp; Results'!$C$7),E57)</f>
        <v>2.1</v>
      </c>
      <c r="Q57" s="15">
        <f>IF(A57&lt;'Input &amp; Results'!$C$16,0,IF(A57&lt;('Input &amp; Results'!$C$16*2),'Input &amp; Results'!$C$15,IF(A57&lt;('Input &amp; Results'!$C$16*3),'Input &amp; Results'!$C$15*2,'Input &amp; Results'!$C$15*3)))</f>
        <v>2.016</v>
      </c>
      <c r="R57" s="15">
        <f>IF(A57&lt;6,(ROUNDUP((P57-Q57)/'Input &amp; Results'!$C$10,0))*'Input &amp; Results'!$C$10,IF((P57-Q57)&lt;0,0,(ROUNDUP((P57-Q57)/'Input &amp; Results'!$C$12,0))*'Input &amp; Results'!$C$12))</f>
        <v>0.84</v>
      </c>
      <c r="S57" s="16">
        <f t="shared" si="8"/>
        <v>2.8559999999999999</v>
      </c>
      <c r="T57" s="38">
        <f>R57/'Input &amp; Results'!$C$12*'Input &amp; Results'!$C$13*720/42</f>
        <v>1028.5714285714287</v>
      </c>
      <c r="U57">
        <f t="shared" si="10"/>
        <v>5</v>
      </c>
    </row>
    <row r="58" spans="1:21" x14ac:dyDescent="0.35">
      <c r="A58">
        <v>56</v>
      </c>
      <c r="B58" s="7">
        <f>IF(A58&lt;'Input &amp; Results'!$C$6,MIN('Input &amp; Results'!$C$2+'Input &amp; Results'!$C$4*A58,'Input &amp; Results'!$C$3),MAX('Input &amp; Results'!C$3-('Input &amp; Results'!$C$3/('Input &amp; Results'!$C$5-'Input &amp; Results'!$C$6))*(A58-'Input &amp; Results'!$C$6),0))</f>
        <v>500</v>
      </c>
      <c r="C58" s="8">
        <f>IF(A58&lt;('Input &amp; Results'!$C$5*0.15),1.5,IF(A58&lt;('Input &amp; Results'!$C$5*0.25),2.5,IF(A58&lt;('Input &amp; Results'!$C$5*0.9),3.5,1.5)))</f>
        <v>3.5</v>
      </c>
      <c r="D58" s="8">
        <f t="shared" si="11"/>
        <v>1.75</v>
      </c>
      <c r="E58" s="9">
        <f>D58*(1+'Input &amp; Results'!$C$7)</f>
        <v>2.1</v>
      </c>
      <c r="F58">
        <f t="shared" si="2"/>
        <v>11.4975</v>
      </c>
      <c r="G58">
        <f t="shared" si="3"/>
        <v>4644.99</v>
      </c>
      <c r="H58">
        <f t="shared" si="4"/>
        <v>1.147761304670126</v>
      </c>
      <c r="I58" s="10">
        <f>IF(A58&lt;('Input &amp; Results'!$C$5*0.1),(ROUNDUP(E58/'Input &amp; Results'!$C$10,0))*'Input &amp; Results'!$C$10,0)</f>
        <v>0</v>
      </c>
      <c r="J58" s="11">
        <f>IF(A58&gt;(('Input &amp; Results'!$C$5-1)*0.1),(ROUNDUP(E58/'Input &amp; Results'!$C$12,0))*'Input &amp; Results'!$C$12,0)</f>
        <v>2.52</v>
      </c>
      <c r="K58" s="11">
        <f t="shared" si="5"/>
        <v>2.52</v>
      </c>
      <c r="L58" s="11">
        <f>(I58/'Input &amp; Results'!$C$10)*'Input &amp; Results'!$C$11*720/42</f>
        <v>0</v>
      </c>
      <c r="M58" s="28">
        <f>(J58/'Input &amp; Results'!$C$12)*'Input &amp; Results'!$C$13*720/42</f>
        <v>3085.7142857142858</v>
      </c>
      <c r="N58" s="27">
        <f t="shared" si="6"/>
        <v>2.52</v>
      </c>
      <c r="O58" s="28">
        <f t="shared" si="7"/>
        <v>3085.7142857142858</v>
      </c>
      <c r="P58" s="14">
        <f>IF(A58&lt;'Input &amp; Results'!$C$16*3,(D58+'Input &amp; Results'!$C$17)*(1+'Input &amp; Results'!$C$7),E58)</f>
        <v>2.1</v>
      </c>
      <c r="Q58" s="15">
        <f>IF(A58&lt;'Input &amp; Results'!$C$16,0,IF(A58&lt;('Input &amp; Results'!$C$16*2),'Input &amp; Results'!$C$15,IF(A58&lt;('Input &amp; Results'!$C$16*3),'Input &amp; Results'!$C$15*2,'Input &amp; Results'!$C$15*3)))</f>
        <v>2.016</v>
      </c>
      <c r="R58" s="15">
        <f>IF(A58&lt;6,(ROUNDUP((P58-Q58)/'Input &amp; Results'!$C$10,0))*'Input &amp; Results'!$C$10,IF((P58-Q58)&lt;0,0,(ROUNDUP((P58-Q58)/'Input &amp; Results'!$C$12,0))*'Input &amp; Results'!$C$12))</f>
        <v>0.84</v>
      </c>
      <c r="S58" s="16">
        <f t="shared" si="8"/>
        <v>2.8559999999999999</v>
      </c>
      <c r="T58" s="38">
        <f>R58/'Input &amp; Results'!$C$12*'Input &amp; Results'!$C$13*720/42</f>
        <v>1028.5714285714287</v>
      </c>
      <c r="U58">
        <f t="shared" si="10"/>
        <v>5</v>
      </c>
    </row>
    <row r="59" spans="1:21" x14ac:dyDescent="0.35">
      <c r="A59">
        <v>57</v>
      </c>
      <c r="B59" s="7">
        <f>IF(A59&lt;'Input &amp; Results'!$C$6,MIN('Input &amp; Results'!$C$2+'Input &amp; Results'!$C$4*A59,'Input &amp; Results'!$C$3),MAX('Input &amp; Results'!C$3-('Input &amp; Results'!$C$3/('Input &amp; Results'!$C$5-'Input &amp; Results'!$C$6))*(A59-'Input &amp; Results'!$C$6),0))</f>
        <v>500</v>
      </c>
      <c r="C59" s="8">
        <f>IF(A59&lt;('Input &amp; Results'!$C$5*0.15),1.5,IF(A59&lt;('Input &amp; Results'!$C$5*0.25),2.5,IF(A59&lt;('Input &amp; Results'!$C$5*0.9),3.5,1.5)))</f>
        <v>3.5</v>
      </c>
      <c r="D59" s="8">
        <f t="shared" si="11"/>
        <v>1.75</v>
      </c>
      <c r="E59" s="9">
        <f>D59*(1+'Input &amp; Results'!$C$7)</f>
        <v>2.1</v>
      </c>
      <c r="F59">
        <f t="shared" si="2"/>
        <v>11.4975</v>
      </c>
      <c r="G59">
        <f t="shared" si="3"/>
        <v>4644.99</v>
      </c>
      <c r="H59">
        <f t="shared" si="4"/>
        <v>1.147761304670126</v>
      </c>
      <c r="I59" s="10">
        <f>IF(A59&lt;('Input &amp; Results'!$C$5*0.1),(ROUNDUP(E59/'Input &amp; Results'!$C$10,0))*'Input &amp; Results'!$C$10,0)</f>
        <v>0</v>
      </c>
      <c r="J59" s="11">
        <f>IF(A59&gt;(('Input &amp; Results'!$C$5-1)*0.1),(ROUNDUP(E59/'Input &amp; Results'!$C$12,0))*'Input &amp; Results'!$C$12,0)</f>
        <v>2.52</v>
      </c>
      <c r="K59" s="11">
        <f t="shared" si="5"/>
        <v>2.52</v>
      </c>
      <c r="L59" s="11">
        <f>(I59/'Input &amp; Results'!$C$10)*'Input &amp; Results'!$C$11*720/42</f>
        <v>0</v>
      </c>
      <c r="M59" s="28">
        <f>(J59/'Input &amp; Results'!$C$12)*'Input &amp; Results'!$C$13*720/42</f>
        <v>3085.7142857142858</v>
      </c>
      <c r="N59" s="27">
        <f t="shared" si="6"/>
        <v>2.52</v>
      </c>
      <c r="O59" s="28">
        <f t="shared" si="7"/>
        <v>3085.7142857142858</v>
      </c>
      <c r="P59" s="14">
        <f>IF(A59&lt;'Input &amp; Results'!$C$16*3,(D59+'Input &amp; Results'!$C$17)*(1+'Input &amp; Results'!$C$7),E59)</f>
        <v>2.1</v>
      </c>
      <c r="Q59" s="15">
        <f>IF(A59&lt;'Input &amp; Results'!$C$16,0,IF(A59&lt;('Input &amp; Results'!$C$16*2),'Input &amp; Results'!$C$15,IF(A59&lt;('Input &amp; Results'!$C$16*3),'Input &amp; Results'!$C$15*2,'Input &amp; Results'!$C$15*3)))</f>
        <v>2.016</v>
      </c>
      <c r="R59" s="15">
        <f>IF(A59&lt;6,(ROUNDUP((P59-Q59)/'Input &amp; Results'!$C$10,0))*'Input &amp; Results'!$C$10,IF((P59-Q59)&lt;0,0,(ROUNDUP((P59-Q59)/'Input &amp; Results'!$C$12,0))*'Input &amp; Results'!$C$12))</f>
        <v>0.84</v>
      </c>
      <c r="S59" s="16">
        <f t="shared" si="8"/>
        <v>2.8559999999999999</v>
      </c>
      <c r="T59" s="38">
        <f>R59/'Input &amp; Results'!$C$12*'Input &amp; Results'!$C$13*720/42</f>
        <v>1028.5714285714287</v>
      </c>
      <c r="U59">
        <f t="shared" si="10"/>
        <v>5</v>
      </c>
    </row>
    <row r="60" spans="1:21" x14ac:dyDescent="0.35">
      <c r="A60">
        <v>58</v>
      </c>
      <c r="B60" s="7">
        <f>IF(A60&lt;'Input &amp; Results'!$C$6,MIN('Input &amp; Results'!$C$2+'Input &amp; Results'!$C$4*A60,'Input &amp; Results'!$C$3),MAX('Input &amp; Results'!C$3-('Input &amp; Results'!$C$3/('Input &amp; Results'!$C$5-'Input &amp; Results'!$C$6))*(A60-'Input &amp; Results'!$C$6),0))</f>
        <v>500</v>
      </c>
      <c r="C60" s="8">
        <f>IF(A60&lt;('Input &amp; Results'!$C$5*0.15),1.5,IF(A60&lt;('Input &amp; Results'!$C$5*0.25),2.5,IF(A60&lt;('Input &amp; Results'!$C$5*0.9),3.5,1.5)))</f>
        <v>3.5</v>
      </c>
      <c r="D60" s="8">
        <f t="shared" si="11"/>
        <v>1.75</v>
      </c>
      <c r="E60" s="9">
        <f>D60*(1+'Input &amp; Results'!$C$7)</f>
        <v>2.1</v>
      </c>
      <c r="F60">
        <f t="shared" si="2"/>
        <v>11.4975</v>
      </c>
      <c r="G60">
        <f t="shared" si="3"/>
        <v>4644.99</v>
      </c>
      <c r="H60">
        <f t="shared" si="4"/>
        <v>1.147761304670126</v>
      </c>
      <c r="I60" s="10">
        <f>IF(A60&lt;('Input &amp; Results'!$C$5*0.1),(ROUNDUP(E60/'Input &amp; Results'!$C$10,0))*'Input &amp; Results'!$C$10,0)</f>
        <v>0</v>
      </c>
      <c r="J60" s="11">
        <f>IF(A60&gt;(('Input &amp; Results'!$C$5-1)*0.1),(ROUNDUP(E60/'Input &amp; Results'!$C$12,0))*'Input &amp; Results'!$C$12,0)</f>
        <v>2.52</v>
      </c>
      <c r="K60" s="11">
        <f t="shared" si="5"/>
        <v>2.52</v>
      </c>
      <c r="L60" s="11">
        <f>(I60/'Input &amp; Results'!$C$10)*'Input &amp; Results'!$C$11*720/42</f>
        <v>0</v>
      </c>
      <c r="M60" s="28">
        <f>(J60/'Input &amp; Results'!$C$12)*'Input &amp; Results'!$C$13*720/42</f>
        <v>3085.7142857142858</v>
      </c>
      <c r="N60" s="27">
        <f t="shared" si="6"/>
        <v>2.52</v>
      </c>
      <c r="O60" s="28">
        <f t="shared" si="7"/>
        <v>3085.7142857142858</v>
      </c>
      <c r="P60" s="14">
        <f>IF(A60&lt;'Input &amp; Results'!$C$16*3,(D60+'Input &amp; Results'!$C$17)*(1+'Input &amp; Results'!$C$7),E60)</f>
        <v>2.1</v>
      </c>
      <c r="Q60" s="15">
        <f>IF(A60&lt;'Input &amp; Results'!$C$16,0,IF(A60&lt;('Input &amp; Results'!$C$16*2),'Input &amp; Results'!$C$15,IF(A60&lt;('Input &amp; Results'!$C$16*3),'Input &amp; Results'!$C$15*2,'Input &amp; Results'!$C$15*3)))</f>
        <v>2.016</v>
      </c>
      <c r="R60" s="15">
        <f>IF(A60&lt;6,(ROUNDUP((P60-Q60)/'Input &amp; Results'!$C$10,0))*'Input &amp; Results'!$C$10,IF((P60-Q60)&lt;0,0,(ROUNDUP((P60-Q60)/'Input &amp; Results'!$C$12,0))*'Input &amp; Results'!$C$12))</f>
        <v>0.84</v>
      </c>
      <c r="S60" s="16">
        <f t="shared" si="8"/>
        <v>2.8559999999999999</v>
      </c>
      <c r="T60" s="38">
        <f>R60/'Input &amp; Results'!$C$12*'Input &amp; Results'!$C$13*720/42</f>
        <v>1028.5714285714287</v>
      </c>
      <c r="U60">
        <f t="shared" si="10"/>
        <v>5</v>
      </c>
    </row>
    <row r="61" spans="1:21" x14ac:dyDescent="0.35">
      <c r="A61">
        <v>59</v>
      </c>
      <c r="B61" s="7">
        <f>IF(A61&lt;'Input &amp; Results'!$C$6,MIN('Input &amp; Results'!$C$2+'Input &amp; Results'!$C$4*A61,'Input &amp; Results'!$C$3),MAX('Input &amp; Results'!C$3-('Input &amp; Results'!$C$3/('Input &amp; Results'!$C$5-'Input &amp; Results'!$C$6))*(A61-'Input &amp; Results'!$C$6),0))</f>
        <v>500</v>
      </c>
      <c r="C61" s="8">
        <f>IF(A61&lt;('Input &amp; Results'!$C$5*0.15),1.5,IF(A61&lt;('Input &amp; Results'!$C$5*0.25),2.5,IF(A61&lt;('Input &amp; Results'!$C$5*0.9),3.5,1.5)))</f>
        <v>3.5</v>
      </c>
      <c r="D61" s="8">
        <f t="shared" si="11"/>
        <v>1.75</v>
      </c>
      <c r="E61" s="9">
        <f>D61*(1+'Input &amp; Results'!$C$7)</f>
        <v>2.1</v>
      </c>
      <c r="F61">
        <f t="shared" si="2"/>
        <v>11.4975</v>
      </c>
      <c r="G61">
        <f t="shared" si="3"/>
        <v>4644.99</v>
      </c>
      <c r="H61">
        <f t="shared" si="4"/>
        <v>1.147761304670126</v>
      </c>
      <c r="I61" s="10">
        <f>IF(A61&lt;('Input &amp; Results'!$C$5*0.1),(ROUNDUP(E61/'Input &amp; Results'!$C$10,0))*'Input &amp; Results'!$C$10,0)</f>
        <v>0</v>
      </c>
      <c r="J61" s="11">
        <f>IF(A61&gt;(('Input &amp; Results'!$C$5-1)*0.1),(ROUNDUP(E61/'Input &amp; Results'!$C$12,0))*'Input &amp; Results'!$C$12,0)</f>
        <v>2.52</v>
      </c>
      <c r="K61" s="11">
        <f t="shared" si="5"/>
        <v>2.52</v>
      </c>
      <c r="L61" s="11">
        <f>(I61/'Input &amp; Results'!$C$10)*'Input &amp; Results'!$C$11*720/42</f>
        <v>0</v>
      </c>
      <c r="M61" s="28">
        <f>(J61/'Input &amp; Results'!$C$12)*'Input &amp; Results'!$C$13*720/42</f>
        <v>3085.7142857142858</v>
      </c>
      <c r="N61" s="27">
        <f t="shared" si="6"/>
        <v>2.52</v>
      </c>
      <c r="O61" s="28">
        <f t="shared" si="7"/>
        <v>3085.7142857142858</v>
      </c>
      <c r="P61" s="14">
        <f>IF(A61&lt;'Input &amp; Results'!$C$16*3,(D61+'Input &amp; Results'!$C$17)*(1+'Input &amp; Results'!$C$7),E61)</f>
        <v>2.1</v>
      </c>
      <c r="Q61" s="15">
        <f>IF(A61&lt;'Input &amp; Results'!$C$16,0,IF(A61&lt;('Input &amp; Results'!$C$16*2),'Input &amp; Results'!$C$15,IF(A61&lt;('Input &amp; Results'!$C$16*3),'Input &amp; Results'!$C$15*2,'Input &amp; Results'!$C$15*3)))</f>
        <v>2.016</v>
      </c>
      <c r="R61" s="15">
        <f>IF(A61&lt;6,(ROUNDUP((P61-Q61)/'Input &amp; Results'!$C$10,0))*'Input &amp; Results'!$C$10,IF((P61-Q61)&lt;0,0,(ROUNDUP((P61-Q61)/'Input &amp; Results'!$C$12,0))*'Input &amp; Results'!$C$12))</f>
        <v>0.84</v>
      </c>
      <c r="S61" s="16">
        <f t="shared" si="8"/>
        <v>2.8559999999999999</v>
      </c>
      <c r="T61" s="38">
        <f>R61/'Input &amp; Results'!$C$12*'Input &amp; Results'!$C$13*720/42</f>
        <v>1028.5714285714287</v>
      </c>
      <c r="U61">
        <f t="shared" si="10"/>
        <v>5</v>
      </c>
    </row>
    <row r="62" spans="1:21" x14ac:dyDescent="0.35">
      <c r="A62">
        <v>60</v>
      </c>
      <c r="B62" s="7">
        <f>IF(A62&lt;'Input &amp; Results'!$C$6,MIN('Input &amp; Results'!$C$2+'Input &amp; Results'!$C$4*A62,'Input &amp; Results'!$C$3),MAX('Input &amp; Results'!C$3-('Input &amp; Results'!$C$3/('Input &amp; Results'!$C$5-'Input &amp; Results'!$C$6))*(A62-'Input &amp; Results'!$C$6),0))</f>
        <v>500</v>
      </c>
      <c r="C62" s="8">
        <f>IF(A62&lt;('Input &amp; Results'!$C$5*0.15),1.5,IF(A62&lt;('Input &amp; Results'!$C$5*0.25),2.5,IF(A62&lt;('Input &amp; Results'!$C$5*0.9),3.5,1.5)))</f>
        <v>3.5</v>
      </c>
      <c r="D62" s="8">
        <f t="shared" si="11"/>
        <v>1.75</v>
      </c>
      <c r="E62" s="9">
        <f>D62*(1+'Input &amp; Results'!$C$7)</f>
        <v>2.1</v>
      </c>
      <c r="F62">
        <f t="shared" si="2"/>
        <v>11.4975</v>
      </c>
      <c r="G62">
        <f t="shared" si="3"/>
        <v>4644.99</v>
      </c>
      <c r="H62">
        <f t="shared" si="4"/>
        <v>1.147761304670126</v>
      </c>
      <c r="I62" s="10">
        <f>IF(A62&lt;('Input &amp; Results'!$C$5*0.1),(ROUNDUP(E62/'Input &amp; Results'!$C$10,0))*'Input &amp; Results'!$C$10,0)</f>
        <v>0</v>
      </c>
      <c r="J62" s="11">
        <f>IF(A62&gt;(('Input &amp; Results'!$C$5-1)*0.1),(ROUNDUP(E62/'Input &amp; Results'!$C$12,0))*'Input &amp; Results'!$C$12,0)</f>
        <v>2.52</v>
      </c>
      <c r="K62" s="11">
        <f t="shared" si="5"/>
        <v>2.52</v>
      </c>
      <c r="L62" s="11">
        <f>(I62/'Input &amp; Results'!$C$10)*'Input &amp; Results'!$C$11*720/42</f>
        <v>0</v>
      </c>
      <c r="M62" s="28">
        <f>(J62/'Input &amp; Results'!$C$12)*'Input &amp; Results'!$C$13*720/42</f>
        <v>3085.7142857142858</v>
      </c>
      <c r="N62" s="27">
        <f t="shared" si="6"/>
        <v>2.52</v>
      </c>
      <c r="O62" s="28">
        <f t="shared" si="7"/>
        <v>3085.7142857142858</v>
      </c>
      <c r="P62" s="14">
        <f>IF(A62&lt;'Input &amp; Results'!$C$16*3,(D62+'Input &amp; Results'!$C$17)*(1+'Input &amp; Results'!$C$7),E62)</f>
        <v>2.1</v>
      </c>
      <c r="Q62" s="15">
        <f>IF(A62&lt;'Input &amp; Results'!$C$16,0,IF(A62&lt;('Input &amp; Results'!$C$16*2),'Input &amp; Results'!$C$15,IF(A62&lt;('Input &amp; Results'!$C$16*3),'Input &amp; Results'!$C$15*2,'Input &amp; Results'!$C$15*3)))</f>
        <v>2.016</v>
      </c>
      <c r="R62" s="15">
        <f>IF(A62&lt;6,(ROUNDUP((P62-Q62)/'Input &amp; Results'!$C$10,0))*'Input &amp; Results'!$C$10,IF((P62-Q62)&lt;0,0,(ROUNDUP((P62-Q62)/'Input &amp; Results'!$C$12,0))*'Input &amp; Results'!$C$12))</f>
        <v>0.84</v>
      </c>
      <c r="S62" s="16">
        <f t="shared" si="8"/>
        <v>2.8559999999999999</v>
      </c>
      <c r="T62" s="38">
        <f>R62/'Input &amp; Results'!$C$12*'Input &amp; Results'!$C$13*720/42</f>
        <v>1028.5714285714287</v>
      </c>
      <c r="U62">
        <f t="shared" si="10"/>
        <v>5</v>
      </c>
    </row>
    <row r="63" spans="1:21" x14ac:dyDescent="0.35">
      <c r="A63">
        <v>61</v>
      </c>
      <c r="B63" s="7">
        <f>IF(A63&lt;'Input &amp; Results'!$C$6,MIN('Input &amp; Results'!$C$2+'Input &amp; Results'!$C$4*A63,'Input &amp; Results'!$C$3),MAX('Input &amp; Results'!C$3-('Input &amp; Results'!$C$3/('Input &amp; Results'!$C$5-'Input &amp; Results'!$C$6))*(A63-'Input &amp; Results'!$C$6),0))</f>
        <v>500</v>
      </c>
      <c r="C63" s="8">
        <f>IF(A63&lt;('Input &amp; Results'!$C$5*0.15),1.5,IF(A63&lt;('Input &amp; Results'!$C$5*0.25),2.5,IF(A63&lt;('Input &amp; Results'!$C$5*0.9),3.5,1.5)))</f>
        <v>3.5</v>
      </c>
      <c r="D63" s="8">
        <f t="shared" si="11"/>
        <v>1.75</v>
      </c>
      <c r="E63" s="9">
        <f>D63*(1+'Input &amp; Results'!$C$7)</f>
        <v>2.1</v>
      </c>
      <c r="F63">
        <f t="shared" si="2"/>
        <v>11.4975</v>
      </c>
      <c r="G63">
        <f t="shared" si="3"/>
        <v>4644.99</v>
      </c>
      <c r="H63">
        <f t="shared" si="4"/>
        <v>1.147761304670126</v>
      </c>
      <c r="I63" s="10">
        <f>IF(A63&lt;('Input &amp; Results'!$C$5*0.1),(ROUNDUP(E63/'Input &amp; Results'!$C$10,0))*'Input &amp; Results'!$C$10,0)</f>
        <v>0</v>
      </c>
      <c r="J63" s="11">
        <f>IF(A63&gt;(('Input &amp; Results'!$C$5-1)*0.1),(ROUNDUP(E63/'Input &amp; Results'!$C$12,0))*'Input &amp; Results'!$C$12,0)</f>
        <v>2.52</v>
      </c>
      <c r="K63" s="11">
        <f t="shared" si="5"/>
        <v>2.52</v>
      </c>
      <c r="L63" s="11">
        <f>(I63/'Input &amp; Results'!$C$10)*'Input &amp; Results'!$C$11*720/42</f>
        <v>0</v>
      </c>
      <c r="M63" s="28">
        <f>(J63/'Input &amp; Results'!$C$12)*'Input &amp; Results'!$C$13*720/42</f>
        <v>3085.7142857142858</v>
      </c>
      <c r="N63" s="27">
        <f t="shared" si="6"/>
        <v>2.52</v>
      </c>
      <c r="O63" s="28">
        <f t="shared" si="7"/>
        <v>3085.7142857142858</v>
      </c>
      <c r="P63" s="14">
        <f>IF(A63&lt;'Input &amp; Results'!$C$16*3,(D63+'Input &amp; Results'!$C$17)*(1+'Input &amp; Results'!$C$7),E63)</f>
        <v>2.1</v>
      </c>
      <c r="Q63" s="15">
        <f>IF(A63&lt;'Input &amp; Results'!$C$16,0,IF(A63&lt;('Input &amp; Results'!$C$16*2),'Input &amp; Results'!$C$15,IF(A63&lt;('Input &amp; Results'!$C$16*3),'Input &amp; Results'!$C$15*2,'Input &amp; Results'!$C$15*3)))</f>
        <v>2.016</v>
      </c>
      <c r="R63" s="15">
        <f>IF(A63&lt;6,(ROUNDUP((P63-Q63)/'Input &amp; Results'!$C$10,0))*'Input &amp; Results'!$C$10,IF((P63-Q63)&lt;0,0,(ROUNDUP((P63-Q63)/'Input &amp; Results'!$C$12,0))*'Input &amp; Results'!$C$12))</f>
        <v>0.84</v>
      </c>
      <c r="S63" s="16">
        <f t="shared" si="8"/>
        <v>2.8559999999999999</v>
      </c>
      <c r="T63" s="38">
        <f>R63/'Input &amp; Results'!$C$12*'Input &amp; Results'!$C$13*720/42</f>
        <v>1028.5714285714287</v>
      </c>
      <c r="U63">
        <f t="shared" si="10"/>
        <v>6</v>
      </c>
    </row>
    <row r="64" spans="1:21" x14ac:dyDescent="0.35">
      <c r="A64">
        <v>62</v>
      </c>
      <c r="B64" s="7">
        <f>IF(A64&lt;'Input &amp; Results'!$C$6,MIN('Input &amp; Results'!$C$2+'Input &amp; Results'!$C$4*A64,'Input &amp; Results'!$C$3),MAX('Input &amp; Results'!C$3-('Input &amp; Results'!$C$3/('Input &amp; Results'!$C$5-'Input &amp; Results'!$C$6))*(A64-'Input &amp; Results'!$C$6),0))</f>
        <v>500</v>
      </c>
      <c r="C64" s="8">
        <f>IF(A64&lt;('Input &amp; Results'!$C$5*0.15),1.5,IF(A64&lt;('Input &amp; Results'!$C$5*0.25),2.5,IF(A64&lt;('Input &amp; Results'!$C$5*0.9),3.5,1.5)))</f>
        <v>3.5</v>
      </c>
      <c r="D64" s="8">
        <f t="shared" si="11"/>
        <v>1.75</v>
      </c>
      <c r="E64" s="9">
        <f>D64*(1+'Input &amp; Results'!$C$7)</f>
        <v>2.1</v>
      </c>
      <c r="F64">
        <f t="shared" si="2"/>
        <v>11.4975</v>
      </c>
      <c r="G64">
        <f t="shared" si="3"/>
        <v>4644.99</v>
      </c>
      <c r="H64">
        <f t="shared" si="4"/>
        <v>1.147761304670126</v>
      </c>
      <c r="I64" s="10">
        <f>IF(A64&lt;('Input &amp; Results'!$C$5*0.1),(ROUNDUP(E64/'Input &amp; Results'!$C$10,0))*'Input &amp; Results'!$C$10,0)</f>
        <v>0</v>
      </c>
      <c r="J64" s="11">
        <f>IF(A64&gt;(('Input &amp; Results'!$C$5-1)*0.1),(ROUNDUP(E64/'Input &amp; Results'!$C$12,0))*'Input &amp; Results'!$C$12,0)</f>
        <v>2.52</v>
      </c>
      <c r="K64" s="11">
        <f t="shared" si="5"/>
        <v>2.52</v>
      </c>
      <c r="L64" s="11">
        <f>(I64/'Input &amp; Results'!$C$10)*'Input &amp; Results'!$C$11*720/42</f>
        <v>0</v>
      </c>
      <c r="M64" s="28">
        <f>(J64/'Input &amp; Results'!$C$12)*'Input &amp; Results'!$C$13*720/42</f>
        <v>3085.7142857142858</v>
      </c>
      <c r="N64" s="27">
        <f t="shared" si="6"/>
        <v>2.52</v>
      </c>
      <c r="O64" s="28">
        <f t="shared" si="7"/>
        <v>3085.7142857142858</v>
      </c>
      <c r="P64" s="14">
        <f>IF(A64&lt;'Input &amp; Results'!$C$16*3,(D64+'Input &amp; Results'!$C$17)*(1+'Input &amp; Results'!$C$7),E64)</f>
        <v>2.1</v>
      </c>
      <c r="Q64" s="15">
        <f>IF(A64&lt;'Input &amp; Results'!$C$16,0,IF(A64&lt;('Input &amp; Results'!$C$16*2),'Input &amp; Results'!$C$15,IF(A64&lt;('Input &amp; Results'!$C$16*3),'Input &amp; Results'!$C$15*2,'Input &amp; Results'!$C$15*3)))</f>
        <v>2.016</v>
      </c>
      <c r="R64" s="15">
        <f>IF(A64&lt;6,(ROUNDUP((P64-Q64)/'Input &amp; Results'!$C$10,0))*'Input &amp; Results'!$C$10,IF((P64-Q64)&lt;0,0,(ROUNDUP((P64-Q64)/'Input &amp; Results'!$C$12,0))*'Input &amp; Results'!$C$12))</f>
        <v>0.84</v>
      </c>
      <c r="S64" s="16">
        <f t="shared" si="8"/>
        <v>2.8559999999999999</v>
      </c>
      <c r="T64" s="38">
        <f>R64/'Input &amp; Results'!$C$12*'Input &amp; Results'!$C$13*720/42</f>
        <v>1028.5714285714287</v>
      </c>
      <c r="U64">
        <f t="shared" si="10"/>
        <v>6</v>
      </c>
    </row>
    <row r="65" spans="1:21" x14ac:dyDescent="0.35">
      <c r="A65">
        <v>63</v>
      </c>
      <c r="B65" s="7">
        <f>IF(A65&lt;'Input &amp; Results'!$C$6,MIN('Input &amp; Results'!$C$2+'Input &amp; Results'!$C$4*A65,'Input &amp; Results'!$C$3),MAX('Input &amp; Results'!C$3-('Input &amp; Results'!$C$3/('Input &amp; Results'!$C$5-'Input &amp; Results'!$C$6))*(A65-'Input &amp; Results'!$C$6),0))</f>
        <v>500</v>
      </c>
      <c r="C65" s="8">
        <f>IF(A65&lt;('Input &amp; Results'!$C$5*0.15),1.5,IF(A65&lt;('Input &amp; Results'!$C$5*0.25),2.5,IF(A65&lt;('Input &amp; Results'!$C$5*0.9),3.5,1.5)))</f>
        <v>3.5</v>
      </c>
      <c r="D65" s="8">
        <f t="shared" si="11"/>
        <v>1.75</v>
      </c>
      <c r="E65" s="9">
        <f>D65*(1+'Input &amp; Results'!$C$7)</f>
        <v>2.1</v>
      </c>
      <c r="F65">
        <f t="shared" si="2"/>
        <v>11.4975</v>
      </c>
      <c r="G65">
        <f t="shared" si="3"/>
        <v>4644.99</v>
      </c>
      <c r="H65">
        <f t="shared" si="4"/>
        <v>1.147761304670126</v>
      </c>
      <c r="I65" s="10">
        <f>IF(A65&lt;('Input &amp; Results'!$C$5*0.1),(ROUNDUP(E65/'Input &amp; Results'!$C$10,0))*'Input &amp; Results'!$C$10,0)</f>
        <v>0</v>
      </c>
      <c r="J65" s="11">
        <f>IF(A65&gt;(('Input &amp; Results'!$C$5-1)*0.1),(ROUNDUP(E65/'Input &amp; Results'!$C$12,0))*'Input &amp; Results'!$C$12,0)</f>
        <v>2.52</v>
      </c>
      <c r="K65" s="11">
        <f t="shared" si="5"/>
        <v>2.52</v>
      </c>
      <c r="L65" s="11">
        <f>(I65/'Input &amp; Results'!$C$10)*'Input &amp; Results'!$C$11*720/42</f>
        <v>0</v>
      </c>
      <c r="M65" s="28">
        <f>(J65/'Input &amp; Results'!$C$12)*'Input &amp; Results'!$C$13*720/42</f>
        <v>3085.7142857142858</v>
      </c>
      <c r="N65" s="27">
        <f t="shared" si="6"/>
        <v>2.52</v>
      </c>
      <c r="O65" s="28">
        <f t="shared" si="7"/>
        <v>3085.7142857142858</v>
      </c>
      <c r="P65" s="14">
        <f>IF(A65&lt;'Input &amp; Results'!$C$16*3,(D65+'Input &amp; Results'!$C$17)*(1+'Input &amp; Results'!$C$7),E65)</f>
        <v>2.1</v>
      </c>
      <c r="Q65" s="15">
        <f>IF(A65&lt;'Input &amp; Results'!$C$16,0,IF(A65&lt;('Input &amp; Results'!$C$16*2),'Input &amp; Results'!$C$15,IF(A65&lt;('Input &amp; Results'!$C$16*3),'Input &amp; Results'!$C$15*2,'Input &amp; Results'!$C$15*3)))</f>
        <v>2.016</v>
      </c>
      <c r="R65" s="15">
        <f>IF(A65&lt;6,(ROUNDUP((P65-Q65)/'Input &amp; Results'!$C$10,0))*'Input &amp; Results'!$C$10,IF((P65-Q65)&lt;0,0,(ROUNDUP((P65-Q65)/'Input &amp; Results'!$C$12,0))*'Input &amp; Results'!$C$12))</f>
        <v>0.84</v>
      </c>
      <c r="S65" s="16">
        <f t="shared" si="8"/>
        <v>2.8559999999999999</v>
      </c>
      <c r="T65" s="38">
        <f>R65/'Input &amp; Results'!$C$12*'Input &amp; Results'!$C$13*720/42</f>
        <v>1028.5714285714287</v>
      </c>
      <c r="U65">
        <f t="shared" si="10"/>
        <v>6</v>
      </c>
    </row>
    <row r="66" spans="1:21" x14ac:dyDescent="0.35">
      <c r="A66">
        <v>64</v>
      </c>
      <c r="B66" s="7">
        <f>IF(A66&lt;'Input &amp; Results'!$C$6,MIN('Input &amp; Results'!$C$2+'Input &amp; Results'!$C$4*A66,'Input &amp; Results'!$C$3),MAX('Input &amp; Results'!C$3-('Input &amp; Results'!$C$3/('Input &amp; Results'!$C$5-'Input &amp; Results'!$C$6))*(A66-'Input &amp; Results'!$C$6),0))</f>
        <v>500</v>
      </c>
      <c r="C66" s="8">
        <f>IF(A66&lt;('Input &amp; Results'!$C$5*0.15),1.5,IF(A66&lt;('Input &amp; Results'!$C$5*0.25),2.5,IF(A66&lt;('Input &amp; Results'!$C$5*0.9),3.5,1.5)))</f>
        <v>3.5</v>
      </c>
      <c r="D66" s="8">
        <f t="shared" si="11"/>
        <v>1.75</v>
      </c>
      <c r="E66" s="9">
        <f>D66*(1+'Input &amp; Results'!$C$7)</f>
        <v>2.1</v>
      </c>
      <c r="F66">
        <f t="shared" si="2"/>
        <v>11.4975</v>
      </c>
      <c r="G66">
        <f t="shared" si="3"/>
        <v>4644.99</v>
      </c>
      <c r="H66">
        <f t="shared" si="4"/>
        <v>1.147761304670126</v>
      </c>
      <c r="I66" s="10">
        <f>IF(A66&lt;('Input &amp; Results'!$C$5*0.1),(ROUNDUP(E66/'Input &amp; Results'!$C$10,0))*'Input &amp; Results'!$C$10,0)</f>
        <v>0</v>
      </c>
      <c r="J66" s="11">
        <f>IF(A66&gt;(('Input &amp; Results'!$C$5-1)*0.1),(ROUNDUP(E66/'Input &amp; Results'!$C$12,0))*'Input &amp; Results'!$C$12,0)</f>
        <v>2.52</v>
      </c>
      <c r="K66" s="11">
        <f t="shared" si="5"/>
        <v>2.52</v>
      </c>
      <c r="L66" s="11">
        <f>(I66/'Input &amp; Results'!$C$10)*'Input &amp; Results'!$C$11*720/42</f>
        <v>0</v>
      </c>
      <c r="M66" s="28">
        <f>(J66/'Input &amp; Results'!$C$12)*'Input &amp; Results'!$C$13*720/42</f>
        <v>3085.7142857142858</v>
      </c>
      <c r="N66" s="27">
        <f t="shared" si="6"/>
        <v>2.52</v>
      </c>
      <c r="O66" s="28">
        <f t="shared" si="7"/>
        <v>3085.7142857142858</v>
      </c>
      <c r="P66" s="14">
        <f>IF(A66&lt;'Input &amp; Results'!$C$16*3,(D66+'Input &amp; Results'!$C$17)*(1+'Input &amp; Results'!$C$7),E66)</f>
        <v>2.1</v>
      </c>
      <c r="Q66" s="15">
        <f>IF(A66&lt;'Input &amp; Results'!$C$16,0,IF(A66&lt;('Input &amp; Results'!$C$16*2),'Input &amp; Results'!$C$15,IF(A66&lt;('Input &amp; Results'!$C$16*3),'Input &amp; Results'!$C$15*2,'Input &amp; Results'!$C$15*3)))</f>
        <v>2.016</v>
      </c>
      <c r="R66" s="15">
        <f>IF(A66&lt;6,(ROUNDUP((P66-Q66)/'Input &amp; Results'!$C$10,0))*'Input &amp; Results'!$C$10,IF((P66-Q66)&lt;0,0,(ROUNDUP((P66-Q66)/'Input &amp; Results'!$C$12,0))*'Input &amp; Results'!$C$12))</f>
        <v>0.84</v>
      </c>
      <c r="S66" s="16">
        <f t="shared" si="8"/>
        <v>2.8559999999999999</v>
      </c>
      <c r="T66" s="38">
        <f>R66/'Input &amp; Results'!$C$12*'Input &amp; Results'!$C$13*720/42</f>
        <v>1028.5714285714287</v>
      </c>
      <c r="U66">
        <f t="shared" si="10"/>
        <v>6</v>
      </c>
    </row>
    <row r="67" spans="1:21" x14ac:dyDescent="0.35">
      <c r="A67">
        <v>65</v>
      </c>
      <c r="B67" s="7">
        <f>IF(A67&lt;'Input &amp; Results'!$C$6,MIN('Input &amp; Results'!$C$2+'Input &amp; Results'!$C$4*A67,'Input &amp; Results'!$C$3),MAX('Input &amp; Results'!C$3-('Input &amp; Results'!$C$3/('Input &amp; Results'!$C$5-'Input &amp; Results'!$C$6))*(A67-'Input &amp; Results'!$C$6),0))</f>
        <v>500</v>
      </c>
      <c r="C67" s="8">
        <f>IF(A67&lt;('Input &amp; Results'!$C$5*0.15),1.5,IF(A67&lt;('Input &amp; Results'!$C$5*0.25),2.5,IF(A67&lt;('Input &amp; Results'!$C$5*0.9),3.5,1.5)))</f>
        <v>3.5</v>
      </c>
      <c r="D67" s="8">
        <f t="shared" ref="D67:D98" si="12">B67*C67*0.001</f>
        <v>1.75</v>
      </c>
      <c r="E67" s="9">
        <f>D67*(1+'Input &amp; Results'!$C$7)</f>
        <v>2.1</v>
      </c>
      <c r="F67">
        <f t="shared" si="2"/>
        <v>11.4975</v>
      </c>
      <c r="G67">
        <f t="shared" si="3"/>
        <v>4644.99</v>
      </c>
      <c r="H67">
        <f t="shared" si="4"/>
        <v>1.147761304670126</v>
      </c>
      <c r="I67" s="10">
        <f>IF(A67&lt;('Input &amp; Results'!$C$5*0.1),(ROUNDUP(E67/'Input &amp; Results'!$C$10,0))*'Input &amp; Results'!$C$10,0)</f>
        <v>0</v>
      </c>
      <c r="J67" s="11">
        <f>IF(A67&gt;(('Input &amp; Results'!$C$5-1)*0.1),(ROUNDUP(E67/'Input &amp; Results'!$C$12,0))*'Input &amp; Results'!$C$12,0)</f>
        <v>2.52</v>
      </c>
      <c r="K67" s="11">
        <f t="shared" si="5"/>
        <v>2.52</v>
      </c>
      <c r="L67" s="11">
        <f>(I67/'Input &amp; Results'!$C$10)*'Input &amp; Results'!$C$11*720/42</f>
        <v>0</v>
      </c>
      <c r="M67" s="28">
        <f>(J67/'Input &amp; Results'!$C$12)*'Input &amp; Results'!$C$13*720/42</f>
        <v>3085.7142857142858</v>
      </c>
      <c r="N67" s="27">
        <f t="shared" si="6"/>
        <v>2.52</v>
      </c>
      <c r="O67" s="28">
        <f t="shared" si="7"/>
        <v>3085.7142857142858</v>
      </c>
      <c r="P67" s="14">
        <f>IF(A67&lt;'Input &amp; Results'!$C$16*3,(D67+'Input &amp; Results'!$C$17)*(1+'Input &amp; Results'!$C$7),E67)</f>
        <v>2.1</v>
      </c>
      <c r="Q67" s="15">
        <f>IF(A67&lt;'Input &amp; Results'!$C$16,0,IF(A67&lt;('Input &amp; Results'!$C$16*2),'Input &amp; Results'!$C$15,IF(A67&lt;('Input &amp; Results'!$C$16*3),'Input &amp; Results'!$C$15*2,'Input &amp; Results'!$C$15*3)))</f>
        <v>2.016</v>
      </c>
      <c r="R67" s="15">
        <f>IF(A67&lt;6,(ROUNDUP((P67-Q67)/'Input &amp; Results'!$C$10,0))*'Input &amp; Results'!$C$10,IF((P67-Q67)&lt;0,0,(ROUNDUP((P67-Q67)/'Input &amp; Results'!$C$12,0))*'Input &amp; Results'!$C$12))</f>
        <v>0.84</v>
      </c>
      <c r="S67" s="16">
        <f t="shared" si="8"/>
        <v>2.8559999999999999</v>
      </c>
      <c r="T67" s="38">
        <f>R67/'Input &amp; Results'!$C$12*'Input &amp; Results'!$C$13*720/42</f>
        <v>1028.5714285714287</v>
      </c>
      <c r="U67">
        <f t="shared" si="10"/>
        <v>6</v>
      </c>
    </row>
    <row r="68" spans="1:21" x14ac:dyDescent="0.35">
      <c r="A68">
        <v>66</v>
      </c>
      <c r="B68" s="7">
        <f>IF(A68&lt;'Input &amp; Results'!$C$6,MIN('Input &amp; Results'!$C$2+'Input &amp; Results'!$C$4*A68,'Input &amp; Results'!$C$3),MAX('Input &amp; Results'!C$3-('Input &amp; Results'!$C$3/('Input &amp; Results'!$C$5-'Input &amp; Results'!$C$6))*(A68-'Input &amp; Results'!$C$6),0))</f>
        <v>500</v>
      </c>
      <c r="C68" s="8">
        <f>IF(A68&lt;('Input &amp; Results'!$C$5*0.15),1.5,IF(A68&lt;('Input &amp; Results'!$C$5*0.25),2.5,IF(A68&lt;('Input &amp; Results'!$C$5*0.9),3.5,1.5)))</f>
        <v>3.5</v>
      </c>
      <c r="D68" s="8">
        <f t="shared" si="12"/>
        <v>1.75</v>
      </c>
      <c r="E68" s="9">
        <f>D68*(1+'Input &amp; Results'!$C$7)</f>
        <v>2.1</v>
      </c>
      <c r="F68">
        <f t="shared" ref="F68:F122" si="13">D68*8760*0.001*0.75</f>
        <v>11.4975</v>
      </c>
      <c r="G68">
        <f t="shared" ref="G68:G122" si="14">404*F68</f>
        <v>4644.99</v>
      </c>
      <c r="H68">
        <f t="shared" ref="H68:H122" si="15">G68/4047</f>
        <v>1.147761304670126</v>
      </c>
      <c r="I68" s="10">
        <f>IF(A68&lt;('Input &amp; Results'!$C$5*0.1),(ROUNDUP(E68/'Input &amp; Results'!$C$10,0))*'Input &amp; Results'!$C$10,0)</f>
        <v>0</v>
      </c>
      <c r="J68" s="11">
        <f>IF(A68&gt;(('Input &amp; Results'!$C$5-1)*0.1),(ROUNDUP(E68/'Input &amp; Results'!$C$12,0))*'Input &amp; Results'!$C$12,0)</f>
        <v>2.52</v>
      </c>
      <c r="K68" s="11">
        <f t="shared" ref="K68:K122" si="16">I68+J68</f>
        <v>2.52</v>
      </c>
      <c r="L68" s="11">
        <f>(I68/'Input &amp; Results'!$C$10)*'Input &amp; Results'!$C$11*720/42</f>
        <v>0</v>
      </c>
      <c r="M68" s="28">
        <f>(J68/'Input &amp; Results'!$C$12)*'Input &amp; Results'!$C$13*720/42</f>
        <v>3085.7142857142858</v>
      </c>
      <c r="N68" s="27">
        <f t="shared" ref="N68:N122" si="17">K68</f>
        <v>2.52</v>
      </c>
      <c r="O68" s="28">
        <f t="shared" ref="O68:O122" si="18">L68+M68</f>
        <v>3085.7142857142858</v>
      </c>
      <c r="P68" s="14">
        <f>IF(A68&lt;'Input &amp; Results'!$C$16*3,(D68+'Input &amp; Results'!$C$17)*(1+'Input &amp; Results'!$C$7),E68)</f>
        <v>2.1</v>
      </c>
      <c r="Q68" s="15">
        <f>IF(A68&lt;'Input &amp; Results'!$C$16,0,IF(A68&lt;('Input &amp; Results'!$C$16*2),'Input &amp; Results'!$C$15,IF(A68&lt;('Input &amp; Results'!$C$16*3),'Input &amp; Results'!$C$15*2,'Input &amp; Results'!$C$15*3)))</f>
        <v>2.016</v>
      </c>
      <c r="R68" s="15">
        <f>IF(A68&lt;6,(ROUNDUP((P68-Q68)/'Input &amp; Results'!$C$10,0))*'Input &amp; Results'!$C$10,IF((P68-Q68)&lt;0,0,(ROUNDUP((P68-Q68)/'Input &amp; Results'!$C$12,0))*'Input &amp; Results'!$C$12))</f>
        <v>0.84</v>
      </c>
      <c r="S68" s="16">
        <f t="shared" ref="S68:S122" si="19">Q68+R68</f>
        <v>2.8559999999999999</v>
      </c>
      <c r="T68" s="38">
        <f>R68/'Input &amp; Results'!$C$12*'Input &amp; Results'!$C$13*720/42</f>
        <v>1028.5714285714287</v>
      </c>
      <c r="U68">
        <f t="shared" si="10"/>
        <v>6</v>
      </c>
    </row>
    <row r="69" spans="1:21" x14ac:dyDescent="0.35">
      <c r="A69">
        <v>67</v>
      </c>
      <c r="B69" s="7">
        <f>IF(A69&lt;'Input &amp; Results'!$C$6,MIN('Input &amp; Results'!$C$2+'Input &amp; Results'!$C$4*A69,'Input &amp; Results'!$C$3),MAX('Input &amp; Results'!C$3-('Input &amp; Results'!$C$3/('Input &amp; Results'!$C$5-'Input &amp; Results'!$C$6))*(A69-'Input &amp; Results'!$C$6),0))</f>
        <v>500</v>
      </c>
      <c r="C69" s="8">
        <f>IF(A69&lt;('Input &amp; Results'!$C$5*0.15),1.5,IF(A69&lt;('Input &amp; Results'!$C$5*0.25),2.5,IF(A69&lt;('Input &amp; Results'!$C$5*0.9),3.5,1.5)))</f>
        <v>3.5</v>
      </c>
      <c r="D69" s="8">
        <f t="shared" si="12"/>
        <v>1.75</v>
      </c>
      <c r="E69" s="9">
        <f>D69*(1+'Input &amp; Results'!$C$7)</f>
        <v>2.1</v>
      </c>
      <c r="F69">
        <f t="shared" si="13"/>
        <v>11.4975</v>
      </c>
      <c r="G69">
        <f t="shared" si="14"/>
        <v>4644.99</v>
      </c>
      <c r="H69">
        <f t="shared" si="15"/>
        <v>1.147761304670126</v>
      </c>
      <c r="I69" s="10">
        <f>IF(A69&lt;('Input &amp; Results'!$C$5*0.1),(ROUNDUP(E69/'Input &amp; Results'!$C$10,0))*'Input &amp; Results'!$C$10,0)</f>
        <v>0</v>
      </c>
      <c r="J69" s="11">
        <f>IF(A69&gt;(('Input &amp; Results'!$C$5-1)*0.1),(ROUNDUP(E69/'Input &amp; Results'!$C$12,0))*'Input &amp; Results'!$C$12,0)</f>
        <v>2.52</v>
      </c>
      <c r="K69" s="11">
        <f t="shared" si="16"/>
        <v>2.52</v>
      </c>
      <c r="L69" s="11">
        <f>(I69/'Input &amp; Results'!$C$10)*'Input &amp; Results'!$C$11*720/42</f>
        <v>0</v>
      </c>
      <c r="M69" s="28">
        <f>(J69/'Input &amp; Results'!$C$12)*'Input &amp; Results'!$C$13*720/42</f>
        <v>3085.7142857142858</v>
      </c>
      <c r="N69" s="27">
        <f t="shared" si="17"/>
        <v>2.52</v>
      </c>
      <c r="O69" s="28">
        <f t="shared" si="18"/>
        <v>3085.7142857142858</v>
      </c>
      <c r="P69" s="14">
        <f>IF(A69&lt;'Input &amp; Results'!$C$16*3,(D69+'Input &amp; Results'!$C$17)*(1+'Input &amp; Results'!$C$7),E69)</f>
        <v>2.1</v>
      </c>
      <c r="Q69" s="15">
        <f>IF(A69&lt;'Input &amp; Results'!$C$16,0,IF(A69&lt;('Input &amp; Results'!$C$16*2),'Input &amp; Results'!$C$15,IF(A69&lt;('Input &amp; Results'!$C$16*3),'Input &amp; Results'!$C$15*2,'Input &amp; Results'!$C$15*3)))</f>
        <v>2.016</v>
      </c>
      <c r="R69" s="15">
        <f>IF(A69&lt;6,(ROUNDUP((P69-Q69)/'Input &amp; Results'!$C$10,0))*'Input &amp; Results'!$C$10,IF((P69-Q69)&lt;0,0,(ROUNDUP((P69-Q69)/'Input &amp; Results'!$C$12,0))*'Input &amp; Results'!$C$12))</f>
        <v>0.84</v>
      </c>
      <c r="S69" s="16">
        <f t="shared" si="19"/>
        <v>2.8559999999999999</v>
      </c>
      <c r="T69" s="38">
        <f>R69/'Input &amp; Results'!$C$12*'Input &amp; Results'!$C$13*720/42</f>
        <v>1028.5714285714287</v>
      </c>
      <c r="U69">
        <f t="shared" si="10"/>
        <v>6</v>
      </c>
    </row>
    <row r="70" spans="1:21" x14ac:dyDescent="0.35">
      <c r="A70">
        <v>68</v>
      </c>
      <c r="B70" s="7">
        <f>IF(A70&lt;'Input &amp; Results'!$C$6,MIN('Input &amp; Results'!$C$2+'Input &amp; Results'!$C$4*A70,'Input &amp; Results'!$C$3),MAX('Input &amp; Results'!C$3-('Input &amp; Results'!$C$3/('Input &amp; Results'!$C$5-'Input &amp; Results'!$C$6))*(A70-'Input &amp; Results'!$C$6),0))</f>
        <v>500</v>
      </c>
      <c r="C70" s="8">
        <f>IF(A70&lt;('Input &amp; Results'!$C$5*0.15),1.5,IF(A70&lt;('Input &amp; Results'!$C$5*0.25),2.5,IF(A70&lt;('Input &amp; Results'!$C$5*0.9),3.5,1.5)))</f>
        <v>3.5</v>
      </c>
      <c r="D70" s="8">
        <f t="shared" si="12"/>
        <v>1.75</v>
      </c>
      <c r="E70" s="9">
        <f>D70*(1+'Input &amp; Results'!$C$7)</f>
        <v>2.1</v>
      </c>
      <c r="F70">
        <f t="shared" si="13"/>
        <v>11.4975</v>
      </c>
      <c r="G70">
        <f t="shared" si="14"/>
        <v>4644.99</v>
      </c>
      <c r="H70">
        <f t="shared" si="15"/>
        <v>1.147761304670126</v>
      </c>
      <c r="I70" s="10">
        <f>IF(A70&lt;('Input &amp; Results'!$C$5*0.1),(ROUNDUP(E70/'Input &amp; Results'!$C$10,0))*'Input &amp; Results'!$C$10,0)</f>
        <v>0</v>
      </c>
      <c r="J70" s="11">
        <f>IF(A70&gt;(('Input &amp; Results'!$C$5-1)*0.1),(ROUNDUP(E70/'Input &amp; Results'!$C$12,0))*'Input &amp; Results'!$C$12,0)</f>
        <v>2.52</v>
      </c>
      <c r="K70" s="11">
        <f t="shared" si="16"/>
        <v>2.52</v>
      </c>
      <c r="L70" s="11">
        <f>(I70/'Input &amp; Results'!$C$10)*'Input &amp; Results'!$C$11*720/42</f>
        <v>0</v>
      </c>
      <c r="M70" s="28">
        <f>(J70/'Input &amp; Results'!$C$12)*'Input &amp; Results'!$C$13*720/42</f>
        <v>3085.7142857142858</v>
      </c>
      <c r="N70" s="27">
        <f t="shared" si="17"/>
        <v>2.52</v>
      </c>
      <c r="O70" s="28">
        <f t="shared" si="18"/>
        <v>3085.7142857142858</v>
      </c>
      <c r="P70" s="14">
        <f>IF(A70&lt;'Input &amp; Results'!$C$16*3,(D70+'Input &amp; Results'!$C$17)*(1+'Input &amp; Results'!$C$7),E70)</f>
        <v>2.1</v>
      </c>
      <c r="Q70" s="15">
        <f>IF(A70&lt;'Input &amp; Results'!$C$16,0,IF(A70&lt;('Input &amp; Results'!$C$16*2),'Input &amp; Results'!$C$15,IF(A70&lt;('Input &amp; Results'!$C$16*3),'Input &amp; Results'!$C$15*2,'Input &amp; Results'!$C$15*3)))</f>
        <v>2.016</v>
      </c>
      <c r="R70" s="15">
        <f>IF(A70&lt;6,(ROUNDUP((P70-Q70)/'Input &amp; Results'!$C$10,0))*'Input &amp; Results'!$C$10,IF((P70-Q70)&lt;0,0,(ROUNDUP((P70-Q70)/'Input &amp; Results'!$C$12,0))*'Input &amp; Results'!$C$12))</f>
        <v>0.84</v>
      </c>
      <c r="S70" s="16">
        <f t="shared" si="19"/>
        <v>2.8559999999999999</v>
      </c>
      <c r="T70" s="38">
        <f>R70/'Input &amp; Results'!$C$12*'Input &amp; Results'!$C$13*720/42</f>
        <v>1028.5714285714287</v>
      </c>
      <c r="U70">
        <f t="shared" si="10"/>
        <v>6</v>
      </c>
    </row>
    <row r="71" spans="1:21" x14ac:dyDescent="0.35">
      <c r="A71">
        <v>69</v>
      </c>
      <c r="B71" s="7">
        <f>IF(A71&lt;'Input &amp; Results'!$C$6,MIN('Input &amp; Results'!$C$2+'Input &amp; Results'!$C$4*A71,'Input &amp; Results'!$C$3),MAX('Input &amp; Results'!C$3-('Input &amp; Results'!$C$3/('Input &amp; Results'!$C$5-'Input &amp; Results'!$C$6))*(A71-'Input &amp; Results'!$C$6),0))</f>
        <v>500</v>
      </c>
      <c r="C71" s="8">
        <f>IF(A71&lt;('Input &amp; Results'!$C$5*0.15),1.5,IF(A71&lt;('Input &amp; Results'!$C$5*0.25),2.5,IF(A71&lt;('Input &amp; Results'!$C$5*0.9),3.5,1.5)))</f>
        <v>3.5</v>
      </c>
      <c r="D71" s="8">
        <f t="shared" si="12"/>
        <v>1.75</v>
      </c>
      <c r="E71" s="9">
        <f>D71*(1+'Input &amp; Results'!$C$7)</f>
        <v>2.1</v>
      </c>
      <c r="F71">
        <f t="shared" si="13"/>
        <v>11.4975</v>
      </c>
      <c r="G71">
        <f t="shared" si="14"/>
        <v>4644.99</v>
      </c>
      <c r="H71">
        <f t="shared" si="15"/>
        <v>1.147761304670126</v>
      </c>
      <c r="I71" s="10">
        <f>IF(A71&lt;('Input &amp; Results'!$C$5*0.1),(ROUNDUP(E71/'Input &amp; Results'!$C$10,0))*'Input &amp; Results'!$C$10,0)</f>
        <v>0</v>
      </c>
      <c r="J71" s="11">
        <f>IF(A71&gt;(('Input &amp; Results'!$C$5-1)*0.1),(ROUNDUP(E71/'Input &amp; Results'!$C$12,0))*'Input &amp; Results'!$C$12,0)</f>
        <v>2.52</v>
      </c>
      <c r="K71" s="11">
        <f t="shared" si="16"/>
        <v>2.52</v>
      </c>
      <c r="L71" s="11">
        <f>(I71/'Input &amp; Results'!$C$10)*'Input &amp; Results'!$C$11*720/42</f>
        <v>0</v>
      </c>
      <c r="M71" s="28">
        <f>(J71/'Input &amp; Results'!$C$12)*'Input &amp; Results'!$C$13*720/42</f>
        <v>3085.7142857142858</v>
      </c>
      <c r="N71" s="27">
        <f t="shared" si="17"/>
        <v>2.52</v>
      </c>
      <c r="O71" s="28">
        <f t="shared" si="18"/>
        <v>3085.7142857142858</v>
      </c>
      <c r="P71" s="14">
        <f>IF(A71&lt;'Input &amp; Results'!$C$16*3,(D71+'Input &amp; Results'!$C$17)*(1+'Input &amp; Results'!$C$7),E71)</f>
        <v>2.1</v>
      </c>
      <c r="Q71" s="15">
        <f>IF(A71&lt;'Input &amp; Results'!$C$16,0,IF(A71&lt;('Input &amp; Results'!$C$16*2),'Input &amp; Results'!$C$15,IF(A71&lt;('Input &amp; Results'!$C$16*3),'Input &amp; Results'!$C$15*2,'Input &amp; Results'!$C$15*3)))</f>
        <v>2.016</v>
      </c>
      <c r="R71" s="15">
        <f>IF(A71&lt;6,(ROUNDUP((P71-Q71)/'Input &amp; Results'!$C$10,0))*'Input &amp; Results'!$C$10,IF((P71-Q71)&lt;0,0,(ROUNDUP((P71-Q71)/'Input &amp; Results'!$C$12,0))*'Input &amp; Results'!$C$12))</f>
        <v>0.84</v>
      </c>
      <c r="S71" s="16">
        <f t="shared" si="19"/>
        <v>2.8559999999999999</v>
      </c>
      <c r="T71" s="38">
        <f>R71/'Input &amp; Results'!$C$12*'Input &amp; Results'!$C$13*720/42</f>
        <v>1028.5714285714287</v>
      </c>
      <c r="U71">
        <f t="shared" si="10"/>
        <v>6</v>
      </c>
    </row>
    <row r="72" spans="1:21" x14ac:dyDescent="0.35">
      <c r="A72">
        <v>70</v>
      </c>
      <c r="B72" s="7">
        <f>IF(A72&lt;'Input &amp; Results'!$C$6,MIN('Input &amp; Results'!$C$2+'Input &amp; Results'!$C$4*A72,'Input &amp; Results'!$C$3),MAX('Input &amp; Results'!C$3-('Input &amp; Results'!$C$3/('Input &amp; Results'!$C$5-'Input &amp; Results'!$C$6))*(A72-'Input &amp; Results'!$C$6),0))</f>
        <v>500</v>
      </c>
      <c r="C72" s="8">
        <f>IF(A72&lt;('Input &amp; Results'!$C$5*0.15),1.5,IF(A72&lt;('Input &amp; Results'!$C$5*0.25),2.5,IF(A72&lt;('Input &amp; Results'!$C$5*0.9),3.5,1.5)))</f>
        <v>3.5</v>
      </c>
      <c r="D72" s="8">
        <f t="shared" si="12"/>
        <v>1.75</v>
      </c>
      <c r="E72" s="9">
        <f>D72*(1+'Input &amp; Results'!$C$7)</f>
        <v>2.1</v>
      </c>
      <c r="F72">
        <f t="shared" si="13"/>
        <v>11.4975</v>
      </c>
      <c r="G72">
        <f t="shared" si="14"/>
        <v>4644.99</v>
      </c>
      <c r="H72">
        <f t="shared" si="15"/>
        <v>1.147761304670126</v>
      </c>
      <c r="I72" s="10">
        <f>IF(A72&lt;('Input &amp; Results'!$C$5*0.1),(ROUNDUP(E72/'Input &amp; Results'!$C$10,0))*'Input &amp; Results'!$C$10,0)</f>
        <v>0</v>
      </c>
      <c r="J72" s="11">
        <f>IF(A72&gt;(('Input &amp; Results'!$C$5-1)*0.1),(ROUNDUP(E72/'Input &amp; Results'!$C$12,0))*'Input &amp; Results'!$C$12,0)</f>
        <v>2.52</v>
      </c>
      <c r="K72" s="11">
        <f t="shared" si="16"/>
        <v>2.52</v>
      </c>
      <c r="L72" s="11">
        <f>(I72/'Input &amp; Results'!$C$10)*'Input &amp; Results'!$C$11*720/42</f>
        <v>0</v>
      </c>
      <c r="M72" s="28">
        <f>(J72/'Input &amp; Results'!$C$12)*'Input &amp; Results'!$C$13*720/42</f>
        <v>3085.7142857142858</v>
      </c>
      <c r="N72" s="27">
        <f t="shared" si="17"/>
        <v>2.52</v>
      </c>
      <c r="O72" s="28">
        <f t="shared" si="18"/>
        <v>3085.7142857142858</v>
      </c>
      <c r="P72" s="14">
        <f>IF(A72&lt;'Input &amp; Results'!$C$16*3,(D72+'Input &amp; Results'!$C$17)*(1+'Input &amp; Results'!$C$7),E72)</f>
        <v>2.1</v>
      </c>
      <c r="Q72" s="15">
        <f>IF(A72&lt;'Input &amp; Results'!$C$16,0,IF(A72&lt;('Input &amp; Results'!$C$16*2),'Input &amp; Results'!$C$15,IF(A72&lt;('Input &amp; Results'!$C$16*3),'Input &amp; Results'!$C$15*2,'Input &amp; Results'!$C$15*3)))</f>
        <v>2.016</v>
      </c>
      <c r="R72" s="15">
        <f>IF(A72&lt;6,(ROUNDUP((P72-Q72)/'Input &amp; Results'!$C$10,0))*'Input &amp; Results'!$C$10,IF((P72-Q72)&lt;0,0,(ROUNDUP((P72-Q72)/'Input &amp; Results'!$C$12,0))*'Input &amp; Results'!$C$12))</f>
        <v>0.84</v>
      </c>
      <c r="S72" s="16">
        <f t="shared" si="19"/>
        <v>2.8559999999999999</v>
      </c>
      <c r="T72" s="38">
        <f>R72/'Input &amp; Results'!$C$12*'Input &amp; Results'!$C$13*720/42</f>
        <v>1028.5714285714287</v>
      </c>
      <c r="U72">
        <f t="shared" si="10"/>
        <v>6</v>
      </c>
    </row>
    <row r="73" spans="1:21" x14ac:dyDescent="0.35">
      <c r="A73">
        <v>71</v>
      </c>
      <c r="B73" s="7">
        <f>IF(A73&lt;'Input &amp; Results'!$C$6,MIN('Input &amp; Results'!$C$2+'Input &amp; Results'!$C$4*A73,'Input &amp; Results'!$C$3),MAX('Input &amp; Results'!C$3-('Input &amp; Results'!$C$3/('Input &amp; Results'!$C$5-'Input &amp; Results'!$C$6))*(A73-'Input &amp; Results'!$C$6),0))</f>
        <v>500</v>
      </c>
      <c r="C73" s="8">
        <f>IF(A73&lt;('Input &amp; Results'!$C$5*0.15),1.5,IF(A73&lt;('Input &amp; Results'!$C$5*0.25),2.5,IF(A73&lt;('Input &amp; Results'!$C$5*0.9),3.5,1.5)))</f>
        <v>3.5</v>
      </c>
      <c r="D73" s="8">
        <f t="shared" si="12"/>
        <v>1.75</v>
      </c>
      <c r="E73" s="9">
        <f>D73*(1+'Input &amp; Results'!$C$7)</f>
        <v>2.1</v>
      </c>
      <c r="F73">
        <f t="shared" si="13"/>
        <v>11.4975</v>
      </c>
      <c r="G73">
        <f t="shared" si="14"/>
        <v>4644.99</v>
      </c>
      <c r="H73">
        <f t="shared" si="15"/>
        <v>1.147761304670126</v>
      </c>
      <c r="I73" s="10">
        <f>IF(A73&lt;('Input &amp; Results'!$C$5*0.1),(ROUNDUP(E73/'Input &amp; Results'!$C$10,0))*'Input &amp; Results'!$C$10,0)</f>
        <v>0</v>
      </c>
      <c r="J73" s="11">
        <f>IF(A73&gt;(('Input &amp; Results'!$C$5-1)*0.1),(ROUNDUP(E73/'Input &amp; Results'!$C$12,0))*'Input &amp; Results'!$C$12,0)</f>
        <v>2.52</v>
      </c>
      <c r="K73" s="11">
        <f t="shared" si="16"/>
        <v>2.52</v>
      </c>
      <c r="L73" s="11">
        <f>(I73/'Input &amp; Results'!$C$10)*'Input &amp; Results'!$C$11*720/42</f>
        <v>0</v>
      </c>
      <c r="M73" s="28">
        <f>(J73/'Input &amp; Results'!$C$12)*'Input &amp; Results'!$C$13*720/42</f>
        <v>3085.7142857142858</v>
      </c>
      <c r="N73" s="27">
        <f t="shared" si="17"/>
        <v>2.52</v>
      </c>
      <c r="O73" s="28">
        <f t="shared" si="18"/>
        <v>3085.7142857142858</v>
      </c>
      <c r="P73" s="14">
        <f>IF(A73&lt;'Input &amp; Results'!$C$16*3,(D73+'Input &amp; Results'!$C$17)*(1+'Input &amp; Results'!$C$7),E73)</f>
        <v>2.1</v>
      </c>
      <c r="Q73" s="15">
        <f>IF(A73&lt;'Input &amp; Results'!$C$16,0,IF(A73&lt;('Input &amp; Results'!$C$16*2),'Input &amp; Results'!$C$15,IF(A73&lt;('Input &amp; Results'!$C$16*3),'Input &amp; Results'!$C$15*2,'Input &amp; Results'!$C$15*3)))</f>
        <v>2.016</v>
      </c>
      <c r="R73" s="15">
        <f>IF(A73&lt;6,(ROUNDUP((P73-Q73)/'Input &amp; Results'!$C$10,0))*'Input &amp; Results'!$C$10,IF((P73-Q73)&lt;0,0,(ROUNDUP((P73-Q73)/'Input &amp; Results'!$C$12,0))*'Input &amp; Results'!$C$12))</f>
        <v>0.84</v>
      </c>
      <c r="S73" s="16">
        <f t="shared" si="19"/>
        <v>2.8559999999999999</v>
      </c>
      <c r="T73" s="38">
        <f>R73/'Input &amp; Results'!$C$12*'Input &amp; Results'!$C$13*720/42</f>
        <v>1028.5714285714287</v>
      </c>
      <c r="U73">
        <f t="shared" si="10"/>
        <v>6</v>
      </c>
    </row>
    <row r="74" spans="1:21" x14ac:dyDescent="0.35">
      <c r="A74">
        <v>72</v>
      </c>
      <c r="B74" s="7">
        <f>IF(A74&lt;'Input &amp; Results'!$C$6,MIN('Input &amp; Results'!$C$2+'Input &amp; Results'!$C$4*A74,'Input &amp; Results'!$C$3),MAX('Input &amp; Results'!C$3-('Input &amp; Results'!$C$3/('Input &amp; Results'!$C$5-'Input &amp; Results'!$C$6))*(A74-'Input &amp; Results'!$C$6),0))</f>
        <v>500</v>
      </c>
      <c r="C74" s="8">
        <f>IF(A74&lt;('Input &amp; Results'!$C$5*0.15),1.5,IF(A74&lt;('Input &amp; Results'!$C$5*0.25),2.5,IF(A74&lt;('Input &amp; Results'!$C$5*0.9),3.5,1.5)))</f>
        <v>3.5</v>
      </c>
      <c r="D74" s="8">
        <f t="shared" si="12"/>
        <v>1.75</v>
      </c>
      <c r="E74" s="9">
        <f>D74*(1+'Input &amp; Results'!$C$7)</f>
        <v>2.1</v>
      </c>
      <c r="F74">
        <f t="shared" si="13"/>
        <v>11.4975</v>
      </c>
      <c r="G74">
        <f t="shared" si="14"/>
        <v>4644.99</v>
      </c>
      <c r="H74">
        <f t="shared" si="15"/>
        <v>1.147761304670126</v>
      </c>
      <c r="I74" s="10">
        <f>IF(A74&lt;('Input &amp; Results'!$C$5*0.1),(ROUNDUP(E74/'Input &amp; Results'!$C$10,0))*'Input &amp; Results'!$C$10,0)</f>
        <v>0</v>
      </c>
      <c r="J74" s="11">
        <f>IF(A74&gt;(('Input &amp; Results'!$C$5-1)*0.1),(ROUNDUP(E74/'Input &amp; Results'!$C$12,0))*'Input &amp; Results'!$C$12,0)</f>
        <v>2.52</v>
      </c>
      <c r="K74" s="11">
        <f t="shared" si="16"/>
        <v>2.52</v>
      </c>
      <c r="L74" s="11">
        <f>(I74/'Input &amp; Results'!$C$10)*'Input &amp; Results'!$C$11*720/42</f>
        <v>0</v>
      </c>
      <c r="M74" s="28">
        <f>(J74/'Input &amp; Results'!$C$12)*'Input &amp; Results'!$C$13*720/42</f>
        <v>3085.7142857142858</v>
      </c>
      <c r="N74" s="27">
        <f t="shared" si="17"/>
        <v>2.52</v>
      </c>
      <c r="O74" s="28">
        <f t="shared" si="18"/>
        <v>3085.7142857142858</v>
      </c>
      <c r="P74" s="14">
        <f>IF(A74&lt;'Input &amp; Results'!$C$16*3,(D74+'Input &amp; Results'!$C$17)*(1+'Input &amp; Results'!$C$7),E74)</f>
        <v>2.1</v>
      </c>
      <c r="Q74" s="15">
        <f>IF(A74&lt;'Input &amp; Results'!$C$16,0,IF(A74&lt;('Input &amp; Results'!$C$16*2),'Input &amp; Results'!$C$15,IF(A74&lt;('Input &amp; Results'!$C$16*3),'Input &amp; Results'!$C$15*2,'Input &amp; Results'!$C$15*3)))</f>
        <v>2.016</v>
      </c>
      <c r="R74" s="15">
        <f>IF(A74&lt;6,(ROUNDUP((P74-Q74)/'Input &amp; Results'!$C$10,0))*'Input &amp; Results'!$C$10,IF((P74-Q74)&lt;0,0,(ROUNDUP((P74-Q74)/'Input &amp; Results'!$C$12,0))*'Input &amp; Results'!$C$12))</f>
        <v>0.84</v>
      </c>
      <c r="S74" s="16">
        <f t="shared" si="19"/>
        <v>2.8559999999999999</v>
      </c>
      <c r="T74" s="38">
        <f>R74/'Input &amp; Results'!$C$12*'Input &amp; Results'!$C$13*720/42</f>
        <v>1028.5714285714287</v>
      </c>
      <c r="U74">
        <f t="shared" si="10"/>
        <v>6</v>
      </c>
    </row>
    <row r="75" spans="1:21" x14ac:dyDescent="0.35">
      <c r="A75">
        <v>73</v>
      </c>
      <c r="B75" s="7">
        <f>IF(A75&lt;'Input &amp; Results'!$C$6,MIN('Input &amp; Results'!$C$2+'Input &amp; Results'!$C$4*A75,'Input &amp; Results'!$C$3),MAX('Input &amp; Results'!C$3-('Input &amp; Results'!$C$3/('Input &amp; Results'!$C$5-'Input &amp; Results'!$C$6))*(A75-'Input &amp; Results'!$C$6),0))</f>
        <v>500</v>
      </c>
      <c r="C75" s="8">
        <f>IF(A75&lt;('Input &amp; Results'!$C$5*0.15),1.5,IF(A75&lt;('Input &amp; Results'!$C$5*0.25),2.5,IF(A75&lt;('Input &amp; Results'!$C$5*0.9),3.5,1.5)))</f>
        <v>3.5</v>
      </c>
      <c r="D75" s="8">
        <f t="shared" si="12"/>
        <v>1.75</v>
      </c>
      <c r="E75" s="9">
        <f>D75*(1+'Input &amp; Results'!$C$7)</f>
        <v>2.1</v>
      </c>
      <c r="F75">
        <f t="shared" si="13"/>
        <v>11.4975</v>
      </c>
      <c r="G75">
        <f t="shared" si="14"/>
        <v>4644.99</v>
      </c>
      <c r="H75">
        <f t="shared" si="15"/>
        <v>1.147761304670126</v>
      </c>
      <c r="I75" s="10">
        <f>IF(A75&lt;('Input &amp; Results'!$C$5*0.1),(ROUNDUP(E75/'Input &amp; Results'!$C$10,0))*'Input &amp; Results'!$C$10,0)</f>
        <v>0</v>
      </c>
      <c r="J75" s="11">
        <f>IF(A75&gt;(('Input &amp; Results'!$C$5-1)*0.1),(ROUNDUP(E75/'Input &amp; Results'!$C$12,0))*'Input &amp; Results'!$C$12,0)</f>
        <v>2.52</v>
      </c>
      <c r="K75" s="11">
        <f t="shared" si="16"/>
        <v>2.52</v>
      </c>
      <c r="L75" s="11">
        <f>(I75/'Input &amp; Results'!$C$10)*'Input &amp; Results'!$C$11*720/42</f>
        <v>0</v>
      </c>
      <c r="M75" s="28">
        <f>(J75/'Input &amp; Results'!$C$12)*'Input &amp; Results'!$C$13*720/42</f>
        <v>3085.7142857142858</v>
      </c>
      <c r="N75" s="27">
        <f t="shared" si="17"/>
        <v>2.52</v>
      </c>
      <c r="O75" s="28">
        <f t="shared" si="18"/>
        <v>3085.7142857142858</v>
      </c>
      <c r="P75" s="14">
        <f>IF(A75&lt;'Input &amp; Results'!$C$16*3,(D75+'Input &amp; Results'!$C$17)*(1+'Input &amp; Results'!$C$7),E75)</f>
        <v>2.1</v>
      </c>
      <c r="Q75" s="15">
        <f>IF(A75&lt;'Input &amp; Results'!$C$16,0,IF(A75&lt;('Input &amp; Results'!$C$16*2),'Input &amp; Results'!$C$15,IF(A75&lt;('Input &amp; Results'!$C$16*3),'Input &amp; Results'!$C$15*2,'Input &amp; Results'!$C$15*3)))</f>
        <v>2.016</v>
      </c>
      <c r="R75" s="15">
        <f>IF(A75&lt;6,(ROUNDUP((P75-Q75)/'Input &amp; Results'!$C$10,0))*'Input &amp; Results'!$C$10,IF((P75-Q75)&lt;0,0,(ROUNDUP((P75-Q75)/'Input &amp; Results'!$C$12,0))*'Input &amp; Results'!$C$12))</f>
        <v>0.84</v>
      </c>
      <c r="S75" s="16">
        <f t="shared" si="19"/>
        <v>2.8559999999999999</v>
      </c>
      <c r="T75" s="38">
        <f>R75/'Input &amp; Results'!$C$12*'Input &amp; Results'!$C$13*720/42</f>
        <v>1028.5714285714287</v>
      </c>
      <c r="U75">
        <f t="shared" si="10"/>
        <v>7</v>
      </c>
    </row>
    <row r="76" spans="1:21" x14ac:dyDescent="0.35">
      <c r="A76">
        <v>74</v>
      </c>
      <c r="B76" s="7">
        <f>IF(A76&lt;'Input &amp; Results'!$C$6,MIN('Input &amp; Results'!$C$2+'Input &amp; Results'!$C$4*A76,'Input &amp; Results'!$C$3),MAX('Input &amp; Results'!C$3-('Input &amp; Results'!$C$3/('Input &amp; Results'!$C$5-'Input &amp; Results'!$C$6))*(A76-'Input &amp; Results'!$C$6),0))</f>
        <v>500</v>
      </c>
      <c r="C76" s="8">
        <f>IF(A76&lt;('Input &amp; Results'!$C$5*0.15),1.5,IF(A76&lt;('Input &amp; Results'!$C$5*0.25),2.5,IF(A76&lt;('Input &amp; Results'!$C$5*0.9),3.5,1.5)))</f>
        <v>3.5</v>
      </c>
      <c r="D76" s="8">
        <f t="shared" si="12"/>
        <v>1.75</v>
      </c>
      <c r="E76" s="9">
        <f>D76*(1+'Input &amp; Results'!$C$7)</f>
        <v>2.1</v>
      </c>
      <c r="F76">
        <f t="shared" si="13"/>
        <v>11.4975</v>
      </c>
      <c r="G76">
        <f t="shared" si="14"/>
        <v>4644.99</v>
      </c>
      <c r="H76">
        <f t="shared" si="15"/>
        <v>1.147761304670126</v>
      </c>
      <c r="I76" s="10">
        <f>IF(A76&lt;('Input &amp; Results'!$C$5*0.1),(ROUNDUP(E76/'Input &amp; Results'!$C$10,0))*'Input &amp; Results'!$C$10,0)</f>
        <v>0</v>
      </c>
      <c r="J76" s="11">
        <f>IF(A76&gt;(('Input &amp; Results'!$C$5-1)*0.1),(ROUNDUP(E76/'Input &amp; Results'!$C$12,0))*'Input &amp; Results'!$C$12,0)</f>
        <v>2.52</v>
      </c>
      <c r="K76" s="11">
        <f t="shared" si="16"/>
        <v>2.52</v>
      </c>
      <c r="L76" s="11">
        <f>(I76/'Input &amp; Results'!$C$10)*'Input &amp; Results'!$C$11*720/42</f>
        <v>0</v>
      </c>
      <c r="M76" s="28">
        <f>(J76/'Input &amp; Results'!$C$12)*'Input &amp; Results'!$C$13*720/42</f>
        <v>3085.7142857142858</v>
      </c>
      <c r="N76" s="27">
        <f t="shared" si="17"/>
        <v>2.52</v>
      </c>
      <c r="O76" s="28">
        <f t="shared" si="18"/>
        <v>3085.7142857142858</v>
      </c>
      <c r="P76" s="14">
        <f>IF(A76&lt;'Input &amp; Results'!$C$16*3,(D76+'Input &amp; Results'!$C$17)*(1+'Input &amp; Results'!$C$7),E76)</f>
        <v>2.1</v>
      </c>
      <c r="Q76" s="15">
        <f>IF(A76&lt;'Input &amp; Results'!$C$16,0,IF(A76&lt;('Input &amp; Results'!$C$16*2),'Input &amp; Results'!$C$15,IF(A76&lt;('Input &amp; Results'!$C$16*3),'Input &amp; Results'!$C$15*2,'Input &amp; Results'!$C$15*3)))</f>
        <v>2.016</v>
      </c>
      <c r="R76" s="15">
        <f>IF(A76&lt;6,(ROUNDUP((P76-Q76)/'Input &amp; Results'!$C$10,0))*'Input &amp; Results'!$C$10,IF((P76-Q76)&lt;0,0,(ROUNDUP((P76-Q76)/'Input &amp; Results'!$C$12,0))*'Input &amp; Results'!$C$12))</f>
        <v>0.84</v>
      </c>
      <c r="S76" s="16">
        <f t="shared" si="19"/>
        <v>2.8559999999999999</v>
      </c>
      <c r="T76" s="38">
        <f>R76/'Input &amp; Results'!$C$12*'Input &amp; Results'!$C$13*720/42</f>
        <v>1028.5714285714287</v>
      </c>
      <c r="U76">
        <f t="shared" si="10"/>
        <v>7</v>
      </c>
    </row>
    <row r="77" spans="1:21" x14ac:dyDescent="0.35">
      <c r="A77">
        <v>75</v>
      </c>
      <c r="B77" s="7">
        <f>IF(A77&lt;'Input &amp; Results'!$C$6,MIN('Input &amp; Results'!$C$2+'Input &amp; Results'!$C$4*A77,'Input &amp; Results'!$C$3),MAX('Input &amp; Results'!C$3-('Input &amp; Results'!$C$3/('Input &amp; Results'!$C$5-'Input &amp; Results'!$C$6))*(A77-'Input &amp; Results'!$C$6),0))</f>
        <v>500</v>
      </c>
      <c r="C77" s="8">
        <f>IF(A77&lt;('Input &amp; Results'!$C$5*0.15),1.5,IF(A77&lt;('Input &amp; Results'!$C$5*0.25),2.5,IF(A77&lt;('Input &amp; Results'!$C$5*0.9),3.5,1.5)))</f>
        <v>3.5</v>
      </c>
      <c r="D77" s="8">
        <f t="shared" si="12"/>
        <v>1.75</v>
      </c>
      <c r="E77" s="9">
        <f>D77*(1+'Input &amp; Results'!$C$7)</f>
        <v>2.1</v>
      </c>
      <c r="F77">
        <f t="shared" si="13"/>
        <v>11.4975</v>
      </c>
      <c r="G77">
        <f t="shared" si="14"/>
        <v>4644.99</v>
      </c>
      <c r="H77">
        <f t="shared" si="15"/>
        <v>1.147761304670126</v>
      </c>
      <c r="I77" s="10">
        <f>IF(A77&lt;('Input &amp; Results'!$C$5*0.1),(ROUNDUP(E77/'Input &amp; Results'!$C$10,0))*'Input &amp; Results'!$C$10,0)</f>
        <v>0</v>
      </c>
      <c r="J77" s="11">
        <f>IF(A77&gt;(('Input &amp; Results'!$C$5-1)*0.1),(ROUNDUP(E77/'Input &amp; Results'!$C$12,0))*'Input &amp; Results'!$C$12,0)</f>
        <v>2.52</v>
      </c>
      <c r="K77" s="11">
        <f t="shared" si="16"/>
        <v>2.52</v>
      </c>
      <c r="L77" s="11">
        <f>(I77/'Input &amp; Results'!$C$10)*'Input &amp; Results'!$C$11*720/42</f>
        <v>0</v>
      </c>
      <c r="M77" s="28">
        <f>(J77/'Input &amp; Results'!$C$12)*'Input &amp; Results'!$C$13*720/42</f>
        <v>3085.7142857142858</v>
      </c>
      <c r="N77" s="27">
        <f t="shared" si="17"/>
        <v>2.52</v>
      </c>
      <c r="O77" s="28">
        <f t="shared" si="18"/>
        <v>3085.7142857142858</v>
      </c>
      <c r="P77" s="14">
        <f>IF(A77&lt;'Input &amp; Results'!$C$16*3,(D77+'Input &amp; Results'!$C$17)*(1+'Input &amp; Results'!$C$7),E77)</f>
        <v>2.1</v>
      </c>
      <c r="Q77" s="15">
        <f>IF(A77&lt;'Input &amp; Results'!$C$16,0,IF(A77&lt;('Input &amp; Results'!$C$16*2),'Input &amp; Results'!$C$15,IF(A77&lt;('Input &amp; Results'!$C$16*3),'Input &amp; Results'!$C$15*2,'Input &amp; Results'!$C$15*3)))</f>
        <v>2.016</v>
      </c>
      <c r="R77" s="15">
        <f>IF(A77&lt;6,(ROUNDUP((P77-Q77)/'Input &amp; Results'!$C$10,0))*'Input &amp; Results'!$C$10,IF((P77-Q77)&lt;0,0,(ROUNDUP((P77-Q77)/'Input &amp; Results'!$C$12,0))*'Input &amp; Results'!$C$12))</f>
        <v>0.84</v>
      </c>
      <c r="S77" s="16">
        <f t="shared" si="19"/>
        <v>2.8559999999999999</v>
      </c>
      <c r="T77" s="38">
        <f>R77/'Input &amp; Results'!$C$12*'Input &amp; Results'!$C$13*720/42</f>
        <v>1028.5714285714287</v>
      </c>
      <c r="U77">
        <f t="shared" si="10"/>
        <v>7</v>
      </c>
    </row>
    <row r="78" spans="1:21" x14ac:dyDescent="0.35">
      <c r="A78">
        <v>76</v>
      </c>
      <c r="B78" s="7">
        <f>IF(A78&lt;'Input &amp; Results'!$C$6,MIN('Input &amp; Results'!$C$2+'Input &amp; Results'!$C$4*A78,'Input &amp; Results'!$C$3),MAX('Input &amp; Results'!C$3-('Input &amp; Results'!$C$3/('Input &amp; Results'!$C$5-'Input &amp; Results'!$C$6))*(A78-'Input &amp; Results'!$C$6),0))</f>
        <v>500</v>
      </c>
      <c r="C78" s="8">
        <f>IF(A78&lt;('Input &amp; Results'!$C$5*0.15),1.5,IF(A78&lt;('Input &amp; Results'!$C$5*0.25),2.5,IF(A78&lt;('Input &amp; Results'!$C$5*0.9),3.5,1.5)))</f>
        <v>3.5</v>
      </c>
      <c r="D78" s="8">
        <f t="shared" si="12"/>
        <v>1.75</v>
      </c>
      <c r="E78" s="9">
        <f>D78*(1+'Input &amp; Results'!$C$7)</f>
        <v>2.1</v>
      </c>
      <c r="F78">
        <f t="shared" si="13"/>
        <v>11.4975</v>
      </c>
      <c r="G78">
        <f t="shared" si="14"/>
        <v>4644.99</v>
      </c>
      <c r="H78">
        <f t="shared" si="15"/>
        <v>1.147761304670126</v>
      </c>
      <c r="I78" s="10">
        <f>IF(A78&lt;('Input &amp; Results'!$C$5*0.1),(ROUNDUP(E78/'Input &amp; Results'!$C$10,0))*'Input &amp; Results'!$C$10,0)</f>
        <v>0</v>
      </c>
      <c r="J78" s="11">
        <f>IF(A78&gt;(('Input &amp; Results'!$C$5-1)*0.1),(ROUNDUP(E78/'Input &amp; Results'!$C$12,0))*'Input &amp; Results'!$C$12,0)</f>
        <v>2.52</v>
      </c>
      <c r="K78" s="11">
        <f t="shared" si="16"/>
        <v>2.52</v>
      </c>
      <c r="L78" s="11">
        <f>(I78/'Input &amp; Results'!$C$10)*'Input &amp; Results'!$C$11*720/42</f>
        <v>0</v>
      </c>
      <c r="M78" s="28">
        <f>(J78/'Input &amp; Results'!$C$12)*'Input &amp; Results'!$C$13*720/42</f>
        <v>3085.7142857142858</v>
      </c>
      <c r="N78" s="27">
        <f t="shared" si="17"/>
        <v>2.52</v>
      </c>
      <c r="O78" s="28">
        <f t="shared" si="18"/>
        <v>3085.7142857142858</v>
      </c>
      <c r="P78" s="14">
        <f>IF(A78&lt;'Input &amp; Results'!$C$16*3,(D78+'Input &amp; Results'!$C$17)*(1+'Input &amp; Results'!$C$7),E78)</f>
        <v>2.1</v>
      </c>
      <c r="Q78" s="15">
        <f>IF(A78&lt;'Input &amp; Results'!$C$16,0,IF(A78&lt;('Input &amp; Results'!$C$16*2),'Input &amp; Results'!$C$15,IF(A78&lt;('Input &amp; Results'!$C$16*3),'Input &amp; Results'!$C$15*2,'Input &amp; Results'!$C$15*3)))</f>
        <v>2.016</v>
      </c>
      <c r="R78" s="15">
        <f>IF(A78&lt;6,(ROUNDUP((P78-Q78)/'Input &amp; Results'!$C$10,0))*'Input &amp; Results'!$C$10,IF((P78-Q78)&lt;0,0,(ROUNDUP((P78-Q78)/'Input &amp; Results'!$C$12,0))*'Input &amp; Results'!$C$12))</f>
        <v>0.84</v>
      </c>
      <c r="S78" s="16">
        <f t="shared" si="19"/>
        <v>2.8559999999999999</v>
      </c>
      <c r="T78" s="38">
        <f>R78/'Input &amp; Results'!$C$12*'Input &amp; Results'!$C$13*720/42</f>
        <v>1028.5714285714287</v>
      </c>
      <c r="U78">
        <f t="shared" si="10"/>
        <v>7</v>
      </c>
    </row>
    <row r="79" spans="1:21" x14ac:dyDescent="0.35">
      <c r="A79">
        <v>77</v>
      </c>
      <c r="B79" s="7">
        <f>IF(A79&lt;'Input &amp; Results'!$C$6,MIN('Input &amp; Results'!$C$2+'Input &amp; Results'!$C$4*A79,'Input &amp; Results'!$C$3),MAX('Input &amp; Results'!C$3-('Input &amp; Results'!$C$3/('Input &amp; Results'!$C$5-'Input &amp; Results'!$C$6))*(A79-'Input &amp; Results'!$C$6),0))</f>
        <v>500</v>
      </c>
      <c r="C79" s="8">
        <f>IF(A79&lt;('Input &amp; Results'!$C$5*0.15),1.5,IF(A79&lt;('Input &amp; Results'!$C$5*0.25),2.5,IF(A79&lt;('Input &amp; Results'!$C$5*0.9),3.5,1.5)))</f>
        <v>3.5</v>
      </c>
      <c r="D79" s="8">
        <f t="shared" si="12"/>
        <v>1.75</v>
      </c>
      <c r="E79" s="9">
        <f>D79*(1+'Input &amp; Results'!$C$7)</f>
        <v>2.1</v>
      </c>
      <c r="F79">
        <f t="shared" si="13"/>
        <v>11.4975</v>
      </c>
      <c r="G79">
        <f t="shared" si="14"/>
        <v>4644.99</v>
      </c>
      <c r="H79">
        <f t="shared" si="15"/>
        <v>1.147761304670126</v>
      </c>
      <c r="I79" s="10">
        <f>IF(A79&lt;('Input &amp; Results'!$C$5*0.1),(ROUNDUP(E79/'Input &amp; Results'!$C$10,0))*'Input &amp; Results'!$C$10,0)</f>
        <v>0</v>
      </c>
      <c r="J79" s="11">
        <f>IF(A79&gt;(('Input &amp; Results'!$C$5-1)*0.1),(ROUNDUP(E79/'Input &amp; Results'!$C$12,0))*'Input &amp; Results'!$C$12,0)</f>
        <v>2.52</v>
      </c>
      <c r="K79" s="11">
        <f t="shared" si="16"/>
        <v>2.52</v>
      </c>
      <c r="L79" s="11">
        <f>(I79/'Input &amp; Results'!$C$10)*'Input &amp; Results'!$C$11*720/42</f>
        <v>0</v>
      </c>
      <c r="M79" s="28">
        <f>(J79/'Input &amp; Results'!$C$12)*'Input &amp; Results'!$C$13*720/42</f>
        <v>3085.7142857142858</v>
      </c>
      <c r="N79" s="27">
        <f t="shared" si="17"/>
        <v>2.52</v>
      </c>
      <c r="O79" s="28">
        <f t="shared" si="18"/>
        <v>3085.7142857142858</v>
      </c>
      <c r="P79" s="14">
        <f>IF(A79&lt;'Input &amp; Results'!$C$16*3,(D79+'Input &amp; Results'!$C$17)*(1+'Input &amp; Results'!$C$7),E79)</f>
        <v>2.1</v>
      </c>
      <c r="Q79" s="15">
        <f>IF(A79&lt;'Input &amp; Results'!$C$16,0,IF(A79&lt;('Input &amp; Results'!$C$16*2),'Input &amp; Results'!$C$15,IF(A79&lt;('Input &amp; Results'!$C$16*3),'Input &amp; Results'!$C$15*2,'Input &amp; Results'!$C$15*3)))</f>
        <v>2.016</v>
      </c>
      <c r="R79" s="15">
        <f>IF(A79&lt;6,(ROUNDUP((P79-Q79)/'Input &amp; Results'!$C$10,0))*'Input &amp; Results'!$C$10,IF((P79-Q79)&lt;0,0,(ROUNDUP((P79-Q79)/'Input &amp; Results'!$C$12,0))*'Input &amp; Results'!$C$12))</f>
        <v>0.84</v>
      </c>
      <c r="S79" s="16">
        <f t="shared" si="19"/>
        <v>2.8559999999999999</v>
      </c>
      <c r="T79" s="38">
        <f>R79/'Input &amp; Results'!$C$12*'Input &amp; Results'!$C$13*720/42</f>
        <v>1028.5714285714287</v>
      </c>
      <c r="U79">
        <f t="shared" si="10"/>
        <v>7</v>
      </c>
    </row>
    <row r="80" spans="1:21" x14ac:dyDescent="0.35">
      <c r="A80">
        <v>78</v>
      </c>
      <c r="B80" s="7">
        <f>IF(A80&lt;'Input &amp; Results'!$C$6,MIN('Input &amp; Results'!$C$2+'Input &amp; Results'!$C$4*A80,'Input &amp; Results'!$C$3),MAX('Input &amp; Results'!C$3-('Input &amp; Results'!$C$3/('Input &amp; Results'!$C$5-'Input &amp; Results'!$C$6))*(A80-'Input &amp; Results'!$C$6),0))</f>
        <v>500</v>
      </c>
      <c r="C80" s="8">
        <f>IF(A80&lt;('Input &amp; Results'!$C$5*0.15),1.5,IF(A80&lt;('Input &amp; Results'!$C$5*0.25),2.5,IF(A80&lt;('Input &amp; Results'!$C$5*0.9),3.5,1.5)))</f>
        <v>3.5</v>
      </c>
      <c r="D80" s="8">
        <f t="shared" si="12"/>
        <v>1.75</v>
      </c>
      <c r="E80" s="9">
        <f>D80*(1+'Input &amp; Results'!$C$7)</f>
        <v>2.1</v>
      </c>
      <c r="F80">
        <f t="shared" si="13"/>
        <v>11.4975</v>
      </c>
      <c r="G80">
        <f t="shared" si="14"/>
        <v>4644.99</v>
      </c>
      <c r="H80">
        <f t="shared" si="15"/>
        <v>1.147761304670126</v>
      </c>
      <c r="I80" s="10">
        <f>IF(A80&lt;('Input &amp; Results'!$C$5*0.1),(ROUNDUP(E80/'Input &amp; Results'!$C$10,0))*'Input &amp; Results'!$C$10,0)</f>
        <v>0</v>
      </c>
      <c r="J80" s="11">
        <f>IF(A80&gt;(('Input &amp; Results'!$C$5-1)*0.1),(ROUNDUP(E80/'Input &amp; Results'!$C$12,0))*'Input &amp; Results'!$C$12,0)</f>
        <v>2.52</v>
      </c>
      <c r="K80" s="11">
        <f t="shared" si="16"/>
        <v>2.52</v>
      </c>
      <c r="L80" s="11">
        <f>(I80/'Input &amp; Results'!$C$10)*'Input &amp; Results'!$C$11*720/42</f>
        <v>0</v>
      </c>
      <c r="M80" s="28">
        <f>(J80/'Input &amp; Results'!$C$12)*'Input &amp; Results'!$C$13*720/42</f>
        <v>3085.7142857142858</v>
      </c>
      <c r="N80" s="27">
        <f t="shared" si="17"/>
        <v>2.52</v>
      </c>
      <c r="O80" s="28">
        <f t="shared" si="18"/>
        <v>3085.7142857142858</v>
      </c>
      <c r="P80" s="14">
        <f>IF(A80&lt;'Input &amp; Results'!$C$16*3,(D80+'Input &amp; Results'!$C$17)*(1+'Input &amp; Results'!$C$7),E80)</f>
        <v>2.1</v>
      </c>
      <c r="Q80" s="15">
        <f>IF(A80&lt;'Input &amp; Results'!$C$16,0,IF(A80&lt;('Input &amp; Results'!$C$16*2),'Input &amp; Results'!$C$15,IF(A80&lt;('Input &amp; Results'!$C$16*3),'Input &amp; Results'!$C$15*2,'Input &amp; Results'!$C$15*3)))</f>
        <v>2.016</v>
      </c>
      <c r="R80" s="15">
        <f>IF(A80&lt;6,(ROUNDUP((P80-Q80)/'Input &amp; Results'!$C$10,0))*'Input &amp; Results'!$C$10,IF((P80-Q80)&lt;0,0,(ROUNDUP((P80-Q80)/'Input &amp; Results'!$C$12,0))*'Input &amp; Results'!$C$12))</f>
        <v>0.84</v>
      </c>
      <c r="S80" s="16">
        <f t="shared" si="19"/>
        <v>2.8559999999999999</v>
      </c>
      <c r="T80" s="38">
        <f>R80/'Input &amp; Results'!$C$12*'Input &amp; Results'!$C$13*720/42</f>
        <v>1028.5714285714287</v>
      </c>
      <c r="U80">
        <f t="shared" ref="U80:U122" si="20">1+U68</f>
        <v>7</v>
      </c>
    </row>
    <row r="81" spans="1:21" x14ac:dyDescent="0.35">
      <c r="A81">
        <v>79</v>
      </c>
      <c r="B81" s="7">
        <f>IF(A81&lt;'Input &amp; Results'!$C$6,MIN('Input &amp; Results'!$C$2+'Input &amp; Results'!$C$4*A81,'Input &amp; Results'!$C$3),MAX('Input &amp; Results'!C$3-('Input &amp; Results'!$C$3/('Input &amp; Results'!$C$5-'Input &amp; Results'!$C$6))*(A81-'Input &amp; Results'!$C$6),0))</f>
        <v>500</v>
      </c>
      <c r="C81" s="8">
        <f>IF(A81&lt;('Input &amp; Results'!$C$5*0.15),1.5,IF(A81&lt;('Input &amp; Results'!$C$5*0.25),2.5,IF(A81&lt;('Input &amp; Results'!$C$5*0.9),3.5,1.5)))</f>
        <v>3.5</v>
      </c>
      <c r="D81" s="8">
        <f t="shared" si="12"/>
        <v>1.75</v>
      </c>
      <c r="E81" s="9">
        <f>D81*(1+'Input &amp; Results'!$C$7)</f>
        <v>2.1</v>
      </c>
      <c r="F81">
        <f t="shared" si="13"/>
        <v>11.4975</v>
      </c>
      <c r="G81">
        <f t="shared" si="14"/>
        <v>4644.99</v>
      </c>
      <c r="H81">
        <f t="shared" si="15"/>
        <v>1.147761304670126</v>
      </c>
      <c r="I81" s="10">
        <f>IF(A81&lt;('Input &amp; Results'!$C$5*0.1),(ROUNDUP(E81/'Input &amp; Results'!$C$10,0))*'Input &amp; Results'!$C$10,0)</f>
        <v>0</v>
      </c>
      <c r="J81" s="11">
        <f>IF(A81&gt;(('Input &amp; Results'!$C$5-1)*0.1),(ROUNDUP(E81/'Input &amp; Results'!$C$12,0))*'Input &amp; Results'!$C$12,0)</f>
        <v>2.52</v>
      </c>
      <c r="K81" s="11">
        <f t="shared" si="16"/>
        <v>2.52</v>
      </c>
      <c r="L81" s="11">
        <f>(I81/'Input &amp; Results'!$C$10)*'Input &amp; Results'!$C$11*720/42</f>
        <v>0</v>
      </c>
      <c r="M81" s="28">
        <f>(J81/'Input &amp; Results'!$C$12)*'Input &amp; Results'!$C$13*720/42</f>
        <v>3085.7142857142858</v>
      </c>
      <c r="N81" s="27">
        <f t="shared" si="17"/>
        <v>2.52</v>
      </c>
      <c r="O81" s="28">
        <f t="shared" si="18"/>
        <v>3085.7142857142858</v>
      </c>
      <c r="P81" s="14">
        <f>IF(A81&lt;'Input &amp; Results'!$C$16*3,(D81+'Input &amp; Results'!$C$17)*(1+'Input &amp; Results'!$C$7),E81)</f>
        <v>2.1</v>
      </c>
      <c r="Q81" s="15">
        <f>IF(A81&lt;'Input &amp; Results'!$C$16,0,IF(A81&lt;('Input &amp; Results'!$C$16*2),'Input &amp; Results'!$C$15,IF(A81&lt;('Input &amp; Results'!$C$16*3),'Input &amp; Results'!$C$15*2,'Input &amp; Results'!$C$15*3)))</f>
        <v>2.016</v>
      </c>
      <c r="R81" s="15">
        <f>IF(A81&lt;6,(ROUNDUP((P81-Q81)/'Input &amp; Results'!$C$10,0))*'Input &amp; Results'!$C$10,IF((P81-Q81)&lt;0,0,(ROUNDUP((P81-Q81)/'Input &amp; Results'!$C$12,0))*'Input &amp; Results'!$C$12))</f>
        <v>0.84</v>
      </c>
      <c r="S81" s="16">
        <f t="shared" si="19"/>
        <v>2.8559999999999999</v>
      </c>
      <c r="T81" s="38">
        <f>R81/'Input &amp; Results'!$C$12*'Input &amp; Results'!$C$13*720/42</f>
        <v>1028.5714285714287</v>
      </c>
      <c r="U81">
        <f t="shared" si="20"/>
        <v>7</v>
      </c>
    </row>
    <row r="82" spans="1:21" x14ac:dyDescent="0.35">
      <c r="A82">
        <v>80</v>
      </c>
      <c r="B82" s="7">
        <f>IF(A82&lt;'Input &amp; Results'!$C$6,MIN('Input &amp; Results'!$C$2+'Input &amp; Results'!$C$4*A82,'Input &amp; Results'!$C$3),MAX('Input &amp; Results'!C$3-('Input &amp; Results'!$C$3/('Input &amp; Results'!$C$5-'Input &amp; Results'!$C$6))*(A82-'Input &amp; Results'!$C$6),0))</f>
        <v>500</v>
      </c>
      <c r="C82" s="8">
        <f>IF(A82&lt;('Input &amp; Results'!$C$5*0.15),1.5,IF(A82&lt;('Input &amp; Results'!$C$5*0.25),2.5,IF(A82&lt;('Input &amp; Results'!$C$5*0.9),3.5,1.5)))</f>
        <v>3.5</v>
      </c>
      <c r="D82" s="8">
        <f t="shared" si="12"/>
        <v>1.75</v>
      </c>
      <c r="E82" s="9">
        <f>D82*(1+'Input &amp; Results'!$C$7)</f>
        <v>2.1</v>
      </c>
      <c r="F82">
        <f t="shared" si="13"/>
        <v>11.4975</v>
      </c>
      <c r="G82">
        <f t="shared" si="14"/>
        <v>4644.99</v>
      </c>
      <c r="H82">
        <f t="shared" si="15"/>
        <v>1.147761304670126</v>
      </c>
      <c r="I82" s="10">
        <f>IF(A82&lt;('Input &amp; Results'!$C$5*0.1),(ROUNDUP(E82/'Input &amp; Results'!$C$10,0))*'Input &amp; Results'!$C$10,0)</f>
        <v>0</v>
      </c>
      <c r="J82" s="11">
        <f>IF(A82&gt;(('Input &amp; Results'!$C$5-1)*0.1),(ROUNDUP(E82/'Input &amp; Results'!$C$12,0))*'Input &amp; Results'!$C$12,0)</f>
        <v>2.52</v>
      </c>
      <c r="K82" s="11">
        <f t="shared" si="16"/>
        <v>2.52</v>
      </c>
      <c r="L82" s="11">
        <f>(I82/'Input &amp; Results'!$C$10)*'Input &amp; Results'!$C$11*720/42</f>
        <v>0</v>
      </c>
      <c r="M82" s="28">
        <f>(J82/'Input &amp; Results'!$C$12)*'Input &amp; Results'!$C$13*720/42</f>
        <v>3085.7142857142858</v>
      </c>
      <c r="N82" s="27">
        <f t="shared" si="17"/>
        <v>2.52</v>
      </c>
      <c r="O82" s="28">
        <f t="shared" si="18"/>
        <v>3085.7142857142858</v>
      </c>
      <c r="P82" s="14">
        <f>IF(A82&lt;'Input &amp; Results'!$C$16*3,(D82+'Input &amp; Results'!$C$17)*(1+'Input &amp; Results'!$C$7),E82)</f>
        <v>2.1</v>
      </c>
      <c r="Q82" s="15">
        <f>IF(A82&lt;'Input &amp; Results'!$C$16,0,IF(A82&lt;('Input &amp; Results'!$C$16*2),'Input &amp; Results'!$C$15,IF(A82&lt;('Input &amp; Results'!$C$16*3),'Input &amp; Results'!$C$15*2,'Input &amp; Results'!$C$15*3)))</f>
        <v>2.016</v>
      </c>
      <c r="R82" s="15">
        <f>IF(A82&lt;6,(ROUNDUP((P82-Q82)/'Input &amp; Results'!$C$10,0))*'Input &amp; Results'!$C$10,IF((P82-Q82)&lt;0,0,(ROUNDUP((P82-Q82)/'Input &amp; Results'!$C$12,0))*'Input &amp; Results'!$C$12))</f>
        <v>0.84</v>
      </c>
      <c r="S82" s="16">
        <f t="shared" si="19"/>
        <v>2.8559999999999999</v>
      </c>
      <c r="T82" s="38">
        <f>R82/'Input &amp; Results'!$C$12*'Input &amp; Results'!$C$13*720/42</f>
        <v>1028.5714285714287</v>
      </c>
      <c r="U82">
        <f t="shared" si="20"/>
        <v>7</v>
      </c>
    </row>
    <row r="83" spans="1:21" x14ac:dyDescent="0.35">
      <c r="A83">
        <v>81</v>
      </c>
      <c r="B83" s="7">
        <f>IF(A83&lt;'Input &amp; Results'!$C$6,MIN('Input &amp; Results'!$C$2+'Input &amp; Results'!$C$4*A83,'Input &amp; Results'!$C$3),MAX('Input &amp; Results'!C$3-('Input &amp; Results'!$C$3/('Input &amp; Results'!$C$5-'Input &amp; Results'!$C$6))*(A83-'Input &amp; Results'!$C$6),0))</f>
        <v>500</v>
      </c>
      <c r="C83" s="8">
        <f>IF(A83&lt;('Input &amp; Results'!$C$5*0.15),1.5,IF(A83&lt;('Input &amp; Results'!$C$5*0.25),2.5,IF(A83&lt;('Input &amp; Results'!$C$5*0.9),3.5,1.5)))</f>
        <v>3.5</v>
      </c>
      <c r="D83" s="8">
        <f t="shared" si="12"/>
        <v>1.75</v>
      </c>
      <c r="E83" s="9">
        <f>D83*(1+'Input &amp; Results'!$C$7)</f>
        <v>2.1</v>
      </c>
      <c r="F83">
        <f t="shared" si="13"/>
        <v>11.4975</v>
      </c>
      <c r="G83">
        <f t="shared" si="14"/>
        <v>4644.99</v>
      </c>
      <c r="H83">
        <f t="shared" si="15"/>
        <v>1.147761304670126</v>
      </c>
      <c r="I83" s="10">
        <f>IF(A83&lt;('Input &amp; Results'!$C$5*0.1),(ROUNDUP(E83/'Input &amp; Results'!$C$10,0))*'Input &amp; Results'!$C$10,0)</f>
        <v>0</v>
      </c>
      <c r="J83" s="11">
        <f>IF(A83&gt;(('Input &amp; Results'!$C$5-1)*0.1),(ROUNDUP(E83/'Input &amp; Results'!$C$12,0))*'Input &amp; Results'!$C$12,0)</f>
        <v>2.52</v>
      </c>
      <c r="K83" s="11">
        <f t="shared" si="16"/>
        <v>2.52</v>
      </c>
      <c r="L83" s="11">
        <f>(I83/'Input &amp; Results'!$C$10)*'Input &amp; Results'!$C$11*720/42</f>
        <v>0</v>
      </c>
      <c r="M83" s="28">
        <f>(J83/'Input &amp; Results'!$C$12)*'Input &amp; Results'!$C$13*720/42</f>
        <v>3085.7142857142858</v>
      </c>
      <c r="N83" s="27">
        <f t="shared" si="17"/>
        <v>2.52</v>
      </c>
      <c r="O83" s="28">
        <f t="shared" si="18"/>
        <v>3085.7142857142858</v>
      </c>
      <c r="P83" s="14">
        <f>IF(A83&lt;'Input &amp; Results'!$C$16*3,(D83+'Input &amp; Results'!$C$17)*(1+'Input &amp; Results'!$C$7),E83)</f>
        <v>2.1</v>
      </c>
      <c r="Q83" s="15">
        <f>IF(A83&lt;'Input &amp; Results'!$C$16,0,IF(A83&lt;('Input &amp; Results'!$C$16*2),'Input &amp; Results'!$C$15,IF(A83&lt;('Input &amp; Results'!$C$16*3),'Input &amp; Results'!$C$15*2,'Input &amp; Results'!$C$15*3)))</f>
        <v>2.016</v>
      </c>
      <c r="R83" s="15">
        <f>IF(A83&lt;6,(ROUNDUP((P83-Q83)/'Input &amp; Results'!$C$10,0))*'Input &amp; Results'!$C$10,IF((P83-Q83)&lt;0,0,(ROUNDUP((P83-Q83)/'Input &amp; Results'!$C$12,0))*'Input &amp; Results'!$C$12))</f>
        <v>0.84</v>
      </c>
      <c r="S83" s="16">
        <f t="shared" si="19"/>
        <v>2.8559999999999999</v>
      </c>
      <c r="T83" s="38">
        <f>R83/'Input &amp; Results'!$C$12*'Input &amp; Results'!$C$13*720/42</f>
        <v>1028.5714285714287</v>
      </c>
      <c r="U83">
        <f t="shared" si="20"/>
        <v>7</v>
      </c>
    </row>
    <row r="84" spans="1:21" x14ac:dyDescent="0.35">
      <c r="A84">
        <v>82</v>
      </c>
      <c r="B84" s="7">
        <f>IF(A84&lt;'Input &amp; Results'!$C$6,MIN('Input &amp; Results'!$C$2+'Input &amp; Results'!$C$4*A84,'Input &amp; Results'!$C$3),MAX('Input &amp; Results'!C$3-('Input &amp; Results'!$C$3/('Input &amp; Results'!$C$5-'Input &amp; Results'!$C$6))*(A84-'Input &amp; Results'!$C$6),0))</f>
        <v>500</v>
      </c>
      <c r="C84" s="8">
        <f>IF(A84&lt;('Input &amp; Results'!$C$5*0.15),1.5,IF(A84&lt;('Input &amp; Results'!$C$5*0.25),2.5,IF(A84&lt;('Input &amp; Results'!$C$5*0.9),3.5,1.5)))</f>
        <v>3.5</v>
      </c>
      <c r="D84" s="8">
        <f t="shared" si="12"/>
        <v>1.75</v>
      </c>
      <c r="E84" s="9">
        <f>D84*(1+'Input &amp; Results'!$C$7)</f>
        <v>2.1</v>
      </c>
      <c r="F84">
        <f t="shared" si="13"/>
        <v>11.4975</v>
      </c>
      <c r="G84">
        <f t="shared" si="14"/>
        <v>4644.99</v>
      </c>
      <c r="H84">
        <f t="shared" si="15"/>
        <v>1.147761304670126</v>
      </c>
      <c r="I84" s="10">
        <f>IF(A84&lt;('Input &amp; Results'!$C$5*0.1),(ROUNDUP(E84/'Input &amp; Results'!$C$10,0))*'Input &amp; Results'!$C$10,0)</f>
        <v>0</v>
      </c>
      <c r="J84" s="11">
        <f>IF(A84&gt;(('Input &amp; Results'!$C$5-1)*0.1),(ROUNDUP(E84/'Input &amp; Results'!$C$12,0))*'Input &amp; Results'!$C$12,0)</f>
        <v>2.52</v>
      </c>
      <c r="K84" s="11">
        <f t="shared" si="16"/>
        <v>2.52</v>
      </c>
      <c r="L84" s="11">
        <f>(I84/'Input &amp; Results'!$C$10)*'Input &amp; Results'!$C$11*720/42</f>
        <v>0</v>
      </c>
      <c r="M84" s="28">
        <f>(J84/'Input &amp; Results'!$C$12)*'Input &amp; Results'!$C$13*720/42</f>
        <v>3085.7142857142858</v>
      </c>
      <c r="N84" s="27">
        <f t="shared" si="17"/>
        <v>2.52</v>
      </c>
      <c r="O84" s="28">
        <f t="shared" si="18"/>
        <v>3085.7142857142858</v>
      </c>
      <c r="P84" s="14">
        <f>IF(A84&lt;'Input &amp; Results'!$C$16*3,(D84+'Input &amp; Results'!$C$17)*(1+'Input &amp; Results'!$C$7),E84)</f>
        <v>2.1</v>
      </c>
      <c r="Q84" s="15">
        <f>IF(A84&lt;'Input &amp; Results'!$C$16,0,IF(A84&lt;('Input &amp; Results'!$C$16*2),'Input &amp; Results'!$C$15,IF(A84&lt;('Input &amp; Results'!$C$16*3),'Input &amp; Results'!$C$15*2,'Input &amp; Results'!$C$15*3)))</f>
        <v>2.016</v>
      </c>
      <c r="R84" s="15">
        <f>IF(A84&lt;6,(ROUNDUP((P84-Q84)/'Input &amp; Results'!$C$10,0))*'Input &amp; Results'!$C$10,IF((P84-Q84)&lt;0,0,(ROUNDUP((P84-Q84)/'Input &amp; Results'!$C$12,0))*'Input &amp; Results'!$C$12))</f>
        <v>0.84</v>
      </c>
      <c r="S84" s="16">
        <f t="shared" si="19"/>
        <v>2.8559999999999999</v>
      </c>
      <c r="T84" s="38">
        <f>R84/'Input &amp; Results'!$C$12*'Input &amp; Results'!$C$13*720/42</f>
        <v>1028.5714285714287</v>
      </c>
      <c r="U84">
        <f t="shared" si="20"/>
        <v>7</v>
      </c>
    </row>
    <row r="85" spans="1:21" x14ac:dyDescent="0.35">
      <c r="A85">
        <v>83</v>
      </c>
      <c r="B85" s="7">
        <f>IF(A85&lt;'Input &amp; Results'!$C$6,MIN('Input &amp; Results'!$C$2+'Input &amp; Results'!$C$4*A85,'Input &amp; Results'!$C$3),MAX('Input &amp; Results'!C$3-('Input &amp; Results'!$C$3/('Input &amp; Results'!$C$5-'Input &amp; Results'!$C$6))*(A85-'Input &amp; Results'!$C$6),0))</f>
        <v>500</v>
      </c>
      <c r="C85" s="8">
        <f>IF(A85&lt;('Input &amp; Results'!$C$5*0.15),1.5,IF(A85&lt;('Input &amp; Results'!$C$5*0.25),2.5,IF(A85&lt;('Input &amp; Results'!$C$5*0.9),3.5,1.5)))</f>
        <v>3.5</v>
      </c>
      <c r="D85" s="8">
        <f t="shared" si="12"/>
        <v>1.75</v>
      </c>
      <c r="E85" s="9">
        <f>D85*(1+'Input &amp; Results'!$C$7)</f>
        <v>2.1</v>
      </c>
      <c r="F85">
        <f t="shared" si="13"/>
        <v>11.4975</v>
      </c>
      <c r="G85">
        <f t="shared" si="14"/>
        <v>4644.99</v>
      </c>
      <c r="H85">
        <f t="shared" si="15"/>
        <v>1.147761304670126</v>
      </c>
      <c r="I85" s="10">
        <f>IF(A85&lt;('Input &amp; Results'!$C$5*0.1),(ROUNDUP(E85/'Input &amp; Results'!$C$10,0))*'Input &amp; Results'!$C$10,0)</f>
        <v>0</v>
      </c>
      <c r="J85" s="11">
        <f>IF(A85&gt;(('Input &amp; Results'!$C$5-1)*0.1),(ROUNDUP(E85/'Input &amp; Results'!$C$12,0))*'Input &amp; Results'!$C$12,0)</f>
        <v>2.52</v>
      </c>
      <c r="K85" s="11">
        <f t="shared" si="16"/>
        <v>2.52</v>
      </c>
      <c r="L85" s="11">
        <f>(I85/'Input &amp; Results'!$C$10)*'Input &amp; Results'!$C$11*720/42</f>
        <v>0</v>
      </c>
      <c r="M85" s="28">
        <f>(J85/'Input &amp; Results'!$C$12)*'Input &amp; Results'!$C$13*720/42</f>
        <v>3085.7142857142858</v>
      </c>
      <c r="N85" s="27">
        <f t="shared" si="17"/>
        <v>2.52</v>
      </c>
      <c r="O85" s="28">
        <f t="shared" si="18"/>
        <v>3085.7142857142858</v>
      </c>
      <c r="P85" s="14">
        <f>IF(A85&lt;'Input &amp; Results'!$C$16*3,(D85+'Input &amp; Results'!$C$17)*(1+'Input &amp; Results'!$C$7),E85)</f>
        <v>2.1</v>
      </c>
      <c r="Q85" s="15">
        <f>IF(A85&lt;'Input &amp; Results'!$C$16,0,IF(A85&lt;('Input &amp; Results'!$C$16*2),'Input &amp; Results'!$C$15,IF(A85&lt;('Input &amp; Results'!$C$16*3),'Input &amp; Results'!$C$15*2,'Input &amp; Results'!$C$15*3)))</f>
        <v>2.016</v>
      </c>
      <c r="R85" s="15">
        <f>IF(A85&lt;6,(ROUNDUP((P85-Q85)/'Input &amp; Results'!$C$10,0))*'Input &amp; Results'!$C$10,IF((P85-Q85)&lt;0,0,(ROUNDUP((P85-Q85)/'Input &amp; Results'!$C$12,0))*'Input &amp; Results'!$C$12))</f>
        <v>0.84</v>
      </c>
      <c r="S85" s="16">
        <f t="shared" si="19"/>
        <v>2.8559999999999999</v>
      </c>
      <c r="T85" s="38">
        <f>R85/'Input &amp; Results'!$C$12*'Input &amp; Results'!$C$13*720/42</f>
        <v>1028.5714285714287</v>
      </c>
      <c r="U85">
        <f t="shared" si="20"/>
        <v>7</v>
      </c>
    </row>
    <row r="86" spans="1:21" x14ac:dyDescent="0.35">
      <c r="A86">
        <v>84</v>
      </c>
      <c r="B86" s="7">
        <f>IF(A86&lt;'Input &amp; Results'!$C$6,MIN('Input &amp; Results'!$C$2+'Input &amp; Results'!$C$4*A86,'Input &amp; Results'!$C$3),MAX('Input &amp; Results'!C$3-('Input &amp; Results'!$C$3/('Input &amp; Results'!$C$5-'Input &amp; Results'!$C$6))*(A86-'Input &amp; Results'!$C$6),0))</f>
        <v>500</v>
      </c>
      <c r="C86" s="8">
        <f>IF(A86&lt;('Input &amp; Results'!$C$5*0.15),1.5,IF(A86&lt;('Input &amp; Results'!$C$5*0.25),2.5,IF(A86&lt;('Input &amp; Results'!$C$5*0.9),3.5,1.5)))</f>
        <v>3.5</v>
      </c>
      <c r="D86" s="8">
        <f t="shared" si="12"/>
        <v>1.75</v>
      </c>
      <c r="E86" s="9">
        <f>D86*(1+'Input &amp; Results'!$C$7)</f>
        <v>2.1</v>
      </c>
      <c r="F86">
        <f t="shared" si="13"/>
        <v>11.4975</v>
      </c>
      <c r="G86">
        <f t="shared" si="14"/>
        <v>4644.99</v>
      </c>
      <c r="H86">
        <f t="shared" si="15"/>
        <v>1.147761304670126</v>
      </c>
      <c r="I86" s="10">
        <f>IF(A86&lt;('Input &amp; Results'!$C$5*0.1),(ROUNDUP(E86/'Input &amp; Results'!$C$10,0))*'Input &amp; Results'!$C$10,0)</f>
        <v>0</v>
      </c>
      <c r="J86" s="11">
        <f>IF(A86&gt;(('Input &amp; Results'!$C$5-1)*0.1),(ROUNDUP(E86/'Input &amp; Results'!$C$12,0))*'Input &amp; Results'!$C$12,0)</f>
        <v>2.52</v>
      </c>
      <c r="K86" s="11">
        <f t="shared" si="16"/>
        <v>2.52</v>
      </c>
      <c r="L86" s="11">
        <f>(I86/'Input &amp; Results'!$C$10)*'Input &amp; Results'!$C$11*720/42</f>
        <v>0</v>
      </c>
      <c r="M86" s="28">
        <f>(J86/'Input &amp; Results'!$C$12)*'Input &amp; Results'!$C$13*720/42</f>
        <v>3085.7142857142858</v>
      </c>
      <c r="N86" s="27">
        <f t="shared" si="17"/>
        <v>2.52</v>
      </c>
      <c r="O86" s="28">
        <f t="shared" si="18"/>
        <v>3085.7142857142858</v>
      </c>
      <c r="P86" s="14">
        <f>IF(A86&lt;'Input &amp; Results'!$C$16*3,(D86+'Input &amp; Results'!$C$17)*(1+'Input &amp; Results'!$C$7),E86)</f>
        <v>2.1</v>
      </c>
      <c r="Q86" s="15">
        <f>IF(A86&lt;'Input &amp; Results'!$C$16,0,IF(A86&lt;('Input &amp; Results'!$C$16*2),'Input &amp; Results'!$C$15,IF(A86&lt;('Input &amp; Results'!$C$16*3),'Input &amp; Results'!$C$15*2,'Input &amp; Results'!$C$15*3)))</f>
        <v>2.016</v>
      </c>
      <c r="R86" s="15">
        <f>IF(A86&lt;6,(ROUNDUP((P86-Q86)/'Input &amp; Results'!$C$10,0))*'Input &amp; Results'!$C$10,IF((P86-Q86)&lt;0,0,(ROUNDUP((P86-Q86)/'Input &amp; Results'!$C$12,0))*'Input &amp; Results'!$C$12))</f>
        <v>0.84</v>
      </c>
      <c r="S86" s="16">
        <f t="shared" si="19"/>
        <v>2.8559999999999999</v>
      </c>
      <c r="T86" s="38">
        <f>R86/'Input &amp; Results'!$C$12*'Input &amp; Results'!$C$13*720/42</f>
        <v>1028.5714285714287</v>
      </c>
      <c r="U86">
        <f t="shared" si="20"/>
        <v>7</v>
      </c>
    </row>
    <row r="87" spans="1:21" x14ac:dyDescent="0.35">
      <c r="A87">
        <v>85</v>
      </c>
      <c r="B87" s="7">
        <f>IF(A87&lt;'Input &amp; Results'!$C$6,MIN('Input &amp; Results'!$C$2+'Input &amp; Results'!$C$4*A87,'Input &amp; Results'!$C$3),MAX('Input &amp; Results'!C$3-('Input &amp; Results'!$C$3/('Input &amp; Results'!$C$5-'Input &amp; Results'!$C$6))*(A87-'Input &amp; Results'!$C$6),0))</f>
        <v>500</v>
      </c>
      <c r="C87" s="8">
        <f>IF(A87&lt;('Input &amp; Results'!$C$5*0.15),1.5,IF(A87&lt;('Input &amp; Results'!$C$5*0.25),2.5,IF(A87&lt;('Input &amp; Results'!$C$5*0.9),3.5,1.5)))</f>
        <v>3.5</v>
      </c>
      <c r="D87" s="8">
        <f t="shared" si="12"/>
        <v>1.75</v>
      </c>
      <c r="E87" s="9">
        <f>D87*(1+'Input &amp; Results'!$C$7)</f>
        <v>2.1</v>
      </c>
      <c r="F87">
        <f t="shared" si="13"/>
        <v>11.4975</v>
      </c>
      <c r="G87">
        <f t="shared" si="14"/>
        <v>4644.99</v>
      </c>
      <c r="H87">
        <f t="shared" si="15"/>
        <v>1.147761304670126</v>
      </c>
      <c r="I87" s="10">
        <f>IF(A87&lt;('Input &amp; Results'!$C$5*0.1),(ROUNDUP(E87/'Input &amp; Results'!$C$10,0))*'Input &amp; Results'!$C$10,0)</f>
        <v>0</v>
      </c>
      <c r="J87" s="11">
        <f>IF(A87&gt;(('Input &amp; Results'!$C$5-1)*0.1),(ROUNDUP(E87/'Input &amp; Results'!$C$12,0))*'Input &amp; Results'!$C$12,0)</f>
        <v>2.52</v>
      </c>
      <c r="K87" s="11">
        <f t="shared" si="16"/>
        <v>2.52</v>
      </c>
      <c r="L87" s="11">
        <f>(I87/'Input &amp; Results'!$C$10)*'Input &amp; Results'!$C$11*720/42</f>
        <v>0</v>
      </c>
      <c r="M87" s="28">
        <f>(J87/'Input &amp; Results'!$C$12)*'Input &amp; Results'!$C$13*720/42</f>
        <v>3085.7142857142858</v>
      </c>
      <c r="N87" s="27">
        <f t="shared" si="17"/>
        <v>2.52</v>
      </c>
      <c r="O87" s="28">
        <f t="shared" si="18"/>
        <v>3085.7142857142858</v>
      </c>
      <c r="P87" s="14">
        <f>IF(A87&lt;'Input &amp; Results'!$C$16*3,(D87+'Input &amp; Results'!$C$17)*(1+'Input &amp; Results'!$C$7),E87)</f>
        <v>2.1</v>
      </c>
      <c r="Q87" s="15">
        <f>IF(A87&lt;'Input &amp; Results'!$C$16,0,IF(A87&lt;('Input &amp; Results'!$C$16*2),'Input &amp; Results'!$C$15,IF(A87&lt;('Input &amp; Results'!$C$16*3),'Input &amp; Results'!$C$15*2,'Input &amp; Results'!$C$15*3)))</f>
        <v>2.016</v>
      </c>
      <c r="R87" s="15">
        <f>IF(A87&lt;6,(ROUNDUP((P87-Q87)/'Input &amp; Results'!$C$10,0))*'Input &amp; Results'!$C$10,IF((P87-Q87)&lt;0,0,(ROUNDUP((P87-Q87)/'Input &amp; Results'!$C$12,0))*'Input &amp; Results'!$C$12))</f>
        <v>0.84</v>
      </c>
      <c r="S87" s="16">
        <f t="shared" si="19"/>
        <v>2.8559999999999999</v>
      </c>
      <c r="T87" s="38">
        <f>R87/'Input &amp; Results'!$C$12*'Input &amp; Results'!$C$13*720/42</f>
        <v>1028.5714285714287</v>
      </c>
      <c r="U87">
        <f t="shared" si="20"/>
        <v>8</v>
      </c>
    </row>
    <row r="88" spans="1:21" x14ac:dyDescent="0.35">
      <c r="A88">
        <v>86</v>
      </c>
      <c r="B88" s="7">
        <f>IF(A88&lt;'Input &amp; Results'!$C$6,MIN('Input &amp; Results'!$C$2+'Input &amp; Results'!$C$4*A88,'Input &amp; Results'!$C$3),MAX('Input &amp; Results'!C$3-('Input &amp; Results'!$C$3/('Input &amp; Results'!$C$5-'Input &amp; Results'!$C$6))*(A88-'Input &amp; Results'!$C$6),0))</f>
        <v>500</v>
      </c>
      <c r="C88" s="8">
        <f>IF(A88&lt;('Input &amp; Results'!$C$5*0.15),1.5,IF(A88&lt;('Input &amp; Results'!$C$5*0.25),2.5,IF(A88&lt;('Input &amp; Results'!$C$5*0.9),3.5,1.5)))</f>
        <v>3.5</v>
      </c>
      <c r="D88" s="8">
        <f t="shared" si="12"/>
        <v>1.75</v>
      </c>
      <c r="E88" s="9">
        <f>D88*(1+'Input &amp; Results'!$C$7)</f>
        <v>2.1</v>
      </c>
      <c r="F88">
        <f t="shared" si="13"/>
        <v>11.4975</v>
      </c>
      <c r="G88">
        <f t="shared" si="14"/>
        <v>4644.99</v>
      </c>
      <c r="H88">
        <f t="shared" si="15"/>
        <v>1.147761304670126</v>
      </c>
      <c r="I88" s="10">
        <f>IF(A88&lt;('Input &amp; Results'!$C$5*0.1),(ROUNDUP(E88/'Input &amp; Results'!$C$10,0))*'Input &amp; Results'!$C$10,0)</f>
        <v>0</v>
      </c>
      <c r="J88" s="11">
        <f>IF(A88&gt;(('Input &amp; Results'!$C$5-1)*0.1),(ROUNDUP(E88/'Input &amp; Results'!$C$12,0))*'Input &amp; Results'!$C$12,0)</f>
        <v>2.52</v>
      </c>
      <c r="K88" s="11">
        <f t="shared" si="16"/>
        <v>2.52</v>
      </c>
      <c r="L88" s="11">
        <f>(I88/'Input &amp; Results'!$C$10)*'Input &amp; Results'!$C$11*720/42</f>
        <v>0</v>
      </c>
      <c r="M88" s="28">
        <f>(J88/'Input &amp; Results'!$C$12)*'Input &amp; Results'!$C$13*720/42</f>
        <v>3085.7142857142858</v>
      </c>
      <c r="N88" s="27">
        <f t="shared" si="17"/>
        <v>2.52</v>
      </c>
      <c r="O88" s="28">
        <f t="shared" si="18"/>
        <v>3085.7142857142858</v>
      </c>
      <c r="P88" s="14">
        <f>IF(A88&lt;'Input &amp; Results'!$C$16*3,(D88+'Input &amp; Results'!$C$17)*(1+'Input &amp; Results'!$C$7),E88)</f>
        <v>2.1</v>
      </c>
      <c r="Q88" s="15">
        <f>IF(A88&lt;'Input &amp; Results'!$C$16,0,IF(A88&lt;('Input &amp; Results'!$C$16*2),'Input &amp; Results'!$C$15,IF(A88&lt;('Input &amp; Results'!$C$16*3),'Input &amp; Results'!$C$15*2,'Input &amp; Results'!$C$15*3)))</f>
        <v>2.016</v>
      </c>
      <c r="R88" s="15">
        <f>IF(A88&lt;6,(ROUNDUP((P88-Q88)/'Input &amp; Results'!$C$10,0))*'Input &amp; Results'!$C$10,IF((P88-Q88)&lt;0,0,(ROUNDUP((P88-Q88)/'Input &amp; Results'!$C$12,0))*'Input &amp; Results'!$C$12))</f>
        <v>0.84</v>
      </c>
      <c r="S88" s="16">
        <f t="shared" si="19"/>
        <v>2.8559999999999999</v>
      </c>
      <c r="T88" s="38">
        <f>R88/'Input &amp; Results'!$C$12*'Input &amp; Results'!$C$13*720/42</f>
        <v>1028.5714285714287</v>
      </c>
      <c r="U88">
        <f t="shared" si="20"/>
        <v>8</v>
      </c>
    </row>
    <row r="89" spans="1:21" x14ac:dyDescent="0.35">
      <c r="A89">
        <v>87</v>
      </c>
      <c r="B89" s="7">
        <f>IF(A89&lt;'Input &amp; Results'!$C$6,MIN('Input &amp; Results'!$C$2+'Input &amp; Results'!$C$4*A89,'Input &amp; Results'!$C$3),MAX('Input &amp; Results'!C$3-('Input &amp; Results'!$C$3/('Input &amp; Results'!$C$5-'Input &amp; Results'!$C$6))*(A89-'Input &amp; Results'!$C$6),0))</f>
        <v>500</v>
      </c>
      <c r="C89" s="8">
        <f>IF(A89&lt;('Input &amp; Results'!$C$5*0.15),1.5,IF(A89&lt;('Input &amp; Results'!$C$5*0.25),2.5,IF(A89&lt;('Input &amp; Results'!$C$5*0.9),3.5,1.5)))</f>
        <v>3.5</v>
      </c>
      <c r="D89" s="8">
        <f t="shared" si="12"/>
        <v>1.75</v>
      </c>
      <c r="E89" s="9">
        <f>D89*(1+'Input &amp; Results'!$C$7)</f>
        <v>2.1</v>
      </c>
      <c r="F89">
        <f t="shared" si="13"/>
        <v>11.4975</v>
      </c>
      <c r="G89">
        <f t="shared" si="14"/>
        <v>4644.99</v>
      </c>
      <c r="H89">
        <f t="shared" si="15"/>
        <v>1.147761304670126</v>
      </c>
      <c r="I89" s="10">
        <f>IF(A89&lt;('Input &amp; Results'!$C$5*0.1),(ROUNDUP(E89/'Input &amp; Results'!$C$10,0))*'Input &amp; Results'!$C$10,0)</f>
        <v>0</v>
      </c>
      <c r="J89" s="11">
        <f>IF(A89&gt;(('Input &amp; Results'!$C$5-1)*0.1),(ROUNDUP(E89/'Input &amp; Results'!$C$12,0))*'Input &amp; Results'!$C$12,0)</f>
        <v>2.52</v>
      </c>
      <c r="K89" s="11">
        <f t="shared" si="16"/>
        <v>2.52</v>
      </c>
      <c r="L89" s="11">
        <f>(I89/'Input &amp; Results'!$C$10)*'Input &amp; Results'!$C$11*720/42</f>
        <v>0</v>
      </c>
      <c r="M89" s="28">
        <f>(J89/'Input &amp; Results'!$C$12)*'Input &amp; Results'!$C$13*720/42</f>
        <v>3085.7142857142858</v>
      </c>
      <c r="N89" s="27">
        <f t="shared" si="17"/>
        <v>2.52</v>
      </c>
      <c r="O89" s="28">
        <f t="shared" si="18"/>
        <v>3085.7142857142858</v>
      </c>
      <c r="P89" s="14">
        <f>IF(A89&lt;'Input &amp; Results'!$C$16*3,(D89+'Input &amp; Results'!$C$17)*(1+'Input &amp; Results'!$C$7),E89)</f>
        <v>2.1</v>
      </c>
      <c r="Q89" s="15">
        <f>IF(A89&lt;'Input &amp; Results'!$C$16,0,IF(A89&lt;('Input &amp; Results'!$C$16*2),'Input &amp; Results'!$C$15,IF(A89&lt;('Input &amp; Results'!$C$16*3),'Input &amp; Results'!$C$15*2,'Input &amp; Results'!$C$15*3)))</f>
        <v>2.016</v>
      </c>
      <c r="R89" s="15">
        <f>IF(A89&lt;6,(ROUNDUP((P89-Q89)/'Input &amp; Results'!$C$10,0))*'Input &amp; Results'!$C$10,IF((P89-Q89)&lt;0,0,(ROUNDUP((P89-Q89)/'Input &amp; Results'!$C$12,0))*'Input &amp; Results'!$C$12))</f>
        <v>0.84</v>
      </c>
      <c r="S89" s="16">
        <f t="shared" si="19"/>
        <v>2.8559999999999999</v>
      </c>
      <c r="T89" s="38">
        <f>R89/'Input &amp; Results'!$C$12*'Input &amp; Results'!$C$13*720/42</f>
        <v>1028.5714285714287</v>
      </c>
      <c r="U89">
        <f t="shared" si="20"/>
        <v>8</v>
      </c>
    </row>
    <row r="90" spans="1:21" x14ac:dyDescent="0.35">
      <c r="A90">
        <v>88</v>
      </c>
      <c r="B90" s="7">
        <f>IF(A90&lt;'Input &amp; Results'!$C$6,MIN('Input &amp; Results'!$C$2+'Input &amp; Results'!$C$4*A90,'Input &amp; Results'!$C$3),MAX('Input &amp; Results'!C$3-('Input &amp; Results'!$C$3/('Input &amp; Results'!$C$5-'Input &amp; Results'!$C$6))*(A90-'Input &amp; Results'!$C$6),0))</f>
        <v>500</v>
      </c>
      <c r="C90" s="8">
        <f>IF(A90&lt;('Input &amp; Results'!$C$5*0.15),1.5,IF(A90&lt;('Input &amp; Results'!$C$5*0.25),2.5,IF(A90&lt;('Input &amp; Results'!$C$5*0.9),3.5,1.5)))</f>
        <v>3.5</v>
      </c>
      <c r="D90" s="8">
        <f t="shared" si="12"/>
        <v>1.75</v>
      </c>
      <c r="E90" s="9">
        <f>D90*(1+'Input &amp; Results'!$C$7)</f>
        <v>2.1</v>
      </c>
      <c r="F90">
        <f t="shared" si="13"/>
        <v>11.4975</v>
      </c>
      <c r="G90">
        <f t="shared" si="14"/>
        <v>4644.99</v>
      </c>
      <c r="H90">
        <f t="shared" si="15"/>
        <v>1.147761304670126</v>
      </c>
      <c r="I90" s="10">
        <f>IF(A90&lt;('Input &amp; Results'!$C$5*0.1),(ROUNDUP(E90/'Input &amp; Results'!$C$10,0))*'Input &amp; Results'!$C$10,0)</f>
        <v>0</v>
      </c>
      <c r="J90" s="11">
        <f>IF(A90&gt;(('Input &amp; Results'!$C$5-1)*0.1),(ROUNDUP(E90/'Input &amp; Results'!$C$12,0))*'Input &amp; Results'!$C$12,0)</f>
        <v>2.52</v>
      </c>
      <c r="K90" s="11">
        <f t="shared" si="16"/>
        <v>2.52</v>
      </c>
      <c r="L90" s="11">
        <f>(I90/'Input &amp; Results'!$C$10)*'Input &amp; Results'!$C$11*720/42</f>
        <v>0</v>
      </c>
      <c r="M90" s="28">
        <f>(J90/'Input &amp; Results'!$C$12)*'Input &amp; Results'!$C$13*720/42</f>
        <v>3085.7142857142858</v>
      </c>
      <c r="N90" s="27">
        <f t="shared" si="17"/>
        <v>2.52</v>
      </c>
      <c r="O90" s="28">
        <f t="shared" si="18"/>
        <v>3085.7142857142858</v>
      </c>
      <c r="P90" s="14">
        <f>IF(A90&lt;'Input &amp; Results'!$C$16*3,(D90+'Input &amp; Results'!$C$17)*(1+'Input &amp; Results'!$C$7),E90)</f>
        <v>2.1</v>
      </c>
      <c r="Q90" s="15">
        <f>IF(A90&lt;'Input &amp; Results'!$C$16,0,IF(A90&lt;('Input &amp; Results'!$C$16*2),'Input &amp; Results'!$C$15,IF(A90&lt;('Input &amp; Results'!$C$16*3),'Input &amp; Results'!$C$15*2,'Input &amp; Results'!$C$15*3)))</f>
        <v>2.016</v>
      </c>
      <c r="R90" s="15">
        <f>IF(A90&lt;6,(ROUNDUP((P90-Q90)/'Input &amp; Results'!$C$10,0))*'Input &amp; Results'!$C$10,IF((P90-Q90)&lt;0,0,(ROUNDUP((P90-Q90)/'Input &amp; Results'!$C$12,0))*'Input &amp; Results'!$C$12))</f>
        <v>0.84</v>
      </c>
      <c r="S90" s="16">
        <f t="shared" si="19"/>
        <v>2.8559999999999999</v>
      </c>
      <c r="T90" s="38">
        <f>R90/'Input &amp; Results'!$C$12*'Input &amp; Results'!$C$13*720/42</f>
        <v>1028.5714285714287</v>
      </c>
      <c r="U90">
        <f t="shared" si="20"/>
        <v>8</v>
      </c>
    </row>
    <row r="91" spans="1:21" x14ac:dyDescent="0.35">
      <c r="A91">
        <v>89</v>
      </c>
      <c r="B91" s="7">
        <f>IF(A91&lt;'Input &amp; Results'!$C$6,MIN('Input &amp; Results'!$C$2+'Input &amp; Results'!$C$4*A91,'Input &amp; Results'!$C$3),MAX('Input &amp; Results'!C$3-('Input &amp; Results'!$C$3/('Input &amp; Results'!$C$5-'Input &amp; Results'!$C$6))*(A91-'Input &amp; Results'!$C$6),0))</f>
        <v>500</v>
      </c>
      <c r="C91" s="8">
        <f>IF(A91&lt;('Input &amp; Results'!$C$5*0.15),1.5,IF(A91&lt;('Input &amp; Results'!$C$5*0.25),2.5,IF(A91&lt;('Input &amp; Results'!$C$5*0.9),3.5,1.5)))</f>
        <v>3.5</v>
      </c>
      <c r="D91" s="8">
        <f t="shared" si="12"/>
        <v>1.75</v>
      </c>
      <c r="E91" s="9">
        <f>D91*(1+'Input &amp; Results'!$C$7)</f>
        <v>2.1</v>
      </c>
      <c r="F91">
        <f t="shared" si="13"/>
        <v>11.4975</v>
      </c>
      <c r="G91">
        <f t="shared" si="14"/>
        <v>4644.99</v>
      </c>
      <c r="H91">
        <f t="shared" si="15"/>
        <v>1.147761304670126</v>
      </c>
      <c r="I91" s="10">
        <f>IF(A91&lt;('Input &amp; Results'!$C$5*0.1),(ROUNDUP(E91/'Input &amp; Results'!$C$10,0))*'Input &amp; Results'!$C$10,0)</f>
        <v>0</v>
      </c>
      <c r="J91" s="11">
        <f>IF(A91&gt;(('Input &amp; Results'!$C$5-1)*0.1),(ROUNDUP(E91/'Input &amp; Results'!$C$12,0))*'Input &amp; Results'!$C$12,0)</f>
        <v>2.52</v>
      </c>
      <c r="K91" s="11">
        <f t="shared" si="16"/>
        <v>2.52</v>
      </c>
      <c r="L91" s="11">
        <f>(I91/'Input &amp; Results'!$C$10)*'Input &amp; Results'!$C$11*720/42</f>
        <v>0</v>
      </c>
      <c r="M91" s="28">
        <f>(J91/'Input &amp; Results'!$C$12)*'Input &amp; Results'!$C$13*720/42</f>
        <v>3085.7142857142858</v>
      </c>
      <c r="N91" s="27">
        <f t="shared" si="17"/>
        <v>2.52</v>
      </c>
      <c r="O91" s="28">
        <f t="shared" si="18"/>
        <v>3085.7142857142858</v>
      </c>
      <c r="P91" s="14">
        <f>IF(A91&lt;'Input &amp; Results'!$C$16*3,(D91+'Input &amp; Results'!$C$17)*(1+'Input &amp; Results'!$C$7),E91)</f>
        <v>2.1</v>
      </c>
      <c r="Q91" s="15">
        <f>IF(A91&lt;'Input &amp; Results'!$C$16,0,IF(A91&lt;('Input &amp; Results'!$C$16*2),'Input &amp; Results'!$C$15,IF(A91&lt;('Input &amp; Results'!$C$16*3),'Input &amp; Results'!$C$15*2,'Input &amp; Results'!$C$15*3)))</f>
        <v>2.016</v>
      </c>
      <c r="R91" s="15">
        <f>IF(A91&lt;6,(ROUNDUP((P91-Q91)/'Input &amp; Results'!$C$10,0))*'Input &amp; Results'!$C$10,IF((P91-Q91)&lt;0,0,(ROUNDUP((P91-Q91)/'Input &amp; Results'!$C$12,0))*'Input &amp; Results'!$C$12))</f>
        <v>0.84</v>
      </c>
      <c r="S91" s="16">
        <f t="shared" si="19"/>
        <v>2.8559999999999999</v>
      </c>
      <c r="T91" s="38">
        <f>R91/'Input &amp; Results'!$C$12*'Input &amp; Results'!$C$13*720/42</f>
        <v>1028.5714285714287</v>
      </c>
      <c r="U91">
        <f t="shared" si="20"/>
        <v>8</v>
      </c>
    </row>
    <row r="92" spans="1:21" x14ac:dyDescent="0.35">
      <c r="A92">
        <v>90</v>
      </c>
      <c r="B92" s="7">
        <f>IF(A92&lt;'Input &amp; Results'!$C$6,MIN('Input &amp; Results'!$C$2+'Input &amp; Results'!$C$4*A92,'Input &amp; Results'!$C$3),MAX('Input &amp; Results'!C$3-('Input &amp; Results'!$C$3/('Input &amp; Results'!$C$5-'Input &amp; Results'!$C$6))*(A92-'Input &amp; Results'!$C$6),0))</f>
        <v>500</v>
      </c>
      <c r="C92" s="8">
        <f>IF(A92&lt;('Input &amp; Results'!$C$5*0.15),1.5,IF(A92&lt;('Input &amp; Results'!$C$5*0.25),2.5,IF(A92&lt;('Input &amp; Results'!$C$5*0.9),3.5,1.5)))</f>
        <v>3.5</v>
      </c>
      <c r="D92" s="8">
        <f t="shared" si="12"/>
        <v>1.75</v>
      </c>
      <c r="E92" s="9">
        <f>D92*(1+'Input &amp; Results'!$C$7)</f>
        <v>2.1</v>
      </c>
      <c r="F92">
        <f t="shared" si="13"/>
        <v>11.4975</v>
      </c>
      <c r="G92">
        <f t="shared" si="14"/>
        <v>4644.99</v>
      </c>
      <c r="H92">
        <f t="shared" si="15"/>
        <v>1.147761304670126</v>
      </c>
      <c r="I92" s="10">
        <f>IF(A92&lt;('Input &amp; Results'!$C$5*0.1),(ROUNDUP(E92/'Input &amp; Results'!$C$10,0))*'Input &amp; Results'!$C$10,0)</f>
        <v>0</v>
      </c>
      <c r="J92" s="11">
        <f>IF(A92&gt;(('Input &amp; Results'!$C$5-1)*0.1),(ROUNDUP(E92/'Input &amp; Results'!$C$12,0))*'Input &amp; Results'!$C$12,0)</f>
        <v>2.52</v>
      </c>
      <c r="K92" s="11">
        <f t="shared" si="16"/>
        <v>2.52</v>
      </c>
      <c r="L92" s="11">
        <f>(I92/'Input &amp; Results'!$C$10)*'Input &amp; Results'!$C$11*720/42</f>
        <v>0</v>
      </c>
      <c r="M92" s="28">
        <f>(J92/'Input &amp; Results'!$C$12)*'Input &amp; Results'!$C$13*720/42</f>
        <v>3085.7142857142858</v>
      </c>
      <c r="N92" s="27">
        <f t="shared" si="17"/>
        <v>2.52</v>
      </c>
      <c r="O92" s="28">
        <f t="shared" si="18"/>
        <v>3085.7142857142858</v>
      </c>
      <c r="P92" s="14">
        <f>IF(A92&lt;'Input &amp; Results'!$C$16*3,(D92+'Input &amp; Results'!$C$17)*(1+'Input &amp; Results'!$C$7),E92)</f>
        <v>2.1</v>
      </c>
      <c r="Q92" s="15">
        <f>IF(A92&lt;'Input &amp; Results'!$C$16,0,IF(A92&lt;('Input &amp; Results'!$C$16*2),'Input &amp; Results'!$C$15,IF(A92&lt;('Input &amp; Results'!$C$16*3),'Input &amp; Results'!$C$15*2,'Input &amp; Results'!$C$15*3)))</f>
        <v>2.016</v>
      </c>
      <c r="R92" s="15">
        <f>IF(A92&lt;6,(ROUNDUP((P92-Q92)/'Input &amp; Results'!$C$10,0))*'Input &amp; Results'!$C$10,IF((P92-Q92)&lt;0,0,(ROUNDUP((P92-Q92)/'Input &amp; Results'!$C$12,0))*'Input &amp; Results'!$C$12))</f>
        <v>0.84</v>
      </c>
      <c r="S92" s="16">
        <f t="shared" si="19"/>
        <v>2.8559999999999999</v>
      </c>
      <c r="T92" s="38">
        <f>R92/'Input &amp; Results'!$C$12*'Input &amp; Results'!$C$13*720/42</f>
        <v>1028.5714285714287</v>
      </c>
      <c r="U92">
        <f t="shared" si="20"/>
        <v>8</v>
      </c>
    </row>
    <row r="93" spans="1:21" x14ac:dyDescent="0.35">
      <c r="A93">
        <v>91</v>
      </c>
      <c r="B93" s="7">
        <f>IF(A93&lt;'Input &amp; Results'!$C$6,MIN('Input &amp; Results'!$C$2+'Input &amp; Results'!$C$4*A93,'Input &amp; Results'!$C$3),MAX('Input &amp; Results'!C$3-('Input &amp; Results'!$C$3/('Input &amp; Results'!$C$5-'Input &amp; Results'!$C$6))*(A93-'Input &amp; Results'!$C$6),0))</f>
        <v>500</v>
      </c>
      <c r="C93" s="8">
        <f>IF(A93&lt;('Input &amp; Results'!$C$5*0.15),1.5,IF(A93&lt;('Input &amp; Results'!$C$5*0.25),2.5,IF(A93&lt;('Input &amp; Results'!$C$5*0.9),3.5,1.5)))</f>
        <v>3.5</v>
      </c>
      <c r="D93" s="8">
        <f t="shared" si="12"/>
        <v>1.75</v>
      </c>
      <c r="E93" s="9">
        <f>D93*(1+'Input &amp; Results'!$C$7)</f>
        <v>2.1</v>
      </c>
      <c r="F93">
        <f t="shared" si="13"/>
        <v>11.4975</v>
      </c>
      <c r="G93">
        <f t="shared" si="14"/>
        <v>4644.99</v>
      </c>
      <c r="H93">
        <f t="shared" si="15"/>
        <v>1.147761304670126</v>
      </c>
      <c r="I93" s="10">
        <f>IF(A93&lt;('Input &amp; Results'!$C$5*0.1),(ROUNDUP(E93/'Input &amp; Results'!$C$10,0))*'Input &amp; Results'!$C$10,0)</f>
        <v>0</v>
      </c>
      <c r="J93" s="11">
        <f>IF(A93&gt;(('Input &amp; Results'!$C$5-1)*0.1),(ROUNDUP(E93/'Input &amp; Results'!$C$12,0))*'Input &amp; Results'!$C$12,0)</f>
        <v>2.52</v>
      </c>
      <c r="K93" s="11">
        <f t="shared" si="16"/>
        <v>2.52</v>
      </c>
      <c r="L93" s="11">
        <f>(I93/'Input &amp; Results'!$C$10)*'Input &amp; Results'!$C$11*720/42</f>
        <v>0</v>
      </c>
      <c r="M93" s="28">
        <f>(J93/'Input &amp; Results'!$C$12)*'Input &amp; Results'!$C$13*720/42</f>
        <v>3085.7142857142858</v>
      </c>
      <c r="N93" s="27">
        <f t="shared" si="17"/>
        <v>2.52</v>
      </c>
      <c r="O93" s="28">
        <f t="shared" si="18"/>
        <v>3085.7142857142858</v>
      </c>
      <c r="P93" s="14">
        <f>IF(A93&lt;'Input &amp; Results'!$C$16*3,(D93+'Input &amp; Results'!$C$17)*(1+'Input &amp; Results'!$C$7),E93)</f>
        <v>2.1</v>
      </c>
      <c r="Q93" s="15">
        <f>IF(A93&lt;'Input &amp; Results'!$C$16,0,IF(A93&lt;('Input &amp; Results'!$C$16*2),'Input &amp; Results'!$C$15,IF(A93&lt;('Input &amp; Results'!$C$16*3),'Input &amp; Results'!$C$15*2,'Input &amp; Results'!$C$15*3)))</f>
        <v>2.016</v>
      </c>
      <c r="R93" s="15">
        <f>IF(A93&lt;6,(ROUNDUP((P93-Q93)/'Input &amp; Results'!$C$10,0))*'Input &amp; Results'!$C$10,IF((P93-Q93)&lt;0,0,(ROUNDUP((P93-Q93)/'Input &amp; Results'!$C$12,0))*'Input &amp; Results'!$C$12))</f>
        <v>0.84</v>
      </c>
      <c r="S93" s="16">
        <f t="shared" si="19"/>
        <v>2.8559999999999999</v>
      </c>
      <c r="T93" s="38">
        <f>R93/'Input &amp; Results'!$C$12*'Input &amp; Results'!$C$13*720/42</f>
        <v>1028.5714285714287</v>
      </c>
      <c r="U93">
        <f t="shared" si="20"/>
        <v>8</v>
      </c>
    </row>
    <row r="94" spans="1:21" x14ac:dyDescent="0.35">
      <c r="A94">
        <v>92</v>
      </c>
      <c r="B94" s="7">
        <f>IF(A94&lt;'Input &amp; Results'!$C$6,MIN('Input &amp; Results'!$C$2+'Input &amp; Results'!$C$4*A94,'Input &amp; Results'!$C$3),MAX('Input &amp; Results'!C$3-('Input &amp; Results'!$C$3/('Input &amp; Results'!$C$5-'Input &amp; Results'!$C$6))*(A94-'Input &amp; Results'!$C$6),0))</f>
        <v>500</v>
      </c>
      <c r="C94" s="8">
        <f>IF(A94&lt;('Input &amp; Results'!$C$5*0.15),1.5,IF(A94&lt;('Input &amp; Results'!$C$5*0.25),2.5,IF(A94&lt;('Input &amp; Results'!$C$5*0.9),3.5,1.5)))</f>
        <v>3.5</v>
      </c>
      <c r="D94" s="8">
        <f t="shared" si="12"/>
        <v>1.75</v>
      </c>
      <c r="E94" s="9">
        <f>D94*(1+'Input &amp; Results'!$C$7)</f>
        <v>2.1</v>
      </c>
      <c r="F94">
        <f t="shared" si="13"/>
        <v>11.4975</v>
      </c>
      <c r="G94">
        <f t="shared" si="14"/>
        <v>4644.99</v>
      </c>
      <c r="H94">
        <f t="shared" si="15"/>
        <v>1.147761304670126</v>
      </c>
      <c r="I94" s="10">
        <f>IF(A94&lt;('Input &amp; Results'!$C$5*0.1),(ROUNDUP(E94/'Input &amp; Results'!$C$10,0))*'Input &amp; Results'!$C$10,0)</f>
        <v>0</v>
      </c>
      <c r="J94" s="11">
        <f>IF(A94&gt;(('Input &amp; Results'!$C$5-1)*0.1),(ROUNDUP(E94/'Input &amp; Results'!$C$12,0))*'Input &amp; Results'!$C$12,0)</f>
        <v>2.52</v>
      </c>
      <c r="K94" s="11">
        <f t="shared" si="16"/>
        <v>2.52</v>
      </c>
      <c r="L94" s="11">
        <f>(I94/'Input &amp; Results'!$C$10)*'Input &amp; Results'!$C$11*720/42</f>
        <v>0</v>
      </c>
      <c r="M94" s="28">
        <f>(J94/'Input &amp; Results'!$C$12)*'Input &amp; Results'!$C$13*720/42</f>
        <v>3085.7142857142858</v>
      </c>
      <c r="N94" s="27">
        <f t="shared" si="17"/>
        <v>2.52</v>
      </c>
      <c r="O94" s="28">
        <f t="shared" si="18"/>
        <v>3085.7142857142858</v>
      </c>
      <c r="P94" s="14">
        <f>IF(A94&lt;'Input &amp; Results'!$C$16*3,(D94+'Input &amp; Results'!$C$17)*(1+'Input &amp; Results'!$C$7),E94)</f>
        <v>2.1</v>
      </c>
      <c r="Q94" s="15">
        <f>IF(A94&lt;'Input &amp; Results'!$C$16,0,IF(A94&lt;('Input &amp; Results'!$C$16*2),'Input &amp; Results'!$C$15,IF(A94&lt;('Input &amp; Results'!$C$16*3),'Input &amp; Results'!$C$15*2,'Input &amp; Results'!$C$15*3)))</f>
        <v>2.016</v>
      </c>
      <c r="R94" s="15">
        <f>IF(A94&lt;6,(ROUNDUP((P94-Q94)/'Input &amp; Results'!$C$10,0))*'Input &amp; Results'!$C$10,IF((P94-Q94)&lt;0,0,(ROUNDUP((P94-Q94)/'Input &amp; Results'!$C$12,0))*'Input &amp; Results'!$C$12))</f>
        <v>0.84</v>
      </c>
      <c r="S94" s="16">
        <f t="shared" si="19"/>
        <v>2.8559999999999999</v>
      </c>
      <c r="T94" s="38">
        <f>R94/'Input &amp; Results'!$C$12*'Input &amp; Results'!$C$13*720/42</f>
        <v>1028.5714285714287</v>
      </c>
      <c r="U94">
        <f t="shared" si="20"/>
        <v>8</v>
      </c>
    </row>
    <row r="95" spans="1:21" x14ac:dyDescent="0.35">
      <c r="A95">
        <v>93</v>
      </c>
      <c r="B95" s="7">
        <f>IF(A95&lt;'Input &amp; Results'!$C$6,MIN('Input &amp; Results'!$C$2+'Input &amp; Results'!$C$4*A95,'Input &amp; Results'!$C$3),MAX('Input &amp; Results'!C$3-('Input &amp; Results'!$C$3/('Input &amp; Results'!$C$5-'Input &amp; Results'!$C$6))*(A95-'Input &amp; Results'!$C$6),0))</f>
        <v>500</v>
      </c>
      <c r="C95" s="8">
        <f>IF(A95&lt;('Input &amp; Results'!$C$5*0.15),1.5,IF(A95&lt;('Input &amp; Results'!$C$5*0.25),2.5,IF(A95&lt;('Input &amp; Results'!$C$5*0.9),3.5,1.5)))</f>
        <v>3.5</v>
      </c>
      <c r="D95" s="8">
        <f t="shared" si="12"/>
        <v>1.75</v>
      </c>
      <c r="E95" s="9">
        <f>D95*(1+'Input &amp; Results'!$C$7)</f>
        <v>2.1</v>
      </c>
      <c r="F95">
        <f t="shared" si="13"/>
        <v>11.4975</v>
      </c>
      <c r="G95">
        <f t="shared" si="14"/>
        <v>4644.99</v>
      </c>
      <c r="H95">
        <f t="shared" si="15"/>
        <v>1.147761304670126</v>
      </c>
      <c r="I95" s="10">
        <f>IF(A95&lt;('Input &amp; Results'!$C$5*0.1),(ROUNDUP(E95/'Input &amp; Results'!$C$10,0))*'Input &amp; Results'!$C$10,0)</f>
        <v>0</v>
      </c>
      <c r="J95" s="11">
        <f>IF(A95&gt;(('Input &amp; Results'!$C$5-1)*0.1),(ROUNDUP(E95/'Input &amp; Results'!$C$12,0))*'Input &amp; Results'!$C$12,0)</f>
        <v>2.52</v>
      </c>
      <c r="K95" s="11">
        <f t="shared" si="16"/>
        <v>2.52</v>
      </c>
      <c r="L95" s="11">
        <f>(I95/'Input &amp; Results'!$C$10)*'Input &amp; Results'!$C$11*720/42</f>
        <v>0</v>
      </c>
      <c r="M95" s="28">
        <f>(J95/'Input &amp; Results'!$C$12)*'Input &amp; Results'!$C$13*720/42</f>
        <v>3085.7142857142858</v>
      </c>
      <c r="N95" s="27">
        <f t="shared" si="17"/>
        <v>2.52</v>
      </c>
      <c r="O95" s="28">
        <f t="shared" si="18"/>
        <v>3085.7142857142858</v>
      </c>
      <c r="P95" s="14">
        <f>IF(A95&lt;'Input &amp; Results'!$C$16*3,(D95+'Input &amp; Results'!$C$17)*(1+'Input &amp; Results'!$C$7),E95)</f>
        <v>2.1</v>
      </c>
      <c r="Q95" s="15">
        <f>IF(A95&lt;'Input &amp; Results'!$C$16,0,IF(A95&lt;('Input &amp; Results'!$C$16*2),'Input &amp; Results'!$C$15,IF(A95&lt;('Input &amp; Results'!$C$16*3),'Input &amp; Results'!$C$15*2,'Input &amp; Results'!$C$15*3)))</f>
        <v>2.016</v>
      </c>
      <c r="R95" s="15">
        <f>IF(A95&lt;6,(ROUNDUP((P95-Q95)/'Input &amp; Results'!$C$10,0))*'Input &amp; Results'!$C$10,IF((P95-Q95)&lt;0,0,(ROUNDUP((P95-Q95)/'Input &amp; Results'!$C$12,0))*'Input &amp; Results'!$C$12))</f>
        <v>0.84</v>
      </c>
      <c r="S95" s="16">
        <f t="shared" si="19"/>
        <v>2.8559999999999999</v>
      </c>
      <c r="T95" s="38">
        <f>R95/'Input &amp; Results'!$C$12*'Input &amp; Results'!$C$13*720/42</f>
        <v>1028.5714285714287</v>
      </c>
      <c r="U95">
        <f t="shared" si="20"/>
        <v>8</v>
      </c>
    </row>
    <row r="96" spans="1:21" x14ac:dyDescent="0.35">
      <c r="A96">
        <v>94</v>
      </c>
      <c r="B96" s="7">
        <f>IF(A96&lt;'Input &amp; Results'!$C$6,MIN('Input &amp; Results'!$C$2+'Input &amp; Results'!$C$4*A96,'Input &amp; Results'!$C$3),MAX('Input &amp; Results'!C$3-('Input &amp; Results'!$C$3/('Input &amp; Results'!$C$5-'Input &amp; Results'!$C$6))*(A96-'Input &amp; Results'!$C$6),0))</f>
        <v>500</v>
      </c>
      <c r="C96" s="8">
        <f>IF(A96&lt;('Input &amp; Results'!$C$5*0.15),1.5,IF(A96&lt;('Input &amp; Results'!$C$5*0.25),2.5,IF(A96&lt;('Input &amp; Results'!$C$5*0.9),3.5,1.5)))</f>
        <v>3.5</v>
      </c>
      <c r="D96" s="8">
        <f t="shared" si="12"/>
        <v>1.75</v>
      </c>
      <c r="E96" s="9">
        <f>D96*(1+'Input &amp; Results'!$C$7)</f>
        <v>2.1</v>
      </c>
      <c r="F96">
        <f t="shared" si="13"/>
        <v>11.4975</v>
      </c>
      <c r="G96">
        <f t="shared" si="14"/>
        <v>4644.99</v>
      </c>
      <c r="H96">
        <f t="shared" si="15"/>
        <v>1.147761304670126</v>
      </c>
      <c r="I96" s="10">
        <f>IF(A96&lt;('Input &amp; Results'!$C$5*0.1),(ROUNDUP(E96/'Input &amp; Results'!$C$10,0))*'Input &amp; Results'!$C$10,0)</f>
        <v>0</v>
      </c>
      <c r="J96" s="11">
        <f>IF(A96&gt;(('Input &amp; Results'!$C$5-1)*0.1),(ROUNDUP(E96/'Input &amp; Results'!$C$12,0))*'Input &amp; Results'!$C$12,0)</f>
        <v>2.52</v>
      </c>
      <c r="K96" s="11">
        <f t="shared" si="16"/>
        <v>2.52</v>
      </c>
      <c r="L96" s="11">
        <f>(I96/'Input &amp; Results'!$C$10)*'Input &amp; Results'!$C$11*720/42</f>
        <v>0</v>
      </c>
      <c r="M96" s="28">
        <f>(J96/'Input &amp; Results'!$C$12)*'Input &amp; Results'!$C$13*720/42</f>
        <v>3085.7142857142858</v>
      </c>
      <c r="N96" s="27">
        <f t="shared" si="17"/>
        <v>2.52</v>
      </c>
      <c r="O96" s="28">
        <f t="shared" si="18"/>
        <v>3085.7142857142858</v>
      </c>
      <c r="P96" s="14">
        <f>IF(A96&lt;'Input &amp; Results'!$C$16*3,(D96+'Input &amp; Results'!$C$17)*(1+'Input &amp; Results'!$C$7),E96)</f>
        <v>2.1</v>
      </c>
      <c r="Q96" s="15">
        <f>IF(A96&lt;'Input &amp; Results'!$C$16,0,IF(A96&lt;('Input &amp; Results'!$C$16*2),'Input &amp; Results'!$C$15,IF(A96&lt;('Input &amp; Results'!$C$16*3),'Input &amp; Results'!$C$15*2,'Input &amp; Results'!$C$15*3)))</f>
        <v>2.016</v>
      </c>
      <c r="R96" s="15">
        <f>IF(A96&lt;6,(ROUNDUP((P96-Q96)/'Input &amp; Results'!$C$10,0))*'Input &amp; Results'!$C$10,IF((P96-Q96)&lt;0,0,(ROUNDUP((P96-Q96)/'Input &amp; Results'!$C$12,0))*'Input &amp; Results'!$C$12))</f>
        <v>0.84</v>
      </c>
      <c r="S96" s="16">
        <f t="shared" si="19"/>
        <v>2.8559999999999999</v>
      </c>
      <c r="T96" s="38">
        <f>R96/'Input &amp; Results'!$C$12*'Input &amp; Results'!$C$13*720/42</f>
        <v>1028.5714285714287</v>
      </c>
      <c r="U96">
        <f t="shared" si="20"/>
        <v>8</v>
      </c>
    </row>
    <row r="97" spans="1:21" x14ac:dyDescent="0.35">
      <c r="A97">
        <v>95</v>
      </c>
      <c r="B97" s="7">
        <f>IF(A97&lt;'Input &amp; Results'!$C$6,MIN('Input &amp; Results'!$C$2+'Input &amp; Results'!$C$4*A97,'Input &amp; Results'!$C$3),MAX('Input &amp; Results'!C$3-('Input &amp; Results'!$C$3/('Input &amp; Results'!$C$5-'Input &amp; Results'!$C$6))*(A97-'Input &amp; Results'!$C$6),0))</f>
        <v>500</v>
      </c>
      <c r="C97" s="8">
        <f>IF(A97&lt;('Input &amp; Results'!$C$5*0.15),1.5,IF(A97&lt;('Input &amp; Results'!$C$5*0.25),2.5,IF(A97&lt;('Input &amp; Results'!$C$5*0.9),3.5,1.5)))</f>
        <v>3.5</v>
      </c>
      <c r="D97" s="8">
        <f t="shared" si="12"/>
        <v>1.75</v>
      </c>
      <c r="E97" s="9">
        <f>D97*(1+'Input &amp; Results'!$C$7)</f>
        <v>2.1</v>
      </c>
      <c r="F97">
        <f t="shared" si="13"/>
        <v>11.4975</v>
      </c>
      <c r="G97">
        <f t="shared" si="14"/>
        <v>4644.99</v>
      </c>
      <c r="H97">
        <f t="shared" si="15"/>
        <v>1.147761304670126</v>
      </c>
      <c r="I97" s="10">
        <f>IF(A97&lt;('Input &amp; Results'!$C$5*0.1),(ROUNDUP(E97/'Input &amp; Results'!$C$10,0))*'Input &amp; Results'!$C$10,0)</f>
        <v>0</v>
      </c>
      <c r="J97" s="11">
        <f>IF(A97&gt;(('Input &amp; Results'!$C$5-1)*0.1),(ROUNDUP(E97/'Input &amp; Results'!$C$12,0))*'Input &amp; Results'!$C$12,0)</f>
        <v>2.52</v>
      </c>
      <c r="K97" s="11">
        <f t="shared" si="16"/>
        <v>2.52</v>
      </c>
      <c r="L97" s="11">
        <f>(I97/'Input &amp; Results'!$C$10)*'Input &amp; Results'!$C$11*720/42</f>
        <v>0</v>
      </c>
      <c r="M97" s="28">
        <f>(J97/'Input &amp; Results'!$C$12)*'Input &amp; Results'!$C$13*720/42</f>
        <v>3085.7142857142858</v>
      </c>
      <c r="N97" s="27">
        <f t="shared" si="17"/>
        <v>2.52</v>
      </c>
      <c r="O97" s="28">
        <f t="shared" si="18"/>
        <v>3085.7142857142858</v>
      </c>
      <c r="P97" s="14">
        <f>IF(A97&lt;'Input &amp; Results'!$C$16*3,(D97+'Input &amp; Results'!$C$17)*(1+'Input &amp; Results'!$C$7),E97)</f>
        <v>2.1</v>
      </c>
      <c r="Q97" s="15">
        <f>IF(A97&lt;'Input &amp; Results'!$C$16,0,IF(A97&lt;('Input &amp; Results'!$C$16*2),'Input &amp; Results'!$C$15,IF(A97&lt;('Input &amp; Results'!$C$16*3),'Input &amp; Results'!$C$15*2,'Input &amp; Results'!$C$15*3)))</f>
        <v>2.016</v>
      </c>
      <c r="R97" s="15">
        <f>IF(A97&lt;6,(ROUNDUP((P97-Q97)/'Input &amp; Results'!$C$10,0))*'Input &amp; Results'!$C$10,IF((P97-Q97)&lt;0,0,(ROUNDUP((P97-Q97)/'Input &amp; Results'!$C$12,0))*'Input &amp; Results'!$C$12))</f>
        <v>0.84</v>
      </c>
      <c r="S97" s="16">
        <f t="shared" si="19"/>
        <v>2.8559999999999999</v>
      </c>
      <c r="T97" s="38">
        <f>R97/'Input &amp; Results'!$C$12*'Input &amp; Results'!$C$13*720/42</f>
        <v>1028.5714285714287</v>
      </c>
      <c r="U97">
        <f t="shared" si="20"/>
        <v>8</v>
      </c>
    </row>
    <row r="98" spans="1:21" x14ac:dyDescent="0.35">
      <c r="A98">
        <v>96</v>
      </c>
      <c r="B98" s="7">
        <f>IF(A98&lt;'Input &amp; Results'!$C$6,MIN('Input &amp; Results'!$C$2+'Input &amp; Results'!$C$4*A98,'Input &amp; Results'!$C$3),MAX('Input &amp; Results'!C$3-('Input &amp; Results'!$C$3/('Input &amp; Results'!$C$5-'Input &amp; Results'!$C$6))*(A98-'Input &amp; Results'!$C$6),0))</f>
        <v>500</v>
      </c>
      <c r="C98" s="8">
        <f>IF(A98&lt;('Input &amp; Results'!$C$5*0.15),1.5,IF(A98&lt;('Input &amp; Results'!$C$5*0.25),2.5,IF(A98&lt;('Input &amp; Results'!$C$5*0.9),3.5,1.5)))</f>
        <v>3.5</v>
      </c>
      <c r="D98" s="8">
        <f t="shared" si="12"/>
        <v>1.75</v>
      </c>
      <c r="E98" s="9">
        <f>D98*(1+'Input &amp; Results'!$C$7)</f>
        <v>2.1</v>
      </c>
      <c r="F98">
        <f t="shared" si="13"/>
        <v>11.4975</v>
      </c>
      <c r="G98">
        <f t="shared" si="14"/>
        <v>4644.99</v>
      </c>
      <c r="H98">
        <f t="shared" si="15"/>
        <v>1.147761304670126</v>
      </c>
      <c r="I98" s="10">
        <f>IF(A98&lt;('Input &amp; Results'!$C$5*0.1),(ROUNDUP(E98/'Input &amp; Results'!$C$10,0))*'Input &amp; Results'!$C$10,0)</f>
        <v>0</v>
      </c>
      <c r="J98" s="11">
        <f>IF(A98&gt;(('Input &amp; Results'!$C$5-1)*0.1),(ROUNDUP(E98/'Input &amp; Results'!$C$12,0))*'Input &amp; Results'!$C$12,0)</f>
        <v>2.52</v>
      </c>
      <c r="K98" s="11">
        <f t="shared" si="16"/>
        <v>2.52</v>
      </c>
      <c r="L98" s="11">
        <f>(I98/'Input &amp; Results'!$C$10)*'Input &amp; Results'!$C$11*720/42</f>
        <v>0</v>
      </c>
      <c r="M98" s="28">
        <f>(J98/'Input &amp; Results'!$C$12)*'Input &amp; Results'!$C$13*720/42</f>
        <v>3085.7142857142858</v>
      </c>
      <c r="N98" s="27">
        <f t="shared" si="17"/>
        <v>2.52</v>
      </c>
      <c r="O98" s="28">
        <f t="shared" si="18"/>
        <v>3085.7142857142858</v>
      </c>
      <c r="P98" s="14">
        <f>IF(A98&lt;'Input &amp; Results'!$C$16*3,(D98+'Input &amp; Results'!$C$17)*(1+'Input &amp; Results'!$C$7),E98)</f>
        <v>2.1</v>
      </c>
      <c r="Q98" s="15">
        <f>IF(A98&lt;'Input &amp; Results'!$C$16,0,IF(A98&lt;('Input &amp; Results'!$C$16*2),'Input &amp; Results'!$C$15,IF(A98&lt;('Input &amp; Results'!$C$16*3),'Input &amp; Results'!$C$15*2,'Input &amp; Results'!$C$15*3)))</f>
        <v>2.016</v>
      </c>
      <c r="R98" s="15">
        <f>IF(A98&lt;6,(ROUNDUP((P98-Q98)/'Input &amp; Results'!$C$10,0))*'Input &amp; Results'!$C$10,IF((P98-Q98)&lt;0,0,(ROUNDUP((P98-Q98)/'Input &amp; Results'!$C$12,0))*'Input &amp; Results'!$C$12))</f>
        <v>0.84</v>
      </c>
      <c r="S98" s="16">
        <f t="shared" si="19"/>
        <v>2.8559999999999999</v>
      </c>
      <c r="T98" s="38">
        <f>R98/'Input &amp; Results'!$C$12*'Input &amp; Results'!$C$13*720/42</f>
        <v>1028.5714285714287</v>
      </c>
      <c r="U98">
        <f t="shared" si="20"/>
        <v>8</v>
      </c>
    </row>
    <row r="99" spans="1:21" x14ac:dyDescent="0.35">
      <c r="A99">
        <v>97</v>
      </c>
      <c r="B99" s="7">
        <f>IF(A99&lt;'Input &amp; Results'!$C$6,MIN('Input &amp; Results'!$C$2+'Input &amp; Results'!$C$4*A99,'Input &amp; Results'!$C$3),MAX('Input &amp; Results'!C$3-('Input &amp; Results'!$C$3/('Input &amp; Results'!$C$5-'Input &amp; Results'!$C$6))*(A99-'Input &amp; Results'!$C$6),0))</f>
        <v>500</v>
      </c>
      <c r="C99" s="8">
        <f>IF(A99&lt;('Input &amp; Results'!$C$5*0.15),1.5,IF(A99&lt;('Input &amp; Results'!$C$5*0.25),2.5,IF(A99&lt;('Input &amp; Results'!$C$5*0.9),3.5,1.5)))</f>
        <v>3.5</v>
      </c>
      <c r="D99" s="8">
        <f t="shared" ref="D99:D122" si="21">B99*C99*0.001</f>
        <v>1.75</v>
      </c>
      <c r="E99" s="9">
        <f>D99*(1+'Input &amp; Results'!$C$7)</f>
        <v>2.1</v>
      </c>
      <c r="F99">
        <f t="shared" si="13"/>
        <v>11.4975</v>
      </c>
      <c r="G99">
        <f t="shared" si="14"/>
        <v>4644.99</v>
      </c>
      <c r="H99">
        <f t="shared" si="15"/>
        <v>1.147761304670126</v>
      </c>
      <c r="I99" s="10">
        <f>IF(A99&lt;('Input &amp; Results'!$C$5*0.1),(ROUNDUP(E99/'Input &amp; Results'!$C$10,0))*'Input &amp; Results'!$C$10,0)</f>
        <v>0</v>
      </c>
      <c r="J99" s="11">
        <f>IF(A99&gt;(('Input &amp; Results'!$C$5-1)*0.1),(ROUNDUP(E99/'Input &amp; Results'!$C$12,0))*'Input &amp; Results'!$C$12,0)</f>
        <v>2.52</v>
      </c>
      <c r="K99" s="11">
        <f t="shared" si="16"/>
        <v>2.52</v>
      </c>
      <c r="L99" s="11">
        <f>(I99/'Input &amp; Results'!$C$10)*'Input &amp; Results'!$C$11*720/42</f>
        <v>0</v>
      </c>
      <c r="M99" s="28">
        <f>(J99/'Input &amp; Results'!$C$12)*'Input &amp; Results'!$C$13*720/42</f>
        <v>3085.7142857142858</v>
      </c>
      <c r="N99" s="27">
        <f t="shared" si="17"/>
        <v>2.52</v>
      </c>
      <c r="O99" s="28">
        <f t="shared" si="18"/>
        <v>3085.7142857142858</v>
      </c>
      <c r="P99" s="14">
        <f>IF(A99&lt;'Input &amp; Results'!$C$16*3,(D99+'Input &amp; Results'!$C$17)*(1+'Input &amp; Results'!$C$7),E99)</f>
        <v>2.1</v>
      </c>
      <c r="Q99" s="15">
        <f>IF(A99&lt;'Input &amp; Results'!$C$16,0,IF(A99&lt;('Input &amp; Results'!$C$16*2),'Input &amp; Results'!$C$15,IF(A99&lt;('Input &amp; Results'!$C$16*3),'Input &amp; Results'!$C$15*2,'Input &amp; Results'!$C$15*3)))</f>
        <v>2.016</v>
      </c>
      <c r="R99" s="15">
        <f>IF(A99&lt;6,(ROUNDUP((P99-Q99)/'Input &amp; Results'!$C$10,0))*'Input &amp; Results'!$C$10,IF((P99-Q99)&lt;0,0,(ROUNDUP((P99-Q99)/'Input &amp; Results'!$C$12,0))*'Input &amp; Results'!$C$12))</f>
        <v>0.84</v>
      </c>
      <c r="S99" s="16">
        <f t="shared" si="19"/>
        <v>2.8559999999999999</v>
      </c>
      <c r="T99" s="38">
        <f>R99/'Input &amp; Results'!$C$12*'Input &amp; Results'!$C$13*720/42</f>
        <v>1028.5714285714287</v>
      </c>
      <c r="U99">
        <f t="shared" si="20"/>
        <v>9</v>
      </c>
    </row>
    <row r="100" spans="1:21" x14ac:dyDescent="0.35">
      <c r="A100">
        <v>98</v>
      </c>
      <c r="B100" s="7">
        <f>IF(A100&lt;'Input &amp; Results'!$C$6,MIN('Input &amp; Results'!$C$2+'Input &amp; Results'!$C$4*A100,'Input &amp; Results'!$C$3),MAX('Input &amp; Results'!C$3-('Input &amp; Results'!$C$3/('Input &amp; Results'!$C$5-'Input &amp; Results'!$C$6))*(A100-'Input &amp; Results'!$C$6),0))</f>
        <v>500</v>
      </c>
      <c r="C100" s="8">
        <f>IF(A100&lt;('Input &amp; Results'!$C$5*0.15),1.5,IF(A100&lt;('Input &amp; Results'!$C$5*0.25),2.5,IF(A100&lt;('Input &amp; Results'!$C$5*0.9),3.5,1.5)))</f>
        <v>3.5</v>
      </c>
      <c r="D100" s="8">
        <f t="shared" si="21"/>
        <v>1.75</v>
      </c>
      <c r="E100" s="9">
        <f>D100*(1+'Input &amp; Results'!$C$7)</f>
        <v>2.1</v>
      </c>
      <c r="F100">
        <f t="shared" si="13"/>
        <v>11.4975</v>
      </c>
      <c r="G100">
        <f t="shared" si="14"/>
        <v>4644.99</v>
      </c>
      <c r="H100">
        <f t="shared" si="15"/>
        <v>1.147761304670126</v>
      </c>
      <c r="I100" s="10">
        <f>IF(A100&lt;('Input &amp; Results'!$C$5*0.1),(ROUNDUP(E100/'Input &amp; Results'!$C$10,0))*'Input &amp; Results'!$C$10,0)</f>
        <v>0</v>
      </c>
      <c r="J100" s="11">
        <f>IF(A100&gt;(('Input &amp; Results'!$C$5-1)*0.1),(ROUNDUP(E100/'Input &amp; Results'!$C$12,0))*'Input &amp; Results'!$C$12,0)</f>
        <v>2.52</v>
      </c>
      <c r="K100" s="11">
        <f t="shared" si="16"/>
        <v>2.52</v>
      </c>
      <c r="L100" s="11">
        <f>(I100/'Input &amp; Results'!$C$10)*'Input &amp; Results'!$C$11*720/42</f>
        <v>0</v>
      </c>
      <c r="M100" s="28">
        <f>(J100/'Input &amp; Results'!$C$12)*'Input &amp; Results'!$C$13*720/42</f>
        <v>3085.7142857142858</v>
      </c>
      <c r="N100" s="27">
        <f t="shared" si="17"/>
        <v>2.52</v>
      </c>
      <c r="O100" s="28">
        <f t="shared" si="18"/>
        <v>3085.7142857142858</v>
      </c>
      <c r="P100" s="14">
        <f>IF(A100&lt;'Input &amp; Results'!$C$16*3,(D100+'Input &amp; Results'!$C$17)*(1+'Input &amp; Results'!$C$7),E100)</f>
        <v>2.1</v>
      </c>
      <c r="Q100" s="15">
        <f>IF(A100&lt;'Input &amp; Results'!$C$16,0,IF(A100&lt;('Input &amp; Results'!$C$16*2),'Input &amp; Results'!$C$15,IF(A100&lt;('Input &amp; Results'!$C$16*3),'Input &amp; Results'!$C$15*2,'Input &amp; Results'!$C$15*3)))</f>
        <v>2.016</v>
      </c>
      <c r="R100" s="15">
        <f>IF(A100&lt;6,(ROUNDUP((P100-Q100)/'Input &amp; Results'!$C$10,0))*'Input &amp; Results'!$C$10,IF((P100-Q100)&lt;0,0,(ROUNDUP((P100-Q100)/'Input &amp; Results'!$C$12,0))*'Input &amp; Results'!$C$12))</f>
        <v>0.84</v>
      </c>
      <c r="S100" s="16">
        <f t="shared" si="19"/>
        <v>2.8559999999999999</v>
      </c>
      <c r="T100" s="38">
        <f>R100/'Input &amp; Results'!$C$12*'Input &amp; Results'!$C$13*720/42</f>
        <v>1028.5714285714287</v>
      </c>
      <c r="U100">
        <f t="shared" si="20"/>
        <v>9</v>
      </c>
    </row>
    <row r="101" spans="1:21" x14ac:dyDescent="0.35">
      <c r="A101">
        <v>99</v>
      </c>
      <c r="B101" s="7">
        <f>IF(A101&lt;'Input &amp; Results'!$C$6,MIN('Input &amp; Results'!$C$2+'Input &amp; Results'!$C$4*A101,'Input &amp; Results'!$C$3),MAX('Input &amp; Results'!C$3-('Input &amp; Results'!$C$3/('Input &amp; Results'!$C$5-'Input &amp; Results'!$C$6))*(A101-'Input &amp; Results'!$C$6),0))</f>
        <v>500</v>
      </c>
      <c r="C101" s="8">
        <f>IF(A101&lt;('Input &amp; Results'!$C$5*0.15),1.5,IF(A101&lt;('Input &amp; Results'!$C$5*0.25),2.5,IF(A101&lt;('Input &amp; Results'!$C$5*0.9),3.5,1.5)))</f>
        <v>3.5</v>
      </c>
      <c r="D101" s="8">
        <f t="shared" si="21"/>
        <v>1.75</v>
      </c>
      <c r="E101" s="9">
        <f>D101*(1+'Input &amp; Results'!$C$7)</f>
        <v>2.1</v>
      </c>
      <c r="F101">
        <f t="shared" si="13"/>
        <v>11.4975</v>
      </c>
      <c r="G101">
        <f t="shared" si="14"/>
        <v>4644.99</v>
      </c>
      <c r="H101">
        <f t="shared" si="15"/>
        <v>1.147761304670126</v>
      </c>
      <c r="I101" s="10">
        <f>IF(A101&lt;('Input &amp; Results'!$C$5*0.1),(ROUNDUP(E101/'Input &amp; Results'!$C$10,0))*'Input &amp; Results'!$C$10,0)</f>
        <v>0</v>
      </c>
      <c r="J101" s="11">
        <f>IF(A101&gt;(('Input &amp; Results'!$C$5-1)*0.1),(ROUNDUP(E101/'Input &amp; Results'!$C$12,0))*'Input &amp; Results'!$C$12,0)</f>
        <v>2.52</v>
      </c>
      <c r="K101" s="11">
        <f t="shared" si="16"/>
        <v>2.52</v>
      </c>
      <c r="L101" s="11">
        <f>(I101/'Input &amp; Results'!$C$10)*'Input &amp; Results'!$C$11*720/42</f>
        <v>0</v>
      </c>
      <c r="M101" s="28">
        <f>(J101/'Input &amp; Results'!$C$12)*'Input &amp; Results'!$C$13*720/42</f>
        <v>3085.7142857142858</v>
      </c>
      <c r="N101" s="27">
        <f t="shared" si="17"/>
        <v>2.52</v>
      </c>
      <c r="O101" s="28">
        <f t="shared" si="18"/>
        <v>3085.7142857142858</v>
      </c>
      <c r="P101" s="14">
        <f>IF(A101&lt;'Input &amp; Results'!$C$16*3,(D101+'Input &amp; Results'!$C$17)*(1+'Input &amp; Results'!$C$7),E101)</f>
        <v>2.1</v>
      </c>
      <c r="Q101" s="15">
        <f>IF(A101&lt;'Input &amp; Results'!$C$16,0,IF(A101&lt;('Input &amp; Results'!$C$16*2),'Input &amp; Results'!$C$15,IF(A101&lt;('Input &amp; Results'!$C$16*3),'Input &amp; Results'!$C$15*2,'Input &amp; Results'!$C$15*3)))</f>
        <v>2.016</v>
      </c>
      <c r="R101" s="15">
        <f>IF(A101&lt;6,(ROUNDUP((P101-Q101)/'Input &amp; Results'!$C$10,0))*'Input &amp; Results'!$C$10,IF((P101-Q101)&lt;0,0,(ROUNDUP((P101-Q101)/'Input &amp; Results'!$C$12,0))*'Input &amp; Results'!$C$12))</f>
        <v>0.84</v>
      </c>
      <c r="S101" s="16">
        <f t="shared" si="19"/>
        <v>2.8559999999999999</v>
      </c>
      <c r="T101" s="38">
        <f>R101/'Input &amp; Results'!$C$12*'Input &amp; Results'!$C$13*720/42</f>
        <v>1028.5714285714287</v>
      </c>
      <c r="U101">
        <f t="shared" si="20"/>
        <v>9</v>
      </c>
    </row>
    <row r="102" spans="1:21" x14ac:dyDescent="0.35">
      <c r="A102">
        <v>100</v>
      </c>
      <c r="B102" s="7">
        <f>IF(A102&lt;'Input &amp; Results'!$C$6,MIN('Input &amp; Results'!$C$2+'Input &amp; Results'!$C$4*A102,'Input &amp; Results'!$C$3),MAX('Input &amp; Results'!C$3-('Input &amp; Results'!$C$3/('Input &amp; Results'!$C$5-'Input &amp; Results'!$C$6))*(A102-'Input &amp; Results'!$C$6),0))</f>
        <v>500</v>
      </c>
      <c r="C102" s="8">
        <f>IF(A102&lt;('Input &amp; Results'!$C$5*0.15),1.5,IF(A102&lt;('Input &amp; Results'!$C$5*0.25),2.5,IF(A102&lt;('Input &amp; Results'!$C$5*0.9),3.5,1.5)))</f>
        <v>3.5</v>
      </c>
      <c r="D102" s="8">
        <f t="shared" si="21"/>
        <v>1.75</v>
      </c>
      <c r="E102" s="9">
        <f>D102*(1+'Input &amp; Results'!$C$7)</f>
        <v>2.1</v>
      </c>
      <c r="F102">
        <f t="shared" si="13"/>
        <v>11.4975</v>
      </c>
      <c r="G102">
        <f t="shared" si="14"/>
        <v>4644.99</v>
      </c>
      <c r="H102">
        <f t="shared" si="15"/>
        <v>1.147761304670126</v>
      </c>
      <c r="I102" s="10">
        <f>IF(A102&lt;('Input &amp; Results'!$C$5*0.1),(ROUNDUP(E102/'Input &amp; Results'!$C$10,0))*'Input &amp; Results'!$C$10,0)</f>
        <v>0</v>
      </c>
      <c r="J102" s="11">
        <f>IF(A102&gt;(('Input &amp; Results'!$C$5-1)*0.1),(ROUNDUP(E102/'Input &amp; Results'!$C$12,0))*'Input &amp; Results'!$C$12,0)</f>
        <v>2.52</v>
      </c>
      <c r="K102" s="11">
        <f t="shared" si="16"/>
        <v>2.52</v>
      </c>
      <c r="L102" s="11">
        <f>(I102/'Input &amp; Results'!$C$10)*'Input &amp; Results'!$C$11*720/42</f>
        <v>0</v>
      </c>
      <c r="M102" s="28">
        <f>(J102/'Input &amp; Results'!$C$12)*'Input &amp; Results'!$C$13*720/42</f>
        <v>3085.7142857142858</v>
      </c>
      <c r="N102" s="27">
        <f t="shared" si="17"/>
        <v>2.52</v>
      </c>
      <c r="O102" s="28">
        <f t="shared" si="18"/>
        <v>3085.7142857142858</v>
      </c>
      <c r="P102" s="14">
        <f>IF(A102&lt;'Input &amp; Results'!$C$16*3,(D102+'Input &amp; Results'!$C$17)*(1+'Input &amp; Results'!$C$7),E102)</f>
        <v>2.1</v>
      </c>
      <c r="Q102" s="15">
        <f>IF(A102&lt;'Input &amp; Results'!$C$16,0,IF(A102&lt;('Input &amp; Results'!$C$16*2),'Input &amp; Results'!$C$15,IF(A102&lt;('Input &amp; Results'!$C$16*3),'Input &amp; Results'!$C$15*2,'Input &amp; Results'!$C$15*3)))</f>
        <v>2.016</v>
      </c>
      <c r="R102" s="15">
        <f>IF(A102&lt;6,(ROUNDUP((P102-Q102)/'Input &amp; Results'!$C$10,0))*'Input &amp; Results'!$C$10,IF((P102-Q102)&lt;0,0,(ROUNDUP((P102-Q102)/'Input &amp; Results'!$C$12,0))*'Input &amp; Results'!$C$12))</f>
        <v>0.84</v>
      </c>
      <c r="S102" s="16">
        <f t="shared" si="19"/>
        <v>2.8559999999999999</v>
      </c>
      <c r="T102" s="38">
        <f>R102/'Input &amp; Results'!$C$12*'Input &amp; Results'!$C$13*720/42</f>
        <v>1028.5714285714287</v>
      </c>
      <c r="U102">
        <f t="shared" si="20"/>
        <v>9</v>
      </c>
    </row>
    <row r="103" spans="1:21" x14ac:dyDescent="0.35">
      <c r="A103">
        <v>101</v>
      </c>
      <c r="B103" s="7">
        <f>IF(A103&lt;'Input &amp; Results'!$C$6,MIN('Input &amp; Results'!$C$2+'Input &amp; Results'!$C$4*A103,'Input &amp; Results'!$C$3),MAX('Input &amp; Results'!C$3-('Input &amp; Results'!$C$3/('Input &amp; Results'!$C$5-'Input &amp; Results'!$C$6))*(A103-'Input &amp; Results'!$C$6),0))</f>
        <v>500</v>
      </c>
      <c r="C103" s="8">
        <f>IF(A103&lt;('Input &amp; Results'!$C$5*0.15),1.5,IF(A103&lt;('Input &amp; Results'!$C$5*0.25),2.5,IF(A103&lt;('Input &amp; Results'!$C$5*0.9),3.5,1.5)))</f>
        <v>3.5</v>
      </c>
      <c r="D103" s="8">
        <f t="shared" si="21"/>
        <v>1.75</v>
      </c>
      <c r="E103" s="9">
        <f>D103*(1+'Input &amp; Results'!$C$7)</f>
        <v>2.1</v>
      </c>
      <c r="F103">
        <f t="shared" si="13"/>
        <v>11.4975</v>
      </c>
      <c r="G103">
        <f t="shared" si="14"/>
        <v>4644.99</v>
      </c>
      <c r="H103">
        <f t="shared" si="15"/>
        <v>1.147761304670126</v>
      </c>
      <c r="I103" s="10">
        <f>IF(A103&lt;('Input &amp; Results'!$C$5*0.1),(ROUNDUP(E103/'Input &amp; Results'!$C$10,0))*'Input &amp; Results'!$C$10,0)</f>
        <v>0</v>
      </c>
      <c r="J103" s="11">
        <f>IF(A103&gt;(('Input &amp; Results'!$C$5-1)*0.1),(ROUNDUP(E103/'Input &amp; Results'!$C$12,0))*'Input &amp; Results'!$C$12,0)</f>
        <v>2.52</v>
      </c>
      <c r="K103" s="11">
        <f t="shared" si="16"/>
        <v>2.52</v>
      </c>
      <c r="L103" s="11">
        <f>(I103/'Input &amp; Results'!$C$10)*'Input &amp; Results'!$C$11*720/42</f>
        <v>0</v>
      </c>
      <c r="M103" s="28">
        <f>(J103/'Input &amp; Results'!$C$12)*'Input &amp; Results'!$C$13*720/42</f>
        <v>3085.7142857142858</v>
      </c>
      <c r="N103" s="27">
        <f t="shared" si="17"/>
        <v>2.52</v>
      </c>
      <c r="O103" s="28">
        <f t="shared" si="18"/>
        <v>3085.7142857142858</v>
      </c>
      <c r="P103" s="14">
        <f>IF(A103&lt;'Input &amp; Results'!$C$16*3,(D103+'Input &amp; Results'!$C$17)*(1+'Input &amp; Results'!$C$7),E103)</f>
        <v>2.1</v>
      </c>
      <c r="Q103" s="15">
        <f>IF(A103&lt;'Input &amp; Results'!$C$16,0,IF(A103&lt;('Input &amp; Results'!$C$16*2),'Input &amp; Results'!$C$15,IF(A103&lt;('Input &amp; Results'!$C$16*3),'Input &amp; Results'!$C$15*2,'Input &amp; Results'!$C$15*3)))</f>
        <v>2.016</v>
      </c>
      <c r="R103" s="15">
        <f>IF(A103&lt;6,(ROUNDUP((P103-Q103)/'Input &amp; Results'!$C$10,0))*'Input &amp; Results'!$C$10,IF((P103-Q103)&lt;0,0,(ROUNDUP((P103-Q103)/'Input &amp; Results'!$C$12,0))*'Input &amp; Results'!$C$12))</f>
        <v>0.84</v>
      </c>
      <c r="S103" s="16">
        <f t="shared" si="19"/>
        <v>2.8559999999999999</v>
      </c>
      <c r="T103" s="38">
        <f>R103/'Input &amp; Results'!$C$12*'Input &amp; Results'!$C$13*720/42</f>
        <v>1028.5714285714287</v>
      </c>
      <c r="U103">
        <f t="shared" si="20"/>
        <v>9</v>
      </c>
    </row>
    <row r="104" spans="1:21" x14ac:dyDescent="0.35">
      <c r="A104">
        <v>102</v>
      </c>
      <c r="B104" s="7">
        <f>IF(A104&lt;'Input &amp; Results'!$C$6,MIN('Input &amp; Results'!$C$2+'Input &amp; Results'!$C$4*A104,'Input &amp; Results'!$C$3),MAX('Input &amp; Results'!C$3-('Input &amp; Results'!$C$3/('Input &amp; Results'!$C$5-'Input &amp; Results'!$C$6))*(A104-'Input &amp; Results'!$C$6),0))</f>
        <v>500</v>
      </c>
      <c r="C104" s="8">
        <f>IF(A104&lt;('Input &amp; Results'!$C$5*0.15),1.5,IF(A104&lt;('Input &amp; Results'!$C$5*0.25),2.5,IF(A104&lt;('Input &amp; Results'!$C$5*0.9),3.5,1.5)))</f>
        <v>3.5</v>
      </c>
      <c r="D104" s="8">
        <f t="shared" si="21"/>
        <v>1.75</v>
      </c>
      <c r="E104" s="9">
        <f>D104*(1+'Input &amp; Results'!$C$7)</f>
        <v>2.1</v>
      </c>
      <c r="F104">
        <f t="shared" si="13"/>
        <v>11.4975</v>
      </c>
      <c r="G104">
        <f t="shared" si="14"/>
        <v>4644.99</v>
      </c>
      <c r="H104">
        <f t="shared" si="15"/>
        <v>1.147761304670126</v>
      </c>
      <c r="I104" s="10">
        <f>IF(A104&lt;('Input &amp; Results'!$C$5*0.1),(ROUNDUP(E104/'Input &amp; Results'!$C$10,0))*'Input &amp; Results'!$C$10,0)</f>
        <v>0</v>
      </c>
      <c r="J104" s="11">
        <f>IF(A104&gt;(('Input &amp; Results'!$C$5-1)*0.1),(ROUNDUP(E104/'Input &amp; Results'!$C$12,0))*'Input &amp; Results'!$C$12,0)</f>
        <v>2.52</v>
      </c>
      <c r="K104" s="11">
        <f t="shared" si="16"/>
        <v>2.52</v>
      </c>
      <c r="L104" s="11">
        <f>(I104/'Input &amp; Results'!$C$10)*'Input &amp; Results'!$C$11*720/42</f>
        <v>0</v>
      </c>
      <c r="M104" s="28">
        <f>(J104/'Input &amp; Results'!$C$12)*'Input &amp; Results'!$C$13*720/42</f>
        <v>3085.7142857142858</v>
      </c>
      <c r="N104" s="27">
        <f t="shared" si="17"/>
        <v>2.52</v>
      </c>
      <c r="O104" s="28">
        <f t="shared" si="18"/>
        <v>3085.7142857142858</v>
      </c>
      <c r="P104" s="14">
        <f>IF(A104&lt;'Input &amp; Results'!$C$16*3,(D104+'Input &amp; Results'!$C$17)*(1+'Input &amp; Results'!$C$7),E104)</f>
        <v>2.1</v>
      </c>
      <c r="Q104" s="15">
        <f>IF(A104&lt;'Input &amp; Results'!$C$16,0,IF(A104&lt;('Input &amp; Results'!$C$16*2),'Input &amp; Results'!$C$15,IF(A104&lt;('Input &amp; Results'!$C$16*3),'Input &amp; Results'!$C$15*2,'Input &amp; Results'!$C$15*3)))</f>
        <v>2.016</v>
      </c>
      <c r="R104" s="15">
        <f>IF(A104&lt;6,(ROUNDUP((P104-Q104)/'Input &amp; Results'!$C$10,0))*'Input &amp; Results'!$C$10,IF((P104-Q104)&lt;0,0,(ROUNDUP((P104-Q104)/'Input &amp; Results'!$C$12,0))*'Input &amp; Results'!$C$12))</f>
        <v>0.84</v>
      </c>
      <c r="S104" s="16">
        <f t="shared" si="19"/>
        <v>2.8559999999999999</v>
      </c>
      <c r="T104" s="38">
        <f>R104/'Input &amp; Results'!$C$12*'Input &amp; Results'!$C$13*720/42</f>
        <v>1028.5714285714287</v>
      </c>
      <c r="U104">
        <f t="shared" si="20"/>
        <v>9</v>
      </c>
    </row>
    <row r="105" spans="1:21" x14ac:dyDescent="0.35">
      <c r="A105">
        <v>103</v>
      </c>
      <c r="B105" s="7">
        <f>IF(A105&lt;'Input &amp; Results'!$C$6,MIN('Input &amp; Results'!$C$2+'Input &amp; Results'!$C$4*A105,'Input &amp; Results'!$C$3),MAX('Input &amp; Results'!C$3-('Input &amp; Results'!$C$3/('Input &amp; Results'!$C$5-'Input &amp; Results'!$C$6))*(A105-'Input &amp; Results'!$C$6),0))</f>
        <v>500</v>
      </c>
      <c r="C105" s="8">
        <f>IF(A105&lt;('Input &amp; Results'!$C$5*0.15),1.5,IF(A105&lt;('Input &amp; Results'!$C$5*0.25),2.5,IF(A105&lt;('Input &amp; Results'!$C$5*0.9),3.5,1.5)))</f>
        <v>3.5</v>
      </c>
      <c r="D105" s="8">
        <f t="shared" si="21"/>
        <v>1.75</v>
      </c>
      <c r="E105" s="9">
        <f>D105*(1+'Input &amp; Results'!$C$7)</f>
        <v>2.1</v>
      </c>
      <c r="F105">
        <f t="shared" si="13"/>
        <v>11.4975</v>
      </c>
      <c r="G105">
        <f t="shared" si="14"/>
        <v>4644.99</v>
      </c>
      <c r="H105">
        <f t="shared" si="15"/>
        <v>1.147761304670126</v>
      </c>
      <c r="I105" s="10">
        <f>IF(A105&lt;('Input &amp; Results'!$C$5*0.1),(ROUNDUP(E105/'Input &amp; Results'!$C$10,0))*'Input &amp; Results'!$C$10,0)</f>
        <v>0</v>
      </c>
      <c r="J105" s="11">
        <f>IF(A105&gt;(('Input &amp; Results'!$C$5-1)*0.1),(ROUNDUP(E105/'Input &amp; Results'!$C$12,0))*'Input &amp; Results'!$C$12,0)</f>
        <v>2.52</v>
      </c>
      <c r="K105" s="11">
        <f t="shared" si="16"/>
        <v>2.52</v>
      </c>
      <c r="L105" s="11">
        <f>(I105/'Input &amp; Results'!$C$10)*'Input &amp; Results'!$C$11*720/42</f>
        <v>0</v>
      </c>
      <c r="M105" s="28">
        <f>(J105/'Input &amp; Results'!$C$12)*'Input &amp; Results'!$C$13*720/42</f>
        <v>3085.7142857142858</v>
      </c>
      <c r="N105" s="27">
        <f t="shared" si="17"/>
        <v>2.52</v>
      </c>
      <c r="O105" s="28">
        <f t="shared" si="18"/>
        <v>3085.7142857142858</v>
      </c>
      <c r="P105" s="14">
        <f>IF(A105&lt;'Input &amp; Results'!$C$16*3,(D105+'Input &amp; Results'!$C$17)*(1+'Input &amp; Results'!$C$7),E105)</f>
        <v>2.1</v>
      </c>
      <c r="Q105" s="15">
        <f>IF(A105&lt;'Input &amp; Results'!$C$16,0,IF(A105&lt;('Input &amp; Results'!$C$16*2),'Input &amp; Results'!$C$15,IF(A105&lt;('Input &amp; Results'!$C$16*3),'Input &amp; Results'!$C$15*2,'Input &amp; Results'!$C$15*3)))</f>
        <v>2.016</v>
      </c>
      <c r="R105" s="15">
        <f>IF(A105&lt;6,(ROUNDUP((P105-Q105)/'Input &amp; Results'!$C$10,0))*'Input &amp; Results'!$C$10,IF((P105-Q105)&lt;0,0,(ROUNDUP((P105-Q105)/'Input &amp; Results'!$C$12,0))*'Input &amp; Results'!$C$12))</f>
        <v>0.84</v>
      </c>
      <c r="S105" s="16">
        <f t="shared" si="19"/>
        <v>2.8559999999999999</v>
      </c>
      <c r="T105" s="38">
        <f>R105/'Input &amp; Results'!$C$12*'Input &amp; Results'!$C$13*720/42</f>
        <v>1028.5714285714287</v>
      </c>
      <c r="U105">
        <f t="shared" si="20"/>
        <v>9</v>
      </c>
    </row>
    <row r="106" spans="1:21" x14ac:dyDescent="0.35">
      <c r="A106">
        <v>104</v>
      </c>
      <c r="B106" s="7">
        <f>IF(A106&lt;'Input &amp; Results'!$C$6,MIN('Input &amp; Results'!$C$2+'Input &amp; Results'!$C$4*A106,'Input &amp; Results'!$C$3),MAX('Input &amp; Results'!C$3-('Input &amp; Results'!$C$3/('Input &amp; Results'!$C$5-'Input &amp; Results'!$C$6))*(A106-'Input &amp; Results'!$C$6),0))</f>
        <v>500</v>
      </c>
      <c r="C106" s="8">
        <f>IF(A106&lt;('Input &amp; Results'!$C$5*0.15),1.5,IF(A106&lt;('Input &amp; Results'!$C$5*0.25),2.5,IF(A106&lt;('Input &amp; Results'!$C$5*0.9),3.5,1.5)))</f>
        <v>3.5</v>
      </c>
      <c r="D106" s="8">
        <f t="shared" si="21"/>
        <v>1.75</v>
      </c>
      <c r="E106" s="9">
        <f>D106*(1+'Input &amp; Results'!$C$7)</f>
        <v>2.1</v>
      </c>
      <c r="F106">
        <f t="shared" si="13"/>
        <v>11.4975</v>
      </c>
      <c r="G106">
        <f t="shared" si="14"/>
        <v>4644.99</v>
      </c>
      <c r="H106">
        <f t="shared" si="15"/>
        <v>1.147761304670126</v>
      </c>
      <c r="I106" s="10">
        <f>IF(A106&lt;('Input &amp; Results'!$C$5*0.1),(ROUNDUP(E106/'Input &amp; Results'!$C$10,0))*'Input &amp; Results'!$C$10,0)</f>
        <v>0</v>
      </c>
      <c r="J106" s="11">
        <f>IF(A106&gt;(('Input &amp; Results'!$C$5-1)*0.1),(ROUNDUP(E106/'Input &amp; Results'!$C$12,0))*'Input &amp; Results'!$C$12,0)</f>
        <v>2.52</v>
      </c>
      <c r="K106" s="11">
        <f t="shared" si="16"/>
        <v>2.52</v>
      </c>
      <c r="L106" s="11">
        <f>(I106/'Input &amp; Results'!$C$10)*'Input &amp; Results'!$C$11*720/42</f>
        <v>0</v>
      </c>
      <c r="M106" s="28">
        <f>(J106/'Input &amp; Results'!$C$12)*'Input &amp; Results'!$C$13*720/42</f>
        <v>3085.7142857142858</v>
      </c>
      <c r="N106" s="27">
        <f t="shared" si="17"/>
        <v>2.52</v>
      </c>
      <c r="O106" s="28">
        <f t="shared" si="18"/>
        <v>3085.7142857142858</v>
      </c>
      <c r="P106" s="14">
        <f>IF(A106&lt;'Input &amp; Results'!$C$16*3,(D106+'Input &amp; Results'!$C$17)*(1+'Input &amp; Results'!$C$7),E106)</f>
        <v>2.1</v>
      </c>
      <c r="Q106" s="15">
        <f>IF(A106&lt;'Input &amp; Results'!$C$16,0,IF(A106&lt;('Input &amp; Results'!$C$16*2),'Input &amp; Results'!$C$15,IF(A106&lt;('Input &amp; Results'!$C$16*3),'Input &amp; Results'!$C$15*2,'Input &amp; Results'!$C$15*3)))</f>
        <v>2.016</v>
      </c>
      <c r="R106" s="15">
        <f>IF(A106&lt;6,(ROUNDUP((P106-Q106)/'Input &amp; Results'!$C$10,0))*'Input &amp; Results'!$C$10,IF((P106-Q106)&lt;0,0,(ROUNDUP((P106-Q106)/'Input &amp; Results'!$C$12,0))*'Input &amp; Results'!$C$12))</f>
        <v>0.84</v>
      </c>
      <c r="S106" s="16">
        <f t="shared" si="19"/>
        <v>2.8559999999999999</v>
      </c>
      <c r="T106" s="38">
        <f>R106/'Input &amp; Results'!$C$12*'Input &amp; Results'!$C$13*720/42</f>
        <v>1028.5714285714287</v>
      </c>
      <c r="U106">
        <f t="shared" si="20"/>
        <v>9</v>
      </c>
    </row>
    <row r="107" spans="1:21" x14ac:dyDescent="0.35">
      <c r="A107">
        <v>105</v>
      </c>
      <c r="B107" s="7">
        <f>IF(A107&lt;'Input &amp; Results'!$C$6,MIN('Input &amp; Results'!$C$2+'Input &amp; Results'!$C$4*A107,'Input &amp; Results'!$C$3),MAX('Input &amp; Results'!C$3-('Input &amp; Results'!$C$3/('Input &amp; Results'!$C$5-'Input &amp; Results'!$C$6))*(A107-'Input &amp; Results'!$C$6),0))</f>
        <v>500</v>
      </c>
      <c r="C107" s="8">
        <f>IF(A107&lt;('Input &amp; Results'!$C$5*0.15),1.5,IF(A107&lt;('Input &amp; Results'!$C$5*0.25),2.5,IF(A107&lt;('Input &amp; Results'!$C$5*0.9),3.5,1.5)))</f>
        <v>3.5</v>
      </c>
      <c r="D107" s="8">
        <f t="shared" si="21"/>
        <v>1.75</v>
      </c>
      <c r="E107" s="9">
        <f>D107*(1+'Input &amp; Results'!$C$7)</f>
        <v>2.1</v>
      </c>
      <c r="F107">
        <f t="shared" si="13"/>
        <v>11.4975</v>
      </c>
      <c r="G107">
        <f t="shared" si="14"/>
        <v>4644.99</v>
      </c>
      <c r="H107">
        <f t="shared" si="15"/>
        <v>1.147761304670126</v>
      </c>
      <c r="I107" s="10">
        <f>IF(A107&lt;('Input &amp; Results'!$C$5*0.1),(ROUNDUP(E107/'Input &amp; Results'!$C$10,0))*'Input &amp; Results'!$C$10,0)</f>
        <v>0</v>
      </c>
      <c r="J107" s="11">
        <f>IF(A107&gt;(('Input &amp; Results'!$C$5-1)*0.1),(ROUNDUP(E107/'Input &amp; Results'!$C$12,0))*'Input &amp; Results'!$C$12,0)</f>
        <v>2.52</v>
      </c>
      <c r="K107" s="11">
        <f t="shared" si="16"/>
        <v>2.52</v>
      </c>
      <c r="L107" s="11">
        <f>(I107/'Input &amp; Results'!$C$10)*'Input &amp; Results'!$C$11*720/42</f>
        <v>0</v>
      </c>
      <c r="M107" s="28">
        <f>(J107/'Input &amp; Results'!$C$12)*'Input &amp; Results'!$C$13*720/42</f>
        <v>3085.7142857142858</v>
      </c>
      <c r="N107" s="27">
        <f t="shared" si="17"/>
        <v>2.52</v>
      </c>
      <c r="O107" s="28">
        <f t="shared" si="18"/>
        <v>3085.7142857142858</v>
      </c>
      <c r="P107" s="14">
        <f>IF(A107&lt;'Input &amp; Results'!$C$16*3,(D107+'Input &amp; Results'!$C$17)*(1+'Input &amp; Results'!$C$7),E107)</f>
        <v>2.1</v>
      </c>
      <c r="Q107" s="15">
        <f>IF(A107&lt;'Input &amp; Results'!$C$16,0,IF(A107&lt;('Input &amp; Results'!$C$16*2),'Input &amp; Results'!$C$15,IF(A107&lt;('Input &amp; Results'!$C$16*3),'Input &amp; Results'!$C$15*2,'Input &amp; Results'!$C$15*3)))</f>
        <v>2.016</v>
      </c>
      <c r="R107" s="15">
        <f>IF(A107&lt;6,(ROUNDUP((P107-Q107)/'Input &amp; Results'!$C$10,0))*'Input &amp; Results'!$C$10,IF((P107-Q107)&lt;0,0,(ROUNDUP((P107-Q107)/'Input &amp; Results'!$C$12,0))*'Input &amp; Results'!$C$12))</f>
        <v>0.84</v>
      </c>
      <c r="S107" s="16">
        <f t="shared" si="19"/>
        <v>2.8559999999999999</v>
      </c>
      <c r="T107" s="38">
        <f>R107/'Input &amp; Results'!$C$12*'Input &amp; Results'!$C$13*720/42</f>
        <v>1028.5714285714287</v>
      </c>
      <c r="U107">
        <f t="shared" si="20"/>
        <v>9</v>
      </c>
    </row>
    <row r="108" spans="1:21" x14ac:dyDescent="0.35">
      <c r="A108">
        <v>106</v>
      </c>
      <c r="B108" s="7">
        <f>IF(A108&lt;'Input &amp; Results'!$C$6,MIN('Input &amp; Results'!$C$2+'Input &amp; Results'!$C$4*A108,'Input &amp; Results'!$C$3),MAX('Input &amp; Results'!C$3-('Input &amp; Results'!$C$3/('Input &amp; Results'!$C$5-'Input &amp; Results'!$C$6))*(A108-'Input &amp; Results'!$C$6),0))</f>
        <v>500</v>
      </c>
      <c r="C108" s="8">
        <f>IF(A108&lt;('Input &amp; Results'!$C$5*0.15),1.5,IF(A108&lt;('Input &amp; Results'!$C$5*0.25),2.5,IF(A108&lt;('Input &amp; Results'!$C$5*0.9),3.5,1.5)))</f>
        <v>3.5</v>
      </c>
      <c r="D108" s="8">
        <f t="shared" si="21"/>
        <v>1.75</v>
      </c>
      <c r="E108" s="9">
        <f>D108*(1+'Input &amp; Results'!$C$7)</f>
        <v>2.1</v>
      </c>
      <c r="F108">
        <f t="shared" si="13"/>
        <v>11.4975</v>
      </c>
      <c r="G108">
        <f t="shared" si="14"/>
        <v>4644.99</v>
      </c>
      <c r="H108">
        <f t="shared" si="15"/>
        <v>1.147761304670126</v>
      </c>
      <c r="I108" s="10">
        <f>IF(A108&lt;('Input &amp; Results'!$C$5*0.1),(ROUNDUP(E108/'Input &amp; Results'!$C$10,0))*'Input &amp; Results'!$C$10,0)</f>
        <v>0</v>
      </c>
      <c r="J108" s="11">
        <f>IF(A108&gt;(('Input &amp; Results'!$C$5-1)*0.1),(ROUNDUP(E108/'Input &amp; Results'!$C$12,0))*'Input &amp; Results'!$C$12,0)</f>
        <v>2.52</v>
      </c>
      <c r="K108" s="11">
        <f t="shared" si="16"/>
        <v>2.52</v>
      </c>
      <c r="L108" s="11">
        <f>(I108/'Input &amp; Results'!$C$10)*'Input &amp; Results'!$C$11*720/42</f>
        <v>0</v>
      </c>
      <c r="M108" s="28">
        <f>(J108/'Input &amp; Results'!$C$12)*'Input &amp; Results'!$C$13*720/42</f>
        <v>3085.7142857142858</v>
      </c>
      <c r="N108" s="27">
        <f t="shared" si="17"/>
        <v>2.52</v>
      </c>
      <c r="O108" s="28">
        <f t="shared" si="18"/>
        <v>3085.7142857142858</v>
      </c>
      <c r="P108" s="14">
        <f>IF(A108&lt;'Input &amp; Results'!$C$16*3,(D108+'Input &amp; Results'!$C$17)*(1+'Input &amp; Results'!$C$7),E108)</f>
        <v>2.1</v>
      </c>
      <c r="Q108" s="15">
        <f>IF(A108&lt;'Input &amp; Results'!$C$16,0,IF(A108&lt;('Input &amp; Results'!$C$16*2),'Input &amp; Results'!$C$15,IF(A108&lt;('Input &amp; Results'!$C$16*3),'Input &amp; Results'!$C$15*2,'Input &amp; Results'!$C$15*3)))</f>
        <v>2.016</v>
      </c>
      <c r="R108" s="15">
        <f>IF(A108&lt;6,(ROUNDUP((P108-Q108)/'Input &amp; Results'!$C$10,0))*'Input &amp; Results'!$C$10,IF((P108-Q108)&lt;0,0,(ROUNDUP((P108-Q108)/'Input &amp; Results'!$C$12,0))*'Input &amp; Results'!$C$12))</f>
        <v>0.84</v>
      </c>
      <c r="S108" s="16">
        <f t="shared" si="19"/>
        <v>2.8559999999999999</v>
      </c>
      <c r="T108" s="38">
        <f>R108/'Input &amp; Results'!$C$12*'Input &amp; Results'!$C$13*720/42</f>
        <v>1028.5714285714287</v>
      </c>
      <c r="U108">
        <f t="shared" si="20"/>
        <v>9</v>
      </c>
    </row>
    <row r="109" spans="1:21" x14ac:dyDescent="0.35">
      <c r="A109">
        <v>107</v>
      </c>
      <c r="B109" s="7">
        <f>IF(A109&lt;'Input &amp; Results'!$C$6,MIN('Input &amp; Results'!$C$2+'Input &amp; Results'!$C$4*A109,'Input &amp; Results'!$C$3),MAX('Input &amp; Results'!C$3-('Input &amp; Results'!$C$3/('Input &amp; Results'!$C$5-'Input &amp; Results'!$C$6))*(A109-'Input &amp; Results'!$C$6),0))</f>
        <v>500</v>
      </c>
      <c r="C109" s="8">
        <f>IF(A109&lt;('Input &amp; Results'!$C$5*0.15),1.5,IF(A109&lt;('Input &amp; Results'!$C$5*0.25),2.5,IF(A109&lt;('Input &amp; Results'!$C$5*0.9),3.5,1.5)))</f>
        <v>3.5</v>
      </c>
      <c r="D109" s="8">
        <f t="shared" si="21"/>
        <v>1.75</v>
      </c>
      <c r="E109" s="9">
        <f>D109*(1+'Input &amp; Results'!$C$7)</f>
        <v>2.1</v>
      </c>
      <c r="F109">
        <f t="shared" si="13"/>
        <v>11.4975</v>
      </c>
      <c r="G109">
        <f t="shared" si="14"/>
        <v>4644.99</v>
      </c>
      <c r="H109">
        <f t="shared" si="15"/>
        <v>1.147761304670126</v>
      </c>
      <c r="I109" s="10">
        <f>IF(A109&lt;('Input &amp; Results'!$C$5*0.1),(ROUNDUP(E109/'Input &amp; Results'!$C$10,0))*'Input &amp; Results'!$C$10,0)</f>
        <v>0</v>
      </c>
      <c r="J109" s="11">
        <f>IF(A109&gt;(('Input &amp; Results'!$C$5-1)*0.1),(ROUNDUP(E109/'Input &amp; Results'!$C$12,0))*'Input &amp; Results'!$C$12,0)</f>
        <v>2.52</v>
      </c>
      <c r="K109" s="11">
        <f t="shared" si="16"/>
        <v>2.52</v>
      </c>
      <c r="L109" s="11">
        <f>(I109/'Input &amp; Results'!$C$10)*'Input &amp; Results'!$C$11*720/42</f>
        <v>0</v>
      </c>
      <c r="M109" s="28">
        <f>(J109/'Input &amp; Results'!$C$12)*'Input &amp; Results'!$C$13*720/42</f>
        <v>3085.7142857142858</v>
      </c>
      <c r="N109" s="27">
        <f t="shared" si="17"/>
        <v>2.52</v>
      </c>
      <c r="O109" s="28">
        <f t="shared" si="18"/>
        <v>3085.7142857142858</v>
      </c>
      <c r="P109" s="14">
        <f>IF(A109&lt;'Input &amp; Results'!$C$16*3,(D109+'Input &amp; Results'!$C$17)*(1+'Input &amp; Results'!$C$7),E109)</f>
        <v>2.1</v>
      </c>
      <c r="Q109" s="15">
        <f>IF(A109&lt;'Input &amp; Results'!$C$16,0,IF(A109&lt;('Input &amp; Results'!$C$16*2),'Input &amp; Results'!$C$15,IF(A109&lt;('Input &amp; Results'!$C$16*3),'Input &amp; Results'!$C$15*2,'Input &amp; Results'!$C$15*3)))</f>
        <v>2.016</v>
      </c>
      <c r="R109" s="15">
        <f>IF(A109&lt;6,(ROUNDUP((P109-Q109)/'Input &amp; Results'!$C$10,0))*'Input &amp; Results'!$C$10,IF((P109-Q109)&lt;0,0,(ROUNDUP((P109-Q109)/'Input &amp; Results'!$C$12,0))*'Input &amp; Results'!$C$12))</f>
        <v>0.84</v>
      </c>
      <c r="S109" s="16">
        <f t="shared" si="19"/>
        <v>2.8559999999999999</v>
      </c>
      <c r="T109" s="38">
        <f>R109/'Input &amp; Results'!$C$12*'Input &amp; Results'!$C$13*720/42</f>
        <v>1028.5714285714287</v>
      </c>
      <c r="U109">
        <f t="shared" si="20"/>
        <v>9</v>
      </c>
    </row>
    <row r="110" spans="1:21" x14ac:dyDescent="0.35">
      <c r="A110">
        <v>108</v>
      </c>
      <c r="B110" s="7">
        <f>IF(A110&lt;'Input &amp; Results'!$C$6,MIN('Input &amp; Results'!$C$2+'Input &amp; Results'!$C$4*A110,'Input &amp; Results'!$C$3),MAX('Input &amp; Results'!C$3-('Input &amp; Results'!$C$3/('Input &amp; Results'!$C$5-'Input &amp; Results'!$C$6))*(A110-'Input &amp; Results'!$C$6),0))</f>
        <v>500</v>
      </c>
      <c r="C110" s="8">
        <f>IF(A110&lt;('Input &amp; Results'!$C$5*0.15),1.5,IF(A110&lt;('Input &amp; Results'!$C$5*0.25),2.5,IF(A110&lt;('Input &amp; Results'!$C$5*0.9),3.5,1.5)))</f>
        <v>1.5</v>
      </c>
      <c r="D110" s="8">
        <f t="shared" si="21"/>
        <v>0.75</v>
      </c>
      <c r="E110" s="9">
        <f>D110*(1+'Input &amp; Results'!$C$7)</f>
        <v>0.89999999999999991</v>
      </c>
      <c r="F110">
        <f t="shared" si="13"/>
        <v>4.9275000000000002</v>
      </c>
      <c r="G110">
        <f t="shared" si="14"/>
        <v>1990.71</v>
      </c>
      <c r="H110">
        <f t="shared" si="15"/>
        <v>0.49189770200148258</v>
      </c>
      <c r="I110" s="10">
        <f>IF(A110&lt;('Input &amp; Results'!$C$5*0.1),(ROUNDUP(E110/'Input &amp; Results'!$C$10,0))*'Input &amp; Results'!$C$10,0)</f>
        <v>0</v>
      </c>
      <c r="J110" s="11">
        <f>IF(A110&gt;(('Input &amp; Results'!$C$5-1)*0.1),(ROUNDUP(E110/'Input &amp; Results'!$C$12,0))*'Input &amp; Results'!$C$12,0)</f>
        <v>1.68</v>
      </c>
      <c r="K110" s="11">
        <f t="shared" si="16"/>
        <v>1.68</v>
      </c>
      <c r="L110" s="11">
        <f>(I110/'Input &amp; Results'!$C$10)*'Input &amp; Results'!$C$11*720/42</f>
        <v>0</v>
      </c>
      <c r="M110" s="28">
        <f>(J110/'Input &amp; Results'!$C$12)*'Input &amp; Results'!$C$13*720/42</f>
        <v>2057.1428571428573</v>
      </c>
      <c r="N110" s="27">
        <f t="shared" si="17"/>
        <v>1.68</v>
      </c>
      <c r="O110" s="28">
        <f t="shared" si="18"/>
        <v>2057.1428571428573</v>
      </c>
      <c r="P110" s="14">
        <f>IF(A110&lt;'Input &amp; Results'!$C$16*3,(D110+'Input &amp; Results'!$C$17)*(1+'Input &amp; Results'!$C$7),E110)</f>
        <v>0.89999999999999991</v>
      </c>
      <c r="Q110" s="15">
        <f>IF(A110&lt;'Input &amp; Results'!$C$16,0,IF(A110&lt;('Input &amp; Results'!$C$16*2),'Input &amp; Results'!$C$15,IF(A110&lt;('Input &amp; Results'!$C$16*3),'Input &amp; Results'!$C$15*2,'Input &amp; Results'!$C$15*3)))</f>
        <v>2.016</v>
      </c>
      <c r="R110" s="15">
        <f>IF(A110&lt;6,(ROUNDUP((P110-Q110)/'Input &amp; Results'!$C$10,0))*'Input &amp; Results'!$C$10,IF((P110-Q110)&lt;0,0,(ROUNDUP((P110-Q110)/'Input &amp; Results'!$C$12,0))*'Input &amp; Results'!$C$12))</f>
        <v>0</v>
      </c>
      <c r="S110" s="16">
        <f t="shared" si="19"/>
        <v>2.016</v>
      </c>
      <c r="T110" s="38">
        <f>R110/'Input &amp; Results'!$C$12*'Input &amp; Results'!$C$13*720/42</f>
        <v>0</v>
      </c>
      <c r="U110">
        <f t="shared" si="20"/>
        <v>9</v>
      </c>
    </row>
    <row r="111" spans="1:21" x14ac:dyDescent="0.35">
      <c r="A111">
        <v>109</v>
      </c>
      <c r="B111" s="7">
        <f>IF(A111&lt;'Input &amp; Results'!$C$6,MIN('Input &amp; Results'!$C$2+'Input &amp; Results'!$C$4*A111,'Input &amp; Results'!$C$3),MAX('Input &amp; Results'!C$3-('Input &amp; Results'!$C$3/('Input &amp; Results'!$C$5-'Input &amp; Results'!$C$6))*(A111-'Input &amp; Results'!$C$6),0))</f>
        <v>458.33333333333331</v>
      </c>
      <c r="C111" s="8">
        <f>IF(A111&lt;('Input &amp; Results'!$C$5*0.15),1.5,IF(A111&lt;('Input &amp; Results'!$C$5*0.25),2.5,IF(A111&lt;('Input &amp; Results'!$C$5*0.9),3.5,1.5)))</f>
        <v>1.5</v>
      </c>
      <c r="D111" s="8">
        <f t="shared" si="21"/>
        <v>0.6875</v>
      </c>
      <c r="E111" s="9">
        <f>D111*(1+'Input &amp; Results'!$C$7)</f>
        <v>0.82499999999999996</v>
      </c>
      <c r="F111">
        <f t="shared" si="13"/>
        <v>4.5168749999999998</v>
      </c>
      <c r="G111">
        <f t="shared" si="14"/>
        <v>1824.8174999999999</v>
      </c>
      <c r="H111">
        <f t="shared" si="15"/>
        <v>0.45090622683469234</v>
      </c>
      <c r="I111" s="10">
        <f>IF(A111&lt;('Input &amp; Results'!$C$5*0.1),(ROUNDUP(E111/'Input &amp; Results'!$C$10,0))*'Input &amp; Results'!$C$10,0)</f>
        <v>0</v>
      </c>
      <c r="J111" s="11">
        <f>IF(A111&gt;(('Input &amp; Results'!$C$5-1)*0.1),(ROUNDUP(E111/'Input &amp; Results'!$C$12,0))*'Input &amp; Results'!$C$12,0)</f>
        <v>0.84</v>
      </c>
      <c r="K111" s="11">
        <f t="shared" si="16"/>
        <v>0.84</v>
      </c>
      <c r="L111" s="11">
        <f>(I111/'Input &amp; Results'!$C$10)*'Input &amp; Results'!$C$11*720/42</f>
        <v>0</v>
      </c>
      <c r="M111" s="28">
        <f>(J111/'Input &amp; Results'!$C$12)*'Input &amp; Results'!$C$13*720/42</f>
        <v>1028.5714285714287</v>
      </c>
      <c r="N111" s="27">
        <f t="shared" si="17"/>
        <v>0.84</v>
      </c>
      <c r="O111" s="28">
        <f t="shared" si="18"/>
        <v>1028.5714285714287</v>
      </c>
      <c r="P111" s="14">
        <f>IF(A111&lt;'Input &amp; Results'!$C$16*3,(D111+'Input &amp; Results'!$C$17)*(1+'Input &amp; Results'!$C$7),E111)</f>
        <v>0.82499999999999996</v>
      </c>
      <c r="Q111" s="15">
        <f>IF(A111&lt;'Input &amp; Results'!$C$16,0,IF(A111&lt;('Input &amp; Results'!$C$16*2),'Input &amp; Results'!$C$15,IF(A111&lt;('Input &amp; Results'!$C$16*3),'Input &amp; Results'!$C$15*2,'Input &amp; Results'!$C$15*3)))</f>
        <v>2.016</v>
      </c>
      <c r="R111" s="15">
        <f>IF(A111&lt;6,(ROUNDUP((P111-Q111)/'Input &amp; Results'!$C$10,0))*'Input &amp; Results'!$C$10,IF((P111-Q111)&lt;0,0,(ROUNDUP((P111-Q111)/'Input &amp; Results'!$C$12,0))*'Input &amp; Results'!$C$12))</f>
        <v>0</v>
      </c>
      <c r="S111" s="16">
        <f t="shared" si="19"/>
        <v>2.016</v>
      </c>
      <c r="T111" s="38">
        <f>R111/'Input &amp; Results'!$C$12*'Input &amp; Results'!$C$13*720/42</f>
        <v>0</v>
      </c>
      <c r="U111">
        <f t="shared" si="20"/>
        <v>10</v>
      </c>
    </row>
    <row r="112" spans="1:21" x14ac:dyDescent="0.35">
      <c r="A112">
        <v>110</v>
      </c>
      <c r="B112" s="7">
        <f>IF(A112&lt;'Input &amp; Results'!$C$6,MIN('Input &amp; Results'!$C$2+'Input &amp; Results'!$C$4*A112,'Input &amp; Results'!$C$3),MAX('Input &amp; Results'!C$3-('Input &amp; Results'!$C$3/('Input &amp; Results'!$C$5-'Input &amp; Results'!$C$6))*(A112-'Input &amp; Results'!$C$6),0))</f>
        <v>416.66666666666669</v>
      </c>
      <c r="C112" s="8">
        <f>IF(A112&lt;('Input &amp; Results'!$C$5*0.15),1.5,IF(A112&lt;('Input &amp; Results'!$C$5*0.25),2.5,IF(A112&lt;('Input &amp; Results'!$C$5*0.9),3.5,1.5)))</f>
        <v>1.5</v>
      </c>
      <c r="D112" s="8">
        <f t="shared" si="21"/>
        <v>0.625</v>
      </c>
      <c r="E112" s="9">
        <f>D112*(1+'Input &amp; Results'!$C$7)</f>
        <v>0.75</v>
      </c>
      <c r="F112">
        <f t="shared" si="13"/>
        <v>4.1062500000000002</v>
      </c>
      <c r="G112">
        <f t="shared" si="14"/>
        <v>1658.9250000000002</v>
      </c>
      <c r="H112">
        <f t="shared" si="15"/>
        <v>0.4099147516679022</v>
      </c>
      <c r="I112" s="10">
        <f>IF(A112&lt;('Input &amp; Results'!$C$5*0.1),(ROUNDUP(E112/'Input &amp; Results'!$C$10,0))*'Input &amp; Results'!$C$10,0)</f>
        <v>0</v>
      </c>
      <c r="J112" s="11">
        <f>IF(A112&gt;(('Input &amp; Results'!$C$5-1)*0.1),(ROUNDUP(E112/'Input &amp; Results'!$C$12,0))*'Input &amp; Results'!$C$12,0)</f>
        <v>0.84</v>
      </c>
      <c r="K112" s="11">
        <f t="shared" si="16"/>
        <v>0.84</v>
      </c>
      <c r="L112" s="11">
        <f>(I112/'Input &amp; Results'!$C$10)*'Input &amp; Results'!$C$11*720/42</f>
        <v>0</v>
      </c>
      <c r="M112" s="28">
        <f>(J112/'Input &amp; Results'!$C$12)*'Input &amp; Results'!$C$13*720/42</f>
        <v>1028.5714285714287</v>
      </c>
      <c r="N112" s="27">
        <f t="shared" si="17"/>
        <v>0.84</v>
      </c>
      <c r="O112" s="28">
        <f t="shared" si="18"/>
        <v>1028.5714285714287</v>
      </c>
      <c r="P112" s="14">
        <f>IF(A112&lt;'Input &amp; Results'!$C$16*3,(D112+'Input &amp; Results'!$C$17)*(1+'Input &amp; Results'!$C$7),E112)</f>
        <v>0.75</v>
      </c>
      <c r="Q112" s="15">
        <f>IF(A112&lt;'Input &amp; Results'!$C$16,0,IF(A112&lt;('Input &amp; Results'!$C$16*2),'Input &amp; Results'!$C$15,IF(A112&lt;('Input &amp; Results'!$C$16*3),'Input &amp; Results'!$C$15*2,'Input &amp; Results'!$C$15*3)))</f>
        <v>2.016</v>
      </c>
      <c r="R112" s="15">
        <f>IF(A112&lt;6,(ROUNDUP((P112-Q112)/'Input &amp; Results'!$C$10,0))*'Input &amp; Results'!$C$10,IF((P112-Q112)&lt;0,0,(ROUNDUP((P112-Q112)/'Input &amp; Results'!$C$12,0))*'Input &amp; Results'!$C$12))</f>
        <v>0</v>
      </c>
      <c r="S112" s="16">
        <f t="shared" si="19"/>
        <v>2.016</v>
      </c>
      <c r="T112" s="38">
        <f>R112/'Input &amp; Results'!$C$12*'Input &amp; Results'!$C$13*720/42</f>
        <v>0</v>
      </c>
      <c r="U112">
        <f t="shared" si="20"/>
        <v>10</v>
      </c>
    </row>
    <row r="113" spans="1:21" x14ac:dyDescent="0.35">
      <c r="A113">
        <v>111</v>
      </c>
      <c r="B113" s="7">
        <f>IF(A113&lt;'Input &amp; Results'!$C$6,MIN('Input &amp; Results'!$C$2+'Input &amp; Results'!$C$4*A113,'Input &amp; Results'!$C$3),MAX('Input &amp; Results'!C$3-('Input &amp; Results'!$C$3/('Input &amp; Results'!$C$5-'Input &amp; Results'!$C$6))*(A113-'Input &amp; Results'!$C$6),0))</f>
        <v>375</v>
      </c>
      <c r="C113" s="8">
        <f>IF(A113&lt;('Input &amp; Results'!$C$5*0.15),1.5,IF(A113&lt;('Input &amp; Results'!$C$5*0.25),2.5,IF(A113&lt;('Input &amp; Results'!$C$5*0.9),3.5,1.5)))</f>
        <v>1.5</v>
      </c>
      <c r="D113" s="8">
        <f t="shared" si="21"/>
        <v>0.5625</v>
      </c>
      <c r="E113" s="9">
        <f>D113*(1+'Input &amp; Results'!$C$7)</f>
        <v>0.67499999999999993</v>
      </c>
      <c r="F113">
        <f t="shared" si="13"/>
        <v>3.6956250000000002</v>
      </c>
      <c r="G113">
        <f t="shared" si="14"/>
        <v>1493.0325</v>
      </c>
      <c r="H113">
        <f t="shared" si="15"/>
        <v>0.36892327650111195</v>
      </c>
      <c r="I113" s="10">
        <f>IF(A113&lt;('Input &amp; Results'!$C$5*0.1),(ROUNDUP(E113/'Input &amp; Results'!$C$10,0))*'Input &amp; Results'!$C$10,0)</f>
        <v>0</v>
      </c>
      <c r="J113" s="11">
        <f>IF(A113&gt;(('Input &amp; Results'!$C$5-1)*0.1),(ROUNDUP(E113/'Input &amp; Results'!$C$12,0))*'Input &amp; Results'!$C$12,0)</f>
        <v>0.84</v>
      </c>
      <c r="K113" s="11">
        <f t="shared" si="16"/>
        <v>0.84</v>
      </c>
      <c r="L113" s="11">
        <f>(I113/'Input &amp; Results'!$C$10)*'Input &amp; Results'!$C$11*720/42</f>
        <v>0</v>
      </c>
      <c r="M113" s="28">
        <f>(J113/'Input &amp; Results'!$C$12)*'Input &amp; Results'!$C$13*720/42</f>
        <v>1028.5714285714287</v>
      </c>
      <c r="N113" s="27">
        <f t="shared" si="17"/>
        <v>0.84</v>
      </c>
      <c r="O113" s="28">
        <f t="shared" si="18"/>
        <v>1028.5714285714287</v>
      </c>
      <c r="P113" s="14">
        <f>IF(A113&lt;'Input &amp; Results'!$C$16*3,(D113+'Input &amp; Results'!$C$17)*(1+'Input &amp; Results'!$C$7),E113)</f>
        <v>0.67499999999999993</v>
      </c>
      <c r="Q113" s="15">
        <f>IF(A113&lt;'Input &amp; Results'!$C$16,0,IF(A113&lt;('Input &amp; Results'!$C$16*2),'Input &amp; Results'!$C$15,IF(A113&lt;('Input &amp; Results'!$C$16*3),'Input &amp; Results'!$C$15*2,'Input &amp; Results'!$C$15*3)))</f>
        <v>2.016</v>
      </c>
      <c r="R113" s="15">
        <f>IF(A113&lt;6,(ROUNDUP((P113-Q113)/'Input &amp; Results'!$C$10,0))*'Input &amp; Results'!$C$10,IF((P113-Q113)&lt;0,0,(ROUNDUP((P113-Q113)/'Input &amp; Results'!$C$12,0))*'Input &amp; Results'!$C$12))</f>
        <v>0</v>
      </c>
      <c r="S113" s="16">
        <f t="shared" si="19"/>
        <v>2.016</v>
      </c>
      <c r="T113" s="38">
        <f>R113/'Input &amp; Results'!$C$12*'Input &amp; Results'!$C$13*720/42</f>
        <v>0</v>
      </c>
      <c r="U113">
        <f t="shared" si="20"/>
        <v>10</v>
      </c>
    </row>
    <row r="114" spans="1:21" x14ac:dyDescent="0.35">
      <c r="A114">
        <v>112</v>
      </c>
      <c r="B114" s="7">
        <f>IF(A114&lt;'Input &amp; Results'!$C$6,MIN('Input &amp; Results'!$C$2+'Input &amp; Results'!$C$4*A114,'Input &amp; Results'!$C$3),MAX('Input &amp; Results'!C$3-('Input &amp; Results'!$C$3/('Input &amp; Results'!$C$5-'Input &amp; Results'!$C$6))*(A114-'Input &amp; Results'!$C$6),0))</f>
        <v>333.33333333333337</v>
      </c>
      <c r="C114" s="8">
        <f>IF(A114&lt;('Input &amp; Results'!$C$5*0.15),1.5,IF(A114&lt;('Input &amp; Results'!$C$5*0.25),2.5,IF(A114&lt;('Input &amp; Results'!$C$5*0.9),3.5,1.5)))</f>
        <v>1.5</v>
      </c>
      <c r="D114" s="8">
        <f t="shared" si="21"/>
        <v>0.50000000000000011</v>
      </c>
      <c r="E114" s="9">
        <f>D114*(1+'Input &amp; Results'!$C$7)</f>
        <v>0.60000000000000009</v>
      </c>
      <c r="F114">
        <f t="shared" si="13"/>
        <v>3.2850000000000006</v>
      </c>
      <c r="G114">
        <f t="shared" si="14"/>
        <v>1327.1400000000003</v>
      </c>
      <c r="H114">
        <f t="shared" si="15"/>
        <v>0.32793180133432182</v>
      </c>
      <c r="I114" s="10">
        <f>IF(A114&lt;('Input &amp; Results'!$C$5*0.1),(ROUNDUP(E114/'Input &amp; Results'!$C$10,0))*'Input &amp; Results'!$C$10,0)</f>
        <v>0</v>
      </c>
      <c r="J114" s="11">
        <f>IF(A114&gt;(('Input &amp; Results'!$C$5-1)*0.1),(ROUNDUP(E114/'Input &amp; Results'!$C$12,0))*'Input &amp; Results'!$C$12,0)</f>
        <v>0.84</v>
      </c>
      <c r="K114" s="11">
        <f t="shared" si="16"/>
        <v>0.84</v>
      </c>
      <c r="L114" s="11">
        <f>(I114/'Input &amp; Results'!$C$10)*'Input &amp; Results'!$C$11*720/42</f>
        <v>0</v>
      </c>
      <c r="M114" s="28">
        <f>(J114/'Input &amp; Results'!$C$12)*'Input &amp; Results'!$C$13*720/42</f>
        <v>1028.5714285714287</v>
      </c>
      <c r="N114" s="27">
        <f t="shared" si="17"/>
        <v>0.84</v>
      </c>
      <c r="O114" s="28">
        <f t="shared" si="18"/>
        <v>1028.5714285714287</v>
      </c>
      <c r="P114" s="14">
        <f>IF(A114&lt;'Input &amp; Results'!$C$16*3,(D114+'Input &amp; Results'!$C$17)*(1+'Input &amp; Results'!$C$7),E114)</f>
        <v>0.60000000000000009</v>
      </c>
      <c r="Q114" s="15">
        <f>IF(A114&lt;'Input &amp; Results'!$C$16,0,IF(A114&lt;('Input &amp; Results'!$C$16*2),'Input &amp; Results'!$C$15,IF(A114&lt;('Input &amp; Results'!$C$16*3),'Input &amp; Results'!$C$15*2,'Input &amp; Results'!$C$15*3)))</f>
        <v>2.016</v>
      </c>
      <c r="R114" s="15">
        <f>IF(A114&lt;6,(ROUNDUP((P114-Q114)/'Input &amp; Results'!$C$10,0))*'Input &amp; Results'!$C$10,IF((P114-Q114)&lt;0,0,(ROUNDUP((P114-Q114)/'Input &amp; Results'!$C$12,0))*'Input &amp; Results'!$C$12))</f>
        <v>0</v>
      </c>
      <c r="S114" s="16">
        <f t="shared" si="19"/>
        <v>2.016</v>
      </c>
      <c r="T114" s="38">
        <f>R114/'Input &amp; Results'!$C$12*'Input &amp; Results'!$C$13*720/42</f>
        <v>0</v>
      </c>
      <c r="U114">
        <f t="shared" si="20"/>
        <v>10</v>
      </c>
    </row>
    <row r="115" spans="1:21" x14ac:dyDescent="0.35">
      <c r="A115">
        <v>113</v>
      </c>
      <c r="B115" s="7">
        <f>IF(A115&lt;'Input &amp; Results'!$C$6,MIN('Input &amp; Results'!$C$2+'Input &amp; Results'!$C$4*A115,'Input &amp; Results'!$C$3),MAX('Input &amp; Results'!C$3-('Input &amp; Results'!$C$3/('Input &amp; Results'!$C$5-'Input &amp; Results'!$C$6))*(A115-'Input &amp; Results'!$C$6),0))</f>
        <v>291.66666666666669</v>
      </c>
      <c r="C115" s="8">
        <f>IF(A115&lt;('Input &amp; Results'!$C$5*0.15),1.5,IF(A115&lt;('Input &amp; Results'!$C$5*0.25),2.5,IF(A115&lt;('Input &amp; Results'!$C$5*0.9),3.5,1.5)))</f>
        <v>1.5</v>
      </c>
      <c r="D115" s="8">
        <f t="shared" si="21"/>
        <v>0.4375</v>
      </c>
      <c r="E115" s="9">
        <f>D115*(1+'Input &amp; Results'!$C$7)</f>
        <v>0.52500000000000002</v>
      </c>
      <c r="F115">
        <f t="shared" si="13"/>
        <v>2.8743750000000001</v>
      </c>
      <c r="G115">
        <f t="shared" si="14"/>
        <v>1161.2474999999999</v>
      </c>
      <c r="H115">
        <f t="shared" si="15"/>
        <v>0.28694032616753151</v>
      </c>
      <c r="I115" s="10">
        <f>IF(A115&lt;('Input &amp; Results'!$C$5*0.1),(ROUNDUP(E115/'Input &amp; Results'!$C$10,0))*'Input &amp; Results'!$C$10,0)</f>
        <v>0</v>
      </c>
      <c r="J115" s="11">
        <f>IF(A115&gt;(('Input &amp; Results'!$C$5-1)*0.1),(ROUNDUP(E115/'Input &amp; Results'!$C$12,0))*'Input &amp; Results'!$C$12,0)</f>
        <v>0.84</v>
      </c>
      <c r="K115" s="11">
        <f t="shared" si="16"/>
        <v>0.84</v>
      </c>
      <c r="L115" s="11">
        <f>(I115/'Input &amp; Results'!$C$10)*'Input &amp; Results'!$C$11*720/42</f>
        <v>0</v>
      </c>
      <c r="M115" s="28">
        <f>(J115/'Input &amp; Results'!$C$12)*'Input &amp; Results'!$C$13*720/42</f>
        <v>1028.5714285714287</v>
      </c>
      <c r="N115" s="27">
        <f t="shared" si="17"/>
        <v>0.84</v>
      </c>
      <c r="O115" s="28">
        <f t="shared" si="18"/>
        <v>1028.5714285714287</v>
      </c>
      <c r="P115" s="14">
        <f>IF(A115&lt;'Input &amp; Results'!$C$16*3,(D115+'Input &amp; Results'!$C$17)*(1+'Input &amp; Results'!$C$7),E115)</f>
        <v>0.52500000000000002</v>
      </c>
      <c r="Q115" s="15">
        <f>IF(A115&lt;'Input &amp; Results'!$C$16,0,IF(A115&lt;('Input &amp; Results'!$C$16*2),'Input &amp; Results'!$C$15,IF(A115&lt;('Input &amp; Results'!$C$16*3),'Input &amp; Results'!$C$15*2,'Input &amp; Results'!$C$15*3)))</f>
        <v>2.016</v>
      </c>
      <c r="R115" s="15">
        <f>IF(A115&lt;6,(ROUNDUP((P115-Q115)/'Input &amp; Results'!$C$10,0))*'Input &amp; Results'!$C$10,IF((P115-Q115)&lt;0,0,(ROUNDUP((P115-Q115)/'Input &amp; Results'!$C$12,0))*'Input &amp; Results'!$C$12))</f>
        <v>0</v>
      </c>
      <c r="S115" s="16">
        <f t="shared" si="19"/>
        <v>2.016</v>
      </c>
      <c r="T115" s="38">
        <f>R115/'Input &amp; Results'!$C$12*'Input &amp; Results'!$C$13*720/42</f>
        <v>0</v>
      </c>
      <c r="U115">
        <f t="shared" si="20"/>
        <v>10</v>
      </c>
    </row>
    <row r="116" spans="1:21" x14ac:dyDescent="0.35">
      <c r="A116">
        <v>114</v>
      </c>
      <c r="B116" s="7">
        <f>IF(A116&lt;'Input &amp; Results'!$C$6,MIN('Input &amp; Results'!$C$2+'Input &amp; Results'!$C$4*A116,'Input &amp; Results'!$C$3),MAX('Input &amp; Results'!C$3-('Input &amp; Results'!$C$3/('Input &amp; Results'!$C$5-'Input &amp; Results'!$C$6))*(A116-'Input &amp; Results'!$C$6),0))</f>
        <v>250</v>
      </c>
      <c r="C116" s="8">
        <f>IF(A116&lt;('Input &amp; Results'!$C$5*0.15),1.5,IF(A116&lt;('Input &amp; Results'!$C$5*0.25),2.5,IF(A116&lt;('Input &amp; Results'!$C$5*0.9),3.5,1.5)))</f>
        <v>1.5</v>
      </c>
      <c r="D116" s="8">
        <f t="shared" si="21"/>
        <v>0.375</v>
      </c>
      <c r="E116" s="9">
        <f>D116*(1+'Input &amp; Results'!$C$7)</f>
        <v>0.44999999999999996</v>
      </c>
      <c r="F116">
        <f t="shared" si="13"/>
        <v>2.4637500000000001</v>
      </c>
      <c r="G116">
        <f t="shared" si="14"/>
        <v>995.35500000000002</v>
      </c>
      <c r="H116">
        <f t="shared" si="15"/>
        <v>0.24594885100074129</v>
      </c>
      <c r="I116" s="10">
        <f>IF(A116&lt;('Input &amp; Results'!$C$5*0.1),(ROUNDUP(E116/'Input &amp; Results'!$C$10,0))*'Input &amp; Results'!$C$10,0)</f>
        <v>0</v>
      </c>
      <c r="J116" s="11">
        <f>IF(A116&gt;(('Input &amp; Results'!$C$5-1)*0.1),(ROUNDUP(E116/'Input &amp; Results'!$C$12,0))*'Input &amp; Results'!$C$12,0)</f>
        <v>0.84</v>
      </c>
      <c r="K116" s="11">
        <f t="shared" si="16"/>
        <v>0.84</v>
      </c>
      <c r="L116" s="11">
        <f>(I116/'Input &amp; Results'!$C$10)*'Input &amp; Results'!$C$11*720/42</f>
        <v>0</v>
      </c>
      <c r="M116" s="28">
        <f>(J116/'Input &amp; Results'!$C$12)*'Input &amp; Results'!$C$13*720/42</f>
        <v>1028.5714285714287</v>
      </c>
      <c r="N116" s="27">
        <f t="shared" si="17"/>
        <v>0.84</v>
      </c>
      <c r="O116" s="28">
        <f t="shared" si="18"/>
        <v>1028.5714285714287</v>
      </c>
      <c r="P116" s="14">
        <f>IF(A116&lt;'Input &amp; Results'!$C$16*3,(D116+'Input &amp; Results'!$C$17)*(1+'Input &amp; Results'!$C$7),E116)</f>
        <v>0.44999999999999996</v>
      </c>
      <c r="Q116" s="15">
        <f>IF(A116&lt;'Input &amp; Results'!$C$16,0,IF(A116&lt;('Input &amp; Results'!$C$16*2),'Input &amp; Results'!$C$15,IF(A116&lt;('Input &amp; Results'!$C$16*3),'Input &amp; Results'!$C$15*2,'Input &amp; Results'!$C$15*3)))</f>
        <v>2.016</v>
      </c>
      <c r="R116" s="15">
        <f>IF(A116&lt;6,(ROUNDUP((P116-Q116)/'Input &amp; Results'!$C$10,0))*'Input &amp; Results'!$C$10,IF((P116-Q116)&lt;0,0,(ROUNDUP((P116-Q116)/'Input &amp; Results'!$C$12,0))*'Input &amp; Results'!$C$12))</f>
        <v>0</v>
      </c>
      <c r="S116" s="16">
        <f t="shared" si="19"/>
        <v>2.016</v>
      </c>
      <c r="T116" s="38">
        <f>R116/'Input &amp; Results'!$C$12*'Input &amp; Results'!$C$13*720/42</f>
        <v>0</v>
      </c>
      <c r="U116">
        <f t="shared" si="20"/>
        <v>10</v>
      </c>
    </row>
    <row r="117" spans="1:21" x14ac:dyDescent="0.35">
      <c r="A117">
        <v>115</v>
      </c>
      <c r="B117" s="7">
        <f>IF(A117&lt;'Input &amp; Results'!$C$6,MIN('Input &amp; Results'!$C$2+'Input &amp; Results'!$C$4*A117,'Input &amp; Results'!$C$3),MAX('Input &amp; Results'!C$3-('Input &amp; Results'!$C$3/('Input &amp; Results'!$C$5-'Input &amp; Results'!$C$6))*(A117-'Input &amp; Results'!$C$6),0))</f>
        <v>208.33333333333337</v>
      </c>
      <c r="C117" s="8">
        <f>IF(A117&lt;('Input &amp; Results'!$C$5*0.15),1.5,IF(A117&lt;('Input &amp; Results'!$C$5*0.25),2.5,IF(A117&lt;('Input &amp; Results'!$C$5*0.9),3.5,1.5)))</f>
        <v>1.5</v>
      </c>
      <c r="D117" s="8">
        <f t="shared" si="21"/>
        <v>0.31250000000000006</v>
      </c>
      <c r="E117" s="9">
        <f>D117*(1+'Input &amp; Results'!$C$7)</f>
        <v>0.37500000000000006</v>
      </c>
      <c r="F117">
        <f t="shared" si="13"/>
        <v>2.0531250000000005</v>
      </c>
      <c r="G117">
        <f t="shared" si="14"/>
        <v>829.4625000000002</v>
      </c>
      <c r="H117">
        <f t="shared" si="15"/>
        <v>0.20495737583395113</v>
      </c>
      <c r="I117" s="10">
        <f>IF(A117&lt;('Input &amp; Results'!$C$5*0.1),(ROUNDUP(E117/'Input &amp; Results'!$C$10,0))*'Input &amp; Results'!$C$10,0)</f>
        <v>0</v>
      </c>
      <c r="J117" s="11">
        <f>IF(A117&gt;(('Input &amp; Results'!$C$5-1)*0.1),(ROUNDUP(E117/'Input &amp; Results'!$C$12,0))*'Input &amp; Results'!$C$12,0)</f>
        <v>0.84</v>
      </c>
      <c r="K117" s="11">
        <f t="shared" si="16"/>
        <v>0.84</v>
      </c>
      <c r="L117" s="11">
        <f>(I117/'Input &amp; Results'!$C$10)*'Input &amp; Results'!$C$11*720/42</f>
        <v>0</v>
      </c>
      <c r="M117" s="28">
        <f>(J117/'Input &amp; Results'!$C$12)*'Input &amp; Results'!$C$13*720/42</f>
        <v>1028.5714285714287</v>
      </c>
      <c r="N117" s="27">
        <f t="shared" si="17"/>
        <v>0.84</v>
      </c>
      <c r="O117" s="28">
        <f t="shared" si="18"/>
        <v>1028.5714285714287</v>
      </c>
      <c r="P117" s="14">
        <f>IF(A117&lt;'Input &amp; Results'!$C$16*3,(D117+'Input &amp; Results'!$C$17)*(1+'Input &amp; Results'!$C$7),E117)</f>
        <v>0.37500000000000006</v>
      </c>
      <c r="Q117" s="15">
        <f>IF(A117&lt;'Input &amp; Results'!$C$16,0,IF(A117&lt;('Input &amp; Results'!$C$16*2),'Input &amp; Results'!$C$15,IF(A117&lt;('Input &amp; Results'!$C$16*3),'Input &amp; Results'!$C$15*2,'Input &amp; Results'!$C$15*3)))</f>
        <v>2.016</v>
      </c>
      <c r="R117" s="15">
        <f>IF(A117&lt;6,(ROUNDUP((P117-Q117)/'Input &amp; Results'!$C$10,0))*'Input &amp; Results'!$C$10,IF((P117-Q117)&lt;0,0,(ROUNDUP((P117-Q117)/'Input &amp; Results'!$C$12,0))*'Input &amp; Results'!$C$12))</f>
        <v>0</v>
      </c>
      <c r="S117" s="16">
        <f t="shared" si="19"/>
        <v>2.016</v>
      </c>
      <c r="T117" s="38">
        <f>R117/'Input &amp; Results'!$C$12*'Input &amp; Results'!$C$13*720/42</f>
        <v>0</v>
      </c>
      <c r="U117">
        <f t="shared" si="20"/>
        <v>10</v>
      </c>
    </row>
    <row r="118" spans="1:21" x14ac:dyDescent="0.35">
      <c r="A118">
        <v>116</v>
      </c>
      <c r="B118" s="7">
        <f>IF(A118&lt;'Input &amp; Results'!$C$6,MIN('Input &amp; Results'!$C$2+'Input &amp; Results'!$C$4*A118,'Input &amp; Results'!$C$3),MAX('Input &amp; Results'!C$3-('Input &amp; Results'!$C$3/('Input &amp; Results'!$C$5-'Input &amp; Results'!$C$6))*(A118-'Input &amp; Results'!$C$6),0))</f>
        <v>166.66666666666669</v>
      </c>
      <c r="C118" s="8">
        <f>IF(A118&lt;('Input &amp; Results'!$C$5*0.15),1.5,IF(A118&lt;('Input &amp; Results'!$C$5*0.25),2.5,IF(A118&lt;('Input &amp; Results'!$C$5*0.9),3.5,1.5)))</f>
        <v>1.5</v>
      </c>
      <c r="D118" s="8">
        <f t="shared" si="21"/>
        <v>0.25000000000000006</v>
      </c>
      <c r="E118" s="9">
        <f>D118*(1+'Input &amp; Results'!$C$7)</f>
        <v>0.30000000000000004</v>
      </c>
      <c r="F118">
        <f t="shared" si="13"/>
        <v>1.6425000000000003</v>
      </c>
      <c r="G118">
        <f t="shared" si="14"/>
        <v>663.57000000000016</v>
      </c>
      <c r="H118">
        <f t="shared" si="15"/>
        <v>0.16396590066716091</v>
      </c>
      <c r="I118" s="10">
        <f>IF(A118&lt;('Input &amp; Results'!$C$5*0.1),(ROUNDUP(E118/'Input &amp; Results'!$C$10,0))*'Input &amp; Results'!$C$10,0)</f>
        <v>0</v>
      </c>
      <c r="J118" s="11">
        <f>IF(A118&gt;(('Input &amp; Results'!$C$5-1)*0.1),(ROUNDUP(E118/'Input &amp; Results'!$C$12,0))*'Input &amp; Results'!$C$12,0)</f>
        <v>0.84</v>
      </c>
      <c r="K118" s="11">
        <f t="shared" si="16"/>
        <v>0.84</v>
      </c>
      <c r="L118" s="11">
        <f>(I118/'Input &amp; Results'!$C$10)*'Input &amp; Results'!$C$11*720/42</f>
        <v>0</v>
      </c>
      <c r="M118" s="28">
        <f>(J118/'Input &amp; Results'!$C$12)*'Input &amp; Results'!$C$13*720/42</f>
        <v>1028.5714285714287</v>
      </c>
      <c r="N118" s="27">
        <f t="shared" si="17"/>
        <v>0.84</v>
      </c>
      <c r="O118" s="28">
        <f t="shared" si="18"/>
        <v>1028.5714285714287</v>
      </c>
      <c r="P118" s="14">
        <f>IF(A118&lt;'Input &amp; Results'!$C$16*3,(D118+'Input &amp; Results'!$C$17)*(1+'Input &amp; Results'!$C$7),E118)</f>
        <v>0.30000000000000004</v>
      </c>
      <c r="Q118" s="15">
        <f>IF(A118&lt;'Input &amp; Results'!$C$16,0,IF(A118&lt;('Input &amp; Results'!$C$16*2),'Input &amp; Results'!$C$15,IF(A118&lt;('Input &amp; Results'!$C$16*3),'Input &amp; Results'!$C$15*2,'Input &amp; Results'!$C$15*3)))</f>
        <v>2.016</v>
      </c>
      <c r="R118" s="15">
        <f>IF(A118&lt;6,(ROUNDUP((P118-Q118)/'Input &amp; Results'!$C$10,0))*'Input &amp; Results'!$C$10,IF((P118-Q118)&lt;0,0,(ROUNDUP((P118-Q118)/'Input &amp; Results'!$C$12,0))*'Input &amp; Results'!$C$12))</f>
        <v>0</v>
      </c>
      <c r="S118" s="16">
        <f t="shared" si="19"/>
        <v>2.016</v>
      </c>
      <c r="T118" s="38">
        <f>R118/'Input &amp; Results'!$C$12*'Input &amp; Results'!$C$13*720/42</f>
        <v>0</v>
      </c>
      <c r="U118">
        <f t="shared" si="20"/>
        <v>10</v>
      </c>
    </row>
    <row r="119" spans="1:21" x14ac:dyDescent="0.35">
      <c r="A119">
        <v>117</v>
      </c>
      <c r="B119" s="7">
        <f>IF(A119&lt;'Input &amp; Results'!$C$6,MIN('Input &amp; Results'!$C$2+'Input &amp; Results'!$C$4*A119,'Input &amp; Results'!$C$3),MAX('Input &amp; Results'!C$3-('Input &amp; Results'!$C$3/('Input &amp; Results'!$C$5-'Input &amp; Results'!$C$6))*(A119-'Input &amp; Results'!$C$6),0))</f>
        <v>125</v>
      </c>
      <c r="C119" s="8">
        <f>IF(A119&lt;('Input &amp; Results'!$C$5*0.15),1.5,IF(A119&lt;('Input &amp; Results'!$C$5*0.25),2.5,IF(A119&lt;('Input &amp; Results'!$C$5*0.9),3.5,1.5)))</f>
        <v>1.5</v>
      </c>
      <c r="D119" s="8">
        <f t="shared" si="21"/>
        <v>0.1875</v>
      </c>
      <c r="E119" s="9">
        <f>D119*(1+'Input &amp; Results'!$C$7)</f>
        <v>0.22499999999999998</v>
      </c>
      <c r="F119">
        <f t="shared" si="13"/>
        <v>1.2318750000000001</v>
      </c>
      <c r="G119">
        <f t="shared" si="14"/>
        <v>497.67750000000001</v>
      </c>
      <c r="H119">
        <f t="shared" si="15"/>
        <v>0.12297442550037065</v>
      </c>
      <c r="I119" s="10">
        <f>IF(A119&lt;('Input &amp; Results'!$C$5*0.1),(ROUNDUP(E119/'Input &amp; Results'!$C$10,0))*'Input &amp; Results'!$C$10,0)</f>
        <v>0</v>
      </c>
      <c r="J119" s="11">
        <f>IF(A119&gt;(('Input &amp; Results'!$C$5-1)*0.1),(ROUNDUP(E119/'Input &amp; Results'!$C$12,0))*'Input &amp; Results'!$C$12,0)</f>
        <v>0.84</v>
      </c>
      <c r="K119" s="11">
        <f t="shared" si="16"/>
        <v>0.84</v>
      </c>
      <c r="L119" s="11">
        <f>(I119/'Input &amp; Results'!$C$10)*'Input &amp; Results'!$C$11*720/42</f>
        <v>0</v>
      </c>
      <c r="M119" s="28">
        <f>(J119/'Input &amp; Results'!$C$12)*'Input &amp; Results'!$C$13*720/42</f>
        <v>1028.5714285714287</v>
      </c>
      <c r="N119" s="27">
        <f t="shared" si="17"/>
        <v>0.84</v>
      </c>
      <c r="O119" s="28">
        <f t="shared" si="18"/>
        <v>1028.5714285714287</v>
      </c>
      <c r="P119" s="14">
        <f>IF(A119&lt;'Input &amp; Results'!$C$16*3,(D119+'Input &amp; Results'!$C$17)*(1+'Input &amp; Results'!$C$7),E119)</f>
        <v>0.22499999999999998</v>
      </c>
      <c r="Q119" s="15">
        <f>IF(A119&lt;'Input &amp; Results'!$C$16,0,IF(A119&lt;('Input &amp; Results'!$C$16*2),'Input &amp; Results'!$C$15,IF(A119&lt;('Input &amp; Results'!$C$16*3),'Input &amp; Results'!$C$15*2,'Input &amp; Results'!$C$15*3)))</f>
        <v>2.016</v>
      </c>
      <c r="R119" s="15">
        <f>IF(A119&lt;6,(ROUNDUP((P119-Q119)/'Input &amp; Results'!$C$10,0))*'Input &amp; Results'!$C$10,IF((P119-Q119)&lt;0,0,(ROUNDUP((P119-Q119)/'Input &amp; Results'!$C$12,0))*'Input &amp; Results'!$C$12))</f>
        <v>0</v>
      </c>
      <c r="S119" s="16">
        <f t="shared" si="19"/>
        <v>2.016</v>
      </c>
      <c r="T119" s="38">
        <f>R119/'Input &amp; Results'!$C$12*'Input &amp; Results'!$C$13*720/42</f>
        <v>0</v>
      </c>
      <c r="U119">
        <f t="shared" si="20"/>
        <v>10</v>
      </c>
    </row>
    <row r="120" spans="1:21" x14ac:dyDescent="0.35">
      <c r="A120">
        <v>118</v>
      </c>
      <c r="B120" s="7">
        <f>IF(A120&lt;'Input &amp; Results'!$C$6,MIN('Input &amp; Results'!$C$2+'Input &amp; Results'!$C$4*A120,'Input &amp; Results'!$C$3),MAX('Input &amp; Results'!C$3-('Input &amp; Results'!$C$3/('Input &amp; Results'!$C$5-'Input &amp; Results'!$C$6))*(A120-'Input &amp; Results'!$C$6),0))</f>
        <v>83.333333333333371</v>
      </c>
      <c r="C120" s="8">
        <f>IF(A120&lt;('Input &amp; Results'!$C$5*0.15),1.5,IF(A120&lt;('Input &amp; Results'!$C$5*0.25),2.5,IF(A120&lt;('Input &amp; Results'!$C$5*0.9),3.5,1.5)))</f>
        <v>1.5</v>
      </c>
      <c r="D120" s="8">
        <f t="shared" si="21"/>
        <v>0.12500000000000006</v>
      </c>
      <c r="E120" s="9">
        <f>D120*(1+'Input &amp; Results'!$C$7)</f>
        <v>0.15000000000000005</v>
      </c>
      <c r="F120">
        <f t="shared" si="13"/>
        <v>0.82125000000000026</v>
      </c>
      <c r="G120">
        <f t="shared" si="14"/>
        <v>331.78500000000008</v>
      </c>
      <c r="H120">
        <f t="shared" si="15"/>
        <v>8.1982950333580454E-2</v>
      </c>
      <c r="I120" s="10">
        <f>IF(A120&lt;('Input &amp; Results'!$C$5*0.1),(ROUNDUP(E120/'Input &amp; Results'!$C$10,0))*'Input &amp; Results'!$C$10,0)</f>
        <v>0</v>
      </c>
      <c r="J120" s="11">
        <f>IF(A120&gt;(('Input &amp; Results'!$C$5-1)*0.1),(ROUNDUP(E120/'Input &amp; Results'!$C$12,0))*'Input &amp; Results'!$C$12,0)</f>
        <v>0.84</v>
      </c>
      <c r="K120" s="11">
        <f t="shared" si="16"/>
        <v>0.84</v>
      </c>
      <c r="L120" s="11">
        <f>(I120/'Input &amp; Results'!$C$10)*'Input &amp; Results'!$C$11*720/42</f>
        <v>0</v>
      </c>
      <c r="M120" s="28">
        <f>(J120/'Input &amp; Results'!$C$12)*'Input &amp; Results'!$C$13*720/42</f>
        <v>1028.5714285714287</v>
      </c>
      <c r="N120" s="27">
        <f t="shared" si="17"/>
        <v>0.84</v>
      </c>
      <c r="O120" s="28">
        <f t="shared" si="18"/>
        <v>1028.5714285714287</v>
      </c>
      <c r="P120" s="14">
        <f>IF(A120&lt;'Input &amp; Results'!$C$16*3,(D120+'Input &amp; Results'!$C$17)*(1+'Input &amp; Results'!$C$7),E120)</f>
        <v>0.15000000000000005</v>
      </c>
      <c r="Q120" s="15">
        <f>IF(A120&lt;'Input &amp; Results'!$C$16,0,IF(A120&lt;('Input &amp; Results'!$C$16*2),'Input &amp; Results'!$C$15,IF(A120&lt;('Input &amp; Results'!$C$16*3),'Input &amp; Results'!$C$15*2,'Input &amp; Results'!$C$15*3)))</f>
        <v>2.016</v>
      </c>
      <c r="R120" s="15">
        <f>IF(A120&lt;6,(ROUNDUP((P120-Q120)/'Input &amp; Results'!$C$10,0))*'Input &amp; Results'!$C$10,IF((P120-Q120)&lt;0,0,(ROUNDUP((P120-Q120)/'Input &amp; Results'!$C$12,0))*'Input &amp; Results'!$C$12))</f>
        <v>0</v>
      </c>
      <c r="S120" s="16">
        <f t="shared" si="19"/>
        <v>2.016</v>
      </c>
      <c r="T120" s="38">
        <f>R120/'Input &amp; Results'!$C$12*'Input &amp; Results'!$C$13*720/42</f>
        <v>0</v>
      </c>
      <c r="U120">
        <f t="shared" si="20"/>
        <v>10</v>
      </c>
    </row>
    <row r="121" spans="1:21" x14ac:dyDescent="0.35">
      <c r="A121">
        <v>119</v>
      </c>
      <c r="B121" s="7">
        <f>IF(A121&lt;'Input &amp; Results'!$C$6,MIN('Input &amp; Results'!$C$2+'Input &amp; Results'!$C$4*A121,'Input &amp; Results'!$C$3),MAX('Input &amp; Results'!C$3-('Input &amp; Results'!$C$3/('Input &amp; Results'!$C$5-'Input &amp; Results'!$C$6))*(A121-'Input &amp; Results'!$C$6),0))</f>
        <v>41.666666666666686</v>
      </c>
      <c r="C121" s="8">
        <f>IF(A121&lt;('Input &amp; Results'!$C$5*0.15),1.5,IF(A121&lt;('Input &amp; Results'!$C$5*0.25),2.5,IF(A121&lt;('Input &amp; Results'!$C$5*0.9),3.5,1.5)))</f>
        <v>1.5</v>
      </c>
      <c r="D121" s="8">
        <f t="shared" si="21"/>
        <v>6.2500000000000028E-2</v>
      </c>
      <c r="E121" s="9">
        <f>D121*(1+'Input &amp; Results'!$C$7)</f>
        <v>7.5000000000000025E-2</v>
      </c>
      <c r="F121">
        <f t="shared" si="13"/>
        <v>0.41062500000000013</v>
      </c>
      <c r="G121">
        <f t="shared" si="14"/>
        <v>165.89250000000004</v>
      </c>
      <c r="H121">
        <f t="shared" si="15"/>
        <v>4.0991475166790227E-2</v>
      </c>
      <c r="I121" s="10">
        <f>IF(A121&lt;('Input &amp; Results'!$C$5*0.1),(ROUNDUP(E121/'Input &amp; Results'!$C$10,0))*'Input &amp; Results'!$C$10,0)</f>
        <v>0</v>
      </c>
      <c r="J121" s="11">
        <f>IF(A121&gt;(('Input &amp; Results'!$C$5-1)*0.1),(ROUNDUP(E121/'Input &amp; Results'!$C$12,0))*'Input &amp; Results'!$C$12,0)</f>
        <v>0.84</v>
      </c>
      <c r="K121" s="11">
        <f t="shared" si="16"/>
        <v>0.84</v>
      </c>
      <c r="L121" s="11">
        <f>(I121/'Input &amp; Results'!$C$10)*'Input &amp; Results'!$C$11*720/42</f>
        <v>0</v>
      </c>
      <c r="M121" s="28">
        <f>(J121/'Input &amp; Results'!$C$12)*'Input &amp; Results'!$C$13*720/42</f>
        <v>1028.5714285714287</v>
      </c>
      <c r="N121" s="27">
        <f t="shared" si="17"/>
        <v>0.84</v>
      </c>
      <c r="O121" s="28">
        <f t="shared" si="18"/>
        <v>1028.5714285714287</v>
      </c>
      <c r="P121" s="14">
        <f>IF(A121&lt;'Input &amp; Results'!$C$16*3,(D121+'Input &amp; Results'!$C$17)*(1+'Input &amp; Results'!$C$7),E121)</f>
        <v>7.5000000000000025E-2</v>
      </c>
      <c r="Q121" s="15">
        <f>IF(A121&lt;'Input &amp; Results'!$C$16,0,IF(A121&lt;('Input &amp; Results'!$C$16*2),'Input &amp; Results'!$C$15,IF(A121&lt;('Input &amp; Results'!$C$16*3),'Input &amp; Results'!$C$15*2,'Input &amp; Results'!$C$15*3)))</f>
        <v>2.016</v>
      </c>
      <c r="R121" s="15">
        <f>IF(A121&lt;6,(ROUNDUP((P121-Q121)/'Input &amp; Results'!$C$10,0))*'Input &amp; Results'!$C$10,IF((P121-Q121)&lt;0,0,(ROUNDUP((P121-Q121)/'Input &amp; Results'!$C$12,0))*'Input &amp; Results'!$C$12))</f>
        <v>0</v>
      </c>
      <c r="S121" s="16">
        <f t="shared" si="19"/>
        <v>2.016</v>
      </c>
      <c r="T121" s="38">
        <f>R121/'Input &amp; Results'!$C$12*'Input &amp; Results'!$C$13*720/42</f>
        <v>0</v>
      </c>
      <c r="U121">
        <f t="shared" si="20"/>
        <v>10</v>
      </c>
    </row>
    <row r="122" spans="1:21" ht="15" thickBot="1" x14ac:dyDescent="0.4">
      <c r="A122">
        <v>120</v>
      </c>
      <c r="B122" s="3">
        <f>IF(A122&lt;'Input &amp; Results'!$C$6,MIN('Input &amp; Results'!$C$2+'Input &amp; Results'!$C$4*A122,'Input &amp; Results'!$C$3),MAX('Input &amp; Results'!C$3-('Input &amp; Results'!$C$3/('Input &amp; Results'!$C$5-'Input &amp; Results'!$C$6))*(A122-'Input &amp; Results'!$C$6),0))</f>
        <v>0</v>
      </c>
      <c r="C122" s="4">
        <f>IF(A122&lt;('Input &amp; Results'!$C$5*0.15),1.5,IF(A122&lt;('Input &amp; Results'!$C$5*0.25),2.5,IF(A122&lt;('Input &amp; Results'!$C$5*0.9),3.5,1.5)))</f>
        <v>1.5</v>
      </c>
      <c r="D122" s="4">
        <f t="shared" si="21"/>
        <v>0</v>
      </c>
      <c r="E122" s="5">
        <f>D122*(1+'Input &amp; Results'!$C$7)</f>
        <v>0</v>
      </c>
      <c r="F122">
        <f t="shared" si="13"/>
        <v>0</v>
      </c>
      <c r="G122">
        <f t="shared" si="14"/>
        <v>0</v>
      </c>
      <c r="H122">
        <f t="shared" si="15"/>
        <v>0</v>
      </c>
      <c r="I122" s="10">
        <f>IF(A122&lt;('Input &amp; Results'!$C$5*0.1),(ROUNDUP(E122/'Input &amp; Results'!$C$10,0))*'Input &amp; Results'!$C$10,0)</f>
        <v>0</v>
      </c>
      <c r="J122" s="11">
        <f>IF(A122&gt;(('Input &amp; Results'!$C$5-1)*0.1),(ROUNDUP(E122/'Input &amp; Results'!$C$12,0))*'Input &amp; Results'!$C$12,0)</f>
        <v>0</v>
      </c>
      <c r="K122" s="13">
        <f t="shared" si="16"/>
        <v>0</v>
      </c>
      <c r="L122" s="11">
        <f>(I122/'Input &amp; Results'!$C$10)*'Input &amp; Results'!$C$11*720/42</f>
        <v>0</v>
      </c>
      <c r="M122" s="28">
        <f>(J122/'Input &amp; Results'!$C$12)*'Input &amp; Results'!$C$13*720/42</f>
        <v>0</v>
      </c>
      <c r="N122" s="27">
        <f t="shared" si="17"/>
        <v>0</v>
      </c>
      <c r="O122" s="28">
        <f t="shared" si="18"/>
        <v>0</v>
      </c>
      <c r="P122" s="14">
        <f>IF(A122&lt;'Input &amp; Results'!$C$16*3,(D122+'Input &amp; Results'!$C$17)*(1+'Input &amp; Results'!$C$7),E122)</f>
        <v>0</v>
      </c>
      <c r="Q122" s="17">
        <f>IF(A122&lt;'Input &amp; Results'!$C$16,0,IF(A122&lt;('Input &amp; Results'!$C$16*2),'Input &amp; Results'!$C$15,IF(A122&lt;('Input &amp; Results'!$C$16*3),'Input &amp; Results'!$C$15*2,'Input &amp; Results'!$C$15*3)))</f>
        <v>2.016</v>
      </c>
      <c r="R122" s="17">
        <f>IF(A122&lt;6,(ROUNDUP((P122-Q122)/'Input &amp; Results'!$C$10,0))*'Input &amp; Results'!$C$10,IF((P122-Q122)&lt;0,0,(ROUNDUP((P122-Q122)/'Input &amp; Results'!$C$12,0))*'Input &amp; Results'!$C$12))</f>
        <v>0</v>
      </c>
      <c r="S122" s="18">
        <f t="shared" si="19"/>
        <v>2.016</v>
      </c>
      <c r="T122" s="39">
        <f>R122/'Input &amp; Results'!$C$12*'Input &amp; Results'!$C$13*720/42</f>
        <v>0</v>
      </c>
      <c r="U122">
        <f t="shared" si="20"/>
        <v>10</v>
      </c>
    </row>
  </sheetData>
  <sheetProtection algorithmName="SHA-512" hashValue="Ih5moPuXHvN6xhqZ+VUgIX73O03rIkVxphzGxxgkpJ25rOBKFY2g4G27v/0xBNITmowtkkisygE8onh82MAqKA==" saltValue="MziTO1yCj68USutFeyypuA==" spinCount="100000" sheet="1" objects="1" scenarios="1"/>
  <mergeCells count="3">
    <mergeCell ref="P1:S1"/>
    <mergeCell ref="B1:E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C279-50EE-44C4-9427-54109741E80B}">
  <dimension ref="A1:Z122"/>
  <sheetViews>
    <sheetView zoomScale="85" zoomScaleNormal="85" workbookViewId="0">
      <pane xSplit="1" topLeftCell="B1" activePane="topRight" state="frozen"/>
      <selection activeCell="A2" sqref="A2"/>
      <selection pane="topRight" activeCell="P3" sqref="P3"/>
    </sheetView>
  </sheetViews>
  <sheetFormatPr defaultRowHeight="14.5" x14ac:dyDescent="0.35"/>
  <cols>
    <col min="1" max="1" width="13" customWidth="1"/>
    <col min="2" max="2" width="17.36328125" customWidth="1"/>
    <col min="3" max="3" width="23.08984375" customWidth="1"/>
    <col min="4" max="4" width="23.6328125" bestFit="1" customWidth="1"/>
    <col min="5" max="5" width="27.453125" bestFit="1" customWidth="1"/>
    <col min="6" max="6" width="20.7265625" customWidth="1"/>
    <col min="7" max="7" width="18.54296875" customWidth="1"/>
    <col min="8" max="8" width="20.1796875" customWidth="1"/>
    <col min="9" max="9" width="22.26953125" bestFit="1" customWidth="1"/>
    <col min="10" max="10" width="19" bestFit="1" customWidth="1"/>
    <col min="11" max="11" width="18.7265625" bestFit="1" customWidth="1"/>
    <col min="12" max="15" width="18.7265625" customWidth="1"/>
    <col min="16" max="16" width="48.08984375" bestFit="1" customWidth="1"/>
    <col min="17" max="17" width="23.6328125" bestFit="1" customWidth="1"/>
    <col min="18" max="18" width="21" bestFit="1" customWidth="1"/>
    <col min="19" max="19" width="18.6328125" bestFit="1" customWidth="1"/>
    <col min="20" max="20" width="21.26953125" style="15" bestFit="1" customWidth="1"/>
    <col min="21" max="21" width="10.1796875" customWidth="1"/>
    <col min="22" max="22" width="8.453125" customWidth="1"/>
    <col min="23" max="23" width="5.81640625" customWidth="1"/>
    <col min="25" max="25" width="26.54296875" bestFit="1" customWidth="1"/>
    <col min="26" max="26" width="39.90625" bestFit="1" customWidth="1"/>
  </cols>
  <sheetData>
    <row r="1" spans="1:26" x14ac:dyDescent="0.35">
      <c r="B1" s="53" t="s">
        <v>12</v>
      </c>
      <c r="C1" s="53"/>
      <c r="D1" s="53"/>
      <c r="E1" s="53"/>
      <c r="I1" s="54" t="s">
        <v>13</v>
      </c>
      <c r="J1" s="55"/>
      <c r="K1" s="56"/>
      <c r="L1" s="26"/>
      <c r="M1" s="26"/>
      <c r="N1" s="26"/>
      <c r="O1" s="26"/>
      <c r="P1" s="50" t="s">
        <v>14</v>
      </c>
      <c r="Q1" s="51"/>
      <c r="R1" s="51"/>
      <c r="S1" s="52"/>
      <c r="T1" s="37"/>
    </row>
    <row r="2" spans="1:26" x14ac:dyDescent="0.35">
      <c r="A2" s="6" t="s">
        <v>0</v>
      </c>
      <c r="B2" s="1" t="s">
        <v>1</v>
      </c>
      <c r="C2" s="1" t="s">
        <v>2</v>
      </c>
      <c r="D2" s="1" t="s">
        <v>7</v>
      </c>
      <c r="E2" s="1" t="s">
        <v>45</v>
      </c>
      <c r="F2" s="1" t="s">
        <v>3</v>
      </c>
      <c r="G2" s="1" t="s">
        <v>43</v>
      </c>
      <c r="H2" s="1" t="s">
        <v>4</v>
      </c>
      <c r="I2" s="1" t="s">
        <v>46</v>
      </c>
      <c r="J2" s="1" t="s">
        <v>47</v>
      </c>
      <c r="K2" s="1" t="s">
        <v>48</v>
      </c>
      <c r="L2" s="1" t="s">
        <v>34</v>
      </c>
      <c r="M2" s="1" t="s">
        <v>35</v>
      </c>
      <c r="N2" s="1" t="s">
        <v>15</v>
      </c>
      <c r="O2" s="1" t="s">
        <v>33</v>
      </c>
      <c r="P2" s="1" t="s">
        <v>49</v>
      </c>
      <c r="Q2" s="1" t="s">
        <v>50</v>
      </c>
      <c r="R2" s="1" t="s">
        <v>51</v>
      </c>
      <c r="S2" s="1" t="s">
        <v>15</v>
      </c>
      <c r="T2" s="1" t="s">
        <v>52</v>
      </c>
      <c r="X2" t="s">
        <v>44</v>
      </c>
      <c r="Y2" t="s">
        <v>53</v>
      </c>
      <c r="Z2" t="s">
        <v>54</v>
      </c>
    </row>
    <row r="3" spans="1:26" x14ac:dyDescent="0.35">
      <c r="A3">
        <v>1</v>
      </c>
      <c r="B3" s="7">
        <f>IF(A3&lt;'Input &amp; Results'!$C$6,MIN('Input &amp; Results'!$C$2+'Input &amp; Results'!$C$4*A3,'Input &amp; Results'!$C$3),MAX('Input &amp; Results'!C$3-('Input &amp; Results'!$C$3/('Input &amp; Results'!$C$5-'Input &amp; Results'!$C$6))*(A3-'Input &amp; Results'!$C$6),0))</f>
        <v>120</v>
      </c>
      <c r="C3" s="8">
        <f>IF(A3&lt;('Input &amp; Results'!$C$5*0.15),1.5,IF(A3&lt;('Input &amp; Results'!$C$5*0.25),2.5,IF(A3&lt;('Input &amp; Results'!$C$5*0.9),3.5,1.5)))</f>
        <v>1.5</v>
      </c>
      <c r="D3" s="8">
        <f t="shared" ref="D3:D66" si="0">B3*C3*0.001</f>
        <v>0.18</v>
      </c>
      <c r="E3" s="9">
        <f>D3*(1+'Input &amp; Results'!$C$7)</f>
        <v>0.216</v>
      </c>
      <c r="F3">
        <f>D3*8760*0.001*0.75</f>
        <v>1.1825999999999999</v>
      </c>
      <c r="G3">
        <f>404*F3</f>
        <v>477.77039999999994</v>
      </c>
      <c r="H3">
        <f>G3/4047</f>
        <v>0.1180554484803558</v>
      </c>
      <c r="I3" s="10">
        <f>IF(A3&lt;12,(ROUNDUP(E3/'Input &amp; Results'!$C$10,0))*'Input &amp; Results'!$C$10,0)</f>
        <v>0.4</v>
      </c>
      <c r="J3" s="11">
        <f>IF(A3&gt;11,(ROUNDUP(E3/'Input &amp; Results'!$C$12,0))*'Input &amp; Results'!$C$12,0)</f>
        <v>0</v>
      </c>
      <c r="K3" s="11">
        <f>I3+J3</f>
        <v>0.4</v>
      </c>
      <c r="L3" s="11">
        <f>(I3/'Input &amp; Results'!$C$10)*'Input &amp; Results'!$C$11*720/42</f>
        <v>630</v>
      </c>
      <c r="M3" s="28">
        <f>(J3/'Input &amp; Results'!$C$12)*'Input &amp; Results'!$C$13*720/42</f>
        <v>0</v>
      </c>
      <c r="N3" s="27">
        <f>K3</f>
        <v>0.4</v>
      </c>
      <c r="O3" s="28">
        <f>L3+M3</f>
        <v>630</v>
      </c>
      <c r="P3" s="14">
        <f>IF(A3&lt;'Input &amp; Results'!$C$16*3,(D3+1)*(1+'Input &amp; Results'!$C$7),E3)</f>
        <v>1.4159999999999999</v>
      </c>
      <c r="Q3" s="15">
        <f>IF(A3&lt;'Input &amp; Results'!$C$16,0,IF(A3&lt;('Input &amp; Results'!$C$16*2),'Input &amp; Results'!$C$15,IF(A3&lt;('Input &amp; Results'!$C$16*3),'Input &amp; Results'!$C$15*2,'Input &amp; Results'!$C$15*3)))</f>
        <v>0</v>
      </c>
      <c r="R3" s="15">
        <f>IF(A3&lt;6,(ROUNDUP((P3-Q3)/'Input &amp; Results'!$C$10,0))*'Input &amp; Results'!$C$10,IF((P3-Q3)&lt;0,0,(ROUNDUP((P3-Q3)/'Input &amp; Results'!$C$12,0))*'Input &amp; Results'!$C$12))</f>
        <v>1.6</v>
      </c>
      <c r="S3" s="16">
        <f>Q3+R3</f>
        <v>1.6</v>
      </c>
      <c r="T3" s="38">
        <f>R3/'Input &amp; Results'!$C$10*'Input &amp; Results'!$C$11*720/42</f>
        <v>2520</v>
      </c>
      <c r="U3" s="2">
        <v>1</v>
      </c>
      <c r="V3" s="2"/>
      <c r="W3" s="2"/>
      <c r="X3">
        <v>1</v>
      </c>
      <c r="Y3" s="40">
        <f>SUMIFS($O$3:$O$122,$U$3:$U$122,X3)</f>
        <v>14657.142857142857</v>
      </c>
      <c r="Z3" s="40">
        <f t="shared" ref="Z3:Z12" si="1">SUMIFS($T$3:$T$122,$U$3:$U$122,X3)</f>
        <v>33801.428571428572</v>
      </c>
    </row>
    <row r="4" spans="1:26" x14ac:dyDescent="0.35">
      <c r="A4">
        <v>2</v>
      </c>
      <c r="B4" s="7">
        <f>IF(A4&lt;'Input &amp; Results'!$C$6,MIN('Input &amp; Results'!$C$2+'Input &amp; Results'!$C$4*A4,'Input &amp; Results'!$C$3),MAX('Input &amp; Results'!C$3-('Input &amp; Results'!$C$3/('Input &amp; Results'!$C$5-'Input &amp; Results'!$C$6))*(A4-'Input &amp; Results'!$C$6),0))</f>
        <v>170</v>
      </c>
      <c r="C4" s="8">
        <f>IF(A4&lt;('Input &amp; Results'!$C$5*0.15),1.5,IF(A4&lt;('Input &amp; Results'!$C$5*0.25),2.5,IF(A4&lt;('Input &amp; Results'!$C$5*0.9),3.5,1.5)))</f>
        <v>1.5</v>
      </c>
      <c r="D4" s="8">
        <f t="shared" si="0"/>
        <v>0.255</v>
      </c>
      <c r="E4" s="9">
        <f>D4*(1+'Input &amp; Results'!$C$7)</f>
        <v>0.30599999999999999</v>
      </c>
      <c r="F4">
        <f t="shared" ref="F4:F67" si="2">D4*8760*0.001*0.75</f>
        <v>1.6753499999999999</v>
      </c>
      <c r="G4">
        <f t="shared" ref="G4:G67" si="3">404*F4</f>
        <v>676.84139999999991</v>
      </c>
      <c r="H4">
        <f t="shared" ref="H4:H67" si="4">G4/4047</f>
        <v>0.16724521868050404</v>
      </c>
      <c r="I4" s="10">
        <f>IF(A4&lt;12,(ROUNDUP(E4/'Input &amp; Results'!$C$10,0))*'Input &amp; Results'!$C$10,0)</f>
        <v>0.4</v>
      </c>
      <c r="J4" s="11">
        <f>IF(A4&gt;11,(ROUNDUP(E4/'Input &amp; Results'!$C$12,0))*'Input &amp; Results'!$C$12,0)</f>
        <v>0</v>
      </c>
      <c r="K4" s="11">
        <f t="shared" ref="K4:K67" si="5">I4+J4</f>
        <v>0.4</v>
      </c>
      <c r="L4" s="11">
        <f>(I4/'Input &amp; Results'!$C$10)*'Input &amp; Results'!$C$11*720/42</f>
        <v>630</v>
      </c>
      <c r="M4" s="28">
        <f>(J4/'Input &amp; Results'!$C$12)*'Input &amp; Results'!$C$13*720/42</f>
        <v>0</v>
      </c>
      <c r="N4" s="27">
        <f t="shared" ref="N4:N67" si="6">K4</f>
        <v>0.4</v>
      </c>
      <c r="O4" s="28">
        <f t="shared" ref="O4:O67" si="7">L4+M4</f>
        <v>630</v>
      </c>
      <c r="P4" s="14">
        <f>IF(A4&lt;'Input &amp; Results'!$C$16*3,(D4+1)*(1+'Input &amp; Results'!$C$7),E4)</f>
        <v>1.5059999999999998</v>
      </c>
      <c r="Q4" s="15">
        <f>IF(A4&lt;'Input &amp; Results'!$C$16,0,IF(A4&lt;('Input &amp; Results'!$C$16*2),'Input &amp; Results'!$C$15,IF(A4&lt;('Input &amp; Results'!$C$16*3),'Input &amp; Results'!$C$15*2,'Input &amp; Results'!$C$15*3)))</f>
        <v>0</v>
      </c>
      <c r="R4" s="15">
        <f>IF(A4&lt;6,(ROUNDUP((P4-Q4)/'Input &amp; Results'!$C$10,0))*'Input &amp; Results'!$C$10,IF((P4-Q4)&lt;0,0,(ROUNDUP((P4-Q4)/'Input &amp; Results'!$C$12,0))*'Input &amp; Results'!$C$12))</f>
        <v>1.6</v>
      </c>
      <c r="S4" s="16">
        <f t="shared" ref="S4:S67" si="8">Q4+R4</f>
        <v>1.6</v>
      </c>
      <c r="T4" s="38">
        <f>R4/'Input &amp; Results'!$C$10*'Input &amp; Results'!$C$11*720/42</f>
        <v>2520</v>
      </c>
      <c r="U4">
        <v>1</v>
      </c>
      <c r="X4">
        <v>2</v>
      </c>
      <c r="Y4" s="40">
        <f t="shared" ref="Y4:Y12" si="9">SUMIFS($O$3:$O$122,$U$3:$U$122,X4)</f>
        <v>24685.714285714294</v>
      </c>
      <c r="Z4" s="40">
        <f t="shared" si="1"/>
        <v>30857.142857142862</v>
      </c>
    </row>
    <row r="5" spans="1:26" x14ac:dyDescent="0.35">
      <c r="A5">
        <v>3</v>
      </c>
      <c r="B5" s="7">
        <f>IF(A5&lt;'Input &amp; Results'!$C$6,MIN('Input &amp; Results'!$C$2+'Input &amp; Results'!$C$4*A5,'Input &amp; Results'!$C$3),MAX('Input &amp; Results'!C$3-('Input &amp; Results'!$C$3/('Input &amp; Results'!$C$5-'Input &amp; Results'!$C$6))*(A5-'Input &amp; Results'!$C$6),0))</f>
        <v>220</v>
      </c>
      <c r="C5" s="8">
        <f>IF(A5&lt;('Input &amp; Results'!$C$5*0.15),1.5,IF(A5&lt;('Input &amp; Results'!$C$5*0.25),2.5,IF(A5&lt;('Input &amp; Results'!$C$5*0.9),3.5,1.5)))</f>
        <v>1.5</v>
      </c>
      <c r="D5" s="8">
        <f t="shared" si="0"/>
        <v>0.33</v>
      </c>
      <c r="E5" s="9">
        <f>D5*(1+'Input &amp; Results'!$C$7)</f>
        <v>0.39600000000000002</v>
      </c>
      <c r="F5">
        <f t="shared" si="2"/>
        <v>2.1680999999999999</v>
      </c>
      <c r="G5">
        <f t="shared" si="3"/>
        <v>875.91239999999993</v>
      </c>
      <c r="H5">
        <f t="shared" si="4"/>
        <v>0.21643498888065232</v>
      </c>
      <c r="I5" s="10">
        <f>IF(A5&lt;12,(ROUNDUP(E5/'Input &amp; Results'!$C$10,0))*'Input &amp; Results'!$C$10,0)</f>
        <v>0.4</v>
      </c>
      <c r="J5" s="11">
        <f>IF(A5&gt;11,(ROUNDUP(E5/'Input &amp; Results'!$C$12,0))*'Input &amp; Results'!$C$12,0)</f>
        <v>0</v>
      </c>
      <c r="K5" s="11">
        <f t="shared" si="5"/>
        <v>0.4</v>
      </c>
      <c r="L5" s="11">
        <f>(I5/'Input &amp; Results'!$C$10)*'Input &amp; Results'!$C$11*720/42</f>
        <v>630</v>
      </c>
      <c r="M5" s="28">
        <f>(J5/'Input &amp; Results'!$C$12)*'Input &amp; Results'!$C$13*720/42</f>
        <v>0</v>
      </c>
      <c r="N5" s="27">
        <f t="shared" si="6"/>
        <v>0.4</v>
      </c>
      <c r="O5" s="28">
        <f t="shared" si="7"/>
        <v>630</v>
      </c>
      <c r="P5" s="14">
        <f>IF(A5&lt;'Input &amp; Results'!$C$16*3,(D5+1)*(1+'Input &amp; Results'!$C$7),E5)</f>
        <v>1.5960000000000001</v>
      </c>
      <c r="Q5" s="15">
        <f>IF(A5&lt;'Input &amp; Results'!$C$16,0,IF(A5&lt;('Input &amp; Results'!$C$16*2),'Input &amp; Results'!$C$15,IF(A5&lt;('Input &amp; Results'!$C$16*3),'Input &amp; Results'!$C$15*2,'Input &amp; Results'!$C$15*3)))</f>
        <v>0</v>
      </c>
      <c r="R5" s="15">
        <f>IF(A5&lt;6,(ROUNDUP((P5-Q5)/'Input &amp; Results'!$C$10,0))*'Input &amp; Results'!$C$10,IF((P5-Q5)&lt;0,0,(ROUNDUP((P5-Q5)/'Input &amp; Results'!$C$12,0))*'Input &amp; Results'!$C$12))</f>
        <v>1.6</v>
      </c>
      <c r="S5" s="16">
        <f t="shared" si="8"/>
        <v>1.6</v>
      </c>
      <c r="T5" s="38">
        <f>R5/'Input &amp; Results'!$C$10*'Input &amp; Results'!$C$11*720/42</f>
        <v>2520</v>
      </c>
      <c r="U5">
        <v>1</v>
      </c>
      <c r="X5">
        <v>3</v>
      </c>
      <c r="Y5" s="40">
        <f t="shared" si="9"/>
        <v>31885.71428571429</v>
      </c>
      <c r="Z5" s="40">
        <f t="shared" si="1"/>
        <v>29828.571428571431</v>
      </c>
    </row>
    <row r="6" spans="1:26" x14ac:dyDescent="0.35">
      <c r="A6">
        <v>4</v>
      </c>
      <c r="B6" s="7">
        <f>IF(A6&lt;'Input &amp; Results'!$C$6,MIN('Input &amp; Results'!$C$2+'Input &amp; Results'!$C$4*A6,'Input &amp; Results'!$C$3),MAX('Input &amp; Results'!C$3-('Input &amp; Results'!$C$3/('Input &amp; Results'!$C$5-'Input &amp; Results'!$C$6))*(A6-'Input &amp; Results'!$C$6),0))</f>
        <v>270</v>
      </c>
      <c r="C6" s="8">
        <f>IF(A6&lt;('Input &amp; Results'!$C$5*0.15),1.5,IF(A6&lt;('Input &amp; Results'!$C$5*0.25),2.5,IF(A6&lt;('Input &amp; Results'!$C$5*0.9),3.5,1.5)))</f>
        <v>1.5</v>
      </c>
      <c r="D6" s="8">
        <f t="shared" si="0"/>
        <v>0.40500000000000003</v>
      </c>
      <c r="E6" s="9">
        <f>D6*(1+'Input &amp; Results'!$C$7)</f>
        <v>0.48599999999999999</v>
      </c>
      <c r="F6">
        <f t="shared" si="2"/>
        <v>2.6608499999999999</v>
      </c>
      <c r="G6">
        <f t="shared" si="3"/>
        <v>1074.9834000000001</v>
      </c>
      <c r="H6">
        <f t="shared" si="4"/>
        <v>0.26562475908080063</v>
      </c>
      <c r="I6" s="10">
        <f>IF(A6&lt;12,(ROUNDUP(E6/'Input &amp; Results'!$C$10,0))*'Input &amp; Results'!$C$10,0)</f>
        <v>0.60000000000000009</v>
      </c>
      <c r="J6" s="11">
        <f>IF(A6&gt;11,(ROUNDUP(E6/'Input &amp; Results'!$C$12,0))*'Input &amp; Results'!$C$12,0)</f>
        <v>0</v>
      </c>
      <c r="K6" s="11">
        <f t="shared" si="5"/>
        <v>0.60000000000000009</v>
      </c>
      <c r="L6" s="11">
        <f>(I6/'Input &amp; Results'!$C$10)*'Input &amp; Results'!$C$11*720/42</f>
        <v>945.00000000000023</v>
      </c>
      <c r="M6" s="28">
        <f>(J6/'Input &amp; Results'!$C$12)*'Input &amp; Results'!$C$13*720/42</f>
        <v>0</v>
      </c>
      <c r="N6" s="27">
        <f t="shared" si="6"/>
        <v>0.60000000000000009</v>
      </c>
      <c r="O6" s="28">
        <f t="shared" si="7"/>
        <v>945.00000000000023</v>
      </c>
      <c r="P6" s="14">
        <f>IF(A6&lt;'Input &amp; Results'!$C$16*3,(D6+1)*(1+'Input &amp; Results'!$C$7),E6)</f>
        <v>1.6859999999999999</v>
      </c>
      <c r="Q6" s="15">
        <f>IF(A6&lt;'Input &amp; Results'!$C$16,0,IF(A6&lt;('Input &amp; Results'!$C$16*2),'Input &amp; Results'!$C$15,IF(A6&lt;('Input &amp; Results'!$C$16*3),'Input &amp; Results'!$C$15*2,'Input &amp; Results'!$C$15*3)))</f>
        <v>0</v>
      </c>
      <c r="R6" s="15">
        <f>IF(A6&lt;6,(ROUNDUP((P6-Q6)/'Input &amp; Results'!$C$10,0))*'Input &amp; Results'!$C$10,IF((P6-Q6)&lt;0,0,(ROUNDUP((P6-Q6)/'Input &amp; Results'!$C$12,0))*'Input &amp; Results'!$C$12))</f>
        <v>1.8</v>
      </c>
      <c r="S6" s="16">
        <f t="shared" si="8"/>
        <v>1.8</v>
      </c>
      <c r="T6" s="38">
        <f>R6/'Input &amp; Results'!$C$10*'Input &amp; Results'!$C$11*720/42</f>
        <v>2835</v>
      </c>
      <c r="U6">
        <v>1</v>
      </c>
      <c r="X6">
        <v>4</v>
      </c>
      <c r="Y6" s="40">
        <f t="shared" si="9"/>
        <v>37028.571428571428</v>
      </c>
      <c r="Z6" s="40">
        <f t="shared" si="1"/>
        <v>12342.857142857147</v>
      </c>
    </row>
    <row r="7" spans="1:26" x14ac:dyDescent="0.35">
      <c r="A7">
        <v>5</v>
      </c>
      <c r="B7" s="7">
        <f>IF(A7&lt;'Input &amp; Results'!$C$6,MIN('Input &amp; Results'!$C$2+'Input &amp; Results'!$C$4*A7,'Input &amp; Results'!$C$3),MAX('Input &amp; Results'!C$3-('Input &amp; Results'!$C$3/('Input &amp; Results'!$C$5-'Input &amp; Results'!$C$6))*(A7-'Input &amp; Results'!$C$6),0))</f>
        <v>320</v>
      </c>
      <c r="C7" s="8">
        <f>IF(A7&lt;('Input &amp; Results'!$C$5*0.15),1.5,IF(A7&lt;('Input &amp; Results'!$C$5*0.25),2.5,IF(A7&lt;('Input &amp; Results'!$C$5*0.9),3.5,1.5)))</f>
        <v>1.5</v>
      </c>
      <c r="D7" s="8">
        <f t="shared" si="0"/>
        <v>0.48</v>
      </c>
      <c r="E7" s="9">
        <f>D7*(1+'Input &amp; Results'!$C$7)</f>
        <v>0.57599999999999996</v>
      </c>
      <c r="F7">
        <f t="shared" si="2"/>
        <v>3.1536000000000004</v>
      </c>
      <c r="G7">
        <f t="shared" si="3"/>
        <v>1274.0544000000002</v>
      </c>
      <c r="H7">
        <f t="shared" si="4"/>
        <v>0.31481452928094888</v>
      </c>
      <c r="I7" s="10">
        <f>IF(A7&lt;12,(ROUNDUP(E7/'Input &amp; Results'!$C$10,0))*'Input &amp; Results'!$C$10,0)</f>
        <v>0.60000000000000009</v>
      </c>
      <c r="J7" s="11">
        <f>IF(A7&gt;11,(ROUNDUP(E7/'Input &amp; Results'!$C$12,0))*'Input &amp; Results'!$C$12,0)</f>
        <v>0</v>
      </c>
      <c r="K7" s="11">
        <f t="shared" si="5"/>
        <v>0.60000000000000009</v>
      </c>
      <c r="L7" s="11">
        <f>(I7/'Input &amp; Results'!$C$10)*'Input &amp; Results'!$C$11*720/42</f>
        <v>945.00000000000023</v>
      </c>
      <c r="M7" s="28">
        <f>(J7/'Input &amp; Results'!$C$12)*'Input &amp; Results'!$C$13*720/42</f>
        <v>0</v>
      </c>
      <c r="N7" s="27">
        <f t="shared" si="6"/>
        <v>0.60000000000000009</v>
      </c>
      <c r="O7" s="28">
        <f t="shared" si="7"/>
        <v>945.00000000000023</v>
      </c>
      <c r="P7" s="14">
        <f>IF(A7&lt;'Input &amp; Results'!$C$16*3,(D7+1)*(1+'Input &amp; Results'!$C$7),E7)</f>
        <v>1.776</v>
      </c>
      <c r="Q7" s="15">
        <f>IF(A7&lt;'Input &amp; Results'!$C$16,0,IF(A7&lt;('Input &amp; Results'!$C$16*2),'Input &amp; Results'!$C$15,IF(A7&lt;('Input &amp; Results'!$C$16*3),'Input &amp; Results'!$C$15*2,'Input &amp; Results'!$C$15*3)))</f>
        <v>0</v>
      </c>
      <c r="R7" s="15">
        <f>IF(A7&lt;6,(ROUNDUP((P7-Q7)/'Input &amp; Results'!$C$10,0))*'Input &amp; Results'!$C$10,IF((P7-Q7)&lt;0,0,(ROUNDUP((P7-Q7)/'Input &amp; Results'!$C$12,0))*'Input &amp; Results'!$C$12))</f>
        <v>1.8</v>
      </c>
      <c r="S7" s="16">
        <f t="shared" si="8"/>
        <v>1.8</v>
      </c>
      <c r="T7" s="38">
        <f>R7/'Input &amp; Results'!$C$10*'Input &amp; Results'!$C$11*720/42</f>
        <v>2835</v>
      </c>
      <c r="U7">
        <v>1</v>
      </c>
      <c r="X7">
        <v>5</v>
      </c>
      <c r="Y7" s="40">
        <f t="shared" si="9"/>
        <v>37028.571428571428</v>
      </c>
      <c r="Z7" s="40">
        <f t="shared" si="1"/>
        <v>12342.857142857147</v>
      </c>
    </row>
    <row r="8" spans="1:26" x14ac:dyDescent="0.35">
      <c r="A8">
        <v>6</v>
      </c>
      <c r="B8" s="7">
        <f>IF(A8&lt;'Input &amp; Results'!$C$6,MIN('Input &amp; Results'!$C$2+'Input &amp; Results'!$C$4*A8,'Input &amp; Results'!$C$3),MAX('Input &amp; Results'!C$3-('Input &amp; Results'!$C$3/('Input &amp; Results'!$C$5-'Input &amp; Results'!$C$6))*(A8-'Input &amp; Results'!$C$6),0))</f>
        <v>370</v>
      </c>
      <c r="C8" s="8">
        <f>IF(A8&lt;('Input &amp; Results'!$C$5*0.15),1.5,IF(A8&lt;('Input &amp; Results'!$C$5*0.25),2.5,IF(A8&lt;('Input &amp; Results'!$C$5*0.9),3.5,1.5)))</f>
        <v>1.5</v>
      </c>
      <c r="D8" s="8">
        <f t="shared" si="0"/>
        <v>0.55500000000000005</v>
      </c>
      <c r="E8" s="9">
        <f>D8*(1+'Input &amp; Results'!$C$7)</f>
        <v>0.66600000000000004</v>
      </c>
      <c r="F8">
        <f t="shared" si="2"/>
        <v>3.6463500000000004</v>
      </c>
      <c r="G8">
        <f t="shared" si="3"/>
        <v>1473.1254000000001</v>
      </c>
      <c r="H8">
        <f t="shared" si="4"/>
        <v>0.36400429948109714</v>
      </c>
      <c r="I8" s="10">
        <f>IF(A8&lt;12,(ROUNDUP(E8/'Input &amp; Results'!$C$10,0))*'Input &amp; Results'!$C$10,0)</f>
        <v>0.8</v>
      </c>
      <c r="J8" s="11">
        <f>IF(A8&gt;11,(ROUNDUP(E8/'Input &amp; Results'!$C$12,0))*'Input &amp; Results'!$C$12,0)</f>
        <v>0</v>
      </c>
      <c r="K8" s="11">
        <f t="shared" si="5"/>
        <v>0.8</v>
      </c>
      <c r="L8" s="11">
        <f>(I8/'Input &amp; Results'!$C$10)*'Input &amp; Results'!$C$11*720/42</f>
        <v>1260</v>
      </c>
      <c r="M8" s="28">
        <f>(J8/'Input &amp; Results'!$C$12)*'Input &amp; Results'!$C$13*720/42</f>
        <v>0</v>
      </c>
      <c r="N8" s="27">
        <f t="shared" si="6"/>
        <v>0.8</v>
      </c>
      <c r="O8" s="28">
        <f t="shared" si="7"/>
        <v>1260</v>
      </c>
      <c r="P8" s="14">
        <f>IF(A8&lt;'Input &amp; Results'!$C$16*3,(D8+1)*(1+'Input &amp; Results'!$C$7),E8)</f>
        <v>1.8660000000000001</v>
      </c>
      <c r="Q8" s="15">
        <f>IF(A8&lt;'Input &amp; Results'!$C$16,0,IF(A8&lt;('Input &amp; Results'!$C$16*2),'Input &amp; Results'!$C$15,IF(A8&lt;('Input &amp; Results'!$C$16*3),'Input &amp; Results'!$C$15*2,'Input &amp; Results'!$C$15*3)))</f>
        <v>0</v>
      </c>
      <c r="R8" s="15">
        <f>IF(A8&lt;6,(ROUNDUP((P8-Q8)/'Input &amp; Results'!$C$10,0))*'Input &amp; Results'!$C$10,IF((P8-Q8)&lt;0,0,(ROUNDUP((P8-Q8)/'Input &amp; Results'!$C$12,0))*'Input &amp; Results'!$C$12))</f>
        <v>2.52</v>
      </c>
      <c r="S8" s="16">
        <f t="shared" si="8"/>
        <v>2.52</v>
      </c>
      <c r="T8" s="38">
        <f>R8/'Input &amp; Results'!$C$12*'Input &amp; Results'!$C$13*720/42</f>
        <v>3085.7142857142858</v>
      </c>
      <c r="U8">
        <v>1</v>
      </c>
      <c r="X8">
        <v>6</v>
      </c>
      <c r="Y8" s="40">
        <f t="shared" si="9"/>
        <v>37028.571428571428</v>
      </c>
      <c r="Z8" s="40">
        <f t="shared" si="1"/>
        <v>12342.857142857147</v>
      </c>
    </row>
    <row r="9" spans="1:26" x14ac:dyDescent="0.35">
      <c r="A9">
        <v>7</v>
      </c>
      <c r="B9" s="7">
        <f>IF(A9&lt;'Input &amp; Results'!$C$6,MIN('Input &amp; Results'!$C$2+'Input &amp; Results'!$C$4*A9,'Input &amp; Results'!$C$3),MAX('Input &amp; Results'!C$3-('Input &amp; Results'!$C$3/('Input &amp; Results'!$C$5-'Input &amp; Results'!$C$6))*(A9-'Input &amp; Results'!$C$6),0))</f>
        <v>420</v>
      </c>
      <c r="C9" s="8">
        <f>IF(A9&lt;('Input &amp; Results'!$C$5*0.15),1.5,IF(A9&lt;('Input &amp; Results'!$C$5*0.25),2.5,IF(A9&lt;('Input &amp; Results'!$C$5*0.9),3.5,1.5)))</f>
        <v>1.5</v>
      </c>
      <c r="D9" s="8">
        <f t="shared" si="0"/>
        <v>0.63</v>
      </c>
      <c r="E9" s="9">
        <f>D9*(1+'Input &amp; Results'!$C$7)</f>
        <v>0.75600000000000001</v>
      </c>
      <c r="F9">
        <f t="shared" si="2"/>
        <v>4.1391000000000009</v>
      </c>
      <c r="G9">
        <f t="shared" si="3"/>
        <v>1672.1964000000003</v>
      </c>
      <c r="H9">
        <f t="shared" si="4"/>
        <v>0.41319406968124545</v>
      </c>
      <c r="I9" s="10">
        <f>IF(A9&lt;12,(ROUNDUP(E9/'Input &amp; Results'!$C$10,0))*'Input &amp; Results'!$C$10,0)</f>
        <v>0.8</v>
      </c>
      <c r="J9" s="11">
        <f>IF(A9&gt;11,(ROUNDUP(E9/'Input &amp; Results'!$C$12,0))*'Input &amp; Results'!$C$12,0)</f>
        <v>0</v>
      </c>
      <c r="K9" s="11">
        <f t="shared" si="5"/>
        <v>0.8</v>
      </c>
      <c r="L9" s="11">
        <f>(I9/'Input &amp; Results'!$C$10)*'Input &amp; Results'!$C$11*720/42</f>
        <v>1260</v>
      </c>
      <c r="M9" s="28">
        <f>(J9/'Input &amp; Results'!$C$12)*'Input &amp; Results'!$C$13*720/42</f>
        <v>0</v>
      </c>
      <c r="N9" s="27">
        <f t="shared" si="6"/>
        <v>0.8</v>
      </c>
      <c r="O9" s="28">
        <f t="shared" si="7"/>
        <v>1260</v>
      </c>
      <c r="P9" s="14">
        <f>IF(A9&lt;'Input &amp; Results'!$C$16*3,(D9+1)*(1+'Input &amp; Results'!$C$7),E9)</f>
        <v>1.9559999999999997</v>
      </c>
      <c r="Q9" s="15">
        <f>IF(A9&lt;'Input &amp; Results'!$C$16,0,IF(A9&lt;('Input &amp; Results'!$C$16*2),'Input &amp; Results'!$C$15,IF(A9&lt;('Input &amp; Results'!$C$16*3),'Input &amp; Results'!$C$15*2,'Input &amp; Results'!$C$15*3)))</f>
        <v>0</v>
      </c>
      <c r="R9" s="15">
        <f>IF(A9&lt;6,(ROUNDUP((P9-Q9)/'Input &amp; Results'!$C$10,0))*'Input &amp; Results'!$C$10,IF((P9-Q9)&lt;0,0,(ROUNDUP((P9-Q9)/'Input &amp; Results'!$C$12,0))*'Input &amp; Results'!$C$12))</f>
        <v>2.52</v>
      </c>
      <c r="S9" s="16">
        <f t="shared" si="8"/>
        <v>2.52</v>
      </c>
      <c r="T9" s="38">
        <f>R9/'Input &amp; Results'!$C$12*'Input &amp; Results'!$C$13*720/42</f>
        <v>3085.7142857142858</v>
      </c>
      <c r="U9">
        <v>1</v>
      </c>
      <c r="X9">
        <v>7</v>
      </c>
      <c r="Y9" s="40">
        <f t="shared" si="9"/>
        <v>37028.571428571428</v>
      </c>
      <c r="Z9" s="40">
        <f t="shared" si="1"/>
        <v>12342.857142857147</v>
      </c>
    </row>
    <row r="10" spans="1:26" x14ac:dyDescent="0.35">
      <c r="A10">
        <v>8</v>
      </c>
      <c r="B10" s="7">
        <f>IF(A10&lt;'Input &amp; Results'!$C$6,MIN('Input &amp; Results'!$C$2+'Input &amp; Results'!$C$4*A10,'Input &amp; Results'!$C$3),MAX('Input &amp; Results'!C$3-('Input &amp; Results'!$C$3/('Input &amp; Results'!$C$5-'Input &amp; Results'!$C$6))*(A10-'Input &amp; Results'!$C$6),0))</f>
        <v>470</v>
      </c>
      <c r="C10" s="8">
        <f>IF(A10&lt;('Input &amp; Results'!$C$5*0.15),1.5,IF(A10&lt;('Input &amp; Results'!$C$5*0.25),2.5,IF(A10&lt;('Input &amp; Results'!$C$5*0.9),3.5,1.5)))</f>
        <v>1.5</v>
      </c>
      <c r="D10" s="8">
        <f t="shared" si="0"/>
        <v>0.70499999999999996</v>
      </c>
      <c r="E10" s="9">
        <f>D10*(1+'Input &amp; Results'!$C$7)</f>
        <v>0.84599999999999997</v>
      </c>
      <c r="F10">
        <f t="shared" si="2"/>
        <v>4.63185</v>
      </c>
      <c r="G10">
        <f t="shared" si="3"/>
        <v>1871.2674</v>
      </c>
      <c r="H10">
        <f t="shared" si="4"/>
        <v>0.46238383988139359</v>
      </c>
      <c r="I10" s="10">
        <f>IF(A10&lt;12,(ROUNDUP(E10/'Input &amp; Results'!$C$10,0))*'Input &amp; Results'!$C$10,0)</f>
        <v>1</v>
      </c>
      <c r="J10" s="11">
        <f>IF(A10&gt;11,(ROUNDUP(E10/'Input &amp; Results'!$C$12,0))*'Input &amp; Results'!$C$12,0)</f>
        <v>0</v>
      </c>
      <c r="K10" s="11">
        <f t="shared" si="5"/>
        <v>1</v>
      </c>
      <c r="L10" s="11">
        <f>(I10/'Input &amp; Results'!$C$10)*'Input &amp; Results'!$C$11*720/42</f>
        <v>1575</v>
      </c>
      <c r="M10" s="28">
        <f>(J10/'Input &amp; Results'!$C$12)*'Input &amp; Results'!$C$13*720/42</f>
        <v>0</v>
      </c>
      <c r="N10" s="27">
        <f t="shared" si="6"/>
        <v>1</v>
      </c>
      <c r="O10" s="28">
        <f t="shared" si="7"/>
        <v>1575</v>
      </c>
      <c r="P10" s="14">
        <f>IF(A10&lt;'Input &amp; Results'!$C$16*3,(D10+1)*(1+'Input &amp; Results'!$C$7),E10)</f>
        <v>2.0459999999999998</v>
      </c>
      <c r="Q10" s="15">
        <f>IF(A10&lt;'Input &amp; Results'!$C$16,0,IF(A10&lt;('Input &amp; Results'!$C$16*2),'Input &amp; Results'!$C$15,IF(A10&lt;('Input &amp; Results'!$C$16*3),'Input &amp; Results'!$C$15*2,'Input &amp; Results'!$C$15*3)))</f>
        <v>0</v>
      </c>
      <c r="R10" s="15">
        <f>IF(A10&lt;6,(ROUNDUP((P10-Q10)/'Input &amp; Results'!$C$10,0))*'Input &amp; Results'!$C$10,IF((P10-Q10)&lt;0,0,(ROUNDUP((P10-Q10)/'Input &amp; Results'!$C$12,0))*'Input &amp; Results'!$C$12))</f>
        <v>2.52</v>
      </c>
      <c r="S10" s="16">
        <f t="shared" si="8"/>
        <v>2.52</v>
      </c>
      <c r="T10" s="38">
        <f>R10/'Input &amp; Results'!$C$12*'Input &amp; Results'!$C$13*720/42</f>
        <v>3085.7142857142858</v>
      </c>
      <c r="U10">
        <v>1</v>
      </c>
      <c r="X10">
        <v>8</v>
      </c>
      <c r="Y10" s="40">
        <f t="shared" si="9"/>
        <v>37028.571428571428</v>
      </c>
      <c r="Z10" s="40">
        <f t="shared" si="1"/>
        <v>12342.857142857147</v>
      </c>
    </row>
    <row r="11" spans="1:26" x14ac:dyDescent="0.35">
      <c r="A11">
        <v>9</v>
      </c>
      <c r="B11" s="7">
        <f>IF(A11&lt;'Input &amp; Results'!$C$6,MIN('Input &amp; Results'!$C$2+'Input &amp; Results'!$C$4*A11,'Input &amp; Results'!$C$3),MAX('Input &amp; Results'!C$3-('Input &amp; Results'!$C$3/('Input &amp; Results'!$C$5-'Input &amp; Results'!$C$6))*(A11-'Input &amp; Results'!$C$6),0))</f>
        <v>500</v>
      </c>
      <c r="C11" s="8">
        <f>IF(A11&lt;('Input &amp; Results'!$C$5*0.15),1.5,IF(A11&lt;('Input &amp; Results'!$C$5*0.25),2.5,IF(A11&lt;('Input &amp; Results'!$C$5*0.9),3.5,1.5)))</f>
        <v>1.5</v>
      </c>
      <c r="D11" s="8">
        <f t="shared" si="0"/>
        <v>0.75</v>
      </c>
      <c r="E11" s="9">
        <f>D11*(1+'Input &amp; Results'!$C$7)</f>
        <v>0.89999999999999991</v>
      </c>
      <c r="F11">
        <f t="shared" si="2"/>
        <v>4.9275000000000002</v>
      </c>
      <c r="G11">
        <f t="shared" si="3"/>
        <v>1990.71</v>
      </c>
      <c r="H11">
        <f t="shared" si="4"/>
        <v>0.49189770200148258</v>
      </c>
      <c r="I11" s="10">
        <f>IF(A11&lt;12,(ROUNDUP(E11/'Input &amp; Results'!$C$10,0))*'Input &amp; Results'!$C$10,0)</f>
        <v>1</v>
      </c>
      <c r="J11" s="11">
        <f>IF(A11&gt;11,(ROUNDUP(E11/'Input &amp; Results'!$C$12,0))*'Input &amp; Results'!$C$12,0)</f>
        <v>0</v>
      </c>
      <c r="K11" s="11">
        <f t="shared" si="5"/>
        <v>1</v>
      </c>
      <c r="L11" s="11">
        <f>(I11/'Input &amp; Results'!$C$10)*'Input &amp; Results'!$C$11*720/42</f>
        <v>1575</v>
      </c>
      <c r="M11" s="28">
        <f>(J11/'Input &amp; Results'!$C$12)*'Input &amp; Results'!$C$13*720/42</f>
        <v>0</v>
      </c>
      <c r="N11" s="27">
        <f t="shared" si="6"/>
        <v>1</v>
      </c>
      <c r="O11" s="28">
        <f t="shared" si="7"/>
        <v>1575</v>
      </c>
      <c r="P11" s="14">
        <f>IF(A11&lt;'Input &amp; Results'!$C$16*3,(D11+1)*(1+'Input &amp; Results'!$C$7),E11)</f>
        <v>2.1</v>
      </c>
      <c r="Q11" s="15">
        <f>IF(A11&lt;'Input &amp; Results'!$C$16,0,IF(A11&lt;('Input &amp; Results'!$C$16*2),'Input &amp; Results'!$C$15,IF(A11&lt;('Input &amp; Results'!$C$16*3),'Input &amp; Results'!$C$15*2,'Input &amp; Results'!$C$15*3)))</f>
        <v>0</v>
      </c>
      <c r="R11" s="15">
        <f>IF(A11&lt;6,(ROUNDUP((P11-Q11)/'Input &amp; Results'!$C$10,0))*'Input &amp; Results'!$C$10,IF((P11-Q11)&lt;0,0,(ROUNDUP((P11-Q11)/'Input &amp; Results'!$C$12,0))*'Input &amp; Results'!$C$12))</f>
        <v>2.52</v>
      </c>
      <c r="S11" s="16">
        <f t="shared" si="8"/>
        <v>2.52</v>
      </c>
      <c r="T11" s="38">
        <f>R11/'Input &amp; Results'!$C$12*'Input &amp; Results'!$C$13*720/42</f>
        <v>3085.7142857142858</v>
      </c>
      <c r="U11">
        <v>1</v>
      </c>
      <c r="X11">
        <v>9</v>
      </c>
      <c r="Y11" s="40">
        <f t="shared" si="9"/>
        <v>36000</v>
      </c>
      <c r="Z11" s="40">
        <f t="shared" si="1"/>
        <v>11314.285714285717</v>
      </c>
    </row>
    <row r="12" spans="1:26" x14ac:dyDescent="0.35">
      <c r="A12">
        <v>10</v>
      </c>
      <c r="B12" s="7">
        <f>IF(A12&lt;'Input &amp; Results'!$C$6,MIN('Input &amp; Results'!$C$2+'Input &amp; Results'!$C$4*A12,'Input &amp; Results'!$C$3),MAX('Input &amp; Results'!C$3-('Input &amp; Results'!$C$3/('Input &amp; Results'!$C$5-'Input &amp; Results'!$C$6))*(A12-'Input &amp; Results'!$C$6),0))</f>
        <v>500</v>
      </c>
      <c r="C12" s="8">
        <f>IF(A12&lt;('Input &amp; Results'!$C$5*0.15),1.5,IF(A12&lt;('Input &amp; Results'!$C$5*0.25),2.5,IF(A12&lt;('Input &amp; Results'!$C$5*0.9),3.5,1.5)))</f>
        <v>1.5</v>
      </c>
      <c r="D12" s="8">
        <f t="shared" si="0"/>
        <v>0.75</v>
      </c>
      <c r="E12" s="9">
        <f>D12*(1+'Input &amp; Results'!$C$7)</f>
        <v>0.89999999999999991</v>
      </c>
      <c r="F12">
        <f t="shared" si="2"/>
        <v>4.9275000000000002</v>
      </c>
      <c r="G12">
        <f t="shared" si="3"/>
        <v>1990.71</v>
      </c>
      <c r="H12">
        <f t="shared" si="4"/>
        <v>0.49189770200148258</v>
      </c>
      <c r="I12" s="10">
        <f>IF(A12&lt;12,(ROUNDUP(E12/'Input &amp; Results'!$C$10,0))*'Input &amp; Results'!$C$10,0)</f>
        <v>1</v>
      </c>
      <c r="J12" s="11">
        <f>IF(A12&gt;11,(ROUNDUP(E12/'Input &amp; Results'!$C$12,0))*'Input &amp; Results'!$C$12,0)</f>
        <v>0</v>
      </c>
      <c r="K12" s="11">
        <f t="shared" si="5"/>
        <v>1</v>
      </c>
      <c r="L12" s="11">
        <f>(I12/'Input &amp; Results'!$C$10)*'Input &amp; Results'!$C$11*720/42</f>
        <v>1575</v>
      </c>
      <c r="M12" s="28">
        <f>(J12/'Input &amp; Results'!$C$12)*'Input &amp; Results'!$C$13*720/42</f>
        <v>0</v>
      </c>
      <c r="N12" s="27">
        <f t="shared" si="6"/>
        <v>1</v>
      </c>
      <c r="O12" s="28">
        <f t="shared" si="7"/>
        <v>1575</v>
      </c>
      <c r="P12" s="14">
        <f>IF(A12&lt;'Input &amp; Results'!$C$16*3,(D12+1)*(1+'Input &amp; Results'!$C$7),E12)</f>
        <v>2.1</v>
      </c>
      <c r="Q12" s="15">
        <f>IF(A12&lt;'Input &amp; Results'!$C$16,0,IF(A12&lt;('Input &amp; Results'!$C$16*2),'Input &amp; Results'!$C$15,IF(A12&lt;('Input &amp; Results'!$C$16*3),'Input &amp; Results'!$C$15*2,'Input &amp; Results'!$C$15*3)))</f>
        <v>0</v>
      </c>
      <c r="R12" s="15">
        <f>IF(A12&lt;6,(ROUNDUP((P12-Q12)/'Input &amp; Results'!$C$10,0))*'Input &amp; Results'!$C$10,IF((P12-Q12)&lt;0,0,(ROUNDUP((P12-Q12)/'Input &amp; Results'!$C$12,0))*'Input &amp; Results'!$C$12))</f>
        <v>2.52</v>
      </c>
      <c r="S12" s="16">
        <f t="shared" si="8"/>
        <v>2.52</v>
      </c>
      <c r="T12" s="38">
        <f>R12/'Input &amp; Results'!$C$12*'Input &amp; Results'!$C$13*720/42</f>
        <v>3085.7142857142858</v>
      </c>
      <c r="U12">
        <v>1</v>
      </c>
      <c r="X12">
        <v>10</v>
      </c>
      <c r="Y12" s="40">
        <f t="shared" si="9"/>
        <v>11314.285714285717</v>
      </c>
      <c r="Z12" s="40">
        <f t="shared" si="1"/>
        <v>0</v>
      </c>
    </row>
    <row r="13" spans="1:26" x14ac:dyDescent="0.35">
      <c r="A13">
        <v>11</v>
      </c>
      <c r="B13" s="7">
        <f>IF(A13&lt;'Input &amp; Results'!$C$6,MIN('Input &amp; Results'!$C$2+'Input &amp; Results'!$C$4*A13,'Input &amp; Results'!$C$3),MAX('Input &amp; Results'!C$3-('Input &amp; Results'!$C$3/('Input &amp; Results'!$C$5-'Input &amp; Results'!$C$6))*(A13-'Input &amp; Results'!$C$6),0))</f>
        <v>500</v>
      </c>
      <c r="C13" s="8">
        <f>IF(A13&lt;('Input &amp; Results'!$C$5*0.15),1.5,IF(A13&lt;('Input &amp; Results'!$C$5*0.25),2.5,IF(A13&lt;('Input &amp; Results'!$C$5*0.9),3.5,1.5)))</f>
        <v>1.5</v>
      </c>
      <c r="D13" s="8">
        <f t="shared" si="0"/>
        <v>0.75</v>
      </c>
      <c r="E13" s="9">
        <f>D13*(1+'Input &amp; Results'!$C$7)</f>
        <v>0.89999999999999991</v>
      </c>
      <c r="F13">
        <f t="shared" si="2"/>
        <v>4.9275000000000002</v>
      </c>
      <c r="G13">
        <f t="shared" si="3"/>
        <v>1990.71</v>
      </c>
      <c r="H13">
        <f t="shared" si="4"/>
        <v>0.49189770200148258</v>
      </c>
      <c r="I13" s="10">
        <f>IF(A13&lt;12,(ROUNDUP(E13/'Input &amp; Results'!$C$10,0))*'Input &amp; Results'!$C$10,0)</f>
        <v>1</v>
      </c>
      <c r="J13" s="11">
        <f>IF(A13&gt;11,(ROUNDUP(E13/'Input &amp; Results'!$C$12,0))*'Input &amp; Results'!$C$12,0)</f>
        <v>0</v>
      </c>
      <c r="K13" s="11">
        <f t="shared" si="5"/>
        <v>1</v>
      </c>
      <c r="L13" s="11">
        <f>(I13/'Input &amp; Results'!$C$10)*'Input &amp; Results'!$C$11*720/42</f>
        <v>1575</v>
      </c>
      <c r="M13" s="28">
        <f>(J13/'Input &amp; Results'!$C$12)*'Input &amp; Results'!$C$13*720/42</f>
        <v>0</v>
      </c>
      <c r="N13" s="27">
        <f t="shared" si="6"/>
        <v>1</v>
      </c>
      <c r="O13" s="28">
        <f t="shared" si="7"/>
        <v>1575</v>
      </c>
      <c r="P13" s="14">
        <f>IF(A13&lt;'Input &amp; Results'!$C$16*3,(D13+1)*(1+'Input &amp; Results'!$C$7),E13)</f>
        <v>2.1</v>
      </c>
      <c r="Q13" s="15">
        <f>IF(A13&lt;'Input &amp; Results'!$C$16,0,IF(A13&lt;('Input &amp; Results'!$C$16*2),'Input &amp; Results'!$C$15,IF(A13&lt;('Input &amp; Results'!$C$16*3),'Input &amp; Results'!$C$15*2,'Input &amp; Results'!$C$15*3)))</f>
        <v>0</v>
      </c>
      <c r="R13" s="15">
        <f>IF(A13&lt;6,(ROUNDUP((P13-Q13)/'Input &amp; Results'!$C$10,0))*'Input &amp; Results'!$C$10,IF((P13-Q13)&lt;0,0,(ROUNDUP((P13-Q13)/'Input &amp; Results'!$C$12,0))*'Input &amp; Results'!$C$12))</f>
        <v>2.52</v>
      </c>
      <c r="S13" s="16">
        <f t="shared" si="8"/>
        <v>2.52</v>
      </c>
      <c r="T13" s="38">
        <f>R13/'Input &amp; Results'!$C$12*'Input &amp; Results'!$C$13*720/42</f>
        <v>3085.7142857142858</v>
      </c>
      <c r="U13">
        <v>1</v>
      </c>
    </row>
    <row r="14" spans="1:26" x14ac:dyDescent="0.35">
      <c r="A14">
        <v>12</v>
      </c>
      <c r="B14" s="7">
        <f>IF(A14&lt;'Input &amp; Results'!$C$6,MIN('Input &amp; Results'!$C$2+'Input &amp; Results'!$C$4*A14,'Input &amp; Results'!$C$3),MAX('Input &amp; Results'!C$3-('Input &amp; Results'!$C$3/('Input &amp; Results'!$C$5-'Input &amp; Results'!$C$6))*(A14-'Input &amp; Results'!$C$6),0))</f>
        <v>500</v>
      </c>
      <c r="C14" s="8">
        <f>IF(A14&lt;('Input &amp; Results'!$C$5*0.15),1.5,IF(A14&lt;('Input &amp; Results'!$C$5*0.25),2.5,IF(A14&lt;('Input &amp; Results'!$C$5*0.9),3.5,1.5)))</f>
        <v>1.5</v>
      </c>
      <c r="D14" s="8">
        <f t="shared" si="0"/>
        <v>0.75</v>
      </c>
      <c r="E14" s="9">
        <f>D14*(1+'Input &amp; Results'!$C$7)</f>
        <v>0.89999999999999991</v>
      </c>
      <c r="F14">
        <f t="shared" si="2"/>
        <v>4.9275000000000002</v>
      </c>
      <c r="G14">
        <f t="shared" si="3"/>
        <v>1990.71</v>
      </c>
      <c r="H14">
        <f t="shared" si="4"/>
        <v>0.49189770200148258</v>
      </c>
      <c r="I14" s="10">
        <f>IF(A14&lt;12,(ROUNDUP(E14/'Input &amp; Results'!$C$10,0))*'Input &amp; Results'!$C$10,0)</f>
        <v>0</v>
      </c>
      <c r="J14" s="11">
        <f>IF(A14&gt;11,(ROUNDUP(E14/'Input &amp; Results'!$C$12,0))*'Input &amp; Results'!$C$12,0)</f>
        <v>1.68</v>
      </c>
      <c r="K14" s="11">
        <f t="shared" si="5"/>
        <v>1.68</v>
      </c>
      <c r="L14" s="11">
        <f>(I14/'Input &amp; Results'!$C$10)*'Input &amp; Results'!$C$11*720/42</f>
        <v>0</v>
      </c>
      <c r="M14" s="28">
        <f>(J14/'Input &amp; Results'!$C$12)*'Input &amp; Results'!$C$13*720/42</f>
        <v>2057.1428571428573</v>
      </c>
      <c r="N14" s="27">
        <f t="shared" si="6"/>
        <v>1.68</v>
      </c>
      <c r="O14" s="28">
        <f t="shared" si="7"/>
        <v>2057.1428571428573</v>
      </c>
      <c r="P14" s="14">
        <f>IF(A14&lt;'Input &amp; Results'!$C$16*3,(D14+1)*(1+'Input &amp; Results'!$C$7),E14)</f>
        <v>2.1</v>
      </c>
      <c r="Q14" s="15">
        <f>IF(A14&lt;'Input &amp; Results'!$C$16,0,IF(A14&lt;('Input &amp; Results'!$C$16*2),'Input &amp; Results'!$C$15,IF(A14&lt;('Input &amp; Results'!$C$16*3),'Input &amp; Results'!$C$15*2,'Input &amp; Results'!$C$15*3)))</f>
        <v>0.67200000000000004</v>
      </c>
      <c r="R14" s="15">
        <f>IF(A14&lt;6,(ROUNDUP((P14-Q14)/'Input &amp; Results'!$C$10,0))*'Input &amp; Results'!$C$10,IF((P14-Q14)&lt;0,0,(ROUNDUP((P14-Q14)/'Input &amp; Results'!$C$12,0))*'Input &amp; Results'!$C$12))</f>
        <v>1.68</v>
      </c>
      <c r="S14" s="16">
        <f t="shared" si="8"/>
        <v>2.3519999999999999</v>
      </c>
      <c r="T14" s="38">
        <f>R14/'Input &amp; Results'!$C$12*'Input &amp; Results'!$C$13*720/42</f>
        <v>2057.1428571428573</v>
      </c>
      <c r="U14">
        <v>1</v>
      </c>
    </row>
    <row r="15" spans="1:26" x14ac:dyDescent="0.35">
      <c r="A15">
        <v>13</v>
      </c>
      <c r="B15" s="7">
        <f>IF(A15&lt;'Input &amp; Results'!$C$6,MIN('Input &amp; Results'!$C$2+'Input &amp; Results'!$C$4*A15,'Input &amp; Results'!$C$3),MAX('Input &amp; Results'!C$3-('Input &amp; Results'!$C$3/('Input &amp; Results'!$C$5-'Input &amp; Results'!$C$6))*(A15-'Input &amp; Results'!$C$6),0))</f>
        <v>500</v>
      </c>
      <c r="C15" s="8">
        <f>IF(A15&lt;('Input &amp; Results'!$C$5*0.15),1.5,IF(A15&lt;('Input &amp; Results'!$C$5*0.25),2.5,IF(A15&lt;('Input &amp; Results'!$C$5*0.9),3.5,1.5)))</f>
        <v>1.5</v>
      </c>
      <c r="D15" s="8">
        <f t="shared" si="0"/>
        <v>0.75</v>
      </c>
      <c r="E15" s="9">
        <f>D15*(1+'Input &amp; Results'!$C$7)</f>
        <v>0.89999999999999991</v>
      </c>
      <c r="F15">
        <f t="shared" si="2"/>
        <v>4.9275000000000002</v>
      </c>
      <c r="G15">
        <f t="shared" si="3"/>
        <v>1990.71</v>
      </c>
      <c r="H15">
        <f t="shared" si="4"/>
        <v>0.49189770200148258</v>
      </c>
      <c r="I15" s="10">
        <f>IF(A15&lt;12,(ROUNDUP(E15/'Input &amp; Results'!$C$10,0))*'Input &amp; Results'!$C$10,0)</f>
        <v>0</v>
      </c>
      <c r="J15" s="11">
        <f>IF(A15&gt;11,(ROUNDUP(E15/'Input &amp; Results'!$C$12,0))*'Input &amp; Results'!$C$12,0)</f>
        <v>1.68</v>
      </c>
      <c r="K15" s="11">
        <f t="shared" si="5"/>
        <v>1.68</v>
      </c>
      <c r="L15" s="11">
        <f>(I15/'Input &amp; Results'!$C$10)*'Input &amp; Results'!$C$11*720/42</f>
        <v>0</v>
      </c>
      <c r="M15" s="28">
        <f>(J15/'Input &amp; Results'!$C$12)*'Input &amp; Results'!$C$13*720/42</f>
        <v>2057.1428571428573</v>
      </c>
      <c r="N15" s="27">
        <f t="shared" si="6"/>
        <v>1.68</v>
      </c>
      <c r="O15" s="28">
        <f t="shared" si="7"/>
        <v>2057.1428571428573</v>
      </c>
      <c r="P15" s="14">
        <f>IF(A15&lt;'Input &amp; Results'!$C$16*3,(D15+1)*(1+'Input &amp; Results'!$C$7),E15)</f>
        <v>2.1</v>
      </c>
      <c r="Q15" s="15">
        <f>IF(A15&lt;'Input &amp; Results'!$C$16,0,IF(A15&lt;('Input &amp; Results'!$C$16*2),'Input &amp; Results'!$C$15,IF(A15&lt;('Input &amp; Results'!$C$16*3),'Input &amp; Results'!$C$15*2,'Input &amp; Results'!$C$15*3)))</f>
        <v>0.67200000000000004</v>
      </c>
      <c r="R15" s="15">
        <f>IF(A15&lt;6,(ROUNDUP((P15-Q15)/'Input &amp; Results'!$C$10,0))*'Input &amp; Results'!$C$10,IF((P15-Q15)&lt;0,0,(ROUNDUP((P15-Q15)/'Input &amp; Results'!$C$12,0))*'Input &amp; Results'!$C$12))</f>
        <v>1.68</v>
      </c>
      <c r="S15" s="16">
        <f t="shared" si="8"/>
        <v>2.3519999999999999</v>
      </c>
      <c r="T15" s="38">
        <f>R15/'Input &amp; Results'!$C$12*'Input &amp; Results'!$C$13*720/42</f>
        <v>2057.1428571428573</v>
      </c>
      <c r="U15">
        <f>1+U3</f>
        <v>2</v>
      </c>
    </row>
    <row r="16" spans="1:26" x14ac:dyDescent="0.35">
      <c r="A16">
        <v>14</v>
      </c>
      <c r="B16" s="7">
        <f>IF(A16&lt;'Input &amp; Results'!$C$6,MIN('Input &amp; Results'!$C$2+'Input &amp; Results'!$C$4*A16,'Input &amp; Results'!$C$3),MAX('Input &amp; Results'!C$3-('Input &amp; Results'!$C$3/('Input &amp; Results'!$C$5-'Input &amp; Results'!$C$6))*(A16-'Input &amp; Results'!$C$6),0))</f>
        <v>500</v>
      </c>
      <c r="C16" s="8">
        <f>IF(A16&lt;('Input &amp; Results'!$C$5*0.15),1.5,IF(A16&lt;('Input &amp; Results'!$C$5*0.25),2.5,IF(A16&lt;('Input &amp; Results'!$C$5*0.9),3.5,1.5)))</f>
        <v>1.5</v>
      </c>
      <c r="D16" s="8">
        <f t="shared" si="0"/>
        <v>0.75</v>
      </c>
      <c r="E16" s="9">
        <f>D16*(1+'Input &amp; Results'!$C$7)</f>
        <v>0.89999999999999991</v>
      </c>
      <c r="F16">
        <f t="shared" si="2"/>
        <v>4.9275000000000002</v>
      </c>
      <c r="G16">
        <f t="shared" si="3"/>
        <v>1990.71</v>
      </c>
      <c r="H16">
        <f t="shared" si="4"/>
        <v>0.49189770200148258</v>
      </c>
      <c r="I16" s="10">
        <f>IF(A16&lt;12,(ROUNDUP(E16/'Input &amp; Results'!$C$10,0))*'Input &amp; Results'!$C$10,0)</f>
        <v>0</v>
      </c>
      <c r="J16" s="11">
        <f>IF(A16&gt;11,(ROUNDUP(E16/'Input &amp; Results'!$C$12,0))*'Input &amp; Results'!$C$12,0)</f>
        <v>1.68</v>
      </c>
      <c r="K16" s="11">
        <f t="shared" si="5"/>
        <v>1.68</v>
      </c>
      <c r="L16" s="11">
        <f>(I16/'Input &amp; Results'!$C$10)*'Input &amp; Results'!$C$11*720/42</f>
        <v>0</v>
      </c>
      <c r="M16" s="28">
        <f>(J16/'Input &amp; Results'!$C$12)*'Input &amp; Results'!$C$13*720/42</f>
        <v>2057.1428571428573</v>
      </c>
      <c r="N16" s="27">
        <f t="shared" si="6"/>
        <v>1.68</v>
      </c>
      <c r="O16" s="28">
        <f t="shared" si="7"/>
        <v>2057.1428571428573</v>
      </c>
      <c r="P16" s="14">
        <f>IF(A16&lt;'Input &amp; Results'!$C$16*3,(D16+1)*(1+'Input &amp; Results'!$C$7),E16)</f>
        <v>2.1</v>
      </c>
      <c r="Q16" s="15">
        <f>IF(A16&lt;'Input &amp; Results'!$C$16,0,IF(A16&lt;('Input &amp; Results'!$C$16*2),'Input &amp; Results'!$C$15,IF(A16&lt;('Input &amp; Results'!$C$16*3),'Input &amp; Results'!$C$15*2,'Input &amp; Results'!$C$15*3)))</f>
        <v>0.67200000000000004</v>
      </c>
      <c r="R16" s="15">
        <f>IF(A16&lt;6,(ROUNDUP((P16-Q16)/'Input &amp; Results'!$C$10,0))*'Input &amp; Results'!$C$10,IF((P16-Q16)&lt;0,0,(ROUNDUP((P16-Q16)/'Input &amp; Results'!$C$12,0))*'Input &amp; Results'!$C$12))</f>
        <v>1.68</v>
      </c>
      <c r="S16" s="16">
        <f t="shared" si="8"/>
        <v>2.3519999999999999</v>
      </c>
      <c r="T16" s="38">
        <f>R16/'Input &amp; Results'!$C$12*'Input &amp; Results'!$C$13*720/42</f>
        <v>2057.1428571428573</v>
      </c>
      <c r="U16">
        <f t="shared" ref="U16:U79" si="10">1+U4</f>
        <v>2</v>
      </c>
    </row>
    <row r="17" spans="1:21" x14ac:dyDescent="0.35">
      <c r="A17">
        <v>15</v>
      </c>
      <c r="B17" s="7">
        <f>IF(A17&lt;'Input &amp; Results'!$C$6,MIN('Input &amp; Results'!$C$2+'Input &amp; Results'!$C$4*A17,'Input &amp; Results'!$C$3),MAX('Input &amp; Results'!C$3-('Input &amp; Results'!$C$3/('Input &amp; Results'!$C$5-'Input &amp; Results'!$C$6))*(A17-'Input &amp; Results'!$C$6),0))</f>
        <v>500</v>
      </c>
      <c r="C17" s="8">
        <f>IF(A17&lt;('Input &amp; Results'!$C$5*0.15),1.5,IF(A17&lt;('Input &amp; Results'!$C$5*0.25),2.5,IF(A17&lt;('Input &amp; Results'!$C$5*0.9),3.5,1.5)))</f>
        <v>1.5</v>
      </c>
      <c r="D17" s="8">
        <f t="shared" si="0"/>
        <v>0.75</v>
      </c>
      <c r="E17" s="9">
        <f>D17*(1+'Input &amp; Results'!$C$7)</f>
        <v>0.89999999999999991</v>
      </c>
      <c r="F17">
        <f t="shared" si="2"/>
        <v>4.9275000000000002</v>
      </c>
      <c r="G17">
        <f t="shared" si="3"/>
        <v>1990.71</v>
      </c>
      <c r="H17">
        <f t="shared" si="4"/>
        <v>0.49189770200148258</v>
      </c>
      <c r="I17" s="10">
        <f>IF(A17&lt;12,(ROUNDUP(E17/'Input &amp; Results'!$C$10,0))*'Input &amp; Results'!$C$10,0)</f>
        <v>0</v>
      </c>
      <c r="J17" s="11">
        <f>IF(A17&gt;11,(ROUNDUP(E17/'Input &amp; Results'!$C$12,0))*'Input &amp; Results'!$C$12,0)</f>
        <v>1.68</v>
      </c>
      <c r="K17" s="11">
        <f t="shared" si="5"/>
        <v>1.68</v>
      </c>
      <c r="L17" s="11">
        <f>(I17/'Input &amp; Results'!$C$10)*'Input &amp; Results'!$C$11*720/42</f>
        <v>0</v>
      </c>
      <c r="M17" s="28">
        <f>(J17/'Input &amp; Results'!$C$12)*'Input &amp; Results'!$C$13*720/42</f>
        <v>2057.1428571428573</v>
      </c>
      <c r="N17" s="27">
        <f t="shared" si="6"/>
        <v>1.68</v>
      </c>
      <c r="O17" s="28">
        <f t="shared" si="7"/>
        <v>2057.1428571428573</v>
      </c>
      <c r="P17" s="14">
        <f>IF(A17&lt;'Input &amp; Results'!$C$16*3,(D17+1)*(1+'Input &amp; Results'!$C$7),E17)</f>
        <v>2.1</v>
      </c>
      <c r="Q17" s="15">
        <f>IF(A17&lt;'Input &amp; Results'!$C$16,0,IF(A17&lt;('Input &amp; Results'!$C$16*2),'Input &amp; Results'!$C$15,IF(A17&lt;('Input &amp; Results'!$C$16*3),'Input &amp; Results'!$C$15*2,'Input &amp; Results'!$C$15*3)))</f>
        <v>0.67200000000000004</v>
      </c>
      <c r="R17" s="15">
        <f>IF(A17&lt;6,(ROUNDUP((P17-Q17)/'Input &amp; Results'!$C$10,0))*'Input &amp; Results'!$C$10,IF((P17-Q17)&lt;0,0,(ROUNDUP((P17-Q17)/'Input &amp; Results'!$C$12,0))*'Input &amp; Results'!$C$12))</f>
        <v>1.68</v>
      </c>
      <c r="S17" s="16">
        <f t="shared" si="8"/>
        <v>2.3519999999999999</v>
      </c>
      <c r="T17" s="38">
        <f>R17/'Input &amp; Results'!$C$12*'Input &amp; Results'!$C$13*720/42</f>
        <v>2057.1428571428573</v>
      </c>
      <c r="U17">
        <f t="shared" si="10"/>
        <v>2</v>
      </c>
    </row>
    <row r="18" spans="1:21" x14ac:dyDescent="0.35">
      <c r="A18">
        <v>16</v>
      </c>
      <c r="B18" s="7">
        <f>IF(A18&lt;'Input &amp; Results'!$C$6,MIN('Input &amp; Results'!$C$2+'Input &amp; Results'!$C$4*A18,'Input &amp; Results'!$C$3),MAX('Input &amp; Results'!C$3-('Input &amp; Results'!$C$3/('Input &amp; Results'!$C$5-'Input &amp; Results'!$C$6))*(A18-'Input &amp; Results'!$C$6),0))</f>
        <v>500</v>
      </c>
      <c r="C18" s="8">
        <f>IF(A18&lt;('Input &amp; Results'!$C$5*0.15),1.5,IF(A18&lt;('Input &amp; Results'!$C$5*0.25),2.5,IF(A18&lt;('Input &amp; Results'!$C$5*0.9),3.5,1.5)))</f>
        <v>1.5</v>
      </c>
      <c r="D18" s="8">
        <f t="shared" si="0"/>
        <v>0.75</v>
      </c>
      <c r="E18" s="9">
        <f>D18*(1+'Input &amp; Results'!$C$7)</f>
        <v>0.89999999999999991</v>
      </c>
      <c r="F18">
        <f t="shared" si="2"/>
        <v>4.9275000000000002</v>
      </c>
      <c r="G18">
        <f t="shared" si="3"/>
        <v>1990.71</v>
      </c>
      <c r="H18">
        <f t="shared" si="4"/>
        <v>0.49189770200148258</v>
      </c>
      <c r="I18" s="10">
        <f>IF(A18&lt;12,(ROUNDUP(E18/'Input &amp; Results'!$C$10,0))*'Input &amp; Results'!$C$10,0)</f>
        <v>0</v>
      </c>
      <c r="J18" s="11">
        <f>IF(A18&gt;11,(ROUNDUP(E18/'Input &amp; Results'!$C$12,0))*'Input &amp; Results'!$C$12,0)</f>
        <v>1.68</v>
      </c>
      <c r="K18" s="11">
        <f t="shared" si="5"/>
        <v>1.68</v>
      </c>
      <c r="L18" s="11">
        <f>(I18/'Input &amp; Results'!$C$10)*'Input &amp; Results'!$C$11*720/42</f>
        <v>0</v>
      </c>
      <c r="M18" s="28">
        <f>(J18/'Input &amp; Results'!$C$12)*'Input &amp; Results'!$C$13*720/42</f>
        <v>2057.1428571428573</v>
      </c>
      <c r="N18" s="27">
        <f t="shared" si="6"/>
        <v>1.68</v>
      </c>
      <c r="O18" s="28">
        <f t="shared" si="7"/>
        <v>2057.1428571428573</v>
      </c>
      <c r="P18" s="14">
        <f>IF(A18&lt;'Input &amp; Results'!$C$16*3,(D18+1)*(1+'Input &amp; Results'!$C$7),E18)</f>
        <v>2.1</v>
      </c>
      <c r="Q18" s="15">
        <f>IF(A18&lt;'Input &amp; Results'!$C$16,0,IF(A18&lt;('Input &amp; Results'!$C$16*2),'Input &amp; Results'!$C$15,IF(A18&lt;('Input &amp; Results'!$C$16*3),'Input &amp; Results'!$C$15*2,'Input &amp; Results'!$C$15*3)))</f>
        <v>0.67200000000000004</v>
      </c>
      <c r="R18" s="15">
        <f>IF(A18&lt;6,(ROUNDUP((P18-Q18)/'Input &amp; Results'!$C$10,0))*'Input &amp; Results'!$C$10,IF((P18-Q18)&lt;0,0,(ROUNDUP((P18-Q18)/'Input &amp; Results'!$C$12,0))*'Input &amp; Results'!$C$12))</f>
        <v>1.68</v>
      </c>
      <c r="S18" s="16">
        <f t="shared" si="8"/>
        <v>2.3519999999999999</v>
      </c>
      <c r="T18" s="38">
        <f>R18/'Input &amp; Results'!$C$12*'Input &amp; Results'!$C$13*720/42</f>
        <v>2057.1428571428573</v>
      </c>
      <c r="U18">
        <f t="shared" si="10"/>
        <v>2</v>
      </c>
    </row>
    <row r="19" spans="1:21" x14ac:dyDescent="0.35">
      <c r="A19">
        <v>17</v>
      </c>
      <c r="B19" s="7">
        <f>IF(A19&lt;'Input &amp; Results'!$C$6,MIN('Input &amp; Results'!$C$2+'Input &amp; Results'!$C$4*A19,'Input &amp; Results'!$C$3),MAX('Input &amp; Results'!C$3-('Input &amp; Results'!$C$3/('Input &amp; Results'!$C$5-'Input &amp; Results'!$C$6))*(A19-'Input &amp; Results'!$C$6),0))</f>
        <v>500</v>
      </c>
      <c r="C19" s="8">
        <f>IF(A19&lt;('Input &amp; Results'!$C$5*0.15),1.5,IF(A19&lt;('Input &amp; Results'!$C$5*0.25),2.5,IF(A19&lt;('Input &amp; Results'!$C$5*0.9),3.5,1.5)))</f>
        <v>1.5</v>
      </c>
      <c r="D19" s="8">
        <f t="shared" si="0"/>
        <v>0.75</v>
      </c>
      <c r="E19" s="9">
        <f>D19*(1+'Input &amp; Results'!$C$7)</f>
        <v>0.89999999999999991</v>
      </c>
      <c r="F19">
        <f t="shared" si="2"/>
        <v>4.9275000000000002</v>
      </c>
      <c r="G19">
        <f t="shared" si="3"/>
        <v>1990.71</v>
      </c>
      <c r="H19">
        <f t="shared" si="4"/>
        <v>0.49189770200148258</v>
      </c>
      <c r="I19" s="10">
        <f>IF(A19&lt;12,(ROUNDUP(E19/'Input &amp; Results'!$C$10,0))*'Input &amp; Results'!$C$10,0)</f>
        <v>0</v>
      </c>
      <c r="J19" s="11">
        <f>IF(A19&gt;11,(ROUNDUP(E19/'Input &amp; Results'!$C$12,0))*'Input &amp; Results'!$C$12,0)</f>
        <v>1.68</v>
      </c>
      <c r="K19" s="11">
        <f>I19+J19</f>
        <v>1.68</v>
      </c>
      <c r="L19" s="11">
        <f>(I19/'Input &amp; Results'!$C$10)*'Input &amp; Results'!$C$11*720/42</f>
        <v>0</v>
      </c>
      <c r="M19" s="28">
        <f>(J19/'Input &amp; Results'!$C$12)*'Input &amp; Results'!$C$13*720/42</f>
        <v>2057.1428571428573</v>
      </c>
      <c r="N19" s="27">
        <f t="shared" si="6"/>
        <v>1.68</v>
      </c>
      <c r="O19" s="28">
        <f t="shared" si="7"/>
        <v>2057.1428571428573</v>
      </c>
      <c r="P19" s="14">
        <f>IF(A19&lt;'Input &amp; Results'!$C$16*3,(D19+1)*(1+'Input &amp; Results'!$C$7),E19)</f>
        <v>2.1</v>
      </c>
      <c r="Q19" s="15">
        <f>IF(A19&lt;'Input &amp; Results'!$C$16,0,IF(A19&lt;('Input &amp; Results'!$C$16*2),'Input &amp; Results'!$C$15,IF(A19&lt;('Input &amp; Results'!$C$16*3),'Input &amp; Results'!$C$15*2,'Input &amp; Results'!$C$15*3)))</f>
        <v>0.67200000000000004</v>
      </c>
      <c r="R19" s="15">
        <f>IF(A19&lt;6,(ROUNDUP((P19-Q19)/'Input &amp; Results'!$C$10,0))*'Input &amp; Results'!$C$10,IF((P19-Q19)&lt;0,0,(ROUNDUP((P19-Q19)/'Input &amp; Results'!$C$12,0))*'Input &amp; Results'!$C$12))</f>
        <v>1.68</v>
      </c>
      <c r="S19" s="16">
        <f t="shared" si="8"/>
        <v>2.3519999999999999</v>
      </c>
      <c r="T19" s="38">
        <f>R19/'Input &amp; Results'!$C$12*'Input &amp; Results'!$C$13*720/42</f>
        <v>2057.1428571428573</v>
      </c>
      <c r="U19">
        <f t="shared" si="10"/>
        <v>2</v>
      </c>
    </row>
    <row r="20" spans="1:21" x14ac:dyDescent="0.35">
      <c r="A20">
        <v>18</v>
      </c>
      <c r="B20" s="7">
        <f>IF(A20&lt;'Input &amp; Results'!$C$6,MIN('Input &amp; Results'!$C$2+'Input &amp; Results'!$C$4*A20,'Input &amp; Results'!$C$3),MAX('Input &amp; Results'!C$3-('Input &amp; Results'!$C$3/('Input &amp; Results'!$C$5-'Input &amp; Results'!$C$6))*(A20-'Input &amp; Results'!$C$6),0))</f>
        <v>500</v>
      </c>
      <c r="C20" s="8">
        <f>IF(A20&lt;('Input &amp; Results'!$C$5*0.15),1.5,IF(A20&lt;('Input &amp; Results'!$C$5*0.25),2.5,IF(A20&lt;('Input &amp; Results'!$C$5*0.9),3.5,1.5)))</f>
        <v>2.5</v>
      </c>
      <c r="D20" s="8">
        <f t="shared" si="0"/>
        <v>1.25</v>
      </c>
      <c r="E20" s="9">
        <f>D20*(1+'Input &amp; Results'!$C$7)</f>
        <v>1.5</v>
      </c>
      <c r="F20">
        <f t="shared" si="2"/>
        <v>8.2125000000000004</v>
      </c>
      <c r="G20">
        <f t="shared" si="3"/>
        <v>3317.8500000000004</v>
      </c>
      <c r="H20">
        <f t="shared" si="4"/>
        <v>0.8198295033358044</v>
      </c>
      <c r="I20" s="10">
        <f>IF(A20&lt;12,(ROUNDUP(E20/'Input &amp; Results'!$C$10,0))*'Input &amp; Results'!$C$10,0)</f>
        <v>0</v>
      </c>
      <c r="J20" s="11">
        <f>IF(A20&gt;11,(ROUNDUP(E20/'Input &amp; Results'!$C$12,0))*'Input &amp; Results'!$C$12,0)</f>
        <v>1.68</v>
      </c>
      <c r="K20" s="11">
        <f t="shared" si="5"/>
        <v>1.68</v>
      </c>
      <c r="L20" s="11">
        <f>(I20/'Input &amp; Results'!$C$10)*'Input &amp; Results'!$C$11*720/42</f>
        <v>0</v>
      </c>
      <c r="M20" s="28">
        <f>(J20/'Input &amp; Results'!$C$12)*'Input &amp; Results'!$C$13*720/42</f>
        <v>2057.1428571428573</v>
      </c>
      <c r="N20" s="27">
        <f t="shared" si="6"/>
        <v>1.68</v>
      </c>
      <c r="O20" s="28">
        <f t="shared" si="7"/>
        <v>2057.1428571428573</v>
      </c>
      <c r="P20" s="14">
        <f>IF(A20&lt;'Input &amp; Results'!$C$16*3,(D20+1)*(1+'Input &amp; Results'!$C$7),E20)</f>
        <v>2.6999999999999997</v>
      </c>
      <c r="Q20" s="15">
        <f>IF(A20&lt;'Input &amp; Results'!$C$16,0,IF(A20&lt;('Input &amp; Results'!$C$16*2),'Input &amp; Results'!$C$15,IF(A20&lt;('Input &amp; Results'!$C$16*3),'Input &amp; Results'!$C$15*2,'Input &amp; Results'!$C$15*3)))</f>
        <v>0.67200000000000004</v>
      </c>
      <c r="R20" s="15">
        <f>IF(A20&lt;6,(ROUNDUP((P20-Q20)/'Input &amp; Results'!$C$10,0))*'Input &amp; Results'!$C$10,IF((P20-Q20)&lt;0,0,(ROUNDUP((P20-Q20)/'Input &amp; Results'!$C$12,0))*'Input &amp; Results'!$C$12))</f>
        <v>2.52</v>
      </c>
      <c r="S20" s="16">
        <f t="shared" si="8"/>
        <v>3.1920000000000002</v>
      </c>
      <c r="T20" s="38">
        <f>R20/'Input &amp; Results'!$C$12*'Input &amp; Results'!$C$13*720/42</f>
        <v>3085.7142857142858</v>
      </c>
      <c r="U20">
        <f t="shared" si="10"/>
        <v>2</v>
      </c>
    </row>
    <row r="21" spans="1:21" x14ac:dyDescent="0.35">
      <c r="A21">
        <v>19</v>
      </c>
      <c r="B21" s="7">
        <f>IF(A21&lt;'Input &amp; Results'!$C$6,MIN('Input &amp; Results'!$C$2+'Input &amp; Results'!$C$4*A21,'Input &amp; Results'!$C$3),MAX('Input &amp; Results'!C$3-('Input &amp; Results'!$C$3/('Input &amp; Results'!$C$5-'Input &amp; Results'!$C$6))*(A21-'Input &amp; Results'!$C$6),0))</f>
        <v>500</v>
      </c>
      <c r="C21" s="8">
        <f>IF(A21&lt;('Input &amp; Results'!$C$5*0.15),1.5,IF(A21&lt;('Input &amp; Results'!$C$5*0.25),2.5,IF(A21&lt;('Input &amp; Results'!$C$5*0.9),3.5,1.5)))</f>
        <v>2.5</v>
      </c>
      <c r="D21" s="8">
        <f t="shared" si="0"/>
        <v>1.25</v>
      </c>
      <c r="E21" s="9">
        <f>D21*(1+'Input &amp; Results'!$C$7)</f>
        <v>1.5</v>
      </c>
      <c r="F21">
        <f t="shared" si="2"/>
        <v>8.2125000000000004</v>
      </c>
      <c r="G21">
        <f t="shared" si="3"/>
        <v>3317.8500000000004</v>
      </c>
      <c r="H21">
        <f t="shared" si="4"/>
        <v>0.8198295033358044</v>
      </c>
      <c r="I21" s="10">
        <f>IF(A21&lt;12,(ROUNDUP(E21/'Input &amp; Results'!$C$10,0))*'Input &amp; Results'!$C$10,0)</f>
        <v>0</v>
      </c>
      <c r="J21" s="11">
        <f>IF(A21&gt;11,(ROUNDUP(E21/'Input &amp; Results'!$C$12,0))*'Input &amp; Results'!$C$12,0)</f>
        <v>1.68</v>
      </c>
      <c r="K21" s="11">
        <f t="shared" si="5"/>
        <v>1.68</v>
      </c>
      <c r="L21" s="11">
        <f>(I21/'Input &amp; Results'!$C$10)*'Input &amp; Results'!$C$11*720/42</f>
        <v>0</v>
      </c>
      <c r="M21" s="28">
        <f>(J21/'Input &amp; Results'!$C$12)*'Input &amp; Results'!$C$13*720/42</f>
        <v>2057.1428571428573</v>
      </c>
      <c r="N21" s="27">
        <f t="shared" si="6"/>
        <v>1.68</v>
      </c>
      <c r="O21" s="28">
        <f t="shared" si="7"/>
        <v>2057.1428571428573</v>
      </c>
      <c r="P21" s="14">
        <f>IF(A21&lt;'Input &amp; Results'!$C$16*3,(D21+1)*(1+'Input &amp; Results'!$C$7),E21)</f>
        <v>2.6999999999999997</v>
      </c>
      <c r="Q21" s="15">
        <f>IF(A21&lt;'Input &amp; Results'!$C$16,0,IF(A21&lt;('Input &amp; Results'!$C$16*2),'Input &amp; Results'!$C$15,IF(A21&lt;('Input &amp; Results'!$C$16*3),'Input &amp; Results'!$C$15*2,'Input &amp; Results'!$C$15*3)))</f>
        <v>0.67200000000000004</v>
      </c>
      <c r="R21" s="15">
        <f>IF(A21&lt;6,(ROUNDUP((P21-Q21)/'Input &amp; Results'!$C$10,0))*'Input &amp; Results'!$C$10,IF((P21-Q21)&lt;0,0,(ROUNDUP((P21-Q21)/'Input &amp; Results'!$C$12,0))*'Input &amp; Results'!$C$12))</f>
        <v>2.52</v>
      </c>
      <c r="S21" s="16">
        <f t="shared" si="8"/>
        <v>3.1920000000000002</v>
      </c>
      <c r="T21" s="38">
        <f>R21/'Input &amp; Results'!$C$12*'Input &amp; Results'!$C$13*720/42</f>
        <v>3085.7142857142858</v>
      </c>
      <c r="U21">
        <f t="shared" si="10"/>
        <v>2</v>
      </c>
    </row>
    <row r="22" spans="1:21" x14ac:dyDescent="0.35">
      <c r="A22">
        <v>20</v>
      </c>
      <c r="B22" s="7">
        <f>IF(A22&lt;'Input &amp; Results'!$C$6,MIN('Input &amp; Results'!$C$2+'Input &amp; Results'!$C$4*A22,'Input &amp; Results'!$C$3),MAX('Input &amp; Results'!C$3-('Input &amp; Results'!$C$3/('Input &amp; Results'!$C$5-'Input &amp; Results'!$C$6))*(A22-'Input &amp; Results'!$C$6),0))</f>
        <v>500</v>
      </c>
      <c r="C22" s="8">
        <f>IF(A22&lt;('Input &amp; Results'!$C$5*0.15),1.5,IF(A22&lt;('Input &amp; Results'!$C$5*0.25),2.5,IF(A22&lt;('Input &amp; Results'!$C$5*0.9),3.5,1.5)))</f>
        <v>2.5</v>
      </c>
      <c r="D22" s="8">
        <f t="shared" si="0"/>
        <v>1.25</v>
      </c>
      <c r="E22" s="9">
        <f>D22*(1+'Input &amp; Results'!$C$7)</f>
        <v>1.5</v>
      </c>
      <c r="F22">
        <f t="shared" si="2"/>
        <v>8.2125000000000004</v>
      </c>
      <c r="G22">
        <f t="shared" si="3"/>
        <v>3317.8500000000004</v>
      </c>
      <c r="H22">
        <f t="shared" si="4"/>
        <v>0.8198295033358044</v>
      </c>
      <c r="I22" s="10">
        <f>IF(A22&lt;12,(ROUNDUP(E22/'Input &amp; Results'!$C$10,0))*'Input &amp; Results'!$C$10,0)</f>
        <v>0</v>
      </c>
      <c r="J22" s="11">
        <f>IF(A22&gt;11,(ROUNDUP(E22/'Input &amp; Results'!$C$12,0))*'Input &amp; Results'!$C$12,0)</f>
        <v>1.68</v>
      </c>
      <c r="K22" s="11">
        <f t="shared" si="5"/>
        <v>1.68</v>
      </c>
      <c r="L22" s="11">
        <f>(I22/'Input &amp; Results'!$C$10)*'Input &amp; Results'!$C$11*720/42</f>
        <v>0</v>
      </c>
      <c r="M22" s="28">
        <f>(J22/'Input &amp; Results'!$C$12)*'Input &amp; Results'!$C$13*720/42</f>
        <v>2057.1428571428573</v>
      </c>
      <c r="N22" s="27">
        <f t="shared" si="6"/>
        <v>1.68</v>
      </c>
      <c r="O22" s="28">
        <f t="shared" si="7"/>
        <v>2057.1428571428573</v>
      </c>
      <c r="P22" s="14">
        <f>IF(A22&lt;'Input &amp; Results'!$C$16*3,(D22+1)*(1+'Input &amp; Results'!$C$7),E22)</f>
        <v>2.6999999999999997</v>
      </c>
      <c r="Q22" s="15">
        <f>IF(A22&lt;'Input &amp; Results'!$C$16,0,IF(A22&lt;('Input &amp; Results'!$C$16*2),'Input &amp; Results'!$C$15,IF(A22&lt;('Input &amp; Results'!$C$16*3),'Input &amp; Results'!$C$15*2,'Input &amp; Results'!$C$15*3)))</f>
        <v>0.67200000000000004</v>
      </c>
      <c r="R22" s="15">
        <f>IF(A22&lt;6,(ROUNDUP((P22-Q22)/'Input &amp; Results'!$C$10,0))*'Input &amp; Results'!$C$10,IF((P22-Q22)&lt;0,0,(ROUNDUP((P22-Q22)/'Input &amp; Results'!$C$12,0))*'Input &amp; Results'!$C$12))</f>
        <v>2.52</v>
      </c>
      <c r="S22" s="16">
        <f t="shared" si="8"/>
        <v>3.1920000000000002</v>
      </c>
      <c r="T22" s="38">
        <f>R22/'Input &amp; Results'!$C$12*'Input &amp; Results'!$C$13*720/42</f>
        <v>3085.7142857142858</v>
      </c>
      <c r="U22">
        <f t="shared" si="10"/>
        <v>2</v>
      </c>
    </row>
    <row r="23" spans="1:21" x14ac:dyDescent="0.35">
      <c r="A23">
        <v>21</v>
      </c>
      <c r="B23" s="7">
        <f>IF(A23&lt;'Input &amp; Results'!$C$6,MIN('Input &amp; Results'!$C$2+'Input &amp; Results'!$C$4*A23,'Input &amp; Results'!$C$3),MAX('Input &amp; Results'!C$3-('Input &amp; Results'!$C$3/('Input &amp; Results'!$C$5-'Input &amp; Results'!$C$6))*(A23-'Input &amp; Results'!$C$6),0))</f>
        <v>500</v>
      </c>
      <c r="C23" s="8">
        <f>IF(A23&lt;('Input &amp; Results'!$C$5*0.15),1.5,IF(A23&lt;('Input &amp; Results'!$C$5*0.25),2.5,IF(A23&lt;('Input &amp; Results'!$C$5*0.9),3.5,1.5)))</f>
        <v>2.5</v>
      </c>
      <c r="D23" s="8">
        <f t="shared" si="0"/>
        <v>1.25</v>
      </c>
      <c r="E23" s="9">
        <f>D23*(1+'Input &amp; Results'!$C$7)</f>
        <v>1.5</v>
      </c>
      <c r="F23">
        <f t="shared" si="2"/>
        <v>8.2125000000000004</v>
      </c>
      <c r="G23">
        <f t="shared" si="3"/>
        <v>3317.8500000000004</v>
      </c>
      <c r="H23">
        <f t="shared" si="4"/>
        <v>0.8198295033358044</v>
      </c>
      <c r="I23" s="10">
        <f>IF(A23&lt;12,(ROUNDUP(E23/'Input &amp; Results'!$C$10,0))*'Input &amp; Results'!$C$10,0)</f>
        <v>0</v>
      </c>
      <c r="J23" s="11">
        <f>IF(A23&gt;11,(ROUNDUP(E23/'Input &amp; Results'!$C$12,0))*'Input &amp; Results'!$C$12,0)</f>
        <v>1.68</v>
      </c>
      <c r="K23" s="11">
        <f t="shared" si="5"/>
        <v>1.68</v>
      </c>
      <c r="L23" s="11">
        <f>(I23/'Input &amp; Results'!$C$10)*'Input &amp; Results'!$C$11*720/42</f>
        <v>0</v>
      </c>
      <c r="M23" s="28">
        <f>(J23/'Input &amp; Results'!$C$12)*'Input &amp; Results'!$C$13*720/42</f>
        <v>2057.1428571428573</v>
      </c>
      <c r="N23" s="27">
        <f t="shared" si="6"/>
        <v>1.68</v>
      </c>
      <c r="O23" s="28">
        <f t="shared" si="7"/>
        <v>2057.1428571428573</v>
      </c>
      <c r="P23" s="14">
        <f>IF(A23&lt;'Input &amp; Results'!$C$16*3,(D23+1)*(1+'Input &amp; Results'!$C$7),E23)</f>
        <v>2.6999999999999997</v>
      </c>
      <c r="Q23" s="15">
        <f>IF(A23&lt;'Input &amp; Results'!$C$16,0,IF(A23&lt;('Input &amp; Results'!$C$16*2),'Input &amp; Results'!$C$15,IF(A23&lt;('Input &amp; Results'!$C$16*3),'Input &amp; Results'!$C$15*2,'Input &amp; Results'!$C$15*3)))</f>
        <v>0.67200000000000004</v>
      </c>
      <c r="R23" s="15">
        <f>IF(A23&lt;6,(ROUNDUP((P23-Q23)/'Input &amp; Results'!$C$10,0))*'Input &amp; Results'!$C$10,IF((P23-Q23)&lt;0,0,(ROUNDUP((P23-Q23)/'Input &amp; Results'!$C$12,0))*'Input &amp; Results'!$C$12))</f>
        <v>2.52</v>
      </c>
      <c r="S23" s="16">
        <f t="shared" si="8"/>
        <v>3.1920000000000002</v>
      </c>
      <c r="T23" s="38">
        <f>R23/'Input &amp; Results'!$C$12*'Input &amp; Results'!$C$13*720/42</f>
        <v>3085.7142857142858</v>
      </c>
      <c r="U23">
        <f t="shared" si="10"/>
        <v>2</v>
      </c>
    </row>
    <row r="24" spans="1:21" x14ac:dyDescent="0.35">
      <c r="A24">
        <v>22</v>
      </c>
      <c r="B24" s="7">
        <f>IF(A24&lt;'Input &amp; Results'!$C$6,MIN('Input &amp; Results'!$C$2+'Input &amp; Results'!$C$4*A24,'Input &amp; Results'!$C$3),MAX('Input &amp; Results'!C$3-('Input &amp; Results'!$C$3/('Input &amp; Results'!$C$5-'Input &amp; Results'!$C$6))*(A24-'Input &amp; Results'!$C$6),0))</f>
        <v>500</v>
      </c>
      <c r="C24" s="8">
        <f>IF(A24&lt;('Input &amp; Results'!$C$5*0.15),1.5,IF(A24&lt;('Input &amp; Results'!$C$5*0.25),2.5,IF(A24&lt;('Input &amp; Results'!$C$5*0.9),3.5,1.5)))</f>
        <v>2.5</v>
      </c>
      <c r="D24" s="8">
        <f t="shared" si="0"/>
        <v>1.25</v>
      </c>
      <c r="E24" s="9">
        <f>D24*(1+'Input &amp; Results'!$C$7)</f>
        <v>1.5</v>
      </c>
      <c r="F24">
        <f t="shared" si="2"/>
        <v>8.2125000000000004</v>
      </c>
      <c r="G24">
        <f t="shared" si="3"/>
        <v>3317.8500000000004</v>
      </c>
      <c r="H24">
        <f t="shared" si="4"/>
        <v>0.8198295033358044</v>
      </c>
      <c r="I24" s="10">
        <f>IF(A24&lt;12,(ROUNDUP(E24/'Input &amp; Results'!$C$10,0))*'Input &amp; Results'!$C$10,0)</f>
        <v>0</v>
      </c>
      <c r="J24" s="11">
        <f>IF(A24&gt;11,(ROUNDUP(E24/'Input &amp; Results'!$C$12,0))*'Input &amp; Results'!$C$12,0)</f>
        <v>1.68</v>
      </c>
      <c r="K24" s="11">
        <f t="shared" si="5"/>
        <v>1.68</v>
      </c>
      <c r="L24" s="11">
        <f>(I24/'Input &amp; Results'!$C$10)*'Input &amp; Results'!$C$11*720/42</f>
        <v>0</v>
      </c>
      <c r="M24" s="28">
        <f>(J24/'Input &amp; Results'!$C$12)*'Input &amp; Results'!$C$13*720/42</f>
        <v>2057.1428571428573</v>
      </c>
      <c r="N24" s="27">
        <f t="shared" si="6"/>
        <v>1.68</v>
      </c>
      <c r="O24" s="28">
        <f t="shared" si="7"/>
        <v>2057.1428571428573</v>
      </c>
      <c r="P24" s="14">
        <f>IF(A24&lt;'Input &amp; Results'!$C$16*3,(D24+1)*(1+'Input &amp; Results'!$C$7),E24)</f>
        <v>2.6999999999999997</v>
      </c>
      <c r="Q24" s="15">
        <f>IF(A24&lt;'Input &amp; Results'!$C$16,0,IF(A24&lt;('Input &amp; Results'!$C$16*2),'Input &amp; Results'!$C$15,IF(A24&lt;('Input &amp; Results'!$C$16*3),'Input &amp; Results'!$C$15*2,'Input &amp; Results'!$C$15*3)))</f>
        <v>0.67200000000000004</v>
      </c>
      <c r="R24" s="15">
        <f>IF(A24&lt;6,(ROUNDUP((P24-Q24)/'Input &amp; Results'!$C$10,0))*'Input &amp; Results'!$C$10,IF((P24-Q24)&lt;0,0,(ROUNDUP((P24-Q24)/'Input &amp; Results'!$C$12,0))*'Input &amp; Results'!$C$12))</f>
        <v>2.52</v>
      </c>
      <c r="S24" s="16">
        <f t="shared" si="8"/>
        <v>3.1920000000000002</v>
      </c>
      <c r="T24" s="38">
        <f>R24/'Input &amp; Results'!$C$12*'Input &amp; Results'!$C$13*720/42</f>
        <v>3085.7142857142858</v>
      </c>
      <c r="U24">
        <f t="shared" si="10"/>
        <v>2</v>
      </c>
    </row>
    <row r="25" spans="1:21" x14ac:dyDescent="0.35">
      <c r="A25">
        <v>23</v>
      </c>
      <c r="B25" s="7">
        <f>IF(A25&lt;'Input &amp; Results'!$C$6,MIN('Input &amp; Results'!$C$2+'Input &amp; Results'!$C$4*A25,'Input &amp; Results'!$C$3),MAX('Input &amp; Results'!C$3-('Input &amp; Results'!$C$3/('Input &amp; Results'!$C$5-'Input &amp; Results'!$C$6))*(A25-'Input &amp; Results'!$C$6),0))</f>
        <v>500</v>
      </c>
      <c r="C25" s="8">
        <f>IF(A25&lt;('Input &amp; Results'!$C$5*0.15),1.5,IF(A25&lt;('Input &amp; Results'!$C$5*0.25),2.5,IF(A25&lt;('Input &amp; Results'!$C$5*0.9),3.5,1.5)))</f>
        <v>2.5</v>
      </c>
      <c r="D25" s="8">
        <f t="shared" si="0"/>
        <v>1.25</v>
      </c>
      <c r="E25" s="9">
        <f>D25*(1+'Input &amp; Results'!$C$7)</f>
        <v>1.5</v>
      </c>
      <c r="F25">
        <f t="shared" si="2"/>
        <v>8.2125000000000004</v>
      </c>
      <c r="G25">
        <f t="shared" si="3"/>
        <v>3317.8500000000004</v>
      </c>
      <c r="H25">
        <f t="shared" si="4"/>
        <v>0.8198295033358044</v>
      </c>
      <c r="I25" s="10">
        <f>IF(A25&lt;12,(ROUNDUP(E25/'Input &amp; Results'!$C$10,0))*'Input &amp; Results'!$C$10,0)</f>
        <v>0</v>
      </c>
      <c r="J25" s="11">
        <f>IF(A25&gt;11,(ROUNDUP(E25/'Input &amp; Results'!$C$12,0))*'Input &amp; Results'!$C$12,0)</f>
        <v>1.68</v>
      </c>
      <c r="K25" s="11">
        <f t="shared" si="5"/>
        <v>1.68</v>
      </c>
      <c r="L25" s="11">
        <f>(I25/'Input &amp; Results'!$C$10)*'Input &amp; Results'!$C$11*720/42</f>
        <v>0</v>
      </c>
      <c r="M25" s="28">
        <f>(J25/'Input &amp; Results'!$C$12)*'Input &amp; Results'!$C$13*720/42</f>
        <v>2057.1428571428573</v>
      </c>
      <c r="N25" s="27">
        <f t="shared" si="6"/>
        <v>1.68</v>
      </c>
      <c r="O25" s="28">
        <f t="shared" si="7"/>
        <v>2057.1428571428573</v>
      </c>
      <c r="P25" s="14">
        <f>IF(A25&lt;'Input &amp; Results'!$C$16*3,(D25+1)*(1+'Input &amp; Results'!$C$7),E25)</f>
        <v>2.6999999999999997</v>
      </c>
      <c r="Q25" s="15">
        <f>IF(A25&lt;'Input &amp; Results'!$C$16,0,IF(A25&lt;('Input &amp; Results'!$C$16*2),'Input &amp; Results'!$C$15,IF(A25&lt;('Input &amp; Results'!$C$16*3),'Input &amp; Results'!$C$15*2,'Input &amp; Results'!$C$15*3)))</f>
        <v>0.67200000000000004</v>
      </c>
      <c r="R25" s="15">
        <f>IF(A25&lt;6,(ROUNDUP((P25-Q25)/'Input &amp; Results'!$C$10,0))*'Input &amp; Results'!$C$10,IF((P25-Q25)&lt;0,0,(ROUNDUP((P25-Q25)/'Input &amp; Results'!$C$12,0))*'Input &amp; Results'!$C$12))</f>
        <v>2.52</v>
      </c>
      <c r="S25" s="16">
        <f t="shared" si="8"/>
        <v>3.1920000000000002</v>
      </c>
      <c r="T25" s="38">
        <f>R25/'Input &amp; Results'!$C$12*'Input &amp; Results'!$C$13*720/42</f>
        <v>3085.7142857142858</v>
      </c>
      <c r="U25">
        <f t="shared" si="10"/>
        <v>2</v>
      </c>
    </row>
    <row r="26" spans="1:21" x14ac:dyDescent="0.35">
      <c r="A26">
        <v>24</v>
      </c>
      <c r="B26" s="7">
        <f>IF(A26&lt;'Input &amp; Results'!$C$6,MIN('Input &amp; Results'!$C$2+'Input &amp; Results'!$C$4*A26,'Input &amp; Results'!$C$3),MAX('Input &amp; Results'!C$3-('Input &amp; Results'!$C$3/('Input &amp; Results'!$C$5-'Input &amp; Results'!$C$6))*(A26-'Input &amp; Results'!$C$6),0))</f>
        <v>500</v>
      </c>
      <c r="C26" s="8">
        <f>IF(A26&lt;('Input &amp; Results'!$C$5*0.15),1.5,IF(A26&lt;('Input &amp; Results'!$C$5*0.25),2.5,IF(A26&lt;('Input &amp; Results'!$C$5*0.9),3.5,1.5)))</f>
        <v>2.5</v>
      </c>
      <c r="D26" s="8">
        <f t="shared" si="0"/>
        <v>1.25</v>
      </c>
      <c r="E26" s="9">
        <f>D26*(1+'Input &amp; Results'!$C$7)</f>
        <v>1.5</v>
      </c>
      <c r="F26">
        <f t="shared" si="2"/>
        <v>8.2125000000000004</v>
      </c>
      <c r="G26">
        <f t="shared" si="3"/>
        <v>3317.8500000000004</v>
      </c>
      <c r="H26">
        <f t="shared" si="4"/>
        <v>0.8198295033358044</v>
      </c>
      <c r="I26" s="10">
        <f>IF(A26&lt;12,(ROUNDUP(E26/'Input &amp; Results'!$C$10,0))*'Input &amp; Results'!$C$10,0)</f>
        <v>0</v>
      </c>
      <c r="J26" s="11">
        <f>IF(A26&gt;11,(ROUNDUP(E26/'Input &amp; Results'!$C$12,0))*'Input &amp; Results'!$C$12,0)</f>
        <v>1.68</v>
      </c>
      <c r="K26" s="11">
        <f t="shared" si="5"/>
        <v>1.68</v>
      </c>
      <c r="L26" s="11">
        <f>(I26/'Input &amp; Results'!$C$10)*'Input &amp; Results'!$C$11*720/42</f>
        <v>0</v>
      </c>
      <c r="M26" s="28">
        <f>(J26/'Input &amp; Results'!$C$12)*'Input &amp; Results'!$C$13*720/42</f>
        <v>2057.1428571428573</v>
      </c>
      <c r="N26" s="27">
        <f t="shared" si="6"/>
        <v>1.68</v>
      </c>
      <c r="O26" s="28">
        <f t="shared" si="7"/>
        <v>2057.1428571428573</v>
      </c>
      <c r="P26" s="14">
        <f>IF(A26&lt;'Input &amp; Results'!$C$16*3,(D26+1)*(1+'Input &amp; Results'!$C$7),E26)</f>
        <v>2.6999999999999997</v>
      </c>
      <c r="Q26" s="15">
        <f>IF(A26&lt;'Input &amp; Results'!$C$16,0,IF(A26&lt;('Input &amp; Results'!$C$16*2),'Input &amp; Results'!$C$15,IF(A26&lt;('Input &amp; Results'!$C$16*3),'Input &amp; Results'!$C$15*2,'Input &amp; Results'!$C$15*3)))</f>
        <v>1.3440000000000001</v>
      </c>
      <c r="R26" s="15">
        <f>IF(A26&lt;6,(ROUNDUP((P26-Q26)/'Input &amp; Results'!$C$10,0))*'Input &amp; Results'!$C$10,IF((P26-Q26)&lt;0,0,(ROUNDUP((P26-Q26)/'Input &amp; Results'!$C$12,0))*'Input &amp; Results'!$C$12))</f>
        <v>1.68</v>
      </c>
      <c r="S26" s="16">
        <f t="shared" si="8"/>
        <v>3.024</v>
      </c>
      <c r="T26" s="38">
        <f>R26/'Input &amp; Results'!$C$12*'Input &amp; Results'!$C$13*720/42</f>
        <v>2057.1428571428573</v>
      </c>
      <c r="U26">
        <f t="shared" si="10"/>
        <v>2</v>
      </c>
    </row>
    <row r="27" spans="1:21" x14ac:dyDescent="0.35">
      <c r="A27">
        <v>25</v>
      </c>
      <c r="B27" s="7">
        <f>IF(A27&lt;'Input &amp; Results'!$C$6,MIN('Input &amp; Results'!$C$2+'Input &amp; Results'!$C$4*A27,'Input &amp; Results'!$C$3),MAX('Input &amp; Results'!C$3-('Input &amp; Results'!$C$3/('Input &amp; Results'!$C$5-'Input &amp; Results'!$C$6))*(A27-'Input &amp; Results'!$C$6),0))</f>
        <v>500</v>
      </c>
      <c r="C27" s="8">
        <f>IF(A27&lt;('Input &amp; Results'!$C$5*0.15),1.5,IF(A27&lt;('Input &amp; Results'!$C$5*0.25),2.5,IF(A27&lt;('Input &amp; Results'!$C$5*0.9),3.5,1.5)))</f>
        <v>2.5</v>
      </c>
      <c r="D27" s="8">
        <f t="shared" si="0"/>
        <v>1.25</v>
      </c>
      <c r="E27" s="9">
        <f>D27*(1+'Input &amp; Results'!$C$7)</f>
        <v>1.5</v>
      </c>
      <c r="F27">
        <f t="shared" si="2"/>
        <v>8.2125000000000004</v>
      </c>
      <c r="G27">
        <f t="shared" si="3"/>
        <v>3317.8500000000004</v>
      </c>
      <c r="H27">
        <f t="shared" si="4"/>
        <v>0.8198295033358044</v>
      </c>
      <c r="I27" s="10">
        <f>IF(A27&lt;12,(ROUNDUP(E27/'Input &amp; Results'!$C$10,0))*'Input &amp; Results'!$C$10,0)</f>
        <v>0</v>
      </c>
      <c r="J27" s="11">
        <f>IF(A27&gt;11,(ROUNDUP(E27/'Input &amp; Results'!$C$12,0))*'Input &amp; Results'!$C$12,0)</f>
        <v>1.68</v>
      </c>
      <c r="K27" s="11">
        <f t="shared" si="5"/>
        <v>1.68</v>
      </c>
      <c r="L27" s="11">
        <f>(I27/'Input &amp; Results'!$C$10)*'Input &amp; Results'!$C$11*720/42</f>
        <v>0</v>
      </c>
      <c r="M27" s="28">
        <f>(J27/'Input &amp; Results'!$C$12)*'Input &amp; Results'!$C$13*720/42</f>
        <v>2057.1428571428573</v>
      </c>
      <c r="N27" s="27">
        <f t="shared" si="6"/>
        <v>1.68</v>
      </c>
      <c r="O27" s="28">
        <f t="shared" si="7"/>
        <v>2057.1428571428573</v>
      </c>
      <c r="P27" s="14">
        <f>IF(A27&lt;'Input &amp; Results'!$C$16*3,(D27+1)*(1+'Input &amp; Results'!$C$7),E27)</f>
        <v>2.6999999999999997</v>
      </c>
      <c r="Q27" s="15">
        <f>IF(A27&lt;'Input &amp; Results'!$C$16,0,IF(A27&lt;('Input &amp; Results'!$C$16*2),'Input &amp; Results'!$C$15,IF(A27&lt;('Input &amp; Results'!$C$16*3),'Input &amp; Results'!$C$15*2,'Input &amp; Results'!$C$15*3)))</f>
        <v>1.3440000000000001</v>
      </c>
      <c r="R27" s="15">
        <f>IF(A27&lt;6,(ROUNDUP((P27-Q27)/'Input &amp; Results'!$C$10,0))*'Input &amp; Results'!$C$10,IF((P27-Q27)&lt;0,0,(ROUNDUP((P27-Q27)/'Input &amp; Results'!$C$12,0))*'Input &amp; Results'!$C$12))</f>
        <v>1.68</v>
      </c>
      <c r="S27" s="16">
        <f t="shared" si="8"/>
        <v>3.024</v>
      </c>
      <c r="T27" s="38">
        <f>R27/'Input &amp; Results'!$C$12*'Input &amp; Results'!$C$13*720/42</f>
        <v>2057.1428571428573</v>
      </c>
      <c r="U27">
        <f t="shared" si="10"/>
        <v>3</v>
      </c>
    </row>
    <row r="28" spans="1:21" x14ac:dyDescent="0.35">
      <c r="A28">
        <v>26</v>
      </c>
      <c r="B28" s="7">
        <f>IF(A28&lt;'Input &amp; Results'!$C$6,MIN('Input &amp; Results'!$C$2+'Input &amp; Results'!$C$4*A28,'Input &amp; Results'!$C$3),MAX('Input &amp; Results'!C$3-('Input &amp; Results'!$C$3/('Input &amp; Results'!$C$5-'Input &amp; Results'!$C$6))*(A28-'Input &amp; Results'!$C$6),0))</f>
        <v>500</v>
      </c>
      <c r="C28" s="8">
        <f>IF(A28&lt;('Input &amp; Results'!$C$5*0.15),1.5,IF(A28&lt;('Input &amp; Results'!$C$5*0.25),2.5,IF(A28&lt;('Input &amp; Results'!$C$5*0.9),3.5,1.5)))</f>
        <v>2.5</v>
      </c>
      <c r="D28" s="8">
        <f t="shared" si="0"/>
        <v>1.25</v>
      </c>
      <c r="E28" s="9">
        <f>D28*(1+'Input &amp; Results'!$C$7)</f>
        <v>1.5</v>
      </c>
      <c r="F28">
        <f t="shared" si="2"/>
        <v>8.2125000000000004</v>
      </c>
      <c r="G28">
        <f t="shared" si="3"/>
        <v>3317.8500000000004</v>
      </c>
      <c r="H28">
        <f t="shared" si="4"/>
        <v>0.8198295033358044</v>
      </c>
      <c r="I28" s="10">
        <f>IF(A28&lt;12,(ROUNDUP(E28/'Input &amp; Results'!$C$10,0))*'Input &amp; Results'!$C$10,0)</f>
        <v>0</v>
      </c>
      <c r="J28" s="11">
        <f>IF(A28&gt;11,(ROUNDUP(E28/'Input &amp; Results'!$C$12,0))*'Input &amp; Results'!$C$12,0)</f>
        <v>1.68</v>
      </c>
      <c r="K28" s="11">
        <f t="shared" si="5"/>
        <v>1.68</v>
      </c>
      <c r="L28" s="11">
        <f>(I28/'Input &amp; Results'!$C$10)*'Input &amp; Results'!$C$11*720/42</f>
        <v>0</v>
      </c>
      <c r="M28" s="28">
        <f>(J28/'Input &amp; Results'!$C$12)*'Input &amp; Results'!$C$13*720/42</f>
        <v>2057.1428571428573</v>
      </c>
      <c r="N28" s="27">
        <f t="shared" si="6"/>
        <v>1.68</v>
      </c>
      <c r="O28" s="28">
        <f t="shared" si="7"/>
        <v>2057.1428571428573</v>
      </c>
      <c r="P28" s="14">
        <f>IF(A28&lt;'Input &amp; Results'!$C$16*3,(D28+1)*(1+'Input &amp; Results'!$C$7),E28)</f>
        <v>2.6999999999999997</v>
      </c>
      <c r="Q28" s="15">
        <f>IF(A28&lt;'Input &amp; Results'!$C$16,0,IF(A28&lt;('Input &amp; Results'!$C$16*2),'Input &amp; Results'!$C$15,IF(A28&lt;('Input &amp; Results'!$C$16*3),'Input &amp; Results'!$C$15*2,'Input &amp; Results'!$C$15*3)))</f>
        <v>1.3440000000000001</v>
      </c>
      <c r="R28" s="15">
        <f>IF(A28&lt;6,(ROUNDUP((P28-Q28)/'Input &amp; Results'!$C$10,0))*'Input &amp; Results'!$C$10,IF((P28-Q28)&lt;0,0,(ROUNDUP((P28-Q28)/'Input &amp; Results'!$C$12,0))*'Input &amp; Results'!$C$12))</f>
        <v>1.68</v>
      </c>
      <c r="S28" s="16">
        <f t="shared" si="8"/>
        <v>3.024</v>
      </c>
      <c r="T28" s="38">
        <f>R28/'Input &amp; Results'!$C$12*'Input &amp; Results'!$C$13*720/42</f>
        <v>2057.1428571428573</v>
      </c>
      <c r="U28">
        <f t="shared" si="10"/>
        <v>3</v>
      </c>
    </row>
    <row r="29" spans="1:21" x14ac:dyDescent="0.35">
      <c r="A29">
        <v>27</v>
      </c>
      <c r="B29" s="7">
        <f>IF(A29&lt;'Input &amp; Results'!$C$6,MIN('Input &amp; Results'!$C$2+'Input &amp; Results'!$C$4*A29,'Input &amp; Results'!$C$3),MAX('Input &amp; Results'!C$3-('Input &amp; Results'!$C$3/('Input &amp; Results'!$C$5-'Input &amp; Results'!$C$6))*(A29-'Input &amp; Results'!$C$6),0))</f>
        <v>500</v>
      </c>
      <c r="C29" s="8">
        <f>IF(A29&lt;('Input &amp; Results'!$C$5*0.15),1.5,IF(A29&lt;('Input &amp; Results'!$C$5*0.25),2.5,IF(A29&lt;('Input &amp; Results'!$C$5*0.9),3.5,1.5)))</f>
        <v>2.5</v>
      </c>
      <c r="D29" s="8">
        <f t="shared" si="0"/>
        <v>1.25</v>
      </c>
      <c r="E29" s="9">
        <f>D29*(1+'Input &amp; Results'!$C$7)</f>
        <v>1.5</v>
      </c>
      <c r="F29">
        <f t="shared" si="2"/>
        <v>8.2125000000000004</v>
      </c>
      <c r="G29">
        <f t="shared" si="3"/>
        <v>3317.8500000000004</v>
      </c>
      <c r="H29">
        <f t="shared" si="4"/>
        <v>0.8198295033358044</v>
      </c>
      <c r="I29" s="10">
        <f>IF(A29&lt;12,(ROUNDUP(E29/'Input &amp; Results'!$C$10,0))*'Input &amp; Results'!$C$10,0)</f>
        <v>0</v>
      </c>
      <c r="J29" s="11">
        <f>IF(A29&gt;11,(ROUNDUP(E29/'Input &amp; Results'!$C$12,0))*'Input &amp; Results'!$C$12,0)</f>
        <v>1.68</v>
      </c>
      <c r="K29" s="11">
        <f t="shared" si="5"/>
        <v>1.68</v>
      </c>
      <c r="L29" s="11">
        <f>(I29/'Input &amp; Results'!$C$10)*'Input &amp; Results'!$C$11*720/42</f>
        <v>0</v>
      </c>
      <c r="M29" s="28">
        <f>(J29/'Input &amp; Results'!$C$12)*'Input &amp; Results'!$C$13*720/42</f>
        <v>2057.1428571428573</v>
      </c>
      <c r="N29" s="27">
        <f t="shared" si="6"/>
        <v>1.68</v>
      </c>
      <c r="O29" s="28">
        <f t="shared" si="7"/>
        <v>2057.1428571428573</v>
      </c>
      <c r="P29" s="14">
        <f>IF(A29&lt;'Input &amp; Results'!$C$16*3,(D29+1)*(1+'Input &amp; Results'!$C$7),E29)</f>
        <v>2.6999999999999997</v>
      </c>
      <c r="Q29" s="15">
        <f>IF(A29&lt;'Input &amp; Results'!$C$16,0,IF(A29&lt;('Input &amp; Results'!$C$16*2),'Input &amp; Results'!$C$15,IF(A29&lt;('Input &amp; Results'!$C$16*3),'Input &amp; Results'!$C$15*2,'Input &amp; Results'!$C$15*3)))</f>
        <v>1.3440000000000001</v>
      </c>
      <c r="R29" s="15">
        <f>IF(A29&lt;6,(ROUNDUP((P29-Q29)/'Input &amp; Results'!$C$10,0))*'Input &amp; Results'!$C$10,IF((P29-Q29)&lt;0,0,(ROUNDUP((P29-Q29)/'Input &amp; Results'!$C$12,0))*'Input &amp; Results'!$C$12))</f>
        <v>1.68</v>
      </c>
      <c r="S29" s="16">
        <f t="shared" si="8"/>
        <v>3.024</v>
      </c>
      <c r="T29" s="38">
        <f>R29/'Input &amp; Results'!$C$12*'Input &amp; Results'!$C$13*720/42</f>
        <v>2057.1428571428573</v>
      </c>
      <c r="U29">
        <f t="shared" si="10"/>
        <v>3</v>
      </c>
    </row>
    <row r="30" spans="1:21" x14ac:dyDescent="0.35">
      <c r="A30">
        <v>28</v>
      </c>
      <c r="B30" s="7">
        <f>IF(A30&lt;'Input &amp; Results'!$C$6,MIN('Input &amp; Results'!$C$2+'Input &amp; Results'!$C$4*A30,'Input &amp; Results'!$C$3),MAX('Input &amp; Results'!C$3-('Input &amp; Results'!$C$3/('Input &amp; Results'!$C$5-'Input &amp; Results'!$C$6))*(A30-'Input &amp; Results'!$C$6),0))</f>
        <v>500</v>
      </c>
      <c r="C30" s="8">
        <f>IF(A30&lt;('Input &amp; Results'!$C$5*0.15),1.5,IF(A30&lt;('Input &amp; Results'!$C$5*0.25),2.5,IF(A30&lt;('Input &amp; Results'!$C$5*0.9),3.5,1.5)))</f>
        <v>2.5</v>
      </c>
      <c r="D30" s="8">
        <f t="shared" si="0"/>
        <v>1.25</v>
      </c>
      <c r="E30" s="9">
        <f>D30*(1+'Input &amp; Results'!$C$7)</f>
        <v>1.5</v>
      </c>
      <c r="F30">
        <f t="shared" si="2"/>
        <v>8.2125000000000004</v>
      </c>
      <c r="G30">
        <f t="shared" si="3"/>
        <v>3317.8500000000004</v>
      </c>
      <c r="H30">
        <f t="shared" si="4"/>
        <v>0.8198295033358044</v>
      </c>
      <c r="I30" s="10">
        <f>IF(A30&lt;12,(ROUNDUP(E30/'Input &amp; Results'!$C$10,0))*'Input &amp; Results'!$C$10,0)</f>
        <v>0</v>
      </c>
      <c r="J30" s="11">
        <f>IF(A30&gt;11,(ROUNDUP(E30/'Input &amp; Results'!$C$12,0))*'Input &amp; Results'!$C$12,0)</f>
        <v>1.68</v>
      </c>
      <c r="K30" s="11">
        <f t="shared" si="5"/>
        <v>1.68</v>
      </c>
      <c r="L30" s="11">
        <f>(I30/'Input &amp; Results'!$C$10)*'Input &amp; Results'!$C$11*720/42</f>
        <v>0</v>
      </c>
      <c r="M30" s="28">
        <f>(J30/'Input &amp; Results'!$C$12)*'Input &amp; Results'!$C$13*720/42</f>
        <v>2057.1428571428573</v>
      </c>
      <c r="N30" s="27">
        <f t="shared" si="6"/>
        <v>1.68</v>
      </c>
      <c r="O30" s="28">
        <f t="shared" si="7"/>
        <v>2057.1428571428573</v>
      </c>
      <c r="P30" s="14">
        <f>IF(A30&lt;'Input &amp; Results'!$C$16*3,(D30+1)*(1+'Input &amp; Results'!$C$7),E30)</f>
        <v>2.6999999999999997</v>
      </c>
      <c r="Q30" s="15">
        <f>IF(A30&lt;'Input &amp; Results'!$C$16,0,IF(A30&lt;('Input &amp; Results'!$C$16*2),'Input &amp; Results'!$C$15,IF(A30&lt;('Input &amp; Results'!$C$16*3),'Input &amp; Results'!$C$15*2,'Input &amp; Results'!$C$15*3)))</f>
        <v>1.3440000000000001</v>
      </c>
      <c r="R30" s="15">
        <f>IF(A30&lt;6,(ROUNDUP((P30-Q30)/'Input &amp; Results'!$C$10,0))*'Input &amp; Results'!$C$10,IF((P30-Q30)&lt;0,0,(ROUNDUP((P30-Q30)/'Input &amp; Results'!$C$12,0))*'Input &amp; Results'!$C$12))</f>
        <v>1.68</v>
      </c>
      <c r="S30" s="16">
        <f t="shared" si="8"/>
        <v>3.024</v>
      </c>
      <c r="T30" s="38">
        <f>R30/'Input &amp; Results'!$C$12*'Input &amp; Results'!$C$13*720/42</f>
        <v>2057.1428571428573</v>
      </c>
      <c r="U30">
        <f t="shared" si="10"/>
        <v>3</v>
      </c>
    </row>
    <row r="31" spans="1:21" x14ac:dyDescent="0.35">
      <c r="A31">
        <v>29</v>
      </c>
      <c r="B31" s="7">
        <f>IF(A31&lt;'Input &amp; Results'!$C$6,MIN('Input &amp; Results'!$C$2+'Input &amp; Results'!$C$4*A31,'Input &amp; Results'!$C$3),MAX('Input &amp; Results'!C$3-('Input &amp; Results'!$C$3/('Input &amp; Results'!$C$5-'Input &amp; Results'!$C$6))*(A31-'Input &amp; Results'!$C$6),0))</f>
        <v>500</v>
      </c>
      <c r="C31" s="8">
        <f>IF(A31&lt;('Input &amp; Results'!$C$5*0.15),1.5,IF(A31&lt;('Input &amp; Results'!$C$5*0.25),2.5,IF(A31&lt;('Input &amp; Results'!$C$5*0.9),3.5,1.5)))</f>
        <v>2.5</v>
      </c>
      <c r="D31" s="8">
        <f t="shared" si="0"/>
        <v>1.25</v>
      </c>
      <c r="E31" s="9">
        <f>D31*(1+'Input &amp; Results'!$C$7)</f>
        <v>1.5</v>
      </c>
      <c r="F31">
        <f t="shared" si="2"/>
        <v>8.2125000000000004</v>
      </c>
      <c r="G31">
        <f t="shared" si="3"/>
        <v>3317.8500000000004</v>
      </c>
      <c r="H31">
        <f t="shared" si="4"/>
        <v>0.8198295033358044</v>
      </c>
      <c r="I31" s="10">
        <f>IF(A31&lt;12,(ROUNDUP(E31/'Input &amp; Results'!$C$10,0))*'Input &amp; Results'!$C$10,0)</f>
        <v>0</v>
      </c>
      <c r="J31" s="11">
        <f>IF(A31&gt;11,(ROUNDUP(E31/'Input &amp; Results'!$C$12,0))*'Input &amp; Results'!$C$12,0)</f>
        <v>1.68</v>
      </c>
      <c r="K31" s="11">
        <f t="shared" si="5"/>
        <v>1.68</v>
      </c>
      <c r="L31" s="11">
        <f>(I31/'Input &amp; Results'!$C$10)*'Input &amp; Results'!$C$11*720/42</f>
        <v>0</v>
      </c>
      <c r="M31" s="28">
        <f>(J31/'Input &amp; Results'!$C$12)*'Input &amp; Results'!$C$13*720/42</f>
        <v>2057.1428571428573</v>
      </c>
      <c r="N31" s="27">
        <f t="shared" si="6"/>
        <v>1.68</v>
      </c>
      <c r="O31" s="28">
        <f t="shared" si="7"/>
        <v>2057.1428571428573</v>
      </c>
      <c r="P31" s="14">
        <f>IF(A31&lt;'Input &amp; Results'!$C$16*3,(D31+1)*(1+'Input &amp; Results'!$C$7),E31)</f>
        <v>2.6999999999999997</v>
      </c>
      <c r="Q31" s="15">
        <f>IF(A31&lt;'Input &amp; Results'!$C$16,0,IF(A31&lt;('Input &amp; Results'!$C$16*2),'Input &amp; Results'!$C$15,IF(A31&lt;('Input &amp; Results'!$C$16*3),'Input &amp; Results'!$C$15*2,'Input &amp; Results'!$C$15*3)))</f>
        <v>1.3440000000000001</v>
      </c>
      <c r="R31" s="15">
        <f>IF(A31&lt;6,(ROUNDUP((P31-Q31)/'Input &amp; Results'!$C$10,0))*'Input &amp; Results'!$C$10,IF((P31-Q31)&lt;0,0,(ROUNDUP((P31-Q31)/'Input &amp; Results'!$C$12,0))*'Input &amp; Results'!$C$12))</f>
        <v>1.68</v>
      </c>
      <c r="S31" s="16">
        <f t="shared" si="8"/>
        <v>3.024</v>
      </c>
      <c r="T31" s="38">
        <f>R31/'Input &amp; Results'!$C$12*'Input &amp; Results'!$C$13*720/42</f>
        <v>2057.1428571428573</v>
      </c>
      <c r="U31">
        <f t="shared" si="10"/>
        <v>3</v>
      </c>
    </row>
    <row r="32" spans="1:21" x14ac:dyDescent="0.35">
      <c r="A32">
        <v>30</v>
      </c>
      <c r="B32" s="7">
        <f>IF(A32&lt;'Input &amp; Results'!$C$6,MIN('Input &amp; Results'!$C$2+'Input &amp; Results'!$C$4*A32,'Input &amp; Results'!$C$3),MAX('Input &amp; Results'!C$3-('Input &amp; Results'!$C$3/('Input &amp; Results'!$C$5-'Input &amp; Results'!$C$6))*(A32-'Input &amp; Results'!$C$6),0))</f>
        <v>500</v>
      </c>
      <c r="C32" s="8">
        <f>IF(A32&lt;('Input &amp; Results'!$C$5*0.15),1.5,IF(A32&lt;('Input &amp; Results'!$C$5*0.25),2.5,IF(A32&lt;('Input &amp; Results'!$C$5*0.9),3.5,1.5)))</f>
        <v>3.5</v>
      </c>
      <c r="D32" s="8">
        <f t="shared" si="0"/>
        <v>1.75</v>
      </c>
      <c r="E32" s="9">
        <f>D32*(1+'Input &amp; Results'!$C$7)</f>
        <v>2.1</v>
      </c>
      <c r="F32">
        <f t="shared" si="2"/>
        <v>11.4975</v>
      </c>
      <c r="G32">
        <f t="shared" si="3"/>
        <v>4644.99</v>
      </c>
      <c r="H32">
        <f t="shared" si="4"/>
        <v>1.147761304670126</v>
      </c>
      <c r="I32" s="10">
        <f>IF(A32&lt;12,(ROUNDUP(E32/'Input &amp; Results'!$C$10,0))*'Input &amp; Results'!$C$10,0)</f>
        <v>0</v>
      </c>
      <c r="J32" s="11">
        <f>IF(A32&gt;11,(ROUNDUP(E32/'Input &amp; Results'!$C$12,0))*'Input &amp; Results'!$C$12,0)</f>
        <v>2.52</v>
      </c>
      <c r="K32" s="11">
        <f t="shared" si="5"/>
        <v>2.52</v>
      </c>
      <c r="L32" s="11">
        <f>(I32/'Input &amp; Results'!$C$10)*'Input &amp; Results'!$C$11*720/42</f>
        <v>0</v>
      </c>
      <c r="M32" s="28">
        <f>(J32/'Input &amp; Results'!$C$12)*'Input &amp; Results'!$C$13*720/42</f>
        <v>3085.7142857142858</v>
      </c>
      <c r="N32" s="27">
        <f t="shared" si="6"/>
        <v>2.52</v>
      </c>
      <c r="O32" s="28">
        <f t="shared" si="7"/>
        <v>3085.7142857142858</v>
      </c>
      <c r="P32" s="14">
        <f>IF(A32&lt;'Input &amp; Results'!$C$16*3,(D32+1)*(1+'Input &amp; Results'!$C$7),E32)</f>
        <v>3.3</v>
      </c>
      <c r="Q32" s="15">
        <f>IF(A32&lt;'Input &amp; Results'!$C$16,0,IF(A32&lt;('Input &amp; Results'!$C$16*2),'Input &amp; Results'!$C$15,IF(A32&lt;('Input &amp; Results'!$C$16*3),'Input &amp; Results'!$C$15*2,'Input &amp; Results'!$C$15*3)))</f>
        <v>1.3440000000000001</v>
      </c>
      <c r="R32" s="15">
        <f>IF(A32&lt;6,(ROUNDUP((P32-Q32)/'Input &amp; Results'!$C$10,0))*'Input &amp; Results'!$C$10,IF((P32-Q32)&lt;0,0,(ROUNDUP((P32-Q32)/'Input &amp; Results'!$C$12,0))*'Input &amp; Results'!$C$12))</f>
        <v>2.52</v>
      </c>
      <c r="S32" s="16">
        <f t="shared" si="8"/>
        <v>3.8639999999999999</v>
      </c>
      <c r="T32" s="38">
        <f>R32/'Input &amp; Results'!$C$12*'Input &amp; Results'!$C$13*720/42</f>
        <v>3085.7142857142858</v>
      </c>
      <c r="U32">
        <f t="shared" si="10"/>
        <v>3</v>
      </c>
    </row>
    <row r="33" spans="1:21" x14ac:dyDescent="0.35">
      <c r="A33">
        <v>31</v>
      </c>
      <c r="B33" s="7">
        <f>IF(A33&lt;'Input &amp; Results'!$C$6,MIN('Input &amp; Results'!$C$2+'Input &amp; Results'!$C$4*A33,'Input &amp; Results'!$C$3),MAX('Input &amp; Results'!C$3-('Input &amp; Results'!$C$3/('Input &amp; Results'!$C$5-'Input &amp; Results'!$C$6))*(A33-'Input &amp; Results'!$C$6),0))</f>
        <v>500</v>
      </c>
      <c r="C33" s="8">
        <f>IF(A33&lt;('Input &amp; Results'!$C$5*0.15),1.5,IF(A33&lt;('Input &amp; Results'!$C$5*0.25),2.5,IF(A33&lt;('Input &amp; Results'!$C$5*0.9),3.5,1.5)))</f>
        <v>3.5</v>
      </c>
      <c r="D33" s="8">
        <f t="shared" si="0"/>
        <v>1.75</v>
      </c>
      <c r="E33" s="9">
        <f>D33*(1+'Input &amp; Results'!$C$7)</f>
        <v>2.1</v>
      </c>
      <c r="F33">
        <f t="shared" si="2"/>
        <v>11.4975</v>
      </c>
      <c r="G33">
        <f t="shared" si="3"/>
        <v>4644.99</v>
      </c>
      <c r="H33">
        <f t="shared" si="4"/>
        <v>1.147761304670126</v>
      </c>
      <c r="I33" s="10">
        <f>IF(A33&lt;12,(ROUNDUP(E33/'Input &amp; Results'!$C$10,0))*'Input &amp; Results'!$C$10,0)</f>
        <v>0</v>
      </c>
      <c r="J33" s="11">
        <f>IF(A33&gt;11,(ROUNDUP(E33/'Input &amp; Results'!$C$12,0))*'Input &amp; Results'!$C$12,0)</f>
        <v>2.52</v>
      </c>
      <c r="K33" s="11">
        <f t="shared" si="5"/>
        <v>2.52</v>
      </c>
      <c r="L33" s="11">
        <f>(I33/'Input &amp; Results'!$C$10)*'Input &amp; Results'!$C$11*720/42</f>
        <v>0</v>
      </c>
      <c r="M33" s="28">
        <f>(J33/'Input &amp; Results'!$C$12)*'Input &amp; Results'!$C$13*720/42</f>
        <v>3085.7142857142858</v>
      </c>
      <c r="N33" s="27">
        <f t="shared" si="6"/>
        <v>2.52</v>
      </c>
      <c r="O33" s="28">
        <f t="shared" si="7"/>
        <v>3085.7142857142858</v>
      </c>
      <c r="P33" s="14">
        <f>IF(A33&lt;'Input &amp; Results'!$C$16*3,(D33+1)*(1+'Input &amp; Results'!$C$7),E33)</f>
        <v>3.3</v>
      </c>
      <c r="Q33" s="15">
        <f>IF(A33&lt;'Input &amp; Results'!$C$16,0,IF(A33&lt;('Input &amp; Results'!$C$16*2),'Input &amp; Results'!$C$15,IF(A33&lt;('Input &amp; Results'!$C$16*3),'Input &amp; Results'!$C$15*2,'Input &amp; Results'!$C$15*3)))</f>
        <v>1.3440000000000001</v>
      </c>
      <c r="R33" s="15">
        <f>IF(A33&lt;6,(ROUNDUP((P33-Q33)/'Input &amp; Results'!$C$10,0))*'Input &amp; Results'!$C$10,IF((P33-Q33)&lt;0,0,(ROUNDUP((P33-Q33)/'Input &amp; Results'!$C$12,0))*'Input &amp; Results'!$C$12))</f>
        <v>2.52</v>
      </c>
      <c r="S33" s="16">
        <f t="shared" si="8"/>
        <v>3.8639999999999999</v>
      </c>
      <c r="T33" s="38">
        <f>R33/'Input &amp; Results'!$C$12*'Input &amp; Results'!$C$13*720/42</f>
        <v>3085.7142857142858</v>
      </c>
      <c r="U33">
        <f t="shared" si="10"/>
        <v>3</v>
      </c>
    </row>
    <row r="34" spans="1:21" x14ac:dyDescent="0.35">
      <c r="A34">
        <v>32</v>
      </c>
      <c r="B34" s="7">
        <f>IF(A34&lt;'Input &amp; Results'!$C$6,MIN('Input &amp; Results'!$C$2+'Input &amp; Results'!$C$4*A34,'Input &amp; Results'!$C$3),MAX('Input &amp; Results'!C$3-('Input &amp; Results'!$C$3/('Input &amp; Results'!$C$5-'Input &amp; Results'!$C$6))*(A34-'Input &amp; Results'!$C$6),0))</f>
        <v>500</v>
      </c>
      <c r="C34" s="8">
        <f>IF(A34&lt;('Input &amp; Results'!$C$5*0.15),1.5,IF(A34&lt;('Input &amp; Results'!$C$5*0.25),2.5,IF(A34&lt;('Input &amp; Results'!$C$5*0.9),3.5,1.5)))</f>
        <v>3.5</v>
      </c>
      <c r="D34" s="8">
        <f t="shared" si="0"/>
        <v>1.75</v>
      </c>
      <c r="E34" s="9">
        <f>D34*(1+'Input &amp; Results'!$C$7)</f>
        <v>2.1</v>
      </c>
      <c r="F34">
        <f t="shared" si="2"/>
        <v>11.4975</v>
      </c>
      <c r="G34">
        <f t="shared" si="3"/>
        <v>4644.99</v>
      </c>
      <c r="H34">
        <f t="shared" si="4"/>
        <v>1.147761304670126</v>
      </c>
      <c r="I34" s="10">
        <f>IF(A34&lt;12,(ROUNDUP(E34/'Input &amp; Results'!$C$10,0))*'Input &amp; Results'!$C$10,0)</f>
        <v>0</v>
      </c>
      <c r="J34" s="11">
        <f>IF(A34&gt;11,(ROUNDUP(E34/'Input &amp; Results'!$C$12,0))*'Input &amp; Results'!$C$12,0)</f>
        <v>2.52</v>
      </c>
      <c r="K34" s="11">
        <f t="shared" si="5"/>
        <v>2.52</v>
      </c>
      <c r="L34" s="11">
        <f>(I34/'Input &amp; Results'!$C$10)*'Input &amp; Results'!$C$11*720/42</f>
        <v>0</v>
      </c>
      <c r="M34" s="28">
        <f>(J34/'Input &amp; Results'!$C$12)*'Input &amp; Results'!$C$13*720/42</f>
        <v>3085.7142857142858</v>
      </c>
      <c r="N34" s="27">
        <f t="shared" si="6"/>
        <v>2.52</v>
      </c>
      <c r="O34" s="28">
        <f t="shared" si="7"/>
        <v>3085.7142857142858</v>
      </c>
      <c r="P34" s="14">
        <f>IF(A34&lt;'Input &amp; Results'!$C$16*3,(D34+1)*(1+'Input &amp; Results'!$C$7),E34)</f>
        <v>3.3</v>
      </c>
      <c r="Q34" s="15">
        <f>IF(A34&lt;'Input &amp; Results'!$C$16,0,IF(A34&lt;('Input &amp; Results'!$C$16*2),'Input &amp; Results'!$C$15,IF(A34&lt;('Input &amp; Results'!$C$16*3),'Input &amp; Results'!$C$15*2,'Input &amp; Results'!$C$15*3)))</f>
        <v>1.3440000000000001</v>
      </c>
      <c r="R34" s="15">
        <f>IF(A34&lt;6,(ROUNDUP((P34-Q34)/'Input &amp; Results'!$C$10,0))*'Input &amp; Results'!$C$10,IF((P34-Q34)&lt;0,0,(ROUNDUP((P34-Q34)/'Input &amp; Results'!$C$12,0))*'Input &amp; Results'!$C$12))</f>
        <v>2.52</v>
      </c>
      <c r="S34" s="16">
        <f t="shared" si="8"/>
        <v>3.8639999999999999</v>
      </c>
      <c r="T34" s="38">
        <f>R34/'Input &amp; Results'!$C$12*'Input &amp; Results'!$C$13*720/42</f>
        <v>3085.7142857142858</v>
      </c>
      <c r="U34">
        <f t="shared" si="10"/>
        <v>3</v>
      </c>
    </row>
    <row r="35" spans="1:21" x14ac:dyDescent="0.35">
      <c r="A35">
        <v>33</v>
      </c>
      <c r="B35" s="7">
        <f>IF(A35&lt;'Input &amp; Results'!$C$6,MIN('Input &amp; Results'!$C$2+'Input &amp; Results'!$C$4*A35,'Input &amp; Results'!$C$3),MAX('Input &amp; Results'!C$3-('Input &amp; Results'!$C$3/('Input &amp; Results'!$C$5-'Input &amp; Results'!$C$6))*(A35-'Input &amp; Results'!$C$6),0))</f>
        <v>500</v>
      </c>
      <c r="C35" s="8">
        <f>IF(A35&lt;('Input &amp; Results'!$C$5*0.15),1.5,IF(A35&lt;('Input &amp; Results'!$C$5*0.25),2.5,IF(A35&lt;('Input &amp; Results'!$C$5*0.9),3.5,1.5)))</f>
        <v>3.5</v>
      </c>
      <c r="D35" s="8">
        <f t="shared" si="0"/>
        <v>1.75</v>
      </c>
      <c r="E35" s="9">
        <f>D35*(1+'Input &amp; Results'!$C$7)</f>
        <v>2.1</v>
      </c>
      <c r="F35">
        <f t="shared" si="2"/>
        <v>11.4975</v>
      </c>
      <c r="G35">
        <f t="shared" si="3"/>
        <v>4644.99</v>
      </c>
      <c r="H35">
        <f t="shared" si="4"/>
        <v>1.147761304670126</v>
      </c>
      <c r="I35" s="10">
        <f>IF(A35&lt;12,(ROUNDUP(E35/'Input &amp; Results'!$C$10,0))*'Input &amp; Results'!$C$10,0)</f>
        <v>0</v>
      </c>
      <c r="J35" s="11">
        <f>IF(A35&gt;11,(ROUNDUP(E35/'Input &amp; Results'!$C$12,0))*'Input &amp; Results'!$C$12,0)</f>
        <v>2.52</v>
      </c>
      <c r="K35" s="11">
        <f t="shared" si="5"/>
        <v>2.52</v>
      </c>
      <c r="L35" s="11">
        <f>(I35/'Input &amp; Results'!$C$10)*'Input &amp; Results'!$C$11*720/42</f>
        <v>0</v>
      </c>
      <c r="M35" s="28">
        <f>(J35/'Input &amp; Results'!$C$12)*'Input &amp; Results'!$C$13*720/42</f>
        <v>3085.7142857142858</v>
      </c>
      <c r="N35" s="27">
        <f t="shared" si="6"/>
        <v>2.52</v>
      </c>
      <c r="O35" s="28">
        <f t="shared" si="7"/>
        <v>3085.7142857142858</v>
      </c>
      <c r="P35" s="14">
        <f>IF(A35&lt;'Input &amp; Results'!$C$16*3,(D35+1)*(1+'Input &amp; Results'!$C$7),E35)</f>
        <v>3.3</v>
      </c>
      <c r="Q35" s="15">
        <f>IF(A35&lt;'Input &amp; Results'!$C$16,0,IF(A35&lt;('Input &amp; Results'!$C$16*2),'Input &amp; Results'!$C$15,IF(A35&lt;('Input &amp; Results'!$C$16*3),'Input &amp; Results'!$C$15*2,'Input &amp; Results'!$C$15*3)))</f>
        <v>1.3440000000000001</v>
      </c>
      <c r="R35" s="15">
        <f>IF(A35&lt;6,(ROUNDUP((P35-Q35)/'Input &amp; Results'!$C$10,0))*'Input &amp; Results'!$C$10,IF((P35-Q35)&lt;0,0,(ROUNDUP((P35-Q35)/'Input &amp; Results'!$C$12,0))*'Input &amp; Results'!$C$12))</f>
        <v>2.52</v>
      </c>
      <c r="S35" s="16">
        <f t="shared" si="8"/>
        <v>3.8639999999999999</v>
      </c>
      <c r="T35" s="38">
        <f>R35/'Input &amp; Results'!$C$12*'Input &amp; Results'!$C$13*720/42</f>
        <v>3085.7142857142858</v>
      </c>
      <c r="U35">
        <f t="shared" si="10"/>
        <v>3</v>
      </c>
    </row>
    <row r="36" spans="1:21" x14ac:dyDescent="0.35">
      <c r="A36">
        <v>34</v>
      </c>
      <c r="B36" s="7">
        <f>IF(A36&lt;'Input &amp; Results'!$C$6,MIN('Input &amp; Results'!$C$2+'Input &amp; Results'!$C$4*A36,'Input &amp; Results'!$C$3),MAX('Input &amp; Results'!C$3-('Input &amp; Results'!$C$3/('Input &amp; Results'!$C$5-'Input &amp; Results'!$C$6))*(A36-'Input &amp; Results'!$C$6),0))</f>
        <v>500</v>
      </c>
      <c r="C36" s="8">
        <f>IF(A36&lt;('Input &amp; Results'!$C$5*0.15),1.5,IF(A36&lt;('Input &amp; Results'!$C$5*0.25),2.5,IF(A36&lt;('Input &amp; Results'!$C$5*0.9),3.5,1.5)))</f>
        <v>3.5</v>
      </c>
      <c r="D36" s="8">
        <f t="shared" si="0"/>
        <v>1.75</v>
      </c>
      <c r="E36" s="9">
        <f>D36*(1+'Input &amp; Results'!$C$7)</f>
        <v>2.1</v>
      </c>
      <c r="F36">
        <f t="shared" si="2"/>
        <v>11.4975</v>
      </c>
      <c r="G36">
        <f t="shared" si="3"/>
        <v>4644.99</v>
      </c>
      <c r="H36">
        <f t="shared" si="4"/>
        <v>1.147761304670126</v>
      </c>
      <c r="I36" s="10">
        <f>IF(A36&lt;12,(ROUNDUP(E36/'Input &amp; Results'!$C$10,0))*'Input &amp; Results'!$C$10,0)</f>
        <v>0</v>
      </c>
      <c r="J36" s="11">
        <f>IF(A36&gt;11,(ROUNDUP(E36/'Input &amp; Results'!$C$12,0))*'Input &amp; Results'!$C$12,0)</f>
        <v>2.52</v>
      </c>
      <c r="K36" s="11">
        <f t="shared" si="5"/>
        <v>2.52</v>
      </c>
      <c r="L36" s="11">
        <f>(I36/'Input &amp; Results'!$C$10)*'Input &amp; Results'!$C$11*720/42</f>
        <v>0</v>
      </c>
      <c r="M36" s="28">
        <f>(J36/'Input &amp; Results'!$C$12)*'Input &amp; Results'!$C$13*720/42</f>
        <v>3085.7142857142858</v>
      </c>
      <c r="N36" s="27">
        <f t="shared" si="6"/>
        <v>2.52</v>
      </c>
      <c r="O36" s="28">
        <f t="shared" si="7"/>
        <v>3085.7142857142858</v>
      </c>
      <c r="P36" s="14">
        <f>IF(A36&lt;'Input &amp; Results'!$C$16*3,(D36+1)*(1+'Input &amp; Results'!$C$7),E36)</f>
        <v>3.3</v>
      </c>
      <c r="Q36" s="15">
        <f>IF(A36&lt;'Input &amp; Results'!$C$16,0,IF(A36&lt;('Input &amp; Results'!$C$16*2),'Input &amp; Results'!$C$15,IF(A36&lt;('Input &amp; Results'!$C$16*3),'Input &amp; Results'!$C$15*2,'Input &amp; Results'!$C$15*3)))</f>
        <v>1.3440000000000001</v>
      </c>
      <c r="R36" s="15">
        <f>IF(A36&lt;6,(ROUNDUP((P36-Q36)/'Input &amp; Results'!$C$10,0))*'Input &amp; Results'!$C$10,IF((P36-Q36)&lt;0,0,(ROUNDUP((P36-Q36)/'Input &amp; Results'!$C$12,0))*'Input &amp; Results'!$C$12))</f>
        <v>2.52</v>
      </c>
      <c r="S36" s="16">
        <f t="shared" si="8"/>
        <v>3.8639999999999999</v>
      </c>
      <c r="T36" s="38">
        <f>R36/'Input &amp; Results'!$C$12*'Input &amp; Results'!$C$13*720/42</f>
        <v>3085.7142857142858</v>
      </c>
      <c r="U36">
        <f t="shared" si="10"/>
        <v>3</v>
      </c>
    </row>
    <row r="37" spans="1:21" x14ac:dyDescent="0.35">
      <c r="A37">
        <v>35</v>
      </c>
      <c r="B37" s="7">
        <f>IF(A37&lt;'Input &amp; Results'!$C$6,MIN('Input &amp; Results'!$C$2+'Input &amp; Results'!$C$4*A37,'Input &amp; Results'!$C$3),MAX('Input &amp; Results'!C$3-('Input &amp; Results'!$C$3/('Input &amp; Results'!$C$5-'Input &amp; Results'!$C$6))*(A37-'Input &amp; Results'!$C$6),0))</f>
        <v>500</v>
      </c>
      <c r="C37" s="8">
        <f>IF(A37&lt;('Input &amp; Results'!$C$5*0.15),1.5,IF(A37&lt;('Input &amp; Results'!$C$5*0.25),2.5,IF(A37&lt;('Input &amp; Results'!$C$5*0.9),3.5,1.5)))</f>
        <v>3.5</v>
      </c>
      <c r="D37" s="8">
        <f t="shared" si="0"/>
        <v>1.75</v>
      </c>
      <c r="E37" s="9">
        <f>D37*(1+'Input &amp; Results'!$C$7)</f>
        <v>2.1</v>
      </c>
      <c r="F37">
        <f t="shared" si="2"/>
        <v>11.4975</v>
      </c>
      <c r="G37">
        <f t="shared" si="3"/>
        <v>4644.99</v>
      </c>
      <c r="H37">
        <f t="shared" si="4"/>
        <v>1.147761304670126</v>
      </c>
      <c r="I37" s="10">
        <f>IF(A37&lt;12,(ROUNDUP(E37/'Input &amp; Results'!$C$10,0))*'Input &amp; Results'!$C$10,0)</f>
        <v>0</v>
      </c>
      <c r="J37" s="11">
        <f>IF(A37&gt;11,(ROUNDUP(E37/'Input &amp; Results'!$C$12,0))*'Input &amp; Results'!$C$12,0)</f>
        <v>2.52</v>
      </c>
      <c r="K37" s="11">
        <f t="shared" si="5"/>
        <v>2.52</v>
      </c>
      <c r="L37" s="11">
        <f>(I37/'Input &amp; Results'!$C$10)*'Input &amp; Results'!$C$11*720/42</f>
        <v>0</v>
      </c>
      <c r="M37" s="28">
        <f>(J37/'Input &amp; Results'!$C$12)*'Input &amp; Results'!$C$13*720/42</f>
        <v>3085.7142857142858</v>
      </c>
      <c r="N37" s="27">
        <f t="shared" si="6"/>
        <v>2.52</v>
      </c>
      <c r="O37" s="28">
        <f t="shared" si="7"/>
        <v>3085.7142857142858</v>
      </c>
      <c r="P37" s="14">
        <f>IF(A37&lt;'Input &amp; Results'!$C$16*3,(D37+1)*(1+'Input &amp; Results'!$C$7),E37)</f>
        <v>3.3</v>
      </c>
      <c r="Q37" s="15">
        <f>IF(A37&lt;'Input &amp; Results'!$C$16,0,IF(A37&lt;('Input &amp; Results'!$C$16*2),'Input &amp; Results'!$C$15,IF(A37&lt;('Input &amp; Results'!$C$16*3),'Input &amp; Results'!$C$15*2,'Input &amp; Results'!$C$15*3)))</f>
        <v>1.3440000000000001</v>
      </c>
      <c r="R37" s="15">
        <f>IF(A37&lt;6,(ROUNDUP((P37-Q37)/'Input &amp; Results'!$C$10,0))*'Input &amp; Results'!$C$10,IF((P37-Q37)&lt;0,0,(ROUNDUP((P37-Q37)/'Input &amp; Results'!$C$12,0))*'Input &amp; Results'!$C$12))</f>
        <v>2.52</v>
      </c>
      <c r="S37" s="16">
        <f t="shared" si="8"/>
        <v>3.8639999999999999</v>
      </c>
      <c r="T37" s="38">
        <f>R37/'Input &amp; Results'!$C$12*'Input &amp; Results'!$C$13*720/42</f>
        <v>3085.7142857142858</v>
      </c>
      <c r="U37">
        <f t="shared" si="10"/>
        <v>3</v>
      </c>
    </row>
    <row r="38" spans="1:21" x14ac:dyDescent="0.35">
      <c r="A38">
        <v>36</v>
      </c>
      <c r="B38" s="7">
        <f>IF(A38&lt;'Input &amp; Results'!$C$6,MIN('Input &amp; Results'!$C$2+'Input &amp; Results'!$C$4*A38,'Input &amp; Results'!$C$3),MAX('Input &amp; Results'!C$3-('Input &amp; Results'!$C$3/('Input &amp; Results'!$C$5-'Input &amp; Results'!$C$6))*(A38-'Input &amp; Results'!$C$6),0))</f>
        <v>500</v>
      </c>
      <c r="C38" s="8">
        <f>IF(A38&lt;('Input &amp; Results'!$C$5*0.15),1.5,IF(A38&lt;('Input &amp; Results'!$C$5*0.25),2.5,IF(A38&lt;('Input &amp; Results'!$C$5*0.9),3.5,1.5)))</f>
        <v>3.5</v>
      </c>
      <c r="D38" s="8">
        <f t="shared" si="0"/>
        <v>1.75</v>
      </c>
      <c r="E38" s="9">
        <f>D38*(1+'Input &amp; Results'!$C$7)</f>
        <v>2.1</v>
      </c>
      <c r="F38">
        <f t="shared" si="2"/>
        <v>11.4975</v>
      </c>
      <c r="G38">
        <f t="shared" si="3"/>
        <v>4644.99</v>
      </c>
      <c r="H38">
        <f t="shared" si="4"/>
        <v>1.147761304670126</v>
      </c>
      <c r="I38" s="10">
        <f>IF(A38&lt;12,(ROUNDUP(E38/'Input &amp; Results'!$C$10,0))*'Input &amp; Results'!$C$10,0)</f>
        <v>0</v>
      </c>
      <c r="J38" s="11">
        <f>IF(A38&gt;11,(ROUNDUP(E38/'Input &amp; Results'!$C$12,0))*'Input &amp; Results'!$C$12,0)</f>
        <v>2.52</v>
      </c>
      <c r="K38" s="11">
        <f t="shared" si="5"/>
        <v>2.52</v>
      </c>
      <c r="L38" s="11">
        <f>(I38/'Input &amp; Results'!$C$10)*'Input &amp; Results'!$C$11*720/42</f>
        <v>0</v>
      </c>
      <c r="M38" s="28">
        <f>(J38/'Input &amp; Results'!$C$12)*'Input &amp; Results'!$C$13*720/42</f>
        <v>3085.7142857142858</v>
      </c>
      <c r="N38" s="27">
        <f t="shared" si="6"/>
        <v>2.52</v>
      </c>
      <c r="O38" s="28">
        <f t="shared" si="7"/>
        <v>3085.7142857142858</v>
      </c>
      <c r="P38" s="14">
        <f>IF(A38&lt;'Input &amp; Results'!$C$16*3,(D38+1)*(1+'Input &amp; Results'!$C$7),E38)</f>
        <v>2.1</v>
      </c>
      <c r="Q38" s="15">
        <f>IF(A38&lt;'Input &amp; Results'!$C$16,0,IF(A38&lt;('Input &amp; Results'!$C$16*2),'Input &amp; Results'!$C$15,IF(A38&lt;('Input &amp; Results'!$C$16*3),'Input &amp; Results'!$C$15*2,'Input &amp; Results'!$C$15*3)))</f>
        <v>2.016</v>
      </c>
      <c r="R38" s="15">
        <f>IF(A38&lt;6,(ROUNDUP((P38-Q38)/'Input &amp; Results'!$C$10,0))*'Input &amp; Results'!$C$10,IF((P38-Q38)&lt;0,0,(ROUNDUP((P38-Q38)/'Input &amp; Results'!$C$12,0))*'Input &amp; Results'!$C$12))</f>
        <v>0.84</v>
      </c>
      <c r="S38" s="16">
        <f t="shared" si="8"/>
        <v>2.8559999999999999</v>
      </c>
      <c r="T38" s="38">
        <f>R38/'Input &amp; Results'!$C$12*'Input &amp; Results'!$C$13*720/42</f>
        <v>1028.5714285714287</v>
      </c>
      <c r="U38">
        <f t="shared" si="10"/>
        <v>3</v>
      </c>
    </row>
    <row r="39" spans="1:21" x14ac:dyDescent="0.35">
      <c r="A39">
        <v>37</v>
      </c>
      <c r="B39" s="7">
        <f>IF(A39&lt;'Input &amp; Results'!$C$6,MIN('Input &amp; Results'!$C$2+'Input &amp; Results'!$C$4*A39,'Input &amp; Results'!$C$3),MAX('Input &amp; Results'!C$3-('Input &amp; Results'!$C$3/('Input &amp; Results'!$C$5-'Input &amp; Results'!$C$6))*(A39-'Input &amp; Results'!$C$6),0))</f>
        <v>500</v>
      </c>
      <c r="C39" s="8">
        <f>IF(A39&lt;('Input &amp; Results'!$C$5*0.15),1.5,IF(A39&lt;('Input &amp; Results'!$C$5*0.25),2.5,IF(A39&lt;('Input &amp; Results'!$C$5*0.9),3.5,1.5)))</f>
        <v>3.5</v>
      </c>
      <c r="D39" s="8">
        <f t="shared" si="0"/>
        <v>1.75</v>
      </c>
      <c r="E39" s="9">
        <f>D39*(1+'Input &amp; Results'!$C$7)</f>
        <v>2.1</v>
      </c>
      <c r="F39">
        <f t="shared" si="2"/>
        <v>11.4975</v>
      </c>
      <c r="G39">
        <f t="shared" si="3"/>
        <v>4644.99</v>
      </c>
      <c r="H39">
        <f t="shared" si="4"/>
        <v>1.147761304670126</v>
      </c>
      <c r="I39" s="10">
        <f>IF(A39&lt;12,(ROUNDUP(E39/'Input &amp; Results'!$C$10,0))*'Input &amp; Results'!$C$10,0)</f>
        <v>0</v>
      </c>
      <c r="J39" s="11">
        <f>IF(A39&gt;11,(ROUNDUP(E39/'Input &amp; Results'!$C$12,0))*'Input &amp; Results'!$C$12,0)</f>
        <v>2.52</v>
      </c>
      <c r="K39" s="11">
        <f t="shared" si="5"/>
        <v>2.52</v>
      </c>
      <c r="L39" s="11">
        <f>(I39/'Input &amp; Results'!$C$10)*'Input &amp; Results'!$C$11*720/42</f>
        <v>0</v>
      </c>
      <c r="M39" s="28">
        <f>(J39/'Input &amp; Results'!$C$12)*'Input &amp; Results'!$C$13*720/42</f>
        <v>3085.7142857142858</v>
      </c>
      <c r="N39" s="27">
        <f t="shared" si="6"/>
        <v>2.52</v>
      </c>
      <c r="O39" s="28">
        <f t="shared" si="7"/>
        <v>3085.7142857142858</v>
      </c>
      <c r="P39" s="14">
        <f>IF(A39&lt;'Input &amp; Results'!$C$16*3,(D39+1)*(1+'Input &amp; Results'!$C$7),E39)</f>
        <v>2.1</v>
      </c>
      <c r="Q39" s="15">
        <f>IF(A39&lt;'Input &amp; Results'!$C$16,0,IF(A39&lt;('Input &amp; Results'!$C$16*2),'Input &amp; Results'!$C$15,IF(A39&lt;('Input &amp; Results'!$C$16*3),'Input &amp; Results'!$C$15*2,'Input &amp; Results'!$C$15*3)))</f>
        <v>2.016</v>
      </c>
      <c r="R39" s="15">
        <f>IF(A39&lt;6,(ROUNDUP((P39-Q39)/'Input &amp; Results'!$C$10,0))*'Input &amp; Results'!$C$10,IF((P39-Q39)&lt;0,0,(ROUNDUP((P39-Q39)/'Input &amp; Results'!$C$12,0))*'Input &amp; Results'!$C$12))</f>
        <v>0.84</v>
      </c>
      <c r="S39" s="16">
        <f t="shared" si="8"/>
        <v>2.8559999999999999</v>
      </c>
      <c r="T39" s="38">
        <f>R39/'Input &amp; Results'!$C$12*'Input &amp; Results'!$C$13*720/42</f>
        <v>1028.5714285714287</v>
      </c>
      <c r="U39">
        <f t="shared" si="10"/>
        <v>4</v>
      </c>
    </row>
    <row r="40" spans="1:21" x14ac:dyDescent="0.35">
      <c r="A40">
        <v>38</v>
      </c>
      <c r="B40" s="7">
        <f>IF(A40&lt;'Input &amp; Results'!$C$6,MIN('Input &amp; Results'!$C$2+'Input &amp; Results'!$C$4*A40,'Input &amp; Results'!$C$3),MAX('Input &amp; Results'!C$3-('Input &amp; Results'!$C$3/('Input &amp; Results'!$C$5-'Input &amp; Results'!$C$6))*(A40-'Input &amp; Results'!$C$6),0))</f>
        <v>500</v>
      </c>
      <c r="C40" s="8">
        <f>IF(A40&lt;('Input &amp; Results'!$C$5*0.15),1.5,IF(A40&lt;('Input &amp; Results'!$C$5*0.25),2.5,IF(A40&lt;('Input &amp; Results'!$C$5*0.9),3.5,1.5)))</f>
        <v>3.5</v>
      </c>
      <c r="D40" s="8">
        <f t="shared" si="0"/>
        <v>1.75</v>
      </c>
      <c r="E40" s="9">
        <f>D40*(1+'Input &amp; Results'!$C$7)</f>
        <v>2.1</v>
      </c>
      <c r="F40">
        <f t="shared" si="2"/>
        <v>11.4975</v>
      </c>
      <c r="G40">
        <f t="shared" si="3"/>
        <v>4644.99</v>
      </c>
      <c r="H40">
        <f t="shared" si="4"/>
        <v>1.147761304670126</v>
      </c>
      <c r="I40" s="10">
        <f>IF(A40&lt;12,(ROUNDUP(E40/'Input &amp; Results'!$C$10,0))*'Input &amp; Results'!$C$10,0)</f>
        <v>0</v>
      </c>
      <c r="J40" s="11">
        <f>IF(A40&gt;11,(ROUNDUP(E40/'Input &amp; Results'!$C$12,0))*'Input &amp; Results'!$C$12,0)</f>
        <v>2.52</v>
      </c>
      <c r="K40" s="11">
        <f t="shared" si="5"/>
        <v>2.52</v>
      </c>
      <c r="L40" s="11">
        <f>(I40/'Input &amp; Results'!$C$10)*'Input &amp; Results'!$C$11*720/42</f>
        <v>0</v>
      </c>
      <c r="M40" s="28">
        <f>(J40/'Input &amp; Results'!$C$12)*'Input &amp; Results'!$C$13*720/42</f>
        <v>3085.7142857142858</v>
      </c>
      <c r="N40" s="27">
        <f t="shared" si="6"/>
        <v>2.52</v>
      </c>
      <c r="O40" s="28">
        <f t="shared" si="7"/>
        <v>3085.7142857142858</v>
      </c>
      <c r="P40" s="14">
        <f>IF(A40&lt;'Input &amp; Results'!$C$16*3,(D40+1)*(1+'Input &amp; Results'!$C$7),E40)</f>
        <v>2.1</v>
      </c>
      <c r="Q40" s="15">
        <f>IF(A40&lt;'Input &amp; Results'!$C$16,0,IF(A40&lt;('Input &amp; Results'!$C$16*2),'Input &amp; Results'!$C$15,IF(A40&lt;('Input &amp; Results'!$C$16*3),'Input &amp; Results'!$C$15*2,'Input &amp; Results'!$C$15*3)))</f>
        <v>2.016</v>
      </c>
      <c r="R40" s="15">
        <f>IF(A40&lt;6,(ROUNDUP((P40-Q40)/'Input &amp; Results'!$C$10,0))*'Input &amp; Results'!$C$10,IF((P40-Q40)&lt;0,0,(ROUNDUP((P40-Q40)/'Input &amp; Results'!$C$12,0))*'Input &amp; Results'!$C$12))</f>
        <v>0.84</v>
      </c>
      <c r="S40" s="16">
        <f t="shared" si="8"/>
        <v>2.8559999999999999</v>
      </c>
      <c r="T40" s="38">
        <f>R40/'Input &amp; Results'!$C$12*'Input &amp; Results'!$C$13*720/42</f>
        <v>1028.5714285714287</v>
      </c>
      <c r="U40">
        <f t="shared" si="10"/>
        <v>4</v>
      </c>
    </row>
    <row r="41" spans="1:21" x14ac:dyDescent="0.35">
      <c r="A41">
        <v>39</v>
      </c>
      <c r="B41" s="7">
        <f>IF(A41&lt;'Input &amp; Results'!$C$6,MIN('Input &amp; Results'!$C$2+'Input &amp; Results'!$C$4*A41,'Input &amp; Results'!$C$3),MAX('Input &amp; Results'!C$3-('Input &amp; Results'!$C$3/('Input &amp; Results'!$C$5-'Input &amp; Results'!$C$6))*(A41-'Input &amp; Results'!$C$6),0))</f>
        <v>500</v>
      </c>
      <c r="C41" s="8">
        <f>IF(A41&lt;('Input &amp; Results'!$C$5*0.15),1.5,IF(A41&lt;('Input &amp; Results'!$C$5*0.25),2.5,IF(A41&lt;('Input &amp; Results'!$C$5*0.9),3.5,1.5)))</f>
        <v>3.5</v>
      </c>
      <c r="D41" s="8">
        <f t="shared" si="0"/>
        <v>1.75</v>
      </c>
      <c r="E41" s="9">
        <f>D41*(1+'Input &amp; Results'!$C$7)</f>
        <v>2.1</v>
      </c>
      <c r="F41">
        <f t="shared" si="2"/>
        <v>11.4975</v>
      </c>
      <c r="G41">
        <f t="shared" si="3"/>
        <v>4644.99</v>
      </c>
      <c r="H41">
        <f t="shared" si="4"/>
        <v>1.147761304670126</v>
      </c>
      <c r="I41" s="10">
        <f>IF(A41&lt;12,(ROUNDUP(E41/'Input &amp; Results'!$C$10,0))*'Input &amp; Results'!$C$10,0)</f>
        <v>0</v>
      </c>
      <c r="J41" s="11">
        <f>IF(A41&gt;11,(ROUNDUP(E41/'Input &amp; Results'!$C$12,0))*'Input &amp; Results'!$C$12,0)</f>
        <v>2.52</v>
      </c>
      <c r="K41" s="11">
        <f t="shared" si="5"/>
        <v>2.52</v>
      </c>
      <c r="L41" s="11">
        <f>(I41/'Input &amp; Results'!$C$10)*'Input &amp; Results'!$C$11*720/42</f>
        <v>0</v>
      </c>
      <c r="M41" s="28">
        <f>(J41/'Input &amp; Results'!$C$12)*'Input &amp; Results'!$C$13*720/42</f>
        <v>3085.7142857142858</v>
      </c>
      <c r="N41" s="27">
        <f t="shared" si="6"/>
        <v>2.52</v>
      </c>
      <c r="O41" s="28">
        <f t="shared" si="7"/>
        <v>3085.7142857142858</v>
      </c>
      <c r="P41" s="14">
        <f>IF(A41&lt;'Input &amp; Results'!$C$16*3,(D41+1)*(1+'Input &amp; Results'!$C$7),E41)</f>
        <v>2.1</v>
      </c>
      <c r="Q41" s="15">
        <f>IF(A41&lt;'Input &amp; Results'!$C$16,0,IF(A41&lt;('Input &amp; Results'!$C$16*2),'Input &amp; Results'!$C$15,IF(A41&lt;('Input &amp; Results'!$C$16*3),'Input &amp; Results'!$C$15*2,'Input &amp; Results'!$C$15*3)))</f>
        <v>2.016</v>
      </c>
      <c r="R41" s="15">
        <f>IF(A41&lt;6,(ROUNDUP((P41-Q41)/'Input &amp; Results'!$C$10,0))*'Input &amp; Results'!$C$10,IF((P41-Q41)&lt;0,0,(ROUNDUP((P41-Q41)/'Input &amp; Results'!$C$12,0))*'Input &amp; Results'!$C$12))</f>
        <v>0.84</v>
      </c>
      <c r="S41" s="16">
        <f t="shared" si="8"/>
        <v>2.8559999999999999</v>
      </c>
      <c r="T41" s="38">
        <f>R41/'Input &amp; Results'!$C$12*'Input &amp; Results'!$C$13*720/42</f>
        <v>1028.5714285714287</v>
      </c>
      <c r="U41">
        <f t="shared" si="10"/>
        <v>4</v>
      </c>
    </row>
    <row r="42" spans="1:21" x14ac:dyDescent="0.35">
      <c r="A42">
        <v>40</v>
      </c>
      <c r="B42" s="7">
        <f>IF(A42&lt;'Input &amp; Results'!$C$6,MIN('Input &amp; Results'!$C$2+'Input &amp; Results'!$C$4*A42,'Input &amp; Results'!$C$3),MAX('Input &amp; Results'!C$3-('Input &amp; Results'!$C$3/('Input &amp; Results'!$C$5-'Input &amp; Results'!$C$6))*(A42-'Input &amp; Results'!$C$6),0))</f>
        <v>500</v>
      </c>
      <c r="C42" s="8">
        <f>IF(A42&lt;('Input &amp; Results'!$C$5*0.15),1.5,IF(A42&lt;('Input &amp; Results'!$C$5*0.25),2.5,IF(A42&lt;('Input &amp; Results'!$C$5*0.9),3.5,1.5)))</f>
        <v>3.5</v>
      </c>
      <c r="D42" s="8">
        <f t="shared" si="0"/>
        <v>1.75</v>
      </c>
      <c r="E42" s="9">
        <f>D42*(1+'Input &amp; Results'!$C$7)</f>
        <v>2.1</v>
      </c>
      <c r="F42">
        <f t="shared" si="2"/>
        <v>11.4975</v>
      </c>
      <c r="G42">
        <f t="shared" si="3"/>
        <v>4644.99</v>
      </c>
      <c r="H42">
        <f t="shared" si="4"/>
        <v>1.147761304670126</v>
      </c>
      <c r="I42" s="10">
        <f>IF(A42&lt;12,(ROUNDUP(E42/'Input &amp; Results'!$C$10,0))*'Input &amp; Results'!$C$10,0)</f>
        <v>0</v>
      </c>
      <c r="J42" s="11">
        <f>IF(A42&gt;11,(ROUNDUP(E42/'Input &amp; Results'!$C$12,0))*'Input &amp; Results'!$C$12,0)</f>
        <v>2.52</v>
      </c>
      <c r="K42" s="11">
        <f t="shared" si="5"/>
        <v>2.52</v>
      </c>
      <c r="L42" s="11">
        <f>(I42/'Input &amp; Results'!$C$10)*'Input &amp; Results'!$C$11*720/42</f>
        <v>0</v>
      </c>
      <c r="M42" s="28">
        <f>(J42/'Input &amp; Results'!$C$12)*'Input &amp; Results'!$C$13*720/42</f>
        <v>3085.7142857142858</v>
      </c>
      <c r="N42" s="27">
        <f t="shared" si="6"/>
        <v>2.52</v>
      </c>
      <c r="O42" s="28">
        <f t="shared" si="7"/>
        <v>3085.7142857142858</v>
      </c>
      <c r="P42" s="14">
        <f>IF(A42&lt;'Input &amp; Results'!$C$16*3,(D42+1)*(1+'Input &amp; Results'!$C$7),E42)</f>
        <v>2.1</v>
      </c>
      <c r="Q42" s="15">
        <f>IF(A42&lt;'Input &amp; Results'!$C$16,0,IF(A42&lt;('Input &amp; Results'!$C$16*2),'Input &amp; Results'!$C$15,IF(A42&lt;('Input &amp; Results'!$C$16*3),'Input &amp; Results'!$C$15*2,'Input &amp; Results'!$C$15*3)))</f>
        <v>2.016</v>
      </c>
      <c r="R42" s="15">
        <f>IF(A42&lt;6,(ROUNDUP((P42-Q42)/'Input &amp; Results'!$C$10,0))*'Input &amp; Results'!$C$10,IF((P42-Q42)&lt;0,0,(ROUNDUP((P42-Q42)/'Input &amp; Results'!$C$12,0))*'Input &amp; Results'!$C$12))</f>
        <v>0.84</v>
      </c>
      <c r="S42" s="16">
        <f t="shared" si="8"/>
        <v>2.8559999999999999</v>
      </c>
      <c r="T42" s="38">
        <f>R42/'Input &amp; Results'!$C$12*'Input &amp; Results'!$C$13*720/42</f>
        <v>1028.5714285714287</v>
      </c>
      <c r="U42">
        <f t="shared" si="10"/>
        <v>4</v>
      </c>
    </row>
    <row r="43" spans="1:21" x14ac:dyDescent="0.35">
      <c r="A43">
        <v>41</v>
      </c>
      <c r="B43" s="7">
        <f>IF(A43&lt;'Input &amp; Results'!$C$6,MIN('Input &amp; Results'!$C$2+'Input &amp; Results'!$C$4*A43,'Input &amp; Results'!$C$3),MAX('Input &amp; Results'!C$3-('Input &amp; Results'!$C$3/('Input &amp; Results'!$C$5-'Input &amp; Results'!$C$6))*(A43-'Input &amp; Results'!$C$6),0))</f>
        <v>500</v>
      </c>
      <c r="C43" s="8">
        <f>IF(A43&lt;('Input &amp; Results'!$C$5*0.15),1.5,IF(A43&lt;('Input &amp; Results'!$C$5*0.25),2.5,IF(A43&lt;('Input &amp; Results'!$C$5*0.9),3.5,1.5)))</f>
        <v>3.5</v>
      </c>
      <c r="D43" s="8">
        <f t="shared" si="0"/>
        <v>1.75</v>
      </c>
      <c r="E43" s="9">
        <f>D43*(1+'Input &amp; Results'!$C$7)</f>
        <v>2.1</v>
      </c>
      <c r="F43">
        <f t="shared" si="2"/>
        <v>11.4975</v>
      </c>
      <c r="G43">
        <f t="shared" si="3"/>
        <v>4644.99</v>
      </c>
      <c r="H43">
        <f t="shared" si="4"/>
        <v>1.147761304670126</v>
      </c>
      <c r="I43" s="10">
        <f>IF(A43&lt;12,(ROUNDUP(E43/'Input &amp; Results'!$C$10,0))*'Input &amp; Results'!$C$10,0)</f>
        <v>0</v>
      </c>
      <c r="J43" s="11">
        <f>IF(A43&gt;11,(ROUNDUP(E43/'Input &amp; Results'!$C$12,0))*'Input &amp; Results'!$C$12,0)</f>
        <v>2.52</v>
      </c>
      <c r="K43" s="11">
        <f t="shared" si="5"/>
        <v>2.52</v>
      </c>
      <c r="L43" s="11">
        <f>(I43/'Input &amp; Results'!$C$10)*'Input &amp; Results'!$C$11*720/42</f>
        <v>0</v>
      </c>
      <c r="M43" s="28">
        <f>(J43/'Input &amp; Results'!$C$12)*'Input &amp; Results'!$C$13*720/42</f>
        <v>3085.7142857142858</v>
      </c>
      <c r="N43" s="27">
        <f t="shared" si="6"/>
        <v>2.52</v>
      </c>
      <c r="O43" s="28">
        <f t="shared" si="7"/>
        <v>3085.7142857142858</v>
      </c>
      <c r="P43" s="14">
        <f>IF(A43&lt;'Input &amp; Results'!$C$16*3,(D43+1)*(1+'Input &amp; Results'!$C$7),E43)</f>
        <v>2.1</v>
      </c>
      <c r="Q43" s="15">
        <f>IF(A43&lt;'Input &amp; Results'!$C$16,0,IF(A43&lt;('Input &amp; Results'!$C$16*2),'Input &amp; Results'!$C$15,IF(A43&lt;('Input &amp; Results'!$C$16*3),'Input &amp; Results'!$C$15*2,'Input &amp; Results'!$C$15*3)))</f>
        <v>2.016</v>
      </c>
      <c r="R43" s="15">
        <f>IF(A43&lt;6,(ROUNDUP((P43-Q43)/'Input &amp; Results'!$C$10,0))*'Input &amp; Results'!$C$10,IF((P43-Q43)&lt;0,0,(ROUNDUP((P43-Q43)/'Input &amp; Results'!$C$12,0))*'Input &amp; Results'!$C$12))</f>
        <v>0.84</v>
      </c>
      <c r="S43" s="16">
        <f t="shared" si="8"/>
        <v>2.8559999999999999</v>
      </c>
      <c r="T43" s="38">
        <f>R43/'Input &amp; Results'!$C$12*'Input &amp; Results'!$C$13*720/42</f>
        <v>1028.5714285714287</v>
      </c>
      <c r="U43">
        <f t="shared" si="10"/>
        <v>4</v>
      </c>
    </row>
    <row r="44" spans="1:21" x14ac:dyDescent="0.35">
      <c r="A44">
        <v>42</v>
      </c>
      <c r="B44" s="7">
        <f>IF(A44&lt;'Input &amp; Results'!$C$6,MIN('Input &amp; Results'!$C$2+'Input &amp; Results'!$C$4*A44,'Input &amp; Results'!$C$3),MAX('Input &amp; Results'!C$3-('Input &amp; Results'!$C$3/('Input &amp; Results'!$C$5-'Input &amp; Results'!$C$6))*(A44-'Input &amp; Results'!$C$6),0))</f>
        <v>500</v>
      </c>
      <c r="C44" s="8">
        <f>IF(A44&lt;('Input &amp; Results'!$C$5*0.15),1.5,IF(A44&lt;('Input &amp; Results'!$C$5*0.25),2.5,IF(A44&lt;('Input &amp; Results'!$C$5*0.9),3.5,1.5)))</f>
        <v>3.5</v>
      </c>
      <c r="D44" s="8">
        <f t="shared" si="0"/>
        <v>1.75</v>
      </c>
      <c r="E44" s="9">
        <f>D44*(1+'Input &amp; Results'!$C$7)</f>
        <v>2.1</v>
      </c>
      <c r="F44">
        <f t="shared" si="2"/>
        <v>11.4975</v>
      </c>
      <c r="G44">
        <f t="shared" si="3"/>
        <v>4644.99</v>
      </c>
      <c r="H44">
        <f t="shared" si="4"/>
        <v>1.147761304670126</v>
      </c>
      <c r="I44" s="10">
        <f>IF(A44&lt;12,(ROUNDUP(E44/'Input &amp; Results'!$C$10,0))*'Input &amp; Results'!$C$10,0)</f>
        <v>0</v>
      </c>
      <c r="J44" s="11">
        <f>IF(A44&gt;11,(ROUNDUP(E44/'Input &amp; Results'!$C$12,0))*'Input &amp; Results'!$C$12,0)</f>
        <v>2.52</v>
      </c>
      <c r="K44" s="11">
        <f t="shared" si="5"/>
        <v>2.52</v>
      </c>
      <c r="L44" s="11">
        <f>(I44/'Input &amp; Results'!$C$10)*'Input &amp; Results'!$C$11*720/42</f>
        <v>0</v>
      </c>
      <c r="M44" s="28">
        <f>(J44/'Input &amp; Results'!$C$12)*'Input &amp; Results'!$C$13*720/42</f>
        <v>3085.7142857142858</v>
      </c>
      <c r="N44" s="27">
        <f t="shared" si="6"/>
        <v>2.52</v>
      </c>
      <c r="O44" s="28">
        <f t="shared" si="7"/>
        <v>3085.7142857142858</v>
      </c>
      <c r="P44" s="14">
        <f>IF(A44&lt;'Input &amp; Results'!$C$16*3,(D44+1)*(1+'Input &amp; Results'!$C$7),E44)</f>
        <v>2.1</v>
      </c>
      <c r="Q44" s="15">
        <f>IF(A44&lt;'Input &amp; Results'!$C$16,0,IF(A44&lt;('Input &amp; Results'!$C$16*2),'Input &amp; Results'!$C$15,IF(A44&lt;('Input &amp; Results'!$C$16*3),'Input &amp; Results'!$C$15*2,'Input &amp; Results'!$C$15*3)))</f>
        <v>2.016</v>
      </c>
      <c r="R44" s="15">
        <f>IF(A44&lt;6,(ROUNDUP((P44-Q44)/'Input &amp; Results'!$C$10,0))*'Input &amp; Results'!$C$10,IF((P44-Q44)&lt;0,0,(ROUNDUP((P44-Q44)/'Input &amp; Results'!$C$12,0))*'Input &amp; Results'!$C$12))</f>
        <v>0.84</v>
      </c>
      <c r="S44" s="16">
        <f t="shared" si="8"/>
        <v>2.8559999999999999</v>
      </c>
      <c r="T44" s="38">
        <f>R44/'Input &amp; Results'!$C$12*'Input &amp; Results'!$C$13*720/42</f>
        <v>1028.5714285714287</v>
      </c>
      <c r="U44">
        <f t="shared" si="10"/>
        <v>4</v>
      </c>
    </row>
    <row r="45" spans="1:21" x14ac:dyDescent="0.35">
      <c r="A45">
        <v>43</v>
      </c>
      <c r="B45" s="7">
        <f>IF(A45&lt;'Input &amp; Results'!$C$6,MIN('Input &amp; Results'!$C$2+'Input &amp; Results'!$C$4*A45,'Input &amp; Results'!$C$3),MAX('Input &amp; Results'!C$3-('Input &amp; Results'!$C$3/('Input &amp; Results'!$C$5-'Input &amp; Results'!$C$6))*(A45-'Input &amp; Results'!$C$6),0))</f>
        <v>500</v>
      </c>
      <c r="C45" s="8">
        <f>IF(A45&lt;('Input &amp; Results'!$C$5*0.15),1.5,IF(A45&lt;('Input &amp; Results'!$C$5*0.25),2.5,IF(A45&lt;('Input &amp; Results'!$C$5*0.9),3.5,1.5)))</f>
        <v>3.5</v>
      </c>
      <c r="D45" s="8">
        <f t="shared" si="0"/>
        <v>1.75</v>
      </c>
      <c r="E45" s="9">
        <f>D45*(1+'Input &amp; Results'!$C$7)</f>
        <v>2.1</v>
      </c>
      <c r="F45">
        <f t="shared" si="2"/>
        <v>11.4975</v>
      </c>
      <c r="G45">
        <f t="shared" si="3"/>
        <v>4644.99</v>
      </c>
      <c r="H45">
        <f t="shared" si="4"/>
        <v>1.147761304670126</v>
      </c>
      <c r="I45" s="10">
        <f>IF(A45&lt;12,(ROUNDUP(E45/'Input &amp; Results'!$C$10,0))*'Input &amp; Results'!$C$10,0)</f>
        <v>0</v>
      </c>
      <c r="J45" s="11">
        <f>IF(A45&gt;11,(ROUNDUP(E45/'Input &amp; Results'!$C$12,0))*'Input &amp; Results'!$C$12,0)</f>
        <v>2.52</v>
      </c>
      <c r="K45" s="11">
        <f t="shared" si="5"/>
        <v>2.52</v>
      </c>
      <c r="L45" s="11">
        <f>(I45/'Input &amp; Results'!$C$10)*'Input &amp; Results'!$C$11*720/42</f>
        <v>0</v>
      </c>
      <c r="M45" s="28">
        <f>(J45/'Input &amp; Results'!$C$12)*'Input &amp; Results'!$C$13*720/42</f>
        <v>3085.7142857142858</v>
      </c>
      <c r="N45" s="27">
        <f t="shared" si="6"/>
        <v>2.52</v>
      </c>
      <c r="O45" s="28">
        <f t="shared" si="7"/>
        <v>3085.7142857142858</v>
      </c>
      <c r="P45" s="14">
        <f>IF(A45&lt;'Input &amp; Results'!$C$16*3,(D45+1)*(1+'Input &amp; Results'!$C$7),E45)</f>
        <v>2.1</v>
      </c>
      <c r="Q45" s="15">
        <f>IF(A45&lt;'Input &amp; Results'!$C$16,0,IF(A45&lt;('Input &amp; Results'!$C$16*2),'Input &amp; Results'!$C$15,IF(A45&lt;('Input &amp; Results'!$C$16*3),'Input &amp; Results'!$C$15*2,'Input &amp; Results'!$C$15*3)))</f>
        <v>2.016</v>
      </c>
      <c r="R45" s="15">
        <f>IF(A45&lt;6,(ROUNDUP((P45-Q45)/'Input &amp; Results'!$C$10,0))*'Input &amp; Results'!$C$10,IF((P45-Q45)&lt;0,0,(ROUNDUP((P45-Q45)/'Input &amp; Results'!$C$12,0))*'Input &amp; Results'!$C$12))</f>
        <v>0.84</v>
      </c>
      <c r="S45" s="16">
        <f t="shared" si="8"/>
        <v>2.8559999999999999</v>
      </c>
      <c r="T45" s="38">
        <f>R45/'Input &amp; Results'!$C$12*'Input &amp; Results'!$C$13*720/42</f>
        <v>1028.5714285714287</v>
      </c>
      <c r="U45">
        <f t="shared" si="10"/>
        <v>4</v>
      </c>
    </row>
    <row r="46" spans="1:21" x14ac:dyDescent="0.35">
      <c r="A46">
        <v>44</v>
      </c>
      <c r="B46" s="7">
        <f>IF(A46&lt;'Input &amp; Results'!$C$6,MIN('Input &amp; Results'!$C$2+'Input &amp; Results'!$C$4*A46,'Input &amp; Results'!$C$3),MAX('Input &amp; Results'!C$3-('Input &amp; Results'!$C$3/('Input &amp; Results'!$C$5-'Input &amp; Results'!$C$6))*(A46-'Input &amp; Results'!$C$6),0))</f>
        <v>500</v>
      </c>
      <c r="C46" s="8">
        <f>IF(A46&lt;('Input &amp; Results'!$C$5*0.15),1.5,IF(A46&lt;('Input &amp; Results'!$C$5*0.25),2.5,IF(A46&lt;('Input &amp; Results'!$C$5*0.9),3.5,1.5)))</f>
        <v>3.5</v>
      </c>
      <c r="D46" s="8">
        <f t="shared" si="0"/>
        <v>1.75</v>
      </c>
      <c r="E46" s="9">
        <f>D46*(1+'Input &amp; Results'!$C$7)</f>
        <v>2.1</v>
      </c>
      <c r="F46">
        <f t="shared" si="2"/>
        <v>11.4975</v>
      </c>
      <c r="G46">
        <f t="shared" si="3"/>
        <v>4644.99</v>
      </c>
      <c r="H46">
        <f t="shared" si="4"/>
        <v>1.147761304670126</v>
      </c>
      <c r="I46" s="10">
        <f>IF(A46&lt;12,(ROUNDUP(E46/'Input &amp; Results'!$C$10,0))*'Input &amp; Results'!$C$10,0)</f>
        <v>0</v>
      </c>
      <c r="J46" s="11">
        <f>IF(A46&gt;11,(ROUNDUP(E46/'Input &amp; Results'!$C$12,0))*'Input &amp; Results'!$C$12,0)</f>
        <v>2.52</v>
      </c>
      <c r="K46" s="11">
        <f t="shared" si="5"/>
        <v>2.52</v>
      </c>
      <c r="L46" s="11">
        <f>(I46/'Input &amp; Results'!$C$10)*'Input &amp; Results'!$C$11*720/42</f>
        <v>0</v>
      </c>
      <c r="M46" s="28">
        <f>(J46/'Input &amp; Results'!$C$12)*'Input &amp; Results'!$C$13*720/42</f>
        <v>3085.7142857142858</v>
      </c>
      <c r="N46" s="27">
        <f t="shared" si="6"/>
        <v>2.52</v>
      </c>
      <c r="O46" s="28">
        <f t="shared" si="7"/>
        <v>3085.7142857142858</v>
      </c>
      <c r="P46" s="14">
        <f>IF(A46&lt;'Input &amp; Results'!$C$16*3,(D46+1)*(1+'Input &amp; Results'!$C$7),E46)</f>
        <v>2.1</v>
      </c>
      <c r="Q46" s="15">
        <f>IF(A46&lt;'Input &amp; Results'!$C$16,0,IF(A46&lt;('Input &amp; Results'!$C$16*2),'Input &amp; Results'!$C$15,IF(A46&lt;('Input &amp; Results'!$C$16*3),'Input &amp; Results'!$C$15*2,'Input &amp; Results'!$C$15*3)))</f>
        <v>2.016</v>
      </c>
      <c r="R46" s="15">
        <f>IF(A46&lt;6,(ROUNDUP((P46-Q46)/'Input &amp; Results'!$C$10,0))*'Input &amp; Results'!$C$10,IF((P46-Q46)&lt;0,0,(ROUNDUP((P46-Q46)/'Input &amp; Results'!$C$12,0))*'Input &amp; Results'!$C$12))</f>
        <v>0.84</v>
      </c>
      <c r="S46" s="16">
        <f t="shared" si="8"/>
        <v>2.8559999999999999</v>
      </c>
      <c r="T46" s="38">
        <f>R46/'Input &amp; Results'!$C$12*'Input &amp; Results'!$C$13*720/42</f>
        <v>1028.5714285714287</v>
      </c>
      <c r="U46">
        <f t="shared" si="10"/>
        <v>4</v>
      </c>
    </row>
    <row r="47" spans="1:21" x14ac:dyDescent="0.35">
      <c r="A47">
        <v>45</v>
      </c>
      <c r="B47" s="7">
        <f>IF(A47&lt;'Input &amp; Results'!$C$6,MIN('Input &amp; Results'!$C$2+'Input &amp; Results'!$C$4*A47,'Input &amp; Results'!$C$3),MAX('Input &amp; Results'!C$3-('Input &amp; Results'!$C$3/('Input &amp; Results'!$C$5-'Input &amp; Results'!$C$6))*(A47-'Input &amp; Results'!$C$6),0))</f>
        <v>500</v>
      </c>
      <c r="C47" s="8">
        <f>IF(A47&lt;('Input &amp; Results'!$C$5*0.15),1.5,IF(A47&lt;('Input &amp; Results'!$C$5*0.25),2.5,IF(A47&lt;('Input &amp; Results'!$C$5*0.9),3.5,1.5)))</f>
        <v>3.5</v>
      </c>
      <c r="D47" s="8">
        <f t="shared" si="0"/>
        <v>1.75</v>
      </c>
      <c r="E47" s="9">
        <f>D47*(1+'Input &amp; Results'!$C$7)</f>
        <v>2.1</v>
      </c>
      <c r="F47">
        <f t="shared" si="2"/>
        <v>11.4975</v>
      </c>
      <c r="G47">
        <f t="shared" si="3"/>
        <v>4644.99</v>
      </c>
      <c r="H47">
        <f t="shared" si="4"/>
        <v>1.147761304670126</v>
      </c>
      <c r="I47" s="10">
        <f>IF(A47&lt;12,(ROUNDUP(E47/'Input &amp; Results'!$C$10,0))*'Input &amp; Results'!$C$10,0)</f>
        <v>0</v>
      </c>
      <c r="J47" s="11">
        <f>IF(A47&gt;11,(ROUNDUP(E47/'Input &amp; Results'!$C$12,0))*'Input &amp; Results'!$C$12,0)</f>
        <v>2.52</v>
      </c>
      <c r="K47" s="11">
        <f t="shared" si="5"/>
        <v>2.52</v>
      </c>
      <c r="L47" s="11">
        <f>(I47/'Input &amp; Results'!$C$10)*'Input &amp; Results'!$C$11*720/42</f>
        <v>0</v>
      </c>
      <c r="M47" s="28">
        <f>(J47/'Input &amp; Results'!$C$12)*'Input &amp; Results'!$C$13*720/42</f>
        <v>3085.7142857142858</v>
      </c>
      <c r="N47" s="27">
        <f t="shared" si="6"/>
        <v>2.52</v>
      </c>
      <c r="O47" s="28">
        <f t="shared" si="7"/>
        <v>3085.7142857142858</v>
      </c>
      <c r="P47" s="14">
        <f>IF(A47&lt;'Input &amp; Results'!$C$16*3,(D47+1)*(1+'Input &amp; Results'!$C$7),E47)</f>
        <v>2.1</v>
      </c>
      <c r="Q47" s="15">
        <f>IF(A47&lt;'Input &amp; Results'!$C$16,0,IF(A47&lt;('Input &amp; Results'!$C$16*2),'Input &amp; Results'!$C$15,IF(A47&lt;('Input &amp; Results'!$C$16*3),'Input &amp; Results'!$C$15*2,'Input &amp; Results'!$C$15*3)))</f>
        <v>2.016</v>
      </c>
      <c r="R47" s="15">
        <f>IF(A47&lt;6,(ROUNDUP((P47-Q47)/'Input &amp; Results'!$C$10,0))*'Input &amp; Results'!$C$10,IF((P47-Q47)&lt;0,0,(ROUNDUP((P47-Q47)/'Input &amp; Results'!$C$12,0))*'Input &amp; Results'!$C$12))</f>
        <v>0.84</v>
      </c>
      <c r="S47" s="16">
        <f t="shared" si="8"/>
        <v>2.8559999999999999</v>
      </c>
      <c r="T47" s="38">
        <f>R47/'Input &amp; Results'!$C$12*'Input &amp; Results'!$C$13*720/42</f>
        <v>1028.5714285714287</v>
      </c>
      <c r="U47">
        <f t="shared" si="10"/>
        <v>4</v>
      </c>
    </row>
    <row r="48" spans="1:21" x14ac:dyDescent="0.35">
      <c r="A48">
        <v>46</v>
      </c>
      <c r="B48" s="7">
        <f>IF(A48&lt;'Input &amp; Results'!$C$6,MIN('Input &amp; Results'!$C$2+'Input &amp; Results'!$C$4*A48,'Input &amp; Results'!$C$3),MAX('Input &amp; Results'!C$3-('Input &amp; Results'!$C$3/('Input &amp; Results'!$C$5-'Input &amp; Results'!$C$6))*(A48-'Input &amp; Results'!$C$6),0))</f>
        <v>500</v>
      </c>
      <c r="C48" s="8">
        <f>IF(A48&lt;('Input &amp; Results'!$C$5*0.15),1.5,IF(A48&lt;('Input &amp; Results'!$C$5*0.25),2.5,IF(A48&lt;('Input &amp; Results'!$C$5*0.9),3.5,1.5)))</f>
        <v>3.5</v>
      </c>
      <c r="D48" s="8">
        <f t="shared" si="0"/>
        <v>1.75</v>
      </c>
      <c r="E48" s="9">
        <f>D48*(1+'Input &amp; Results'!$C$7)</f>
        <v>2.1</v>
      </c>
      <c r="F48">
        <f t="shared" si="2"/>
        <v>11.4975</v>
      </c>
      <c r="G48">
        <f t="shared" si="3"/>
        <v>4644.99</v>
      </c>
      <c r="H48">
        <f t="shared" si="4"/>
        <v>1.147761304670126</v>
      </c>
      <c r="I48" s="10">
        <f>IF(A48&lt;12,(ROUNDUP(E48/'Input &amp; Results'!$C$10,0))*'Input &amp; Results'!$C$10,0)</f>
        <v>0</v>
      </c>
      <c r="J48" s="11">
        <f>IF(A48&gt;11,(ROUNDUP(E48/'Input &amp; Results'!$C$12,0))*'Input &amp; Results'!$C$12,0)</f>
        <v>2.52</v>
      </c>
      <c r="K48" s="11">
        <f t="shared" si="5"/>
        <v>2.52</v>
      </c>
      <c r="L48" s="11">
        <f>(I48/'Input &amp; Results'!$C$10)*'Input &amp; Results'!$C$11*720/42</f>
        <v>0</v>
      </c>
      <c r="M48" s="28">
        <f>(J48/'Input &amp; Results'!$C$12)*'Input &amp; Results'!$C$13*720/42</f>
        <v>3085.7142857142858</v>
      </c>
      <c r="N48" s="27">
        <f t="shared" si="6"/>
        <v>2.52</v>
      </c>
      <c r="O48" s="28">
        <f t="shared" si="7"/>
        <v>3085.7142857142858</v>
      </c>
      <c r="P48" s="14">
        <f>IF(A48&lt;'Input &amp; Results'!$C$16*3,(D48+1)*(1+'Input &amp; Results'!$C$7),E48)</f>
        <v>2.1</v>
      </c>
      <c r="Q48" s="15">
        <f>IF(A48&lt;'Input &amp; Results'!$C$16,0,IF(A48&lt;('Input &amp; Results'!$C$16*2),'Input &amp; Results'!$C$15,IF(A48&lt;('Input &amp; Results'!$C$16*3),'Input &amp; Results'!$C$15*2,'Input &amp; Results'!$C$15*3)))</f>
        <v>2.016</v>
      </c>
      <c r="R48" s="15">
        <f>IF(A48&lt;6,(ROUNDUP((P48-Q48)/'Input &amp; Results'!$C$10,0))*'Input &amp; Results'!$C$10,IF((P48-Q48)&lt;0,0,(ROUNDUP((P48-Q48)/'Input &amp; Results'!$C$12,0))*'Input &amp; Results'!$C$12))</f>
        <v>0.84</v>
      </c>
      <c r="S48" s="16">
        <f t="shared" si="8"/>
        <v>2.8559999999999999</v>
      </c>
      <c r="T48" s="38">
        <f>R48/'Input &amp; Results'!$C$12*'Input &amp; Results'!$C$13*720/42</f>
        <v>1028.5714285714287</v>
      </c>
      <c r="U48">
        <f t="shared" si="10"/>
        <v>4</v>
      </c>
    </row>
    <row r="49" spans="1:21" x14ac:dyDescent="0.35">
      <c r="A49">
        <v>47</v>
      </c>
      <c r="B49" s="7">
        <f>IF(A49&lt;'Input &amp; Results'!$C$6,MIN('Input &amp; Results'!$C$2+'Input &amp; Results'!$C$4*A49,'Input &amp; Results'!$C$3),MAX('Input &amp; Results'!C$3-('Input &amp; Results'!$C$3/('Input &amp; Results'!$C$5-'Input &amp; Results'!$C$6))*(A49-'Input &amp; Results'!$C$6),0))</f>
        <v>500</v>
      </c>
      <c r="C49" s="8">
        <f>IF(A49&lt;('Input &amp; Results'!$C$5*0.15),1.5,IF(A49&lt;('Input &amp; Results'!$C$5*0.25),2.5,IF(A49&lt;('Input &amp; Results'!$C$5*0.9),3.5,1.5)))</f>
        <v>3.5</v>
      </c>
      <c r="D49" s="8">
        <f t="shared" si="0"/>
        <v>1.75</v>
      </c>
      <c r="E49" s="9">
        <f>D49*(1+'Input &amp; Results'!$C$7)</f>
        <v>2.1</v>
      </c>
      <c r="F49">
        <f t="shared" si="2"/>
        <v>11.4975</v>
      </c>
      <c r="G49">
        <f t="shared" si="3"/>
        <v>4644.99</v>
      </c>
      <c r="H49">
        <f t="shared" si="4"/>
        <v>1.147761304670126</v>
      </c>
      <c r="I49" s="10">
        <f>IF(A49&lt;12,(ROUNDUP(E49/'Input &amp; Results'!$C$10,0))*'Input &amp; Results'!$C$10,0)</f>
        <v>0</v>
      </c>
      <c r="J49" s="11">
        <f>IF(A49&gt;11,(ROUNDUP(E49/'Input &amp; Results'!$C$12,0))*'Input &amp; Results'!$C$12,0)</f>
        <v>2.52</v>
      </c>
      <c r="K49" s="11">
        <f t="shared" si="5"/>
        <v>2.52</v>
      </c>
      <c r="L49" s="11">
        <f>(I49/'Input &amp; Results'!$C$10)*'Input &amp; Results'!$C$11*720/42</f>
        <v>0</v>
      </c>
      <c r="M49" s="28">
        <f>(J49/'Input &amp; Results'!$C$12)*'Input &amp; Results'!$C$13*720/42</f>
        <v>3085.7142857142858</v>
      </c>
      <c r="N49" s="27">
        <f t="shared" si="6"/>
        <v>2.52</v>
      </c>
      <c r="O49" s="28">
        <f t="shared" si="7"/>
        <v>3085.7142857142858</v>
      </c>
      <c r="P49" s="14">
        <f>IF(A49&lt;'Input &amp; Results'!$C$16*3,(D49+1)*(1+'Input &amp; Results'!$C$7),E49)</f>
        <v>2.1</v>
      </c>
      <c r="Q49" s="15">
        <f>IF(A49&lt;'Input &amp; Results'!$C$16,0,IF(A49&lt;('Input &amp; Results'!$C$16*2),'Input &amp; Results'!$C$15,IF(A49&lt;('Input &amp; Results'!$C$16*3),'Input &amp; Results'!$C$15*2,'Input &amp; Results'!$C$15*3)))</f>
        <v>2.016</v>
      </c>
      <c r="R49" s="15">
        <f>IF(A49&lt;6,(ROUNDUP((P49-Q49)/'Input &amp; Results'!$C$10,0))*'Input &amp; Results'!$C$10,IF((P49-Q49)&lt;0,0,(ROUNDUP((P49-Q49)/'Input &amp; Results'!$C$12,0))*'Input &amp; Results'!$C$12))</f>
        <v>0.84</v>
      </c>
      <c r="S49" s="16">
        <f t="shared" si="8"/>
        <v>2.8559999999999999</v>
      </c>
      <c r="T49" s="38">
        <f>R49/'Input &amp; Results'!$C$12*'Input &amp; Results'!$C$13*720/42</f>
        <v>1028.5714285714287</v>
      </c>
      <c r="U49">
        <f t="shared" si="10"/>
        <v>4</v>
      </c>
    </row>
    <row r="50" spans="1:21" x14ac:dyDescent="0.35">
      <c r="A50">
        <v>48</v>
      </c>
      <c r="B50" s="7">
        <f>IF(A50&lt;'Input &amp; Results'!$C$6,MIN('Input &amp; Results'!$C$2+'Input &amp; Results'!$C$4*A50,'Input &amp; Results'!$C$3),MAX('Input &amp; Results'!C$3-('Input &amp; Results'!$C$3/('Input &amp; Results'!$C$5-'Input &amp; Results'!$C$6))*(A50-'Input &amp; Results'!$C$6),0))</f>
        <v>500</v>
      </c>
      <c r="C50" s="8">
        <f>IF(A50&lt;('Input &amp; Results'!$C$5*0.15),1.5,IF(A50&lt;('Input &amp; Results'!$C$5*0.25),2.5,IF(A50&lt;('Input &amp; Results'!$C$5*0.9),3.5,1.5)))</f>
        <v>3.5</v>
      </c>
      <c r="D50" s="8">
        <f t="shared" si="0"/>
        <v>1.75</v>
      </c>
      <c r="E50" s="9">
        <f>D50*(1+'Input &amp; Results'!$C$7)</f>
        <v>2.1</v>
      </c>
      <c r="F50">
        <f t="shared" si="2"/>
        <v>11.4975</v>
      </c>
      <c r="G50">
        <f t="shared" si="3"/>
        <v>4644.99</v>
      </c>
      <c r="H50">
        <f t="shared" si="4"/>
        <v>1.147761304670126</v>
      </c>
      <c r="I50" s="10">
        <f>IF(A50&lt;12,(ROUNDUP(E50/'Input &amp; Results'!$C$10,0))*'Input &amp; Results'!$C$10,0)</f>
        <v>0</v>
      </c>
      <c r="J50" s="11">
        <f>IF(A50&gt;11,(ROUNDUP(E50/'Input &amp; Results'!$C$12,0))*'Input &amp; Results'!$C$12,0)</f>
        <v>2.52</v>
      </c>
      <c r="K50" s="11">
        <f t="shared" si="5"/>
        <v>2.52</v>
      </c>
      <c r="L50" s="11">
        <f>(I50/'Input &amp; Results'!$C$10)*'Input &amp; Results'!$C$11*720/42</f>
        <v>0</v>
      </c>
      <c r="M50" s="28">
        <f>(J50/'Input &amp; Results'!$C$12)*'Input &amp; Results'!$C$13*720/42</f>
        <v>3085.7142857142858</v>
      </c>
      <c r="N50" s="27">
        <f t="shared" si="6"/>
        <v>2.52</v>
      </c>
      <c r="O50" s="28">
        <f t="shared" si="7"/>
        <v>3085.7142857142858</v>
      </c>
      <c r="P50" s="14">
        <f>IF(A50&lt;'Input &amp; Results'!$C$16*3,(D50+1)*(1+'Input &amp; Results'!$C$7),E50)</f>
        <v>2.1</v>
      </c>
      <c r="Q50" s="15">
        <f>IF(A50&lt;'Input &amp; Results'!$C$16,0,IF(A50&lt;('Input &amp; Results'!$C$16*2),'Input &amp; Results'!$C$15,IF(A50&lt;('Input &amp; Results'!$C$16*3),'Input &amp; Results'!$C$15*2,'Input &amp; Results'!$C$15*3)))</f>
        <v>2.016</v>
      </c>
      <c r="R50" s="15">
        <f>IF(A50&lt;6,(ROUNDUP((P50-Q50)/'Input &amp; Results'!$C$10,0))*'Input &amp; Results'!$C$10,IF((P50-Q50)&lt;0,0,(ROUNDUP((P50-Q50)/'Input &amp; Results'!$C$12,0))*'Input &amp; Results'!$C$12))</f>
        <v>0.84</v>
      </c>
      <c r="S50" s="16">
        <f t="shared" si="8"/>
        <v>2.8559999999999999</v>
      </c>
      <c r="T50" s="38">
        <f>R50/'Input &amp; Results'!$C$12*'Input &amp; Results'!$C$13*720/42</f>
        <v>1028.5714285714287</v>
      </c>
      <c r="U50">
        <f t="shared" si="10"/>
        <v>4</v>
      </c>
    </row>
    <row r="51" spans="1:21" x14ac:dyDescent="0.35">
      <c r="A51">
        <v>49</v>
      </c>
      <c r="B51" s="7">
        <f>IF(A51&lt;'Input &amp; Results'!$C$6,MIN('Input &amp; Results'!$C$2+'Input &amp; Results'!$C$4*A51,'Input &amp; Results'!$C$3),MAX('Input &amp; Results'!C$3-('Input &amp; Results'!$C$3/('Input &amp; Results'!$C$5-'Input &amp; Results'!$C$6))*(A51-'Input &amp; Results'!$C$6),0))</f>
        <v>500</v>
      </c>
      <c r="C51" s="8">
        <f>IF(A51&lt;('Input &amp; Results'!$C$5*0.15),1.5,IF(A51&lt;('Input &amp; Results'!$C$5*0.25),2.5,IF(A51&lt;('Input &amp; Results'!$C$5*0.9),3.5,1.5)))</f>
        <v>3.5</v>
      </c>
      <c r="D51" s="8">
        <f t="shared" si="0"/>
        <v>1.75</v>
      </c>
      <c r="E51" s="9">
        <f>D51*(1+'Input &amp; Results'!$C$7)</f>
        <v>2.1</v>
      </c>
      <c r="F51">
        <f t="shared" si="2"/>
        <v>11.4975</v>
      </c>
      <c r="G51">
        <f t="shared" si="3"/>
        <v>4644.99</v>
      </c>
      <c r="H51">
        <f t="shared" si="4"/>
        <v>1.147761304670126</v>
      </c>
      <c r="I51" s="10">
        <f>IF(A51&lt;12,(ROUNDUP(E51/'Input &amp; Results'!$C$10,0))*'Input &amp; Results'!$C$10,0)</f>
        <v>0</v>
      </c>
      <c r="J51" s="11">
        <f>IF(A51&gt;11,(ROUNDUP(E51/'Input &amp; Results'!$C$12,0))*'Input &amp; Results'!$C$12,0)</f>
        <v>2.52</v>
      </c>
      <c r="K51" s="11">
        <f t="shared" si="5"/>
        <v>2.52</v>
      </c>
      <c r="L51" s="11">
        <f>(I51/'Input &amp; Results'!$C$10)*'Input &amp; Results'!$C$11*720/42</f>
        <v>0</v>
      </c>
      <c r="M51" s="28">
        <f>(J51/'Input &amp; Results'!$C$12)*'Input &amp; Results'!$C$13*720/42</f>
        <v>3085.7142857142858</v>
      </c>
      <c r="N51" s="27">
        <f t="shared" si="6"/>
        <v>2.52</v>
      </c>
      <c r="O51" s="28">
        <f t="shared" si="7"/>
        <v>3085.7142857142858</v>
      </c>
      <c r="P51" s="14">
        <f>IF(A51&lt;'Input &amp; Results'!$C$16*3,(D51+1)*(1+'Input &amp; Results'!$C$7),E51)</f>
        <v>2.1</v>
      </c>
      <c r="Q51" s="15">
        <f>IF(A51&lt;'Input &amp; Results'!$C$16,0,IF(A51&lt;('Input &amp; Results'!$C$16*2),'Input &amp; Results'!$C$15,IF(A51&lt;('Input &amp; Results'!$C$16*3),'Input &amp; Results'!$C$15*2,'Input &amp; Results'!$C$15*3)))</f>
        <v>2.016</v>
      </c>
      <c r="R51" s="15">
        <f>IF(A51&lt;6,(ROUNDUP((P51-Q51)/'Input &amp; Results'!$C$10,0))*'Input &amp; Results'!$C$10,IF((P51-Q51)&lt;0,0,(ROUNDUP((P51-Q51)/'Input &amp; Results'!$C$12,0))*'Input &amp; Results'!$C$12))</f>
        <v>0.84</v>
      </c>
      <c r="S51" s="16">
        <f t="shared" si="8"/>
        <v>2.8559999999999999</v>
      </c>
      <c r="T51" s="38">
        <f>R51/'Input &amp; Results'!$C$12*'Input &amp; Results'!$C$13*720/42</f>
        <v>1028.5714285714287</v>
      </c>
      <c r="U51">
        <f t="shared" si="10"/>
        <v>5</v>
      </c>
    </row>
    <row r="52" spans="1:21" x14ac:dyDescent="0.35">
      <c r="A52">
        <v>50</v>
      </c>
      <c r="B52" s="7">
        <f>IF(A52&lt;'Input &amp; Results'!$C$6,MIN('Input &amp; Results'!$C$2+'Input &amp; Results'!$C$4*A52,'Input &amp; Results'!$C$3),MAX('Input &amp; Results'!C$3-('Input &amp; Results'!$C$3/('Input &amp; Results'!$C$5-'Input &amp; Results'!$C$6))*(A52-'Input &amp; Results'!$C$6),0))</f>
        <v>500</v>
      </c>
      <c r="C52" s="8">
        <f>IF(A52&lt;('Input &amp; Results'!$C$5*0.15),1.5,IF(A52&lt;('Input &amp; Results'!$C$5*0.25),2.5,IF(A52&lt;('Input &amp; Results'!$C$5*0.9),3.5,1.5)))</f>
        <v>3.5</v>
      </c>
      <c r="D52" s="8">
        <f t="shared" si="0"/>
        <v>1.75</v>
      </c>
      <c r="E52" s="9">
        <f>D52*(1+'Input &amp; Results'!$C$7)</f>
        <v>2.1</v>
      </c>
      <c r="F52">
        <f t="shared" si="2"/>
        <v>11.4975</v>
      </c>
      <c r="G52">
        <f t="shared" si="3"/>
        <v>4644.99</v>
      </c>
      <c r="H52">
        <f t="shared" si="4"/>
        <v>1.147761304670126</v>
      </c>
      <c r="I52" s="10">
        <f>IF(A52&lt;12,(ROUNDUP(E52/'Input &amp; Results'!$C$10,0))*'Input &amp; Results'!$C$10,0)</f>
        <v>0</v>
      </c>
      <c r="J52" s="11">
        <f>IF(A52&gt;11,(ROUNDUP(E52/'Input &amp; Results'!$C$12,0))*'Input &amp; Results'!$C$12,0)</f>
        <v>2.52</v>
      </c>
      <c r="K52" s="11">
        <f t="shared" si="5"/>
        <v>2.52</v>
      </c>
      <c r="L52" s="11">
        <f>(I52/'Input &amp; Results'!$C$10)*'Input &amp; Results'!$C$11*720/42</f>
        <v>0</v>
      </c>
      <c r="M52" s="28">
        <f>(J52/'Input &amp; Results'!$C$12)*'Input &amp; Results'!$C$13*720/42</f>
        <v>3085.7142857142858</v>
      </c>
      <c r="N52" s="27">
        <f t="shared" si="6"/>
        <v>2.52</v>
      </c>
      <c r="O52" s="28">
        <f t="shared" si="7"/>
        <v>3085.7142857142858</v>
      </c>
      <c r="P52" s="14">
        <f>IF(A52&lt;'Input &amp; Results'!$C$16*3,(D52+1)*(1+'Input &amp; Results'!$C$7),E52)</f>
        <v>2.1</v>
      </c>
      <c r="Q52" s="15">
        <f>IF(A52&lt;'Input &amp; Results'!$C$16,0,IF(A52&lt;('Input &amp; Results'!$C$16*2),'Input &amp; Results'!$C$15,IF(A52&lt;('Input &amp; Results'!$C$16*3),'Input &amp; Results'!$C$15*2,'Input &amp; Results'!$C$15*3)))</f>
        <v>2.016</v>
      </c>
      <c r="R52" s="15">
        <f>IF(A52&lt;6,(ROUNDUP((P52-Q52)/'Input &amp; Results'!$C$10,0))*'Input &amp; Results'!$C$10,IF((P52-Q52)&lt;0,0,(ROUNDUP((P52-Q52)/'Input &amp; Results'!$C$12,0))*'Input &amp; Results'!$C$12))</f>
        <v>0.84</v>
      </c>
      <c r="S52" s="16">
        <f t="shared" si="8"/>
        <v>2.8559999999999999</v>
      </c>
      <c r="T52" s="38">
        <f>R52/'Input &amp; Results'!$C$12*'Input &amp; Results'!$C$13*720/42</f>
        <v>1028.5714285714287</v>
      </c>
      <c r="U52">
        <f t="shared" si="10"/>
        <v>5</v>
      </c>
    </row>
    <row r="53" spans="1:21" x14ac:dyDescent="0.35">
      <c r="A53">
        <v>51</v>
      </c>
      <c r="B53" s="7">
        <f>IF(A53&lt;'Input &amp; Results'!$C$6,MIN('Input &amp; Results'!$C$2+'Input &amp; Results'!$C$4*A53,'Input &amp; Results'!$C$3),MAX('Input &amp; Results'!C$3-('Input &amp; Results'!$C$3/('Input &amp; Results'!$C$5-'Input &amp; Results'!$C$6))*(A53-'Input &amp; Results'!$C$6),0))</f>
        <v>500</v>
      </c>
      <c r="C53" s="8">
        <f>IF(A53&lt;('Input &amp; Results'!$C$5*0.15),1.5,IF(A53&lt;('Input &amp; Results'!$C$5*0.25),2.5,IF(A53&lt;('Input &amp; Results'!$C$5*0.9),3.5,1.5)))</f>
        <v>3.5</v>
      </c>
      <c r="D53" s="8">
        <f t="shared" si="0"/>
        <v>1.75</v>
      </c>
      <c r="E53" s="9">
        <f>D53*(1+'Input &amp; Results'!$C$7)</f>
        <v>2.1</v>
      </c>
      <c r="F53">
        <f t="shared" si="2"/>
        <v>11.4975</v>
      </c>
      <c r="G53">
        <f t="shared" si="3"/>
        <v>4644.99</v>
      </c>
      <c r="H53">
        <f t="shared" si="4"/>
        <v>1.147761304670126</v>
      </c>
      <c r="I53" s="10">
        <f>IF(A53&lt;12,(ROUNDUP(E53/'Input &amp; Results'!$C$10,0))*'Input &amp; Results'!$C$10,0)</f>
        <v>0</v>
      </c>
      <c r="J53" s="11">
        <f>IF(A53&gt;11,(ROUNDUP(E53/'Input &amp; Results'!$C$12,0))*'Input &amp; Results'!$C$12,0)</f>
        <v>2.52</v>
      </c>
      <c r="K53" s="11">
        <f t="shared" si="5"/>
        <v>2.52</v>
      </c>
      <c r="L53" s="11">
        <f>(I53/'Input &amp; Results'!$C$10)*'Input &amp; Results'!$C$11*720/42</f>
        <v>0</v>
      </c>
      <c r="M53" s="28">
        <f>(J53/'Input &amp; Results'!$C$12)*'Input &amp; Results'!$C$13*720/42</f>
        <v>3085.7142857142858</v>
      </c>
      <c r="N53" s="27">
        <f t="shared" si="6"/>
        <v>2.52</v>
      </c>
      <c r="O53" s="28">
        <f t="shared" si="7"/>
        <v>3085.7142857142858</v>
      </c>
      <c r="P53" s="14">
        <f>IF(A53&lt;'Input &amp; Results'!$C$16*3,(D53+1)*(1+'Input &amp; Results'!$C$7),E53)</f>
        <v>2.1</v>
      </c>
      <c r="Q53" s="15">
        <f>IF(A53&lt;'Input &amp; Results'!$C$16,0,IF(A53&lt;('Input &amp; Results'!$C$16*2),'Input &amp; Results'!$C$15,IF(A53&lt;('Input &amp; Results'!$C$16*3),'Input &amp; Results'!$C$15*2,'Input &amp; Results'!$C$15*3)))</f>
        <v>2.016</v>
      </c>
      <c r="R53" s="15">
        <f>IF(A53&lt;6,(ROUNDUP((P53-Q53)/'Input &amp; Results'!$C$10,0))*'Input &amp; Results'!$C$10,IF((P53-Q53)&lt;0,0,(ROUNDUP((P53-Q53)/'Input &amp; Results'!$C$12,0))*'Input &amp; Results'!$C$12))</f>
        <v>0.84</v>
      </c>
      <c r="S53" s="16">
        <f t="shared" si="8"/>
        <v>2.8559999999999999</v>
      </c>
      <c r="T53" s="38">
        <f>R53/'Input &amp; Results'!$C$12*'Input &amp; Results'!$C$13*720/42</f>
        <v>1028.5714285714287</v>
      </c>
      <c r="U53">
        <f t="shared" si="10"/>
        <v>5</v>
      </c>
    </row>
    <row r="54" spans="1:21" x14ac:dyDescent="0.35">
      <c r="A54">
        <v>52</v>
      </c>
      <c r="B54" s="7">
        <f>IF(A54&lt;'Input &amp; Results'!$C$6,MIN('Input &amp; Results'!$C$2+'Input &amp; Results'!$C$4*A54,'Input &amp; Results'!$C$3),MAX('Input &amp; Results'!C$3-('Input &amp; Results'!$C$3/('Input &amp; Results'!$C$5-'Input &amp; Results'!$C$6))*(A54-'Input &amp; Results'!$C$6),0))</f>
        <v>500</v>
      </c>
      <c r="C54" s="8">
        <f>IF(A54&lt;('Input &amp; Results'!$C$5*0.15),1.5,IF(A54&lt;('Input &amp; Results'!$C$5*0.25),2.5,IF(A54&lt;('Input &amp; Results'!$C$5*0.9),3.5,1.5)))</f>
        <v>3.5</v>
      </c>
      <c r="D54" s="8">
        <f t="shared" si="0"/>
        <v>1.75</v>
      </c>
      <c r="E54" s="9">
        <f>D54*(1+'Input &amp; Results'!$C$7)</f>
        <v>2.1</v>
      </c>
      <c r="F54">
        <f t="shared" si="2"/>
        <v>11.4975</v>
      </c>
      <c r="G54">
        <f t="shared" si="3"/>
        <v>4644.99</v>
      </c>
      <c r="H54">
        <f t="shared" si="4"/>
        <v>1.147761304670126</v>
      </c>
      <c r="I54" s="10">
        <f>IF(A54&lt;12,(ROUNDUP(E54/'Input &amp; Results'!$C$10,0))*'Input &amp; Results'!$C$10,0)</f>
        <v>0</v>
      </c>
      <c r="J54" s="11">
        <f>IF(A54&gt;11,(ROUNDUP(E54/'Input &amp; Results'!$C$12,0))*'Input &amp; Results'!$C$12,0)</f>
        <v>2.52</v>
      </c>
      <c r="K54" s="11">
        <f t="shared" si="5"/>
        <v>2.52</v>
      </c>
      <c r="L54" s="11">
        <f>(I54/'Input &amp; Results'!$C$10)*'Input &amp; Results'!$C$11*720/42</f>
        <v>0</v>
      </c>
      <c r="M54" s="28">
        <f>(J54/'Input &amp; Results'!$C$12)*'Input &amp; Results'!$C$13*720/42</f>
        <v>3085.7142857142858</v>
      </c>
      <c r="N54" s="27">
        <f t="shared" si="6"/>
        <v>2.52</v>
      </c>
      <c r="O54" s="28">
        <f t="shared" si="7"/>
        <v>3085.7142857142858</v>
      </c>
      <c r="P54" s="14">
        <f>IF(A54&lt;'Input &amp; Results'!$C$16*3,(D54+1)*(1+'Input &amp; Results'!$C$7),E54)</f>
        <v>2.1</v>
      </c>
      <c r="Q54" s="15">
        <f>IF(A54&lt;'Input &amp; Results'!$C$16,0,IF(A54&lt;('Input &amp; Results'!$C$16*2),'Input &amp; Results'!$C$15,IF(A54&lt;('Input &amp; Results'!$C$16*3),'Input &amp; Results'!$C$15*2,'Input &amp; Results'!$C$15*3)))</f>
        <v>2.016</v>
      </c>
      <c r="R54" s="15">
        <f>IF(A54&lt;6,(ROUNDUP((P54-Q54)/'Input &amp; Results'!$C$10,0))*'Input &amp; Results'!$C$10,IF((P54-Q54)&lt;0,0,(ROUNDUP((P54-Q54)/'Input &amp; Results'!$C$12,0))*'Input &amp; Results'!$C$12))</f>
        <v>0.84</v>
      </c>
      <c r="S54" s="16">
        <f t="shared" si="8"/>
        <v>2.8559999999999999</v>
      </c>
      <c r="T54" s="38">
        <f>R54/'Input &amp; Results'!$C$12*'Input &amp; Results'!$C$13*720/42</f>
        <v>1028.5714285714287</v>
      </c>
      <c r="U54">
        <f t="shared" si="10"/>
        <v>5</v>
      </c>
    </row>
    <row r="55" spans="1:21" x14ac:dyDescent="0.35">
      <c r="A55">
        <v>53</v>
      </c>
      <c r="B55" s="7">
        <f>IF(A55&lt;'Input &amp; Results'!$C$6,MIN('Input &amp; Results'!$C$2+'Input &amp; Results'!$C$4*A55,'Input &amp; Results'!$C$3),MAX('Input &amp; Results'!C$3-('Input &amp; Results'!$C$3/('Input &amp; Results'!$C$5-'Input &amp; Results'!$C$6))*(A55-'Input &amp; Results'!$C$6),0))</f>
        <v>500</v>
      </c>
      <c r="C55" s="8">
        <f>IF(A55&lt;('Input &amp; Results'!$C$5*0.15),1.5,IF(A55&lt;('Input &amp; Results'!$C$5*0.25),2.5,IF(A55&lt;('Input &amp; Results'!$C$5*0.9),3.5,1.5)))</f>
        <v>3.5</v>
      </c>
      <c r="D55" s="8">
        <f t="shared" si="0"/>
        <v>1.75</v>
      </c>
      <c r="E55" s="9">
        <f>D55*(1+'Input &amp; Results'!$C$7)</f>
        <v>2.1</v>
      </c>
      <c r="F55">
        <f t="shared" si="2"/>
        <v>11.4975</v>
      </c>
      <c r="G55">
        <f t="shared" si="3"/>
        <v>4644.99</v>
      </c>
      <c r="H55">
        <f t="shared" si="4"/>
        <v>1.147761304670126</v>
      </c>
      <c r="I55" s="10">
        <f>IF(A55&lt;12,(ROUNDUP(E55/'Input &amp; Results'!$C$10,0))*'Input &amp; Results'!$C$10,0)</f>
        <v>0</v>
      </c>
      <c r="J55" s="11">
        <f>IF(A55&gt;11,(ROUNDUP(E55/'Input &amp; Results'!$C$12,0))*'Input &amp; Results'!$C$12,0)</f>
        <v>2.52</v>
      </c>
      <c r="K55" s="11">
        <f t="shared" si="5"/>
        <v>2.52</v>
      </c>
      <c r="L55" s="11">
        <f>(I55/'Input &amp; Results'!$C$10)*'Input &amp; Results'!$C$11*720/42</f>
        <v>0</v>
      </c>
      <c r="M55" s="28">
        <f>(J55/'Input &amp; Results'!$C$12)*'Input &amp; Results'!$C$13*720/42</f>
        <v>3085.7142857142858</v>
      </c>
      <c r="N55" s="27">
        <f t="shared" si="6"/>
        <v>2.52</v>
      </c>
      <c r="O55" s="28">
        <f t="shared" si="7"/>
        <v>3085.7142857142858</v>
      </c>
      <c r="P55" s="14">
        <f>IF(A55&lt;'Input &amp; Results'!$C$16*3,(D55+1)*(1+'Input &amp; Results'!$C$7),E55)</f>
        <v>2.1</v>
      </c>
      <c r="Q55" s="15">
        <f>IF(A55&lt;'Input &amp; Results'!$C$16,0,IF(A55&lt;('Input &amp; Results'!$C$16*2),'Input &amp; Results'!$C$15,IF(A55&lt;('Input &amp; Results'!$C$16*3),'Input &amp; Results'!$C$15*2,'Input &amp; Results'!$C$15*3)))</f>
        <v>2.016</v>
      </c>
      <c r="R55" s="15">
        <f>IF(A55&lt;6,(ROUNDUP((P55-Q55)/'Input &amp; Results'!$C$10,0))*'Input &amp; Results'!$C$10,IF((P55-Q55)&lt;0,0,(ROUNDUP((P55-Q55)/'Input &amp; Results'!$C$12,0))*'Input &amp; Results'!$C$12))</f>
        <v>0.84</v>
      </c>
      <c r="S55" s="16">
        <f t="shared" si="8"/>
        <v>2.8559999999999999</v>
      </c>
      <c r="T55" s="38">
        <f>R55/'Input &amp; Results'!$C$12*'Input &amp; Results'!$C$13*720/42</f>
        <v>1028.5714285714287</v>
      </c>
      <c r="U55">
        <f t="shared" si="10"/>
        <v>5</v>
      </c>
    </row>
    <row r="56" spans="1:21" x14ac:dyDescent="0.35">
      <c r="A56">
        <v>54</v>
      </c>
      <c r="B56" s="7">
        <f>IF(A56&lt;'Input &amp; Results'!$C$6,MIN('Input &amp; Results'!$C$2+'Input &amp; Results'!$C$4*A56,'Input &amp; Results'!$C$3),MAX('Input &amp; Results'!C$3-('Input &amp; Results'!$C$3/('Input &amp; Results'!$C$5-'Input &amp; Results'!$C$6))*(A56-'Input &amp; Results'!$C$6),0))</f>
        <v>500</v>
      </c>
      <c r="C56" s="8">
        <f>IF(A56&lt;('Input &amp; Results'!$C$5*0.15),1.5,IF(A56&lt;('Input &amp; Results'!$C$5*0.25),2.5,IF(A56&lt;('Input &amp; Results'!$C$5*0.9),3.5,1.5)))</f>
        <v>3.5</v>
      </c>
      <c r="D56" s="8">
        <f t="shared" si="0"/>
        <v>1.75</v>
      </c>
      <c r="E56" s="9">
        <f>D56*(1+'Input &amp; Results'!$C$7)</f>
        <v>2.1</v>
      </c>
      <c r="F56">
        <f t="shared" si="2"/>
        <v>11.4975</v>
      </c>
      <c r="G56">
        <f t="shared" si="3"/>
        <v>4644.99</v>
      </c>
      <c r="H56">
        <f t="shared" si="4"/>
        <v>1.147761304670126</v>
      </c>
      <c r="I56" s="10">
        <f>IF(A56&lt;12,(ROUNDUP(E56/'Input &amp; Results'!$C$10,0))*'Input &amp; Results'!$C$10,0)</f>
        <v>0</v>
      </c>
      <c r="J56" s="11">
        <f>IF(A56&gt;11,(ROUNDUP(E56/'Input &amp; Results'!$C$12,0))*'Input &amp; Results'!$C$12,0)</f>
        <v>2.52</v>
      </c>
      <c r="K56" s="11">
        <f t="shared" si="5"/>
        <v>2.52</v>
      </c>
      <c r="L56" s="11">
        <f>(I56/'Input &amp; Results'!$C$10)*'Input &amp; Results'!$C$11*720/42</f>
        <v>0</v>
      </c>
      <c r="M56" s="28">
        <f>(J56/'Input &amp; Results'!$C$12)*'Input &amp; Results'!$C$13*720/42</f>
        <v>3085.7142857142858</v>
      </c>
      <c r="N56" s="27">
        <f t="shared" si="6"/>
        <v>2.52</v>
      </c>
      <c r="O56" s="28">
        <f t="shared" si="7"/>
        <v>3085.7142857142858</v>
      </c>
      <c r="P56" s="14">
        <f>IF(A56&lt;'Input &amp; Results'!$C$16*3,(D56+1)*(1+'Input &amp; Results'!$C$7),E56)</f>
        <v>2.1</v>
      </c>
      <c r="Q56" s="15">
        <f>IF(A56&lt;'Input &amp; Results'!$C$16,0,IF(A56&lt;('Input &amp; Results'!$C$16*2),'Input &amp; Results'!$C$15,IF(A56&lt;('Input &amp; Results'!$C$16*3),'Input &amp; Results'!$C$15*2,'Input &amp; Results'!$C$15*3)))</f>
        <v>2.016</v>
      </c>
      <c r="R56" s="15">
        <f>IF(A56&lt;6,(ROUNDUP((P56-Q56)/'Input &amp; Results'!$C$10,0))*'Input &amp; Results'!$C$10,IF((P56-Q56)&lt;0,0,(ROUNDUP((P56-Q56)/'Input &amp; Results'!$C$12,0))*'Input &amp; Results'!$C$12))</f>
        <v>0.84</v>
      </c>
      <c r="S56" s="16">
        <f t="shared" si="8"/>
        <v>2.8559999999999999</v>
      </c>
      <c r="T56" s="38">
        <f>R56/'Input &amp; Results'!$C$12*'Input &amp; Results'!$C$13*720/42</f>
        <v>1028.5714285714287</v>
      </c>
      <c r="U56">
        <f t="shared" si="10"/>
        <v>5</v>
      </c>
    </row>
    <row r="57" spans="1:21" x14ac:dyDescent="0.35">
      <c r="A57">
        <v>55</v>
      </c>
      <c r="B57" s="7">
        <f>IF(A57&lt;'Input &amp; Results'!$C$6,MIN('Input &amp; Results'!$C$2+'Input &amp; Results'!$C$4*A57,'Input &amp; Results'!$C$3),MAX('Input &amp; Results'!C$3-('Input &amp; Results'!$C$3/('Input &amp; Results'!$C$5-'Input &amp; Results'!$C$6))*(A57-'Input &amp; Results'!$C$6),0))</f>
        <v>500</v>
      </c>
      <c r="C57" s="8">
        <f>IF(A57&lt;('Input &amp; Results'!$C$5*0.15),1.5,IF(A57&lt;('Input &amp; Results'!$C$5*0.25),2.5,IF(A57&lt;('Input &amp; Results'!$C$5*0.9),3.5,1.5)))</f>
        <v>3.5</v>
      </c>
      <c r="D57" s="8">
        <f t="shared" si="0"/>
        <v>1.75</v>
      </c>
      <c r="E57" s="9">
        <f>D57*(1+'Input &amp; Results'!$C$7)</f>
        <v>2.1</v>
      </c>
      <c r="F57">
        <f t="shared" si="2"/>
        <v>11.4975</v>
      </c>
      <c r="G57">
        <f t="shared" si="3"/>
        <v>4644.99</v>
      </c>
      <c r="H57">
        <f t="shared" si="4"/>
        <v>1.147761304670126</v>
      </c>
      <c r="I57" s="10">
        <f>IF(A57&lt;12,(ROUNDUP(E57/'Input &amp; Results'!$C$10,0))*'Input &amp; Results'!$C$10,0)</f>
        <v>0</v>
      </c>
      <c r="J57" s="11">
        <f>IF(A57&gt;11,(ROUNDUP(E57/'Input &amp; Results'!$C$12,0))*'Input &amp; Results'!$C$12,0)</f>
        <v>2.52</v>
      </c>
      <c r="K57" s="11">
        <f t="shared" si="5"/>
        <v>2.52</v>
      </c>
      <c r="L57" s="11">
        <f>(I57/'Input &amp; Results'!$C$10)*'Input &amp; Results'!$C$11*720/42</f>
        <v>0</v>
      </c>
      <c r="M57" s="28">
        <f>(J57/'Input &amp; Results'!$C$12)*'Input &amp; Results'!$C$13*720/42</f>
        <v>3085.7142857142858</v>
      </c>
      <c r="N57" s="27">
        <f t="shared" si="6"/>
        <v>2.52</v>
      </c>
      <c r="O57" s="28">
        <f t="shared" si="7"/>
        <v>3085.7142857142858</v>
      </c>
      <c r="P57" s="14">
        <f>IF(A57&lt;'Input &amp; Results'!$C$16*3,(D57+1)*(1+'Input &amp; Results'!$C$7),E57)</f>
        <v>2.1</v>
      </c>
      <c r="Q57" s="15">
        <f>IF(A57&lt;'Input &amp; Results'!$C$16,0,IF(A57&lt;('Input &amp; Results'!$C$16*2),'Input &amp; Results'!$C$15,IF(A57&lt;('Input &amp; Results'!$C$16*3),'Input &amp; Results'!$C$15*2,'Input &amp; Results'!$C$15*3)))</f>
        <v>2.016</v>
      </c>
      <c r="R57" s="15">
        <f>IF(A57&lt;6,(ROUNDUP((P57-Q57)/'Input &amp; Results'!$C$10,0))*'Input &amp; Results'!$C$10,IF((P57-Q57)&lt;0,0,(ROUNDUP((P57-Q57)/'Input &amp; Results'!$C$12,0))*'Input &amp; Results'!$C$12))</f>
        <v>0.84</v>
      </c>
      <c r="S57" s="16">
        <f t="shared" si="8"/>
        <v>2.8559999999999999</v>
      </c>
      <c r="T57" s="38">
        <f>R57/'Input &amp; Results'!$C$12*'Input &amp; Results'!$C$13*720/42</f>
        <v>1028.5714285714287</v>
      </c>
      <c r="U57">
        <f t="shared" si="10"/>
        <v>5</v>
      </c>
    </row>
    <row r="58" spans="1:21" x14ac:dyDescent="0.35">
      <c r="A58">
        <v>56</v>
      </c>
      <c r="B58" s="7">
        <f>IF(A58&lt;'Input &amp; Results'!$C$6,MIN('Input &amp; Results'!$C$2+'Input &amp; Results'!$C$4*A58,'Input &amp; Results'!$C$3),MAX('Input &amp; Results'!C$3-('Input &amp; Results'!$C$3/('Input &amp; Results'!$C$5-'Input &amp; Results'!$C$6))*(A58-'Input &amp; Results'!$C$6),0))</f>
        <v>500</v>
      </c>
      <c r="C58" s="8">
        <f>IF(A58&lt;('Input &amp; Results'!$C$5*0.15),1.5,IF(A58&lt;('Input &amp; Results'!$C$5*0.25),2.5,IF(A58&lt;('Input &amp; Results'!$C$5*0.9),3.5,1.5)))</f>
        <v>3.5</v>
      </c>
      <c r="D58" s="8">
        <f t="shared" si="0"/>
        <v>1.75</v>
      </c>
      <c r="E58" s="9">
        <f>D58*(1+'Input &amp; Results'!$C$7)</f>
        <v>2.1</v>
      </c>
      <c r="F58">
        <f t="shared" si="2"/>
        <v>11.4975</v>
      </c>
      <c r="G58">
        <f t="shared" si="3"/>
        <v>4644.99</v>
      </c>
      <c r="H58">
        <f t="shared" si="4"/>
        <v>1.147761304670126</v>
      </c>
      <c r="I58" s="10">
        <f>IF(A58&lt;12,(ROUNDUP(E58/'Input &amp; Results'!$C$10,0))*'Input &amp; Results'!$C$10,0)</f>
        <v>0</v>
      </c>
      <c r="J58" s="11">
        <f>IF(A58&gt;11,(ROUNDUP(E58/'Input &amp; Results'!$C$12,0))*'Input &amp; Results'!$C$12,0)</f>
        <v>2.52</v>
      </c>
      <c r="K58" s="11">
        <f t="shared" si="5"/>
        <v>2.52</v>
      </c>
      <c r="L58" s="11">
        <f>(I58/'Input &amp; Results'!$C$10)*'Input &amp; Results'!$C$11*720/42</f>
        <v>0</v>
      </c>
      <c r="M58" s="28">
        <f>(J58/'Input &amp; Results'!$C$12)*'Input &amp; Results'!$C$13*720/42</f>
        <v>3085.7142857142858</v>
      </c>
      <c r="N58" s="27">
        <f t="shared" si="6"/>
        <v>2.52</v>
      </c>
      <c r="O58" s="28">
        <f t="shared" si="7"/>
        <v>3085.7142857142858</v>
      </c>
      <c r="P58" s="14">
        <f>IF(A58&lt;'Input &amp; Results'!$C$16*3,(D58+1)*(1+'Input &amp; Results'!$C$7),E58)</f>
        <v>2.1</v>
      </c>
      <c r="Q58" s="15">
        <f>IF(A58&lt;'Input &amp; Results'!$C$16,0,IF(A58&lt;('Input &amp; Results'!$C$16*2),'Input &amp; Results'!$C$15,IF(A58&lt;('Input &amp; Results'!$C$16*3),'Input &amp; Results'!$C$15*2,'Input &amp; Results'!$C$15*3)))</f>
        <v>2.016</v>
      </c>
      <c r="R58" s="15">
        <f>IF(A58&lt;6,(ROUNDUP((P58-Q58)/'Input &amp; Results'!$C$10,0))*'Input &amp; Results'!$C$10,IF((P58-Q58)&lt;0,0,(ROUNDUP((P58-Q58)/'Input &amp; Results'!$C$12,0))*'Input &amp; Results'!$C$12))</f>
        <v>0.84</v>
      </c>
      <c r="S58" s="16">
        <f t="shared" si="8"/>
        <v>2.8559999999999999</v>
      </c>
      <c r="T58" s="38">
        <f>R58/'Input &amp; Results'!$C$12*'Input &amp; Results'!$C$13*720/42</f>
        <v>1028.5714285714287</v>
      </c>
      <c r="U58">
        <f t="shared" si="10"/>
        <v>5</v>
      </c>
    </row>
    <row r="59" spans="1:21" x14ac:dyDescent="0.35">
      <c r="A59">
        <v>57</v>
      </c>
      <c r="B59" s="7">
        <f>IF(A59&lt;'Input &amp; Results'!$C$6,MIN('Input &amp; Results'!$C$2+'Input &amp; Results'!$C$4*A59,'Input &amp; Results'!$C$3),MAX('Input &amp; Results'!C$3-('Input &amp; Results'!$C$3/('Input &amp; Results'!$C$5-'Input &amp; Results'!$C$6))*(A59-'Input &amp; Results'!$C$6),0))</f>
        <v>500</v>
      </c>
      <c r="C59" s="8">
        <f>IF(A59&lt;('Input &amp; Results'!$C$5*0.15),1.5,IF(A59&lt;('Input &amp; Results'!$C$5*0.25),2.5,IF(A59&lt;('Input &amp; Results'!$C$5*0.9),3.5,1.5)))</f>
        <v>3.5</v>
      </c>
      <c r="D59" s="8">
        <f t="shared" si="0"/>
        <v>1.75</v>
      </c>
      <c r="E59" s="9">
        <f>D59*(1+'Input &amp; Results'!$C$7)</f>
        <v>2.1</v>
      </c>
      <c r="F59">
        <f t="shared" si="2"/>
        <v>11.4975</v>
      </c>
      <c r="G59">
        <f t="shared" si="3"/>
        <v>4644.99</v>
      </c>
      <c r="H59">
        <f t="shared" si="4"/>
        <v>1.147761304670126</v>
      </c>
      <c r="I59" s="10">
        <f>IF(A59&lt;12,(ROUNDUP(E59/'Input &amp; Results'!$C$10,0))*'Input &amp; Results'!$C$10,0)</f>
        <v>0</v>
      </c>
      <c r="J59" s="11">
        <f>IF(A59&gt;11,(ROUNDUP(E59/'Input &amp; Results'!$C$12,0))*'Input &amp; Results'!$C$12,0)</f>
        <v>2.52</v>
      </c>
      <c r="K59" s="11">
        <f t="shared" si="5"/>
        <v>2.52</v>
      </c>
      <c r="L59" s="11">
        <f>(I59/'Input &amp; Results'!$C$10)*'Input &amp; Results'!$C$11*720/42</f>
        <v>0</v>
      </c>
      <c r="M59" s="28">
        <f>(J59/'Input &amp; Results'!$C$12)*'Input &amp; Results'!$C$13*720/42</f>
        <v>3085.7142857142858</v>
      </c>
      <c r="N59" s="27">
        <f t="shared" si="6"/>
        <v>2.52</v>
      </c>
      <c r="O59" s="28">
        <f t="shared" si="7"/>
        <v>3085.7142857142858</v>
      </c>
      <c r="P59" s="14">
        <f>IF(A59&lt;'Input &amp; Results'!$C$16*3,(D59+1)*(1+'Input &amp; Results'!$C$7),E59)</f>
        <v>2.1</v>
      </c>
      <c r="Q59" s="15">
        <f>IF(A59&lt;'Input &amp; Results'!$C$16,0,IF(A59&lt;('Input &amp; Results'!$C$16*2),'Input &amp; Results'!$C$15,IF(A59&lt;('Input &amp; Results'!$C$16*3),'Input &amp; Results'!$C$15*2,'Input &amp; Results'!$C$15*3)))</f>
        <v>2.016</v>
      </c>
      <c r="R59" s="15">
        <f>IF(A59&lt;6,(ROUNDUP((P59-Q59)/'Input &amp; Results'!$C$10,0))*'Input &amp; Results'!$C$10,IF((P59-Q59)&lt;0,0,(ROUNDUP((P59-Q59)/'Input &amp; Results'!$C$12,0))*'Input &amp; Results'!$C$12))</f>
        <v>0.84</v>
      </c>
      <c r="S59" s="16">
        <f t="shared" si="8"/>
        <v>2.8559999999999999</v>
      </c>
      <c r="T59" s="38">
        <f>R59/'Input &amp; Results'!$C$12*'Input &amp; Results'!$C$13*720/42</f>
        <v>1028.5714285714287</v>
      </c>
      <c r="U59">
        <f t="shared" si="10"/>
        <v>5</v>
      </c>
    </row>
    <row r="60" spans="1:21" x14ac:dyDescent="0.35">
      <c r="A60">
        <v>58</v>
      </c>
      <c r="B60" s="7">
        <f>IF(A60&lt;'Input &amp; Results'!$C$6,MIN('Input &amp; Results'!$C$2+'Input &amp; Results'!$C$4*A60,'Input &amp; Results'!$C$3),MAX('Input &amp; Results'!C$3-('Input &amp; Results'!$C$3/('Input &amp; Results'!$C$5-'Input &amp; Results'!$C$6))*(A60-'Input &amp; Results'!$C$6),0))</f>
        <v>500</v>
      </c>
      <c r="C60" s="8">
        <f>IF(A60&lt;('Input &amp; Results'!$C$5*0.15),1.5,IF(A60&lt;('Input &amp; Results'!$C$5*0.25),2.5,IF(A60&lt;('Input &amp; Results'!$C$5*0.9),3.5,1.5)))</f>
        <v>3.5</v>
      </c>
      <c r="D60" s="8">
        <f t="shared" si="0"/>
        <v>1.75</v>
      </c>
      <c r="E60" s="9">
        <f>D60*(1+'Input &amp; Results'!$C$7)</f>
        <v>2.1</v>
      </c>
      <c r="F60">
        <f t="shared" si="2"/>
        <v>11.4975</v>
      </c>
      <c r="G60">
        <f t="shared" si="3"/>
        <v>4644.99</v>
      </c>
      <c r="H60">
        <f t="shared" si="4"/>
        <v>1.147761304670126</v>
      </c>
      <c r="I60" s="10">
        <f>IF(A60&lt;12,(ROUNDUP(E60/'Input &amp; Results'!$C$10,0))*'Input &amp; Results'!$C$10,0)</f>
        <v>0</v>
      </c>
      <c r="J60" s="11">
        <f>IF(A60&gt;11,(ROUNDUP(E60/'Input &amp; Results'!$C$12,0))*'Input &amp; Results'!$C$12,0)</f>
        <v>2.52</v>
      </c>
      <c r="K60" s="11">
        <f t="shared" si="5"/>
        <v>2.52</v>
      </c>
      <c r="L60" s="11">
        <f>(I60/'Input &amp; Results'!$C$10)*'Input &amp; Results'!$C$11*720/42</f>
        <v>0</v>
      </c>
      <c r="M60" s="28">
        <f>(J60/'Input &amp; Results'!$C$12)*'Input &amp; Results'!$C$13*720/42</f>
        <v>3085.7142857142858</v>
      </c>
      <c r="N60" s="27">
        <f t="shared" si="6"/>
        <v>2.52</v>
      </c>
      <c r="O60" s="28">
        <f t="shared" si="7"/>
        <v>3085.7142857142858</v>
      </c>
      <c r="P60" s="14">
        <f>IF(A60&lt;'Input &amp; Results'!$C$16*3,(D60+1)*(1+'Input &amp; Results'!$C$7),E60)</f>
        <v>2.1</v>
      </c>
      <c r="Q60" s="15">
        <f>IF(A60&lt;'Input &amp; Results'!$C$16,0,IF(A60&lt;('Input &amp; Results'!$C$16*2),'Input &amp; Results'!$C$15,IF(A60&lt;('Input &amp; Results'!$C$16*3),'Input &amp; Results'!$C$15*2,'Input &amp; Results'!$C$15*3)))</f>
        <v>2.016</v>
      </c>
      <c r="R60" s="15">
        <f>IF(A60&lt;6,(ROUNDUP((P60-Q60)/'Input &amp; Results'!$C$10,0))*'Input &amp; Results'!$C$10,IF((P60-Q60)&lt;0,0,(ROUNDUP((P60-Q60)/'Input &amp; Results'!$C$12,0))*'Input &amp; Results'!$C$12))</f>
        <v>0.84</v>
      </c>
      <c r="S60" s="16">
        <f t="shared" si="8"/>
        <v>2.8559999999999999</v>
      </c>
      <c r="T60" s="38">
        <f>R60/'Input &amp; Results'!$C$12*'Input &amp; Results'!$C$13*720/42</f>
        <v>1028.5714285714287</v>
      </c>
      <c r="U60">
        <f t="shared" si="10"/>
        <v>5</v>
      </c>
    </row>
    <row r="61" spans="1:21" x14ac:dyDescent="0.35">
      <c r="A61">
        <v>59</v>
      </c>
      <c r="B61" s="7">
        <f>IF(A61&lt;'Input &amp; Results'!$C$6,MIN('Input &amp; Results'!$C$2+'Input &amp; Results'!$C$4*A61,'Input &amp; Results'!$C$3),MAX('Input &amp; Results'!C$3-('Input &amp; Results'!$C$3/('Input &amp; Results'!$C$5-'Input &amp; Results'!$C$6))*(A61-'Input &amp; Results'!$C$6),0))</f>
        <v>500</v>
      </c>
      <c r="C61" s="8">
        <f>IF(A61&lt;('Input &amp; Results'!$C$5*0.15),1.5,IF(A61&lt;('Input &amp; Results'!$C$5*0.25),2.5,IF(A61&lt;('Input &amp; Results'!$C$5*0.9),3.5,1.5)))</f>
        <v>3.5</v>
      </c>
      <c r="D61" s="8">
        <f t="shared" si="0"/>
        <v>1.75</v>
      </c>
      <c r="E61" s="9">
        <f>D61*(1+'Input &amp; Results'!$C$7)</f>
        <v>2.1</v>
      </c>
      <c r="F61">
        <f t="shared" si="2"/>
        <v>11.4975</v>
      </c>
      <c r="G61">
        <f t="shared" si="3"/>
        <v>4644.99</v>
      </c>
      <c r="H61">
        <f t="shared" si="4"/>
        <v>1.147761304670126</v>
      </c>
      <c r="I61" s="10">
        <f>IF(A61&lt;12,(ROUNDUP(E61/'Input &amp; Results'!$C$10,0))*'Input &amp; Results'!$C$10,0)</f>
        <v>0</v>
      </c>
      <c r="J61" s="11">
        <f>IF(A61&gt;11,(ROUNDUP(E61/'Input &amp; Results'!$C$12,0))*'Input &amp; Results'!$C$12,0)</f>
        <v>2.52</v>
      </c>
      <c r="K61" s="11">
        <f t="shared" si="5"/>
        <v>2.52</v>
      </c>
      <c r="L61" s="11">
        <f>(I61/'Input &amp; Results'!$C$10)*'Input &amp; Results'!$C$11*720/42</f>
        <v>0</v>
      </c>
      <c r="M61" s="28">
        <f>(J61/'Input &amp; Results'!$C$12)*'Input &amp; Results'!$C$13*720/42</f>
        <v>3085.7142857142858</v>
      </c>
      <c r="N61" s="27">
        <f t="shared" si="6"/>
        <v>2.52</v>
      </c>
      <c r="O61" s="28">
        <f t="shared" si="7"/>
        <v>3085.7142857142858</v>
      </c>
      <c r="P61" s="14">
        <f>IF(A61&lt;'Input &amp; Results'!$C$16*3,(D61+1)*(1+'Input &amp; Results'!$C$7),E61)</f>
        <v>2.1</v>
      </c>
      <c r="Q61" s="15">
        <f>IF(A61&lt;'Input &amp; Results'!$C$16,0,IF(A61&lt;('Input &amp; Results'!$C$16*2),'Input &amp; Results'!$C$15,IF(A61&lt;('Input &amp; Results'!$C$16*3),'Input &amp; Results'!$C$15*2,'Input &amp; Results'!$C$15*3)))</f>
        <v>2.016</v>
      </c>
      <c r="R61" s="15">
        <f>IF(A61&lt;6,(ROUNDUP((P61-Q61)/'Input &amp; Results'!$C$10,0))*'Input &amp; Results'!$C$10,IF((P61-Q61)&lt;0,0,(ROUNDUP((P61-Q61)/'Input &amp; Results'!$C$12,0))*'Input &amp; Results'!$C$12))</f>
        <v>0.84</v>
      </c>
      <c r="S61" s="16">
        <f t="shared" si="8"/>
        <v>2.8559999999999999</v>
      </c>
      <c r="T61" s="38">
        <f>R61/'Input &amp; Results'!$C$12*'Input &amp; Results'!$C$13*720/42</f>
        <v>1028.5714285714287</v>
      </c>
      <c r="U61">
        <f t="shared" si="10"/>
        <v>5</v>
      </c>
    </row>
    <row r="62" spans="1:21" x14ac:dyDescent="0.35">
      <c r="A62">
        <v>60</v>
      </c>
      <c r="B62" s="7">
        <f>IF(A62&lt;'Input &amp; Results'!$C$6,MIN('Input &amp; Results'!$C$2+'Input &amp; Results'!$C$4*A62,'Input &amp; Results'!$C$3),MAX('Input &amp; Results'!C$3-('Input &amp; Results'!$C$3/('Input &amp; Results'!$C$5-'Input &amp; Results'!$C$6))*(A62-'Input &amp; Results'!$C$6),0))</f>
        <v>500</v>
      </c>
      <c r="C62" s="8">
        <f>IF(A62&lt;('Input &amp; Results'!$C$5*0.15),1.5,IF(A62&lt;('Input &amp; Results'!$C$5*0.25),2.5,IF(A62&lt;('Input &amp; Results'!$C$5*0.9),3.5,1.5)))</f>
        <v>3.5</v>
      </c>
      <c r="D62" s="8">
        <f t="shared" si="0"/>
        <v>1.75</v>
      </c>
      <c r="E62" s="9">
        <f>D62*(1+'Input &amp; Results'!$C$7)</f>
        <v>2.1</v>
      </c>
      <c r="F62">
        <f t="shared" si="2"/>
        <v>11.4975</v>
      </c>
      <c r="G62">
        <f t="shared" si="3"/>
        <v>4644.99</v>
      </c>
      <c r="H62">
        <f t="shared" si="4"/>
        <v>1.147761304670126</v>
      </c>
      <c r="I62" s="10">
        <f>IF(A62&lt;12,(ROUNDUP(E62/'Input &amp; Results'!$C$10,0))*'Input &amp; Results'!$C$10,0)</f>
        <v>0</v>
      </c>
      <c r="J62" s="11">
        <f>IF(A62&gt;11,(ROUNDUP(E62/'Input &amp; Results'!$C$12,0))*'Input &amp; Results'!$C$12,0)</f>
        <v>2.52</v>
      </c>
      <c r="K62" s="11">
        <f t="shared" si="5"/>
        <v>2.52</v>
      </c>
      <c r="L62" s="11">
        <f>(I62/'Input &amp; Results'!$C$10)*'Input &amp; Results'!$C$11*720/42</f>
        <v>0</v>
      </c>
      <c r="M62" s="28">
        <f>(J62/'Input &amp; Results'!$C$12)*'Input &amp; Results'!$C$13*720/42</f>
        <v>3085.7142857142858</v>
      </c>
      <c r="N62" s="27">
        <f t="shared" si="6"/>
        <v>2.52</v>
      </c>
      <c r="O62" s="28">
        <f t="shared" si="7"/>
        <v>3085.7142857142858</v>
      </c>
      <c r="P62" s="14">
        <f>IF(A62&lt;'Input &amp; Results'!$C$16*3,(D62+1)*(1+'Input &amp; Results'!$C$7),E62)</f>
        <v>2.1</v>
      </c>
      <c r="Q62" s="15">
        <f>IF(A62&lt;'Input &amp; Results'!$C$16,0,IF(A62&lt;('Input &amp; Results'!$C$16*2),'Input &amp; Results'!$C$15,IF(A62&lt;('Input &amp; Results'!$C$16*3),'Input &amp; Results'!$C$15*2,'Input &amp; Results'!$C$15*3)))</f>
        <v>2.016</v>
      </c>
      <c r="R62" s="15">
        <f>IF(A62&lt;6,(ROUNDUP((P62-Q62)/'Input &amp; Results'!$C$10,0))*'Input &amp; Results'!$C$10,IF((P62-Q62)&lt;0,0,(ROUNDUP((P62-Q62)/'Input &amp; Results'!$C$12,0))*'Input &amp; Results'!$C$12))</f>
        <v>0.84</v>
      </c>
      <c r="S62" s="16">
        <f t="shared" si="8"/>
        <v>2.8559999999999999</v>
      </c>
      <c r="T62" s="38">
        <f>R62/'Input &amp; Results'!$C$12*'Input &amp; Results'!$C$13*720/42</f>
        <v>1028.5714285714287</v>
      </c>
      <c r="U62">
        <f t="shared" si="10"/>
        <v>5</v>
      </c>
    </row>
    <row r="63" spans="1:21" x14ac:dyDescent="0.35">
      <c r="A63">
        <v>61</v>
      </c>
      <c r="B63" s="7">
        <f>IF(A63&lt;'Input &amp; Results'!$C$6,MIN('Input &amp; Results'!$C$2+'Input &amp; Results'!$C$4*A63,'Input &amp; Results'!$C$3),MAX('Input &amp; Results'!C$3-('Input &amp; Results'!$C$3/('Input &amp; Results'!$C$5-'Input &amp; Results'!$C$6))*(A63-'Input &amp; Results'!$C$6),0))</f>
        <v>500</v>
      </c>
      <c r="C63" s="8">
        <f>IF(A63&lt;('Input &amp; Results'!$C$5*0.15),1.5,IF(A63&lt;('Input &amp; Results'!$C$5*0.25),2.5,IF(A63&lt;('Input &amp; Results'!$C$5*0.9),3.5,1.5)))</f>
        <v>3.5</v>
      </c>
      <c r="D63" s="8">
        <f t="shared" si="0"/>
        <v>1.75</v>
      </c>
      <c r="E63" s="9">
        <f>D63*(1+'Input &amp; Results'!$C$7)</f>
        <v>2.1</v>
      </c>
      <c r="F63">
        <f t="shared" si="2"/>
        <v>11.4975</v>
      </c>
      <c r="G63">
        <f t="shared" si="3"/>
        <v>4644.99</v>
      </c>
      <c r="H63">
        <f t="shared" si="4"/>
        <v>1.147761304670126</v>
      </c>
      <c r="I63" s="10">
        <f>IF(A63&lt;12,(ROUNDUP(E63/'Input &amp; Results'!$C$10,0))*'Input &amp; Results'!$C$10,0)</f>
        <v>0</v>
      </c>
      <c r="J63" s="11">
        <f>IF(A63&gt;11,(ROUNDUP(E63/'Input &amp; Results'!$C$12,0))*'Input &amp; Results'!$C$12,0)</f>
        <v>2.52</v>
      </c>
      <c r="K63" s="11">
        <f t="shared" si="5"/>
        <v>2.52</v>
      </c>
      <c r="L63" s="11">
        <f>(I63/'Input &amp; Results'!$C$10)*'Input &amp; Results'!$C$11*720/42</f>
        <v>0</v>
      </c>
      <c r="M63" s="28">
        <f>(J63/'Input &amp; Results'!$C$12)*'Input &amp; Results'!$C$13*720/42</f>
        <v>3085.7142857142858</v>
      </c>
      <c r="N63" s="27">
        <f t="shared" si="6"/>
        <v>2.52</v>
      </c>
      <c r="O63" s="28">
        <f t="shared" si="7"/>
        <v>3085.7142857142858</v>
      </c>
      <c r="P63" s="14">
        <f>IF(A63&lt;'Input &amp; Results'!$C$16*3,(D63+1)*(1+'Input &amp; Results'!$C$7),E63)</f>
        <v>2.1</v>
      </c>
      <c r="Q63" s="15">
        <f>IF(A63&lt;'Input &amp; Results'!$C$16,0,IF(A63&lt;('Input &amp; Results'!$C$16*2),'Input &amp; Results'!$C$15,IF(A63&lt;('Input &amp; Results'!$C$16*3),'Input &amp; Results'!$C$15*2,'Input &amp; Results'!$C$15*3)))</f>
        <v>2.016</v>
      </c>
      <c r="R63" s="15">
        <f>IF(A63&lt;6,(ROUNDUP((P63-Q63)/'Input &amp; Results'!$C$10,0))*'Input &amp; Results'!$C$10,IF((P63-Q63)&lt;0,0,(ROUNDUP((P63-Q63)/'Input &amp; Results'!$C$12,0))*'Input &amp; Results'!$C$12))</f>
        <v>0.84</v>
      </c>
      <c r="S63" s="16">
        <f t="shared" si="8"/>
        <v>2.8559999999999999</v>
      </c>
      <c r="T63" s="38">
        <f>R63/'Input &amp; Results'!$C$12*'Input &amp; Results'!$C$13*720/42</f>
        <v>1028.5714285714287</v>
      </c>
      <c r="U63">
        <f t="shared" si="10"/>
        <v>6</v>
      </c>
    </row>
    <row r="64" spans="1:21" x14ac:dyDescent="0.35">
      <c r="A64">
        <v>62</v>
      </c>
      <c r="B64" s="7">
        <f>IF(A64&lt;'Input &amp; Results'!$C$6,MIN('Input &amp; Results'!$C$2+'Input &amp; Results'!$C$4*A64,'Input &amp; Results'!$C$3),MAX('Input &amp; Results'!C$3-('Input &amp; Results'!$C$3/('Input &amp; Results'!$C$5-'Input &amp; Results'!$C$6))*(A64-'Input &amp; Results'!$C$6),0))</f>
        <v>500</v>
      </c>
      <c r="C64" s="8">
        <f>IF(A64&lt;('Input &amp; Results'!$C$5*0.15),1.5,IF(A64&lt;('Input &amp; Results'!$C$5*0.25),2.5,IF(A64&lt;('Input &amp; Results'!$C$5*0.9),3.5,1.5)))</f>
        <v>3.5</v>
      </c>
      <c r="D64" s="8">
        <f t="shared" si="0"/>
        <v>1.75</v>
      </c>
      <c r="E64" s="9">
        <f>D64*(1+'Input &amp; Results'!$C$7)</f>
        <v>2.1</v>
      </c>
      <c r="F64">
        <f t="shared" si="2"/>
        <v>11.4975</v>
      </c>
      <c r="G64">
        <f t="shared" si="3"/>
        <v>4644.99</v>
      </c>
      <c r="H64">
        <f t="shared" si="4"/>
        <v>1.147761304670126</v>
      </c>
      <c r="I64" s="10">
        <f>IF(A64&lt;12,(ROUNDUP(E64/'Input &amp; Results'!$C$10,0))*'Input &amp; Results'!$C$10,0)</f>
        <v>0</v>
      </c>
      <c r="J64" s="11">
        <f>IF(A64&gt;11,(ROUNDUP(E64/'Input &amp; Results'!$C$12,0))*'Input &amp; Results'!$C$12,0)</f>
        <v>2.52</v>
      </c>
      <c r="K64" s="11">
        <f t="shared" si="5"/>
        <v>2.52</v>
      </c>
      <c r="L64" s="11">
        <f>(I64/'Input &amp; Results'!$C$10)*'Input &amp; Results'!$C$11*720/42</f>
        <v>0</v>
      </c>
      <c r="M64" s="28">
        <f>(J64/'Input &amp; Results'!$C$12)*'Input &amp; Results'!$C$13*720/42</f>
        <v>3085.7142857142858</v>
      </c>
      <c r="N64" s="27">
        <f t="shared" si="6"/>
        <v>2.52</v>
      </c>
      <c r="O64" s="28">
        <f t="shared" si="7"/>
        <v>3085.7142857142858</v>
      </c>
      <c r="P64" s="14">
        <f>IF(A64&lt;'Input &amp; Results'!$C$16*3,(D64+1)*(1+'Input &amp; Results'!$C$7),E64)</f>
        <v>2.1</v>
      </c>
      <c r="Q64" s="15">
        <f>IF(A64&lt;'Input &amp; Results'!$C$16,0,IF(A64&lt;('Input &amp; Results'!$C$16*2),'Input &amp; Results'!$C$15,IF(A64&lt;('Input &amp; Results'!$C$16*3),'Input &amp; Results'!$C$15*2,'Input &amp; Results'!$C$15*3)))</f>
        <v>2.016</v>
      </c>
      <c r="R64" s="15">
        <f>IF(A64&lt;6,(ROUNDUP((P64-Q64)/'Input &amp; Results'!$C$10,0))*'Input &amp; Results'!$C$10,IF((P64-Q64)&lt;0,0,(ROUNDUP((P64-Q64)/'Input &amp; Results'!$C$12,0))*'Input &amp; Results'!$C$12))</f>
        <v>0.84</v>
      </c>
      <c r="S64" s="16">
        <f t="shared" si="8"/>
        <v>2.8559999999999999</v>
      </c>
      <c r="T64" s="38">
        <f>R64/'Input &amp; Results'!$C$12*'Input &amp; Results'!$C$13*720/42</f>
        <v>1028.5714285714287</v>
      </c>
      <c r="U64">
        <f t="shared" si="10"/>
        <v>6</v>
      </c>
    </row>
    <row r="65" spans="1:21" x14ac:dyDescent="0.35">
      <c r="A65">
        <v>63</v>
      </c>
      <c r="B65" s="7">
        <f>IF(A65&lt;'Input &amp; Results'!$C$6,MIN('Input &amp; Results'!$C$2+'Input &amp; Results'!$C$4*A65,'Input &amp; Results'!$C$3),MAX('Input &amp; Results'!C$3-('Input &amp; Results'!$C$3/('Input &amp; Results'!$C$5-'Input &amp; Results'!$C$6))*(A65-'Input &amp; Results'!$C$6),0))</f>
        <v>500</v>
      </c>
      <c r="C65" s="8">
        <f>IF(A65&lt;('Input &amp; Results'!$C$5*0.15),1.5,IF(A65&lt;('Input &amp; Results'!$C$5*0.25),2.5,IF(A65&lt;('Input &amp; Results'!$C$5*0.9),3.5,1.5)))</f>
        <v>3.5</v>
      </c>
      <c r="D65" s="8">
        <f t="shared" si="0"/>
        <v>1.75</v>
      </c>
      <c r="E65" s="9">
        <f>D65*(1+'Input &amp; Results'!$C$7)</f>
        <v>2.1</v>
      </c>
      <c r="F65">
        <f t="shared" si="2"/>
        <v>11.4975</v>
      </c>
      <c r="G65">
        <f t="shared" si="3"/>
        <v>4644.99</v>
      </c>
      <c r="H65">
        <f t="shared" si="4"/>
        <v>1.147761304670126</v>
      </c>
      <c r="I65" s="10">
        <f>IF(A65&lt;12,(ROUNDUP(E65/'Input &amp; Results'!$C$10,0))*'Input &amp; Results'!$C$10,0)</f>
        <v>0</v>
      </c>
      <c r="J65" s="11">
        <f>IF(A65&gt;11,(ROUNDUP(E65/'Input &amp; Results'!$C$12,0))*'Input &amp; Results'!$C$12,0)</f>
        <v>2.52</v>
      </c>
      <c r="K65" s="11">
        <f t="shared" si="5"/>
        <v>2.52</v>
      </c>
      <c r="L65" s="11">
        <f>(I65/'Input &amp; Results'!$C$10)*'Input &amp; Results'!$C$11*720/42</f>
        <v>0</v>
      </c>
      <c r="M65" s="28">
        <f>(J65/'Input &amp; Results'!$C$12)*'Input &amp; Results'!$C$13*720/42</f>
        <v>3085.7142857142858</v>
      </c>
      <c r="N65" s="27">
        <f t="shared" si="6"/>
        <v>2.52</v>
      </c>
      <c r="O65" s="28">
        <f t="shared" si="7"/>
        <v>3085.7142857142858</v>
      </c>
      <c r="P65" s="14">
        <f>IF(A65&lt;'Input &amp; Results'!$C$16*3,(D65+1)*(1+'Input &amp; Results'!$C$7),E65)</f>
        <v>2.1</v>
      </c>
      <c r="Q65" s="15">
        <f>IF(A65&lt;'Input &amp; Results'!$C$16,0,IF(A65&lt;('Input &amp; Results'!$C$16*2),'Input &amp; Results'!$C$15,IF(A65&lt;('Input &amp; Results'!$C$16*3),'Input &amp; Results'!$C$15*2,'Input &amp; Results'!$C$15*3)))</f>
        <v>2.016</v>
      </c>
      <c r="R65" s="15">
        <f>IF(A65&lt;6,(ROUNDUP((P65-Q65)/'Input &amp; Results'!$C$10,0))*'Input &amp; Results'!$C$10,IF((P65-Q65)&lt;0,0,(ROUNDUP((P65-Q65)/'Input &amp; Results'!$C$12,0))*'Input &amp; Results'!$C$12))</f>
        <v>0.84</v>
      </c>
      <c r="S65" s="16">
        <f t="shared" si="8"/>
        <v>2.8559999999999999</v>
      </c>
      <c r="T65" s="38">
        <f>R65/'Input &amp; Results'!$C$12*'Input &amp; Results'!$C$13*720/42</f>
        <v>1028.5714285714287</v>
      </c>
      <c r="U65">
        <f t="shared" si="10"/>
        <v>6</v>
      </c>
    </row>
    <row r="66" spans="1:21" x14ac:dyDescent="0.35">
      <c r="A66">
        <v>64</v>
      </c>
      <c r="B66" s="7">
        <f>IF(A66&lt;'Input &amp; Results'!$C$6,MIN('Input &amp; Results'!$C$2+'Input &amp; Results'!$C$4*A66,'Input &amp; Results'!$C$3),MAX('Input &amp; Results'!C$3-('Input &amp; Results'!$C$3/('Input &amp; Results'!$C$5-'Input &amp; Results'!$C$6))*(A66-'Input &amp; Results'!$C$6),0))</f>
        <v>500</v>
      </c>
      <c r="C66" s="8">
        <f>IF(A66&lt;('Input &amp; Results'!$C$5*0.15),1.5,IF(A66&lt;('Input &amp; Results'!$C$5*0.25),2.5,IF(A66&lt;('Input &amp; Results'!$C$5*0.9),3.5,1.5)))</f>
        <v>3.5</v>
      </c>
      <c r="D66" s="8">
        <f t="shared" si="0"/>
        <v>1.75</v>
      </c>
      <c r="E66" s="9">
        <f>D66*(1+'Input &amp; Results'!$C$7)</f>
        <v>2.1</v>
      </c>
      <c r="F66">
        <f t="shared" si="2"/>
        <v>11.4975</v>
      </c>
      <c r="G66">
        <f t="shared" si="3"/>
        <v>4644.99</v>
      </c>
      <c r="H66">
        <f t="shared" si="4"/>
        <v>1.147761304670126</v>
      </c>
      <c r="I66" s="10">
        <f>IF(A66&lt;12,(ROUNDUP(E66/'Input &amp; Results'!$C$10,0))*'Input &amp; Results'!$C$10,0)</f>
        <v>0</v>
      </c>
      <c r="J66" s="11">
        <f>IF(A66&gt;11,(ROUNDUP(E66/'Input &amp; Results'!$C$12,0))*'Input &amp; Results'!$C$12,0)</f>
        <v>2.52</v>
      </c>
      <c r="K66" s="11">
        <f t="shared" si="5"/>
        <v>2.52</v>
      </c>
      <c r="L66" s="11">
        <f>(I66/'Input &amp; Results'!$C$10)*'Input &amp; Results'!$C$11*720/42</f>
        <v>0</v>
      </c>
      <c r="M66" s="28">
        <f>(J66/'Input &amp; Results'!$C$12)*'Input &amp; Results'!$C$13*720/42</f>
        <v>3085.7142857142858</v>
      </c>
      <c r="N66" s="27">
        <f t="shared" si="6"/>
        <v>2.52</v>
      </c>
      <c r="O66" s="28">
        <f t="shared" si="7"/>
        <v>3085.7142857142858</v>
      </c>
      <c r="P66" s="14">
        <f>IF(A66&lt;'Input &amp; Results'!$C$16*3,(D66+1)*(1+'Input &amp; Results'!$C$7),E66)</f>
        <v>2.1</v>
      </c>
      <c r="Q66" s="15">
        <f>IF(A66&lt;'Input &amp; Results'!$C$16,0,IF(A66&lt;('Input &amp; Results'!$C$16*2),'Input &amp; Results'!$C$15,IF(A66&lt;('Input &amp; Results'!$C$16*3),'Input &amp; Results'!$C$15*2,'Input &amp; Results'!$C$15*3)))</f>
        <v>2.016</v>
      </c>
      <c r="R66" s="15">
        <f>IF(A66&lt;6,(ROUNDUP((P66-Q66)/'Input &amp; Results'!$C$10,0))*'Input &amp; Results'!$C$10,IF((P66-Q66)&lt;0,0,(ROUNDUP((P66-Q66)/'Input &amp; Results'!$C$12,0))*'Input &amp; Results'!$C$12))</f>
        <v>0.84</v>
      </c>
      <c r="S66" s="16">
        <f t="shared" si="8"/>
        <v>2.8559999999999999</v>
      </c>
      <c r="T66" s="38">
        <f>R66/'Input &amp; Results'!$C$12*'Input &amp; Results'!$C$13*720/42</f>
        <v>1028.5714285714287</v>
      </c>
      <c r="U66">
        <f t="shared" si="10"/>
        <v>6</v>
      </c>
    </row>
    <row r="67" spans="1:21" x14ac:dyDescent="0.35">
      <c r="A67">
        <v>65</v>
      </c>
      <c r="B67" s="7">
        <f>IF(A67&lt;'Input &amp; Results'!$C$6,MIN('Input &amp; Results'!$C$2+'Input &amp; Results'!$C$4*A67,'Input &amp; Results'!$C$3),MAX('Input &amp; Results'!C$3-('Input &amp; Results'!$C$3/('Input &amp; Results'!$C$5-'Input &amp; Results'!$C$6))*(A67-'Input &amp; Results'!$C$6),0))</f>
        <v>500</v>
      </c>
      <c r="C67" s="8">
        <f>IF(A67&lt;('Input &amp; Results'!$C$5*0.15),1.5,IF(A67&lt;('Input &amp; Results'!$C$5*0.25),2.5,IF(A67&lt;('Input &amp; Results'!$C$5*0.9),3.5,1.5)))</f>
        <v>3.5</v>
      </c>
      <c r="D67" s="8">
        <f t="shared" ref="D67:D122" si="11">B67*C67*0.001</f>
        <v>1.75</v>
      </c>
      <c r="E67" s="9">
        <f>D67*(1+'Input &amp; Results'!$C$7)</f>
        <v>2.1</v>
      </c>
      <c r="F67">
        <f t="shared" si="2"/>
        <v>11.4975</v>
      </c>
      <c r="G67">
        <f t="shared" si="3"/>
        <v>4644.99</v>
      </c>
      <c r="H67">
        <f t="shared" si="4"/>
        <v>1.147761304670126</v>
      </c>
      <c r="I67" s="10">
        <f>IF(A67&lt;12,(ROUNDUP(E67/'Input &amp; Results'!$C$10,0))*'Input &amp; Results'!$C$10,0)</f>
        <v>0</v>
      </c>
      <c r="J67" s="11">
        <f>IF(A67&gt;11,(ROUNDUP(E67/'Input &amp; Results'!$C$12,0))*'Input &amp; Results'!$C$12,0)</f>
        <v>2.52</v>
      </c>
      <c r="K67" s="11">
        <f t="shared" si="5"/>
        <v>2.52</v>
      </c>
      <c r="L67" s="11">
        <f>(I67/'Input &amp; Results'!$C$10)*'Input &amp; Results'!$C$11*720/42</f>
        <v>0</v>
      </c>
      <c r="M67" s="28">
        <f>(J67/'Input &amp; Results'!$C$12)*'Input &amp; Results'!$C$13*720/42</f>
        <v>3085.7142857142858</v>
      </c>
      <c r="N67" s="27">
        <f t="shared" si="6"/>
        <v>2.52</v>
      </c>
      <c r="O67" s="28">
        <f t="shared" si="7"/>
        <v>3085.7142857142858</v>
      </c>
      <c r="P67" s="14">
        <f>IF(A67&lt;'Input &amp; Results'!$C$16*3,(D67+1)*(1+'Input &amp; Results'!$C$7),E67)</f>
        <v>2.1</v>
      </c>
      <c r="Q67" s="15">
        <f>IF(A67&lt;'Input &amp; Results'!$C$16,0,IF(A67&lt;('Input &amp; Results'!$C$16*2),'Input &amp; Results'!$C$15,IF(A67&lt;('Input &amp; Results'!$C$16*3),'Input &amp; Results'!$C$15*2,'Input &amp; Results'!$C$15*3)))</f>
        <v>2.016</v>
      </c>
      <c r="R67" s="15">
        <f>IF(A67&lt;6,(ROUNDUP((P67-Q67)/'Input &amp; Results'!$C$10,0))*'Input &amp; Results'!$C$10,IF((P67-Q67)&lt;0,0,(ROUNDUP((P67-Q67)/'Input &amp; Results'!$C$12,0))*'Input &amp; Results'!$C$12))</f>
        <v>0.84</v>
      </c>
      <c r="S67" s="16">
        <f t="shared" si="8"/>
        <v>2.8559999999999999</v>
      </c>
      <c r="T67" s="38">
        <f>R67/'Input &amp; Results'!$C$12*'Input &amp; Results'!$C$13*720/42</f>
        <v>1028.5714285714287</v>
      </c>
      <c r="U67">
        <f t="shared" si="10"/>
        <v>6</v>
      </c>
    </row>
    <row r="68" spans="1:21" x14ac:dyDescent="0.35">
      <c r="A68">
        <v>66</v>
      </c>
      <c r="B68" s="7">
        <f>IF(A68&lt;'Input &amp; Results'!$C$6,MIN('Input &amp; Results'!$C$2+'Input &amp; Results'!$C$4*A68,'Input &amp; Results'!$C$3),MAX('Input &amp; Results'!C$3-('Input &amp; Results'!$C$3/('Input &amp; Results'!$C$5-'Input &amp; Results'!$C$6))*(A68-'Input &amp; Results'!$C$6),0))</f>
        <v>500</v>
      </c>
      <c r="C68" s="8">
        <f>IF(A68&lt;('Input &amp; Results'!$C$5*0.15),1.5,IF(A68&lt;('Input &amp; Results'!$C$5*0.25),2.5,IF(A68&lt;('Input &amp; Results'!$C$5*0.9),3.5,1.5)))</f>
        <v>3.5</v>
      </c>
      <c r="D68" s="8">
        <f t="shared" si="11"/>
        <v>1.75</v>
      </c>
      <c r="E68" s="9">
        <f>D68*(1+'Input &amp; Results'!$C$7)</f>
        <v>2.1</v>
      </c>
      <c r="F68">
        <f t="shared" ref="F68:F122" si="12">D68*8760*0.001*0.75</f>
        <v>11.4975</v>
      </c>
      <c r="G68">
        <f t="shared" ref="G68:G122" si="13">404*F68</f>
        <v>4644.99</v>
      </c>
      <c r="H68">
        <f t="shared" ref="H68:H122" si="14">G68/4047</f>
        <v>1.147761304670126</v>
      </c>
      <c r="I68" s="10">
        <f>IF(A68&lt;12,(ROUNDUP(E68/'Input &amp; Results'!$C$10,0))*'Input &amp; Results'!$C$10,0)</f>
        <v>0</v>
      </c>
      <c r="J68" s="11">
        <f>IF(A68&gt;11,(ROUNDUP(E68/'Input &amp; Results'!$C$12,0))*'Input &amp; Results'!$C$12,0)</f>
        <v>2.52</v>
      </c>
      <c r="K68" s="11">
        <f t="shared" ref="K68:K122" si="15">I68+J68</f>
        <v>2.52</v>
      </c>
      <c r="L68" s="11">
        <f>(I68/'Input &amp; Results'!$C$10)*'Input &amp; Results'!$C$11*720/42</f>
        <v>0</v>
      </c>
      <c r="M68" s="28">
        <f>(J68/'Input &amp; Results'!$C$12)*'Input &amp; Results'!$C$13*720/42</f>
        <v>3085.7142857142858</v>
      </c>
      <c r="N68" s="27">
        <f t="shared" ref="N68:N122" si="16">K68</f>
        <v>2.52</v>
      </c>
      <c r="O68" s="28">
        <f t="shared" ref="O68:O122" si="17">L68+M68</f>
        <v>3085.7142857142858</v>
      </c>
      <c r="P68" s="14">
        <f>IF(A68&lt;'Input &amp; Results'!$C$16*3,(D68+1)*(1+'Input &amp; Results'!$C$7),E68)</f>
        <v>2.1</v>
      </c>
      <c r="Q68" s="15">
        <f>IF(A68&lt;'Input &amp; Results'!$C$16,0,IF(A68&lt;('Input &amp; Results'!$C$16*2),'Input &amp; Results'!$C$15,IF(A68&lt;('Input &amp; Results'!$C$16*3),'Input &amp; Results'!$C$15*2,'Input &amp; Results'!$C$15*3)))</f>
        <v>2.016</v>
      </c>
      <c r="R68" s="15">
        <f>IF(A68&lt;6,(ROUNDUP((P68-Q68)/'Input &amp; Results'!$C$10,0))*'Input &amp; Results'!$C$10,IF((P68-Q68)&lt;0,0,(ROUNDUP((P68-Q68)/'Input &amp; Results'!$C$12,0))*'Input &amp; Results'!$C$12))</f>
        <v>0.84</v>
      </c>
      <c r="S68" s="16">
        <f t="shared" ref="S68:S122" si="18">Q68+R68</f>
        <v>2.8559999999999999</v>
      </c>
      <c r="T68" s="38">
        <f>R68/'Input &amp; Results'!$C$12*'Input &amp; Results'!$C$13*720/42</f>
        <v>1028.5714285714287</v>
      </c>
      <c r="U68">
        <f t="shared" si="10"/>
        <v>6</v>
      </c>
    </row>
    <row r="69" spans="1:21" x14ac:dyDescent="0.35">
      <c r="A69">
        <v>67</v>
      </c>
      <c r="B69" s="7">
        <f>IF(A69&lt;'Input &amp; Results'!$C$6,MIN('Input &amp; Results'!$C$2+'Input &amp; Results'!$C$4*A69,'Input &amp; Results'!$C$3),MAX('Input &amp; Results'!C$3-('Input &amp; Results'!$C$3/('Input &amp; Results'!$C$5-'Input &amp; Results'!$C$6))*(A69-'Input &amp; Results'!$C$6),0))</f>
        <v>500</v>
      </c>
      <c r="C69" s="8">
        <f>IF(A69&lt;('Input &amp; Results'!$C$5*0.15),1.5,IF(A69&lt;('Input &amp; Results'!$C$5*0.25),2.5,IF(A69&lt;('Input &amp; Results'!$C$5*0.9),3.5,1.5)))</f>
        <v>3.5</v>
      </c>
      <c r="D69" s="8">
        <f t="shared" si="11"/>
        <v>1.75</v>
      </c>
      <c r="E69" s="9">
        <f>D69*(1+'Input &amp; Results'!$C$7)</f>
        <v>2.1</v>
      </c>
      <c r="F69">
        <f t="shared" si="12"/>
        <v>11.4975</v>
      </c>
      <c r="G69">
        <f t="shared" si="13"/>
        <v>4644.99</v>
      </c>
      <c r="H69">
        <f t="shared" si="14"/>
        <v>1.147761304670126</v>
      </c>
      <c r="I69" s="10">
        <f>IF(A69&lt;12,(ROUNDUP(E69/'Input &amp; Results'!$C$10,0))*'Input &amp; Results'!$C$10,0)</f>
        <v>0</v>
      </c>
      <c r="J69" s="11">
        <f>IF(A69&gt;11,(ROUNDUP(E69/'Input &amp; Results'!$C$12,0))*'Input &amp; Results'!$C$12,0)</f>
        <v>2.52</v>
      </c>
      <c r="K69" s="11">
        <f t="shared" si="15"/>
        <v>2.52</v>
      </c>
      <c r="L69" s="11">
        <f>(I69/'Input &amp; Results'!$C$10)*'Input &amp; Results'!$C$11*720/42</f>
        <v>0</v>
      </c>
      <c r="M69" s="28">
        <f>(J69/'Input &amp; Results'!$C$12)*'Input &amp; Results'!$C$13*720/42</f>
        <v>3085.7142857142858</v>
      </c>
      <c r="N69" s="27">
        <f t="shared" si="16"/>
        <v>2.52</v>
      </c>
      <c r="O69" s="28">
        <f t="shared" si="17"/>
        <v>3085.7142857142858</v>
      </c>
      <c r="P69" s="14">
        <f>IF(A69&lt;'Input &amp; Results'!$C$16*3,(D69+1)*(1+'Input &amp; Results'!$C$7),E69)</f>
        <v>2.1</v>
      </c>
      <c r="Q69" s="15">
        <f>IF(A69&lt;'Input &amp; Results'!$C$16,0,IF(A69&lt;('Input &amp; Results'!$C$16*2),'Input &amp; Results'!$C$15,IF(A69&lt;('Input &amp; Results'!$C$16*3),'Input &amp; Results'!$C$15*2,'Input &amp; Results'!$C$15*3)))</f>
        <v>2.016</v>
      </c>
      <c r="R69" s="15">
        <f>IF(A69&lt;6,(ROUNDUP((P69-Q69)/'Input &amp; Results'!$C$10,0))*'Input &amp; Results'!$C$10,IF((P69-Q69)&lt;0,0,(ROUNDUP((P69-Q69)/'Input &amp; Results'!$C$12,0))*'Input &amp; Results'!$C$12))</f>
        <v>0.84</v>
      </c>
      <c r="S69" s="16">
        <f t="shared" si="18"/>
        <v>2.8559999999999999</v>
      </c>
      <c r="T69" s="38">
        <f>R69/'Input &amp; Results'!$C$12*'Input &amp; Results'!$C$13*720/42</f>
        <v>1028.5714285714287</v>
      </c>
      <c r="U69">
        <f t="shared" si="10"/>
        <v>6</v>
      </c>
    </row>
    <row r="70" spans="1:21" x14ac:dyDescent="0.35">
      <c r="A70">
        <v>68</v>
      </c>
      <c r="B70" s="7">
        <f>IF(A70&lt;'Input &amp; Results'!$C$6,MIN('Input &amp; Results'!$C$2+'Input &amp; Results'!$C$4*A70,'Input &amp; Results'!$C$3),MAX('Input &amp; Results'!C$3-('Input &amp; Results'!$C$3/('Input &amp; Results'!$C$5-'Input &amp; Results'!$C$6))*(A70-'Input &amp; Results'!$C$6),0))</f>
        <v>500</v>
      </c>
      <c r="C70" s="8">
        <f>IF(A70&lt;('Input &amp; Results'!$C$5*0.15),1.5,IF(A70&lt;('Input &amp; Results'!$C$5*0.25),2.5,IF(A70&lt;('Input &amp; Results'!$C$5*0.9),3.5,1.5)))</f>
        <v>3.5</v>
      </c>
      <c r="D70" s="8">
        <f t="shared" si="11"/>
        <v>1.75</v>
      </c>
      <c r="E70" s="9">
        <f>D70*(1+'Input &amp; Results'!$C$7)</f>
        <v>2.1</v>
      </c>
      <c r="F70">
        <f t="shared" si="12"/>
        <v>11.4975</v>
      </c>
      <c r="G70">
        <f t="shared" si="13"/>
        <v>4644.99</v>
      </c>
      <c r="H70">
        <f t="shared" si="14"/>
        <v>1.147761304670126</v>
      </c>
      <c r="I70" s="10">
        <f>IF(A70&lt;12,(ROUNDUP(E70/'Input &amp; Results'!$C$10,0))*'Input &amp; Results'!$C$10,0)</f>
        <v>0</v>
      </c>
      <c r="J70" s="11">
        <f>IF(A70&gt;11,(ROUNDUP(E70/'Input &amp; Results'!$C$12,0))*'Input &amp; Results'!$C$12,0)</f>
        <v>2.52</v>
      </c>
      <c r="K70" s="11">
        <f t="shared" si="15"/>
        <v>2.52</v>
      </c>
      <c r="L70" s="11">
        <f>(I70/'Input &amp; Results'!$C$10)*'Input &amp; Results'!$C$11*720/42</f>
        <v>0</v>
      </c>
      <c r="M70" s="28">
        <f>(J70/'Input &amp; Results'!$C$12)*'Input &amp; Results'!$C$13*720/42</f>
        <v>3085.7142857142858</v>
      </c>
      <c r="N70" s="27">
        <f t="shared" si="16"/>
        <v>2.52</v>
      </c>
      <c r="O70" s="28">
        <f t="shared" si="17"/>
        <v>3085.7142857142858</v>
      </c>
      <c r="P70" s="14">
        <f>IF(A70&lt;'Input &amp; Results'!$C$16*3,(D70+1)*(1+'Input &amp; Results'!$C$7),E70)</f>
        <v>2.1</v>
      </c>
      <c r="Q70" s="15">
        <f>IF(A70&lt;'Input &amp; Results'!$C$16,0,IF(A70&lt;('Input &amp; Results'!$C$16*2),'Input &amp; Results'!$C$15,IF(A70&lt;('Input &amp; Results'!$C$16*3),'Input &amp; Results'!$C$15*2,'Input &amp; Results'!$C$15*3)))</f>
        <v>2.016</v>
      </c>
      <c r="R70" s="15">
        <f>IF(A70&lt;6,(ROUNDUP((P70-Q70)/'Input &amp; Results'!$C$10,0))*'Input &amp; Results'!$C$10,IF((P70-Q70)&lt;0,0,(ROUNDUP((P70-Q70)/'Input &amp; Results'!$C$12,0))*'Input &amp; Results'!$C$12))</f>
        <v>0.84</v>
      </c>
      <c r="S70" s="16">
        <f t="shared" si="18"/>
        <v>2.8559999999999999</v>
      </c>
      <c r="T70" s="38">
        <f>R70/'Input &amp; Results'!$C$12*'Input &amp; Results'!$C$13*720/42</f>
        <v>1028.5714285714287</v>
      </c>
      <c r="U70">
        <f t="shared" si="10"/>
        <v>6</v>
      </c>
    </row>
    <row r="71" spans="1:21" x14ac:dyDescent="0.35">
      <c r="A71">
        <v>69</v>
      </c>
      <c r="B71" s="7">
        <f>IF(A71&lt;'Input &amp; Results'!$C$6,MIN('Input &amp; Results'!$C$2+'Input &amp; Results'!$C$4*A71,'Input &amp; Results'!$C$3),MAX('Input &amp; Results'!C$3-('Input &amp; Results'!$C$3/('Input &amp; Results'!$C$5-'Input &amp; Results'!$C$6))*(A71-'Input &amp; Results'!$C$6),0))</f>
        <v>500</v>
      </c>
      <c r="C71" s="8">
        <f>IF(A71&lt;('Input &amp; Results'!$C$5*0.15),1.5,IF(A71&lt;('Input &amp; Results'!$C$5*0.25),2.5,IF(A71&lt;('Input &amp; Results'!$C$5*0.9),3.5,1.5)))</f>
        <v>3.5</v>
      </c>
      <c r="D71" s="8">
        <f t="shared" si="11"/>
        <v>1.75</v>
      </c>
      <c r="E71" s="9">
        <f>D71*(1+'Input &amp; Results'!$C$7)</f>
        <v>2.1</v>
      </c>
      <c r="F71">
        <f t="shared" si="12"/>
        <v>11.4975</v>
      </c>
      <c r="G71">
        <f t="shared" si="13"/>
        <v>4644.99</v>
      </c>
      <c r="H71">
        <f t="shared" si="14"/>
        <v>1.147761304670126</v>
      </c>
      <c r="I71" s="10">
        <f>IF(A71&lt;12,(ROUNDUP(E71/'Input &amp; Results'!$C$10,0))*'Input &amp; Results'!$C$10,0)</f>
        <v>0</v>
      </c>
      <c r="J71" s="11">
        <f>IF(A71&gt;11,(ROUNDUP(E71/'Input &amp; Results'!$C$12,0))*'Input &amp; Results'!$C$12,0)</f>
        <v>2.52</v>
      </c>
      <c r="K71" s="11">
        <f t="shared" si="15"/>
        <v>2.52</v>
      </c>
      <c r="L71" s="11">
        <f>(I71/'Input &amp; Results'!$C$10)*'Input &amp; Results'!$C$11*720/42</f>
        <v>0</v>
      </c>
      <c r="M71" s="28">
        <f>(J71/'Input &amp; Results'!$C$12)*'Input &amp; Results'!$C$13*720/42</f>
        <v>3085.7142857142858</v>
      </c>
      <c r="N71" s="27">
        <f t="shared" si="16"/>
        <v>2.52</v>
      </c>
      <c r="O71" s="28">
        <f t="shared" si="17"/>
        <v>3085.7142857142858</v>
      </c>
      <c r="P71" s="14">
        <f>IF(A71&lt;'Input &amp; Results'!$C$16*3,(D71+1)*(1+'Input &amp; Results'!$C$7),E71)</f>
        <v>2.1</v>
      </c>
      <c r="Q71" s="15">
        <f>IF(A71&lt;'Input &amp; Results'!$C$16,0,IF(A71&lt;('Input &amp; Results'!$C$16*2),'Input &amp; Results'!$C$15,IF(A71&lt;('Input &amp; Results'!$C$16*3),'Input &amp; Results'!$C$15*2,'Input &amp; Results'!$C$15*3)))</f>
        <v>2.016</v>
      </c>
      <c r="R71" s="15">
        <f>IF(A71&lt;6,(ROUNDUP((P71-Q71)/'Input &amp; Results'!$C$10,0))*'Input &amp; Results'!$C$10,IF((P71-Q71)&lt;0,0,(ROUNDUP((P71-Q71)/'Input &amp; Results'!$C$12,0))*'Input &amp; Results'!$C$12))</f>
        <v>0.84</v>
      </c>
      <c r="S71" s="16">
        <f t="shared" si="18"/>
        <v>2.8559999999999999</v>
      </c>
      <c r="T71" s="38">
        <f>R71/'Input &amp; Results'!$C$12*'Input &amp; Results'!$C$13*720/42</f>
        <v>1028.5714285714287</v>
      </c>
      <c r="U71">
        <f t="shared" si="10"/>
        <v>6</v>
      </c>
    </row>
    <row r="72" spans="1:21" x14ac:dyDescent="0.35">
      <c r="A72">
        <v>70</v>
      </c>
      <c r="B72" s="7">
        <f>IF(A72&lt;'Input &amp; Results'!$C$6,MIN('Input &amp; Results'!$C$2+'Input &amp; Results'!$C$4*A72,'Input &amp; Results'!$C$3),MAX('Input &amp; Results'!C$3-('Input &amp; Results'!$C$3/('Input &amp; Results'!$C$5-'Input &amp; Results'!$C$6))*(A72-'Input &amp; Results'!$C$6),0))</f>
        <v>500</v>
      </c>
      <c r="C72" s="8">
        <f>IF(A72&lt;('Input &amp; Results'!$C$5*0.15),1.5,IF(A72&lt;('Input &amp; Results'!$C$5*0.25),2.5,IF(A72&lt;('Input &amp; Results'!$C$5*0.9),3.5,1.5)))</f>
        <v>3.5</v>
      </c>
      <c r="D72" s="8">
        <f t="shared" si="11"/>
        <v>1.75</v>
      </c>
      <c r="E72" s="9">
        <f>D72*(1+'Input &amp; Results'!$C$7)</f>
        <v>2.1</v>
      </c>
      <c r="F72">
        <f t="shared" si="12"/>
        <v>11.4975</v>
      </c>
      <c r="G72">
        <f t="shared" si="13"/>
        <v>4644.99</v>
      </c>
      <c r="H72">
        <f t="shared" si="14"/>
        <v>1.147761304670126</v>
      </c>
      <c r="I72" s="10">
        <f>IF(A72&lt;12,(ROUNDUP(E72/'Input &amp; Results'!$C$10,0))*'Input &amp; Results'!$C$10,0)</f>
        <v>0</v>
      </c>
      <c r="J72" s="11">
        <f>IF(A72&gt;11,(ROUNDUP(E72/'Input &amp; Results'!$C$12,0))*'Input &amp; Results'!$C$12,0)</f>
        <v>2.52</v>
      </c>
      <c r="K72" s="11">
        <f t="shared" si="15"/>
        <v>2.52</v>
      </c>
      <c r="L72" s="11">
        <f>(I72/'Input &amp; Results'!$C$10)*'Input &amp; Results'!$C$11*720/42</f>
        <v>0</v>
      </c>
      <c r="M72" s="28">
        <f>(J72/'Input &amp; Results'!$C$12)*'Input &amp; Results'!$C$13*720/42</f>
        <v>3085.7142857142858</v>
      </c>
      <c r="N72" s="27">
        <f t="shared" si="16"/>
        <v>2.52</v>
      </c>
      <c r="O72" s="28">
        <f t="shared" si="17"/>
        <v>3085.7142857142858</v>
      </c>
      <c r="P72" s="14">
        <f>IF(A72&lt;'Input &amp; Results'!$C$16*3,(D72+1)*(1+'Input &amp; Results'!$C$7),E72)</f>
        <v>2.1</v>
      </c>
      <c r="Q72" s="15">
        <f>IF(A72&lt;'Input &amp; Results'!$C$16,0,IF(A72&lt;('Input &amp; Results'!$C$16*2),'Input &amp; Results'!$C$15,IF(A72&lt;('Input &amp; Results'!$C$16*3),'Input &amp; Results'!$C$15*2,'Input &amp; Results'!$C$15*3)))</f>
        <v>2.016</v>
      </c>
      <c r="R72" s="15">
        <f>IF(A72&lt;6,(ROUNDUP((P72-Q72)/'Input &amp; Results'!$C$10,0))*'Input &amp; Results'!$C$10,IF((P72-Q72)&lt;0,0,(ROUNDUP((P72-Q72)/'Input &amp; Results'!$C$12,0))*'Input &amp; Results'!$C$12))</f>
        <v>0.84</v>
      </c>
      <c r="S72" s="16">
        <f t="shared" si="18"/>
        <v>2.8559999999999999</v>
      </c>
      <c r="T72" s="38">
        <f>R72/'Input &amp; Results'!$C$12*'Input &amp; Results'!$C$13*720/42</f>
        <v>1028.5714285714287</v>
      </c>
      <c r="U72">
        <f t="shared" si="10"/>
        <v>6</v>
      </c>
    </row>
    <row r="73" spans="1:21" x14ac:dyDescent="0.35">
      <c r="A73">
        <v>71</v>
      </c>
      <c r="B73" s="7">
        <f>IF(A73&lt;'Input &amp; Results'!$C$6,MIN('Input &amp; Results'!$C$2+'Input &amp; Results'!$C$4*A73,'Input &amp; Results'!$C$3),MAX('Input &amp; Results'!C$3-('Input &amp; Results'!$C$3/('Input &amp; Results'!$C$5-'Input &amp; Results'!$C$6))*(A73-'Input &amp; Results'!$C$6),0))</f>
        <v>500</v>
      </c>
      <c r="C73" s="8">
        <f>IF(A73&lt;('Input &amp; Results'!$C$5*0.15),1.5,IF(A73&lt;('Input &amp; Results'!$C$5*0.25),2.5,IF(A73&lt;('Input &amp; Results'!$C$5*0.9),3.5,1.5)))</f>
        <v>3.5</v>
      </c>
      <c r="D73" s="8">
        <f t="shared" si="11"/>
        <v>1.75</v>
      </c>
      <c r="E73" s="9">
        <f>D73*(1+'Input &amp; Results'!$C$7)</f>
        <v>2.1</v>
      </c>
      <c r="F73">
        <f t="shared" si="12"/>
        <v>11.4975</v>
      </c>
      <c r="G73">
        <f t="shared" si="13"/>
        <v>4644.99</v>
      </c>
      <c r="H73">
        <f t="shared" si="14"/>
        <v>1.147761304670126</v>
      </c>
      <c r="I73" s="10">
        <f>IF(A73&lt;12,(ROUNDUP(E73/'Input &amp; Results'!$C$10,0))*'Input &amp; Results'!$C$10,0)</f>
        <v>0</v>
      </c>
      <c r="J73" s="11">
        <f>IF(A73&gt;11,(ROUNDUP(E73/'Input &amp; Results'!$C$12,0))*'Input &amp; Results'!$C$12,0)</f>
        <v>2.52</v>
      </c>
      <c r="K73" s="11">
        <f t="shared" si="15"/>
        <v>2.52</v>
      </c>
      <c r="L73" s="11">
        <f>(I73/'Input &amp; Results'!$C$10)*'Input &amp; Results'!$C$11*720/42</f>
        <v>0</v>
      </c>
      <c r="M73" s="28">
        <f>(J73/'Input &amp; Results'!$C$12)*'Input &amp; Results'!$C$13*720/42</f>
        <v>3085.7142857142858</v>
      </c>
      <c r="N73" s="27">
        <f t="shared" si="16"/>
        <v>2.52</v>
      </c>
      <c r="O73" s="28">
        <f t="shared" si="17"/>
        <v>3085.7142857142858</v>
      </c>
      <c r="P73" s="14">
        <f>IF(A73&lt;'Input &amp; Results'!$C$16*3,(D73+1)*(1+'Input &amp; Results'!$C$7),E73)</f>
        <v>2.1</v>
      </c>
      <c r="Q73" s="15">
        <f>IF(A73&lt;'Input &amp; Results'!$C$16,0,IF(A73&lt;('Input &amp; Results'!$C$16*2),'Input &amp; Results'!$C$15,IF(A73&lt;('Input &amp; Results'!$C$16*3),'Input &amp; Results'!$C$15*2,'Input &amp; Results'!$C$15*3)))</f>
        <v>2.016</v>
      </c>
      <c r="R73" s="15">
        <f>IF(A73&lt;6,(ROUNDUP((P73-Q73)/'Input &amp; Results'!$C$10,0))*'Input &amp; Results'!$C$10,IF((P73-Q73)&lt;0,0,(ROUNDUP((P73-Q73)/'Input &amp; Results'!$C$12,0))*'Input &amp; Results'!$C$12))</f>
        <v>0.84</v>
      </c>
      <c r="S73" s="16">
        <f t="shared" si="18"/>
        <v>2.8559999999999999</v>
      </c>
      <c r="T73" s="38">
        <f>R73/'Input &amp; Results'!$C$12*'Input &amp; Results'!$C$13*720/42</f>
        <v>1028.5714285714287</v>
      </c>
      <c r="U73">
        <f t="shared" si="10"/>
        <v>6</v>
      </c>
    </row>
    <row r="74" spans="1:21" x14ac:dyDescent="0.35">
      <c r="A74">
        <v>72</v>
      </c>
      <c r="B74" s="7">
        <f>IF(A74&lt;'Input &amp; Results'!$C$6,MIN('Input &amp; Results'!$C$2+'Input &amp; Results'!$C$4*A74,'Input &amp; Results'!$C$3),MAX('Input &amp; Results'!C$3-('Input &amp; Results'!$C$3/('Input &amp; Results'!$C$5-'Input &amp; Results'!$C$6))*(A74-'Input &amp; Results'!$C$6),0))</f>
        <v>500</v>
      </c>
      <c r="C74" s="8">
        <f>IF(A74&lt;('Input &amp; Results'!$C$5*0.15),1.5,IF(A74&lt;('Input &amp; Results'!$C$5*0.25),2.5,IF(A74&lt;('Input &amp; Results'!$C$5*0.9),3.5,1.5)))</f>
        <v>3.5</v>
      </c>
      <c r="D74" s="8">
        <f t="shared" si="11"/>
        <v>1.75</v>
      </c>
      <c r="E74" s="9">
        <f>D74*(1+'Input &amp; Results'!$C$7)</f>
        <v>2.1</v>
      </c>
      <c r="F74">
        <f t="shared" si="12"/>
        <v>11.4975</v>
      </c>
      <c r="G74">
        <f t="shared" si="13"/>
        <v>4644.99</v>
      </c>
      <c r="H74">
        <f t="shared" si="14"/>
        <v>1.147761304670126</v>
      </c>
      <c r="I74" s="10">
        <f>IF(A74&lt;12,(ROUNDUP(E74/'Input &amp; Results'!$C$10,0))*'Input &amp; Results'!$C$10,0)</f>
        <v>0</v>
      </c>
      <c r="J74" s="11">
        <f>IF(A74&gt;11,(ROUNDUP(E74/'Input &amp; Results'!$C$12,0))*'Input &amp; Results'!$C$12,0)</f>
        <v>2.52</v>
      </c>
      <c r="K74" s="11">
        <f t="shared" si="15"/>
        <v>2.52</v>
      </c>
      <c r="L74" s="11">
        <f>(I74/'Input &amp; Results'!$C$10)*'Input &amp; Results'!$C$11*720/42</f>
        <v>0</v>
      </c>
      <c r="M74" s="28">
        <f>(J74/'Input &amp; Results'!$C$12)*'Input &amp; Results'!$C$13*720/42</f>
        <v>3085.7142857142858</v>
      </c>
      <c r="N74" s="27">
        <f t="shared" si="16"/>
        <v>2.52</v>
      </c>
      <c r="O74" s="28">
        <f t="shared" si="17"/>
        <v>3085.7142857142858</v>
      </c>
      <c r="P74" s="14">
        <f>IF(A74&lt;'Input &amp; Results'!$C$16*3,(D74+1)*(1+'Input &amp; Results'!$C$7),E74)</f>
        <v>2.1</v>
      </c>
      <c r="Q74" s="15">
        <f>IF(A74&lt;'Input &amp; Results'!$C$16,0,IF(A74&lt;('Input &amp; Results'!$C$16*2),'Input &amp; Results'!$C$15,IF(A74&lt;('Input &amp; Results'!$C$16*3),'Input &amp; Results'!$C$15*2,'Input &amp; Results'!$C$15*3)))</f>
        <v>2.016</v>
      </c>
      <c r="R74" s="15">
        <f>IF(A74&lt;6,(ROUNDUP((P74-Q74)/'Input &amp; Results'!$C$10,0))*'Input &amp; Results'!$C$10,IF((P74-Q74)&lt;0,0,(ROUNDUP((P74-Q74)/'Input &amp; Results'!$C$12,0))*'Input &amp; Results'!$C$12))</f>
        <v>0.84</v>
      </c>
      <c r="S74" s="16">
        <f t="shared" si="18"/>
        <v>2.8559999999999999</v>
      </c>
      <c r="T74" s="38">
        <f>R74/'Input &amp; Results'!$C$12*'Input &amp; Results'!$C$13*720/42</f>
        <v>1028.5714285714287</v>
      </c>
      <c r="U74">
        <f t="shared" si="10"/>
        <v>6</v>
      </c>
    </row>
    <row r="75" spans="1:21" x14ac:dyDescent="0.35">
      <c r="A75">
        <v>73</v>
      </c>
      <c r="B75" s="7">
        <f>IF(A75&lt;'Input &amp; Results'!$C$6,MIN('Input &amp; Results'!$C$2+'Input &amp; Results'!$C$4*A75,'Input &amp; Results'!$C$3),MAX('Input &amp; Results'!C$3-('Input &amp; Results'!$C$3/('Input &amp; Results'!$C$5-'Input &amp; Results'!$C$6))*(A75-'Input &amp; Results'!$C$6),0))</f>
        <v>500</v>
      </c>
      <c r="C75" s="8">
        <f>IF(A75&lt;('Input &amp; Results'!$C$5*0.15),1.5,IF(A75&lt;('Input &amp; Results'!$C$5*0.25),2.5,IF(A75&lt;('Input &amp; Results'!$C$5*0.9),3.5,1.5)))</f>
        <v>3.5</v>
      </c>
      <c r="D75" s="8">
        <f t="shared" si="11"/>
        <v>1.75</v>
      </c>
      <c r="E75" s="9">
        <f>D75*(1+'Input &amp; Results'!$C$7)</f>
        <v>2.1</v>
      </c>
      <c r="F75">
        <f t="shared" si="12"/>
        <v>11.4975</v>
      </c>
      <c r="G75">
        <f t="shared" si="13"/>
        <v>4644.99</v>
      </c>
      <c r="H75">
        <f t="shared" si="14"/>
        <v>1.147761304670126</v>
      </c>
      <c r="I75" s="10">
        <f>IF(A75&lt;12,(ROUNDUP(E75/'Input &amp; Results'!$C$10,0))*'Input &amp; Results'!$C$10,0)</f>
        <v>0</v>
      </c>
      <c r="J75" s="11">
        <f>IF(A75&gt;11,(ROUNDUP(E75/'Input &amp; Results'!$C$12,0))*'Input &amp; Results'!$C$12,0)</f>
        <v>2.52</v>
      </c>
      <c r="K75" s="11">
        <f t="shared" si="15"/>
        <v>2.52</v>
      </c>
      <c r="L75" s="11">
        <f>(I75/'Input &amp; Results'!$C$10)*'Input &amp; Results'!$C$11*720/42</f>
        <v>0</v>
      </c>
      <c r="M75" s="28">
        <f>(J75/'Input &amp; Results'!$C$12)*'Input &amp; Results'!$C$13*720/42</f>
        <v>3085.7142857142858</v>
      </c>
      <c r="N75" s="27">
        <f t="shared" si="16"/>
        <v>2.52</v>
      </c>
      <c r="O75" s="28">
        <f t="shared" si="17"/>
        <v>3085.7142857142858</v>
      </c>
      <c r="P75" s="14">
        <f>IF(A75&lt;'Input &amp; Results'!$C$16*3,(D75+1)*(1+'Input &amp; Results'!$C$7),E75)</f>
        <v>2.1</v>
      </c>
      <c r="Q75" s="15">
        <f>IF(A75&lt;'Input &amp; Results'!$C$16,0,IF(A75&lt;('Input &amp; Results'!$C$16*2),'Input &amp; Results'!$C$15,IF(A75&lt;('Input &amp; Results'!$C$16*3),'Input &amp; Results'!$C$15*2,'Input &amp; Results'!$C$15*3)))</f>
        <v>2.016</v>
      </c>
      <c r="R75" s="15">
        <f>IF(A75&lt;6,(ROUNDUP((P75-Q75)/'Input &amp; Results'!$C$10,0))*'Input &amp; Results'!$C$10,IF((P75-Q75)&lt;0,0,(ROUNDUP((P75-Q75)/'Input &amp; Results'!$C$12,0))*'Input &amp; Results'!$C$12))</f>
        <v>0.84</v>
      </c>
      <c r="S75" s="16">
        <f t="shared" si="18"/>
        <v>2.8559999999999999</v>
      </c>
      <c r="T75" s="38">
        <f>R75/'Input &amp; Results'!$C$12*'Input &amp; Results'!$C$13*720/42</f>
        <v>1028.5714285714287</v>
      </c>
      <c r="U75">
        <f t="shared" si="10"/>
        <v>7</v>
      </c>
    </row>
    <row r="76" spans="1:21" x14ac:dyDescent="0.35">
      <c r="A76">
        <v>74</v>
      </c>
      <c r="B76" s="7">
        <f>IF(A76&lt;'Input &amp; Results'!$C$6,MIN('Input &amp; Results'!$C$2+'Input &amp; Results'!$C$4*A76,'Input &amp; Results'!$C$3),MAX('Input &amp; Results'!C$3-('Input &amp; Results'!$C$3/('Input &amp; Results'!$C$5-'Input &amp; Results'!$C$6))*(A76-'Input &amp; Results'!$C$6),0))</f>
        <v>500</v>
      </c>
      <c r="C76" s="8">
        <f>IF(A76&lt;('Input &amp; Results'!$C$5*0.15),1.5,IF(A76&lt;('Input &amp; Results'!$C$5*0.25),2.5,IF(A76&lt;('Input &amp; Results'!$C$5*0.9),3.5,1.5)))</f>
        <v>3.5</v>
      </c>
      <c r="D76" s="8">
        <f t="shared" si="11"/>
        <v>1.75</v>
      </c>
      <c r="E76" s="9">
        <f>D76*(1+'Input &amp; Results'!$C$7)</f>
        <v>2.1</v>
      </c>
      <c r="F76">
        <f t="shared" si="12"/>
        <v>11.4975</v>
      </c>
      <c r="G76">
        <f t="shared" si="13"/>
        <v>4644.99</v>
      </c>
      <c r="H76">
        <f t="shared" si="14"/>
        <v>1.147761304670126</v>
      </c>
      <c r="I76" s="10">
        <f>IF(A76&lt;12,(ROUNDUP(E76/'Input &amp; Results'!$C$10,0))*'Input &amp; Results'!$C$10,0)</f>
        <v>0</v>
      </c>
      <c r="J76" s="11">
        <f>IF(A76&gt;11,(ROUNDUP(E76/'Input &amp; Results'!$C$12,0))*'Input &amp; Results'!$C$12,0)</f>
        <v>2.52</v>
      </c>
      <c r="K76" s="11">
        <f t="shared" si="15"/>
        <v>2.52</v>
      </c>
      <c r="L76" s="11">
        <f>(I76/'Input &amp; Results'!$C$10)*'Input &amp; Results'!$C$11*720/42</f>
        <v>0</v>
      </c>
      <c r="M76" s="28">
        <f>(J76/'Input &amp; Results'!$C$12)*'Input &amp; Results'!$C$13*720/42</f>
        <v>3085.7142857142858</v>
      </c>
      <c r="N76" s="27">
        <f t="shared" si="16"/>
        <v>2.52</v>
      </c>
      <c r="O76" s="28">
        <f t="shared" si="17"/>
        <v>3085.7142857142858</v>
      </c>
      <c r="P76" s="14">
        <f>IF(A76&lt;'Input &amp; Results'!$C$16*3,(D76+1)*(1+'Input &amp; Results'!$C$7),E76)</f>
        <v>2.1</v>
      </c>
      <c r="Q76" s="15">
        <f>IF(A76&lt;'Input &amp; Results'!$C$16,0,IF(A76&lt;('Input &amp; Results'!$C$16*2),'Input &amp; Results'!$C$15,IF(A76&lt;('Input &amp; Results'!$C$16*3),'Input &amp; Results'!$C$15*2,'Input &amp; Results'!$C$15*3)))</f>
        <v>2.016</v>
      </c>
      <c r="R76" s="15">
        <f>IF(A76&lt;6,(ROUNDUP((P76-Q76)/'Input &amp; Results'!$C$10,0))*'Input &amp; Results'!$C$10,IF((P76-Q76)&lt;0,0,(ROUNDUP((P76-Q76)/'Input &amp; Results'!$C$12,0))*'Input &amp; Results'!$C$12))</f>
        <v>0.84</v>
      </c>
      <c r="S76" s="16">
        <f t="shared" si="18"/>
        <v>2.8559999999999999</v>
      </c>
      <c r="T76" s="38">
        <f>R76/'Input &amp; Results'!$C$12*'Input &amp; Results'!$C$13*720/42</f>
        <v>1028.5714285714287</v>
      </c>
      <c r="U76">
        <f t="shared" si="10"/>
        <v>7</v>
      </c>
    </row>
    <row r="77" spans="1:21" x14ac:dyDescent="0.35">
      <c r="A77">
        <v>75</v>
      </c>
      <c r="B77" s="7">
        <f>IF(A77&lt;'Input &amp; Results'!$C$6,MIN('Input &amp; Results'!$C$2+'Input &amp; Results'!$C$4*A77,'Input &amp; Results'!$C$3),MAX('Input &amp; Results'!C$3-('Input &amp; Results'!$C$3/('Input &amp; Results'!$C$5-'Input &amp; Results'!$C$6))*(A77-'Input &amp; Results'!$C$6),0))</f>
        <v>500</v>
      </c>
      <c r="C77" s="8">
        <f>IF(A77&lt;('Input &amp; Results'!$C$5*0.15),1.5,IF(A77&lt;('Input &amp; Results'!$C$5*0.25),2.5,IF(A77&lt;('Input &amp; Results'!$C$5*0.9),3.5,1.5)))</f>
        <v>3.5</v>
      </c>
      <c r="D77" s="8">
        <f t="shared" si="11"/>
        <v>1.75</v>
      </c>
      <c r="E77" s="9">
        <f>D77*(1+'Input &amp; Results'!$C$7)</f>
        <v>2.1</v>
      </c>
      <c r="F77">
        <f t="shared" si="12"/>
        <v>11.4975</v>
      </c>
      <c r="G77">
        <f t="shared" si="13"/>
        <v>4644.99</v>
      </c>
      <c r="H77">
        <f t="shared" si="14"/>
        <v>1.147761304670126</v>
      </c>
      <c r="I77" s="10">
        <f>IF(A77&lt;12,(ROUNDUP(E77/'Input &amp; Results'!$C$10,0))*'Input &amp; Results'!$C$10,0)</f>
        <v>0</v>
      </c>
      <c r="J77" s="11">
        <f>IF(A77&gt;11,(ROUNDUP(E77/'Input &amp; Results'!$C$12,0))*'Input &amp; Results'!$C$12,0)</f>
        <v>2.52</v>
      </c>
      <c r="K77" s="11">
        <f t="shared" si="15"/>
        <v>2.52</v>
      </c>
      <c r="L77" s="11">
        <f>(I77/'Input &amp; Results'!$C$10)*'Input &amp; Results'!$C$11*720/42</f>
        <v>0</v>
      </c>
      <c r="M77" s="28">
        <f>(J77/'Input &amp; Results'!$C$12)*'Input &amp; Results'!$C$13*720/42</f>
        <v>3085.7142857142858</v>
      </c>
      <c r="N77" s="27">
        <f t="shared" si="16"/>
        <v>2.52</v>
      </c>
      <c r="O77" s="28">
        <f t="shared" si="17"/>
        <v>3085.7142857142858</v>
      </c>
      <c r="P77" s="14">
        <f>IF(A77&lt;'Input &amp; Results'!$C$16*3,(D77+1)*(1+'Input &amp; Results'!$C$7),E77)</f>
        <v>2.1</v>
      </c>
      <c r="Q77" s="15">
        <f>IF(A77&lt;'Input &amp; Results'!$C$16,0,IF(A77&lt;('Input &amp; Results'!$C$16*2),'Input &amp; Results'!$C$15,IF(A77&lt;('Input &amp; Results'!$C$16*3),'Input &amp; Results'!$C$15*2,'Input &amp; Results'!$C$15*3)))</f>
        <v>2.016</v>
      </c>
      <c r="R77" s="15">
        <f>IF(A77&lt;6,(ROUNDUP((P77-Q77)/'Input &amp; Results'!$C$10,0))*'Input &amp; Results'!$C$10,IF((P77-Q77)&lt;0,0,(ROUNDUP((P77-Q77)/'Input &amp; Results'!$C$12,0))*'Input &amp; Results'!$C$12))</f>
        <v>0.84</v>
      </c>
      <c r="S77" s="16">
        <f t="shared" si="18"/>
        <v>2.8559999999999999</v>
      </c>
      <c r="T77" s="38">
        <f>R77/'Input &amp; Results'!$C$12*'Input &amp; Results'!$C$13*720/42</f>
        <v>1028.5714285714287</v>
      </c>
      <c r="U77">
        <f t="shared" si="10"/>
        <v>7</v>
      </c>
    </row>
    <row r="78" spans="1:21" x14ac:dyDescent="0.35">
      <c r="A78">
        <v>76</v>
      </c>
      <c r="B78" s="7">
        <f>IF(A78&lt;'Input &amp; Results'!$C$6,MIN('Input &amp; Results'!$C$2+'Input &amp; Results'!$C$4*A78,'Input &amp; Results'!$C$3),MAX('Input &amp; Results'!C$3-('Input &amp; Results'!$C$3/('Input &amp; Results'!$C$5-'Input &amp; Results'!$C$6))*(A78-'Input &amp; Results'!$C$6),0))</f>
        <v>500</v>
      </c>
      <c r="C78" s="8">
        <f>IF(A78&lt;('Input &amp; Results'!$C$5*0.15),1.5,IF(A78&lt;('Input &amp; Results'!$C$5*0.25),2.5,IF(A78&lt;('Input &amp; Results'!$C$5*0.9),3.5,1.5)))</f>
        <v>3.5</v>
      </c>
      <c r="D78" s="8">
        <f t="shared" si="11"/>
        <v>1.75</v>
      </c>
      <c r="E78" s="9">
        <f>D78*(1+'Input &amp; Results'!$C$7)</f>
        <v>2.1</v>
      </c>
      <c r="F78">
        <f t="shared" si="12"/>
        <v>11.4975</v>
      </c>
      <c r="G78">
        <f t="shared" si="13"/>
        <v>4644.99</v>
      </c>
      <c r="H78">
        <f t="shared" si="14"/>
        <v>1.147761304670126</v>
      </c>
      <c r="I78" s="10">
        <f>IF(A78&lt;12,(ROUNDUP(E78/'Input &amp; Results'!$C$10,0))*'Input &amp; Results'!$C$10,0)</f>
        <v>0</v>
      </c>
      <c r="J78" s="11">
        <f>IF(A78&gt;11,(ROUNDUP(E78/'Input &amp; Results'!$C$12,0))*'Input &amp; Results'!$C$12,0)</f>
        <v>2.52</v>
      </c>
      <c r="K78" s="11">
        <f t="shared" si="15"/>
        <v>2.52</v>
      </c>
      <c r="L78" s="11">
        <f>(I78/'Input &amp; Results'!$C$10)*'Input &amp; Results'!$C$11*720/42</f>
        <v>0</v>
      </c>
      <c r="M78" s="28">
        <f>(J78/'Input &amp; Results'!$C$12)*'Input &amp; Results'!$C$13*720/42</f>
        <v>3085.7142857142858</v>
      </c>
      <c r="N78" s="27">
        <f t="shared" si="16"/>
        <v>2.52</v>
      </c>
      <c r="O78" s="28">
        <f t="shared" si="17"/>
        <v>3085.7142857142858</v>
      </c>
      <c r="P78" s="14">
        <f>IF(A78&lt;'Input &amp; Results'!$C$16*3,(D78+1)*(1+'Input &amp; Results'!$C$7),E78)</f>
        <v>2.1</v>
      </c>
      <c r="Q78" s="15">
        <f>IF(A78&lt;'Input &amp; Results'!$C$16,0,IF(A78&lt;('Input &amp; Results'!$C$16*2),'Input &amp; Results'!$C$15,IF(A78&lt;('Input &amp; Results'!$C$16*3),'Input &amp; Results'!$C$15*2,'Input &amp; Results'!$C$15*3)))</f>
        <v>2.016</v>
      </c>
      <c r="R78" s="15">
        <f>IF(A78&lt;6,(ROUNDUP((P78-Q78)/'Input &amp; Results'!$C$10,0))*'Input &amp; Results'!$C$10,IF((P78-Q78)&lt;0,0,(ROUNDUP((P78-Q78)/'Input &amp; Results'!$C$12,0))*'Input &amp; Results'!$C$12))</f>
        <v>0.84</v>
      </c>
      <c r="S78" s="16">
        <f t="shared" si="18"/>
        <v>2.8559999999999999</v>
      </c>
      <c r="T78" s="38">
        <f>R78/'Input &amp; Results'!$C$12*'Input &amp; Results'!$C$13*720/42</f>
        <v>1028.5714285714287</v>
      </c>
      <c r="U78">
        <f t="shared" si="10"/>
        <v>7</v>
      </c>
    </row>
    <row r="79" spans="1:21" x14ac:dyDescent="0.35">
      <c r="A79">
        <v>77</v>
      </c>
      <c r="B79" s="7">
        <f>IF(A79&lt;'Input &amp; Results'!$C$6,MIN('Input &amp; Results'!$C$2+'Input &amp; Results'!$C$4*A79,'Input &amp; Results'!$C$3),MAX('Input &amp; Results'!C$3-('Input &amp; Results'!$C$3/('Input &amp; Results'!$C$5-'Input &amp; Results'!$C$6))*(A79-'Input &amp; Results'!$C$6),0))</f>
        <v>500</v>
      </c>
      <c r="C79" s="8">
        <f>IF(A79&lt;('Input &amp; Results'!$C$5*0.15),1.5,IF(A79&lt;('Input &amp; Results'!$C$5*0.25),2.5,IF(A79&lt;('Input &amp; Results'!$C$5*0.9),3.5,1.5)))</f>
        <v>3.5</v>
      </c>
      <c r="D79" s="8">
        <f t="shared" si="11"/>
        <v>1.75</v>
      </c>
      <c r="E79" s="9">
        <f>D79*(1+'Input &amp; Results'!$C$7)</f>
        <v>2.1</v>
      </c>
      <c r="F79">
        <f t="shared" si="12"/>
        <v>11.4975</v>
      </c>
      <c r="G79">
        <f t="shared" si="13"/>
        <v>4644.99</v>
      </c>
      <c r="H79">
        <f t="shared" si="14"/>
        <v>1.147761304670126</v>
      </c>
      <c r="I79" s="10">
        <f>IF(A79&lt;12,(ROUNDUP(E79/'Input &amp; Results'!$C$10,0))*'Input &amp; Results'!$C$10,0)</f>
        <v>0</v>
      </c>
      <c r="J79" s="11">
        <f>IF(A79&gt;11,(ROUNDUP(E79/'Input &amp; Results'!$C$12,0))*'Input &amp; Results'!$C$12,0)</f>
        <v>2.52</v>
      </c>
      <c r="K79" s="11">
        <f t="shared" si="15"/>
        <v>2.52</v>
      </c>
      <c r="L79" s="11">
        <f>(I79/'Input &amp; Results'!$C$10)*'Input &amp; Results'!$C$11*720/42</f>
        <v>0</v>
      </c>
      <c r="M79" s="28">
        <f>(J79/'Input &amp; Results'!$C$12)*'Input &amp; Results'!$C$13*720/42</f>
        <v>3085.7142857142858</v>
      </c>
      <c r="N79" s="27">
        <f t="shared" si="16"/>
        <v>2.52</v>
      </c>
      <c r="O79" s="28">
        <f t="shared" si="17"/>
        <v>3085.7142857142858</v>
      </c>
      <c r="P79" s="14">
        <f>IF(A79&lt;'Input &amp; Results'!$C$16*3,(D79+1)*(1+'Input &amp; Results'!$C$7),E79)</f>
        <v>2.1</v>
      </c>
      <c r="Q79" s="15">
        <f>IF(A79&lt;'Input &amp; Results'!$C$16,0,IF(A79&lt;('Input &amp; Results'!$C$16*2),'Input &amp; Results'!$C$15,IF(A79&lt;('Input &amp; Results'!$C$16*3),'Input &amp; Results'!$C$15*2,'Input &amp; Results'!$C$15*3)))</f>
        <v>2.016</v>
      </c>
      <c r="R79" s="15">
        <f>IF(A79&lt;6,(ROUNDUP((P79-Q79)/'Input &amp; Results'!$C$10,0))*'Input &amp; Results'!$C$10,IF((P79-Q79)&lt;0,0,(ROUNDUP((P79-Q79)/'Input &amp; Results'!$C$12,0))*'Input &amp; Results'!$C$12))</f>
        <v>0.84</v>
      </c>
      <c r="S79" s="16">
        <f t="shared" si="18"/>
        <v>2.8559999999999999</v>
      </c>
      <c r="T79" s="38">
        <f>R79/'Input &amp; Results'!$C$12*'Input &amp; Results'!$C$13*720/42</f>
        <v>1028.5714285714287</v>
      </c>
      <c r="U79">
        <f t="shared" si="10"/>
        <v>7</v>
      </c>
    </row>
    <row r="80" spans="1:21" x14ac:dyDescent="0.35">
      <c r="A80">
        <v>78</v>
      </c>
      <c r="B80" s="7">
        <f>IF(A80&lt;'Input &amp; Results'!$C$6,MIN('Input &amp; Results'!$C$2+'Input &amp; Results'!$C$4*A80,'Input &amp; Results'!$C$3),MAX('Input &amp; Results'!C$3-('Input &amp; Results'!$C$3/('Input &amp; Results'!$C$5-'Input &amp; Results'!$C$6))*(A80-'Input &amp; Results'!$C$6),0))</f>
        <v>500</v>
      </c>
      <c r="C80" s="8">
        <f>IF(A80&lt;('Input &amp; Results'!$C$5*0.15),1.5,IF(A80&lt;('Input &amp; Results'!$C$5*0.25),2.5,IF(A80&lt;('Input &amp; Results'!$C$5*0.9),3.5,1.5)))</f>
        <v>3.5</v>
      </c>
      <c r="D80" s="8">
        <f t="shared" si="11"/>
        <v>1.75</v>
      </c>
      <c r="E80" s="9">
        <f>D80*(1+'Input &amp; Results'!$C$7)</f>
        <v>2.1</v>
      </c>
      <c r="F80">
        <f t="shared" si="12"/>
        <v>11.4975</v>
      </c>
      <c r="G80">
        <f t="shared" si="13"/>
        <v>4644.99</v>
      </c>
      <c r="H80">
        <f t="shared" si="14"/>
        <v>1.147761304670126</v>
      </c>
      <c r="I80" s="10">
        <f>IF(A80&lt;12,(ROUNDUP(E80/'Input &amp; Results'!$C$10,0))*'Input &amp; Results'!$C$10,0)</f>
        <v>0</v>
      </c>
      <c r="J80" s="11">
        <f>IF(A80&gt;11,(ROUNDUP(E80/'Input &amp; Results'!$C$12,0))*'Input &amp; Results'!$C$12,0)</f>
        <v>2.52</v>
      </c>
      <c r="K80" s="11">
        <f t="shared" si="15"/>
        <v>2.52</v>
      </c>
      <c r="L80" s="11">
        <f>(I80/'Input &amp; Results'!$C$10)*'Input &amp; Results'!$C$11*720/42</f>
        <v>0</v>
      </c>
      <c r="M80" s="28">
        <f>(J80/'Input &amp; Results'!$C$12)*'Input &amp; Results'!$C$13*720/42</f>
        <v>3085.7142857142858</v>
      </c>
      <c r="N80" s="27">
        <f t="shared" si="16"/>
        <v>2.52</v>
      </c>
      <c r="O80" s="28">
        <f t="shared" si="17"/>
        <v>3085.7142857142858</v>
      </c>
      <c r="P80" s="14">
        <f>IF(A80&lt;'Input &amp; Results'!$C$16*3,(D80+1)*(1+'Input &amp; Results'!$C$7),E80)</f>
        <v>2.1</v>
      </c>
      <c r="Q80" s="15">
        <f>IF(A80&lt;'Input &amp; Results'!$C$16,0,IF(A80&lt;('Input &amp; Results'!$C$16*2),'Input &amp; Results'!$C$15,IF(A80&lt;('Input &amp; Results'!$C$16*3),'Input &amp; Results'!$C$15*2,'Input &amp; Results'!$C$15*3)))</f>
        <v>2.016</v>
      </c>
      <c r="R80" s="15">
        <f>IF(A80&lt;6,(ROUNDUP((P80-Q80)/'Input &amp; Results'!$C$10,0))*'Input &amp; Results'!$C$10,IF((P80-Q80)&lt;0,0,(ROUNDUP((P80-Q80)/'Input &amp; Results'!$C$12,0))*'Input &amp; Results'!$C$12))</f>
        <v>0.84</v>
      </c>
      <c r="S80" s="16">
        <f t="shared" si="18"/>
        <v>2.8559999999999999</v>
      </c>
      <c r="T80" s="38">
        <f>R80/'Input &amp; Results'!$C$12*'Input &amp; Results'!$C$13*720/42</f>
        <v>1028.5714285714287</v>
      </c>
      <c r="U80">
        <f t="shared" ref="U80:U122" si="19">1+U68</f>
        <v>7</v>
      </c>
    </row>
    <row r="81" spans="1:21" x14ac:dyDescent="0.35">
      <c r="A81">
        <v>79</v>
      </c>
      <c r="B81" s="7">
        <f>IF(A81&lt;'Input &amp; Results'!$C$6,MIN('Input &amp; Results'!$C$2+'Input &amp; Results'!$C$4*A81,'Input &amp; Results'!$C$3),MAX('Input &amp; Results'!C$3-('Input &amp; Results'!$C$3/('Input &amp; Results'!$C$5-'Input &amp; Results'!$C$6))*(A81-'Input &amp; Results'!$C$6),0))</f>
        <v>500</v>
      </c>
      <c r="C81" s="8">
        <f>IF(A81&lt;('Input &amp; Results'!$C$5*0.15),1.5,IF(A81&lt;('Input &amp; Results'!$C$5*0.25),2.5,IF(A81&lt;('Input &amp; Results'!$C$5*0.9),3.5,1.5)))</f>
        <v>3.5</v>
      </c>
      <c r="D81" s="8">
        <f t="shared" si="11"/>
        <v>1.75</v>
      </c>
      <c r="E81" s="9">
        <f>D81*(1+'Input &amp; Results'!$C$7)</f>
        <v>2.1</v>
      </c>
      <c r="F81">
        <f t="shared" si="12"/>
        <v>11.4975</v>
      </c>
      <c r="G81">
        <f t="shared" si="13"/>
        <v>4644.99</v>
      </c>
      <c r="H81">
        <f t="shared" si="14"/>
        <v>1.147761304670126</v>
      </c>
      <c r="I81" s="10">
        <f>IF(A81&lt;12,(ROUNDUP(E81/'Input &amp; Results'!$C$10,0))*'Input &amp; Results'!$C$10,0)</f>
        <v>0</v>
      </c>
      <c r="J81" s="11">
        <f>IF(A81&gt;11,(ROUNDUP(E81/'Input &amp; Results'!$C$12,0))*'Input &amp; Results'!$C$12,0)</f>
        <v>2.52</v>
      </c>
      <c r="K81" s="11">
        <f t="shared" si="15"/>
        <v>2.52</v>
      </c>
      <c r="L81" s="11">
        <f>(I81/'Input &amp; Results'!$C$10)*'Input &amp; Results'!$C$11*720/42</f>
        <v>0</v>
      </c>
      <c r="M81" s="28">
        <f>(J81/'Input &amp; Results'!$C$12)*'Input &amp; Results'!$C$13*720/42</f>
        <v>3085.7142857142858</v>
      </c>
      <c r="N81" s="27">
        <f t="shared" si="16"/>
        <v>2.52</v>
      </c>
      <c r="O81" s="28">
        <f t="shared" si="17"/>
        <v>3085.7142857142858</v>
      </c>
      <c r="P81" s="14">
        <f>IF(A81&lt;'Input &amp; Results'!$C$16*3,(D81+1)*(1+'Input &amp; Results'!$C$7),E81)</f>
        <v>2.1</v>
      </c>
      <c r="Q81" s="15">
        <f>IF(A81&lt;'Input &amp; Results'!$C$16,0,IF(A81&lt;('Input &amp; Results'!$C$16*2),'Input &amp; Results'!$C$15,IF(A81&lt;('Input &amp; Results'!$C$16*3),'Input &amp; Results'!$C$15*2,'Input &amp; Results'!$C$15*3)))</f>
        <v>2.016</v>
      </c>
      <c r="R81" s="15">
        <f>IF(A81&lt;6,(ROUNDUP((P81-Q81)/'Input &amp; Results'!$C$10,0))*'Input &amp; Results'!$C$10,IF((P81-Q81)&lt;0,0,(ROUNDUP((P81-Q81)/'Input &amp; Results'!$C$12,0))*'Input &amp; Results'!$C$12))</f>
        <v>0.84</v>
      </c>
      <c r="S81" s="16">
        <f t="shared" si="18"/>
        <v>2.8559999999999999</v>
      </c>
      <c r="T81" s="38">
        <f>R81/'Input &amp; Results'!$C$12*'Input &amp; Results'!$C$13*720/42</f>
        <v>1028.5714285714287</v>
      </c>
      <c r="U81">
        <f t="shared" si="19"/>
        <v>7</v>
      </c>
    </row>
    <row r="82" spans="1:21" x14ac:dyDescent="0.35">
      <c r="A82">
        <v>80</v>
      </c>
      <c r="B82" s="7">
        <f>IF(A82&lt;'Input &amp; Results'!$C$6,MIN('Input &amp; Results'!$C$2+'Input &amp; Results'!$C$4*A82,'Input &amp; Results'!$C$3),MAX('Input &amp; Results'!C$3-('Input &amp; Results'!$C$3/('Input &amp; Results'!$C$5-'Input &amp; Results'!$C$6))*(A82-'Input &amp; Results'!$C$6),0))</f>
        <v>500</v>
      </c>
      <c r="C82" s="8">
        <f>IF(A82&lt;('Input &amp; Results'!$C$5*0.15),1.5,IF(A82&lt;('Input &amp; Results'!$C$5*0.25),2.5,IF(A82&lt;('Input &amp; Results'!$C$5*0.9),3.5,1.5)))</f>
        <v>3.5</v>
      </c>
      <c r="D82" s="8">
        <f t="shared" si="11"/>
        <v>1.75</v>
      </c>
      <c r="E82" s="9">
        <f>D82*(1+'Input &amp; Results'!$C$7)</f>
        <v>2.1</v>
      </c>
      <c r="F82">
        <f t="shared" si="12"/>
        <v>11.4975</v>
      </c>
      <c r="G82">
        <f t="shared" si="13"/>
        <v>4644.99</v>
      </c>
      <c r="H82">
        <f t="shared" si="14"/>
        <v>1.147761304670126</v>
      </c>
      <c r="I82" s="10">
        <f>IF(A82&lt;12,(ROUNDUP(E82/'Input &amp; Results'!$C$10,0))*'Input &amp; Results'!$C$10,0)</f>
        <v>0</v>
      </c>
      <c r="J82" s="11">
        <f>IF(A82&gt;11,(ROUNDUP(E82/'Input &amp; Results'!$C$12,0))*'Input &amp; Results'!$C$12,0)</f>
        <v>2.52</v>
      </c>
      <c r="K82" s="11">
        <f t="shared" si="15"/>
        <v>2.52</v>
      </c>
      <c r="L82" s="11">
        <f>(I82/'Input &amp; Results'!$C$10)*'Input &amp; Results'!$C$11*720/42</f>
        <v>0</v>
      </c>
      <c r="M82" s="28">
        <f>(J82/'Input &amp; Results'!$C$12)*'Input &amp; Results'!$C$13*720/42</f>
        <v>3085.7142857142858</v>
      </c>
      <c r="N82" s="27">
        <f t="shared" si="16"/>
        <v>2.52</v>
      </c>
      <c r="O82" s="28">
        <f t="shared" si="17"/>
        <v>3085.7142857142858</v>
      </c>
      <c r="P82" s="14">
        <f>IF(A82&lt;'Input &amp; Results'!$C$16*3,(D82+1)*(1+'Input &amp; Results'!$C$7),E82)</f>
        <v>2.1</v>
      </c>
      <c r="Q82" s="15">
        <f>IF(A82&lt;'Input &amp; Results'!$C$16,0,IF(A82&lt;('Input &amp; Results'!$C$16*2),'Input &amp; Results'!$C$15,IF(A82&lt;('Input &amp; Results'!$C$16*3),'Input &amp; Results'!$C$15*2,'Input &amp; Results'!$C$15*3)))</f>
        <v>2.016</v>
      </c>
      <c r="R82" s="15">
        <f>IF(A82&lt;6,(ROUNDUP((P82-Q82)/'Input &amp; Results'!$C$10,0))*'Input &amp; Results'!$C$10,IF((P82-Q82)&lt;0,0,(ROUNDUP((P82-Q82)/'Input &amp; Results'!$C$12,0))*'Input &amp; Results'!$C$12))</f>
        <v>0.84</v>
      </c>
      <c r="S82" s="16">
        <f t="shared" si="18"/>
        <v>2.8559999999999999</v>
      </c>
      <c r="T82" s="38">
        <f>R82/'Input &amp; Results'!$C$12*'Input &amp; Results'!$C$13*720/42</f>
        <v>1028.5714285714287</v>
      </c>
      <c r="U82">
        <f t="shared" si="19"/>
        <v>7</v>
      </c>
    </row>
    <row r="83" spans="1:21" x14ac:dyDescent="0.35">
      <c r="A83">
        <v>81</v>
      </c>
      <c r="B83" s="7">
        <f>IF(A83&lt;'Input &amp; Results'!$C$6,MIN('Input &amp; Results'!$C$2+'Input &amp; Results'!$C$4*A83,'Input &amp; Results'!$C$3),MAX('Input &amp; Results'!C$3-('Input &amp; Results'!$C$3/('Input &amp; Results'!$C$5-'Input &amp; Results'!$C$6))*(A83-'Input &amp; Results'!$C$6),0))</f>
        <v>500</v>
      </c>
      <c r="C83" s="8">
        <f>IF(A83&lt;('Input &amp; Results'!$C$5*0.15),1.5,IF(A83&lt;('Input &amp; Results'!$C$5*0.25),2.5,IF(A83&lt;('Input &amp; Results'!$C$5*0.9),3.5,1.5)))</f>
        <v>3.5</v>
      </c>
      <c r="D83" s="8">
        <f t="shared" si="11"/>
        <v>1.75</v>
      </c>
      <c r="E83" s="9">
        <f>D83*(1+'Input &amp; Results'!$C$7)</f>
        <v>2.1</v>
      </c>
      <c r="F83">
        <f t="shared" si="12"/>
        <v>11.4975</v>
      </c>
      <c r="G83">
        <f t="shared" si="13"/>
        <v>4644.99</v>
      </c>
      <c r="H83">
        <f t="shared" si="14"/>
        <v>1.147761304670126</v>
      </c>
      <c r="I83" s="10">
        <f>IF(A83&lt;12,(ROUNDUP(E83/'Input &amp; Results'!$C$10,0))*'Input &amp; Results'!$C$10,0)</f>
        <v>0</v>
      </c>
      <c r="J83" s="11">
        <f>IF(A83&gt;11,(ROUNDUP(E83/'Input &amp; Results'!$C$12,0))*'Input &amp; Results'!$C$12,0)</f>
        <v>2.52</v>
      </c>
      <c r="K83" s="11">
        <f t="shared" si="15"/>
        <v>2.52</v>
      </c>
      <c r="L83" s="11">
        <f>(I83/'Input &amp; Results'!$C$10)*'Input &amp; Results'!$C$11*720/42</f>
        <v>0</v>
      </c>
      <c r="M83" s="28">
        <f>(J83/'Input &amp; Results'!$C$12)*'Input &amp; Results'!$C$13*720/42</f>
        <v>3085.7142857142858</v>
      </c>
      <c r="N83" s="27">
        <f t="shared" si="16"/>
        <v>2.52</v>
      </c>
      <c r="O83" s="28">
        <f t="shared" si="17"/>
        <v>3085.7142857142858</v>
      </c>
      <c r="P83" s="14">
        <f>IF(A83&lt;'Input &amp; Results'!$C$16*3,(D83+1)*(1+'Input &amp; Results'!$C$7),E83)</f>
        <v>2.1</v>
      </c>
      <c r="Q83" s="15">
        <f>IF(A83&lt;'Input &amp; Results'!$C$16,0,IF(A83&lt;('Input &amp; Results'!$C$16*2),'Input &amp; Results'!$C$15,IF(A83&lt;('Input &amp; Results'!$C$16*3),'Input &amp; Results'!$C$15*2,'Input &amp; Results'!$C$15*3)))</f>
        <v>2.016</v>
      </c>
      <c r="R83" s="15">
        <f>IF(A83&lt;6,(ROUNDUP((P83-Q83)/'Input &amp; Results'!$C$10,0))*'Input &amp; Results'!$C$10,IF((P83-Q83)&lt;0,0,(ROUNDUP((P83-Q83)/'Input &amp; Results'!$C$12,0))*'Input &amp; Results'!$C$12))</f>
        <v>0.84</v>
      </c>
      <c r="S83" s="16">
        <f t="shared" si="18"/>
        <v>2.8559999999999999</v>
      </c>
      <c r="T83" s="38">
        <f>R83/'Input &amp; Results'!$C$12*'Input &amp; Results'!$C$13*720/42</f>
        <v>1028.5714285714287</v>
      </c>
      <c r="U83">
        <f t="shared" si="19"/>
        <v>7</v>
      </c>
    </row>
    <row r="84" spans="1:21" x14ac:dyDescent="0.35">
      <c r="A84">
        <v>82</v>
      </c>
      <c r="B84" s="7">
        <f>IF(A84&lt;'Input &amp; Results'!$C$6,MIN('Input &amp; Results'!$C$2+'Input &amp; Results'!$C$4*A84,'Input &amp; Results'!$C$3),MAX('Input &amp; Results'!C$3-('Input &amp; Results'!$C$3/('Input &amp; Results'!$C$5-'Input &amp; Results'!$C$6))*(A84-'Input &amp; Results'!$C$6),0))</f>
        <v>500</v>
      </c>
      <c r="C84" s="8">
        <f>IF(A84&lt;('Input &amp; Results'!$C$5*0.15),1.5,IF(A84&lt;('Input &amp; Results'!$C$5*0.25),2.5,IF(A84&lt;('Input &amp; Results'!$C$5*0.9),3.5,1.5)))</f>
        <v>3.5</v>
      </c>
      <c r="D84" s="8">
        <f t="shared" si="11"/>
        <v>1.75</v>
      </c>
      <c r="E84" s="9">
        <f>D84*(1+'Input &amp; Results'!$C$7)</f>
        <v>2.1</v>
      </c>
      <c r="F84">
        <f t="shared" si="12"/>
        <v>11.4975</v>
      </c>
      <c r="G84">
        <f t="shared" si="13"/>
        <v>4644.99</v>
      </c>
      <c r="H84">
        <f t="shared" si="14"/>
        <v>1.147761304670126</v>
      </c>
      <c r="I84" s="10">
        <f>IF(A84&lt;12,(ROUNDUP(E84/'Input &amp; Results'!$C$10,0))*'Input &amp; Results'!$C$10,0)</f>
        <v>0</v>
      </c>
      <c r="J84" s="11">
        <f>IF(A84&gt;11,(ROUNDUP(E84/'Input &amp; Results'!$C$12,0))*'Input &amp; Results'!$C$12,0)</f>
        <v>2.52</v>
      </c>
      <c r="K84" s="11">
        <f t="shared" si="15"/>
        <v>2.52</v>
      </c>
      <c r="L84" s="11">
        <f>(I84/'Input &amp; Results'!$C$10)*'Input &amp; Results'!$C$11*720/42</f>
        <v>0</v>
      </c>
      <c r="M84" s="28">
        <f>(J84/'Input &amp; Results'!$C$12)*'Input &amp; Results'!$C$13*720/42</f>
        <v>3085.7142857142858</v>
      </c>
      <c r="N84" s="27">
        <f t="shared" si="16"/>
        <v>2.52</v>
      </c>
      <c r="O84" s="28">
        <f t="shared" si="17"/>
        <v>3085.7142857142858</v>
      </c>
      <c r="P84" s="14">
        <f>IF(A84&lt;'Input &amp; Results'!$C$16*3,(D84+1)*(1+'Input &amp; Results'!$C$7),E84)</f>
        <v>2.1</v>
      </c>
      <c r="Q84" s="15">
        <f>IF(A84&lt;'Input &amp; Results'!$C$16,0,IF(A84&lt;('Input &amp; Results'!$C$16*2),'Input &amp; Results'!$C$15,IF(A84&lt;('Input &amp; Results'!$C$16*3),'Input &amp; Results'!$C$15*2,'Input &amp; Results'!$C$15*3)))</f>
        <v>2.016</v>
      </c>
      <c r="R84" s="15">
        <f>IF(A84&lt;6,(ROUNDUP((P84-Q84)/'Input &amp; Results'!$C$10,0))*'Input &amp; Results'!$C$10,IF((P84-Q84)&lt;0,0,(ROUNDUP((P84-Q84)/'Input &amp; Results'!$C$12,0))*'Input &amp; Results'!$C$12))</f>
        <v>0.84</v>
      </c>
      <c r="S84" s="16">
        <f t="shared" si="18"/>
        <v>2.8559999999999999</v>
      </c>
      <c r="T84" s="38">
        <f>R84/'Input &amp; Results'!$C$12*'Input &amp; Results'!$C$13*720/42</f>
        <v>1028.5714285714287</v>
      </c>
      <c r="U84">
        <f t="shared" si="19"/>
        <v>7</v>
      </c>
    </row>
    <row r="85" spans="1:21" x14ac:dyDescent="0.35">
      <c r="A85">
        <v>83</v>
      </c>
      <c r="B85" s="7">
        <f>IF(A85&lt;'Input &amp; Results'!$C$6,MIN('Input &amp; Results'!$C$2+'Input &amp; Results'!$C$4*A85,'Input &amp; Results'!$C$3),MAX('Input &amp; Results'!C$3-('Input &amp; Results'!$C$3/('Input &amp; Results'!$C$5-'Input &amp; Results'!$C$6))*(A85-'Input &amp; Results'!$C$6),0))</f>
        <v>500</v>
      </c>
      <c r="C85" s="8">
        <f>IF(A85&lt;('Input &amp; Results'!$C$5*0.15),1.5,IF(A85&lt;('Input &amp; Results'!$C$5*0.25),2.5,IF(A85&lt;('Input &amp; Results'!$C$5*0.9),3.5,1.5)))</f>
        <v>3.5</v>
      </c>
      <c r="D85" s="8">
        <f t="shared" si="11"/>
        <v>1.75</v>
      </c>
      <c r="E85" s="9">
        <f>D85*(1+'Input &amp; Results'!$C$7)</f>
        <v>2.1</v>
      </c>
      <c r="F85">
        <f t="shared" si="12"/>
        <v>11.4975</v>
      </c>
      <c r="G85">
        <f t="shared" si="13"/>
        <v>4644.99</v>
      </c>
      <c r="H85">
        <f t="shared" si="14"/>
        <v>1.147761304670126</v>
      </c>
      <c r="I85" s="10">
        <f>IF(A85&lt;12,(ROUNDUP(E85/'Input &amp; Results'!$C$10,0))*'Input &amp; Results'!$C$10,0)</f>
        <v>0</v>
      </c>
      <c r="J85" s="11">
        <f>IF(A85&gt;11,(ROUNDUP(E85/'Input &amp; Results'!$C$12,0))*'Input &amp; Results'!$C$12,0)</f>
        <v>2.52</v>
      </c>
      <c r="K85" s="11">
        <f t="shared" si="15"/>
        <v>2.52</v>
      </c>
      <c r="L85" s="11">
        <f>(I85/'Input &amp; Results'!$C$10)*'Input &amp; Results'!$C$11*720/42</f>
        <v>0</v>
      </c>
      <c r="M85" s="28">
        <f>(J85/'Input &amp; Results'!$C$12)*'Input &amp; Results'!$C$13*720/42</f>
        <v>3085.7142857142858</v>
      </c>
      <c r="N85" s="27">
        <f t="shared" si="16"/>
        <v>2.52</v>
      </c>
      <c r="O85" s="28">
        <f t="shared" si="17"/>
        <v>3085.7142857142858</v>
      </c>
      <c r="P85" s="14">
        <f>IF(A85&lt;'Input &amp; Results'!$C$16*3,(D85+1)*(1+'Input &amp; Results'!$C$7),E85)</f>
        <v>2.1</v>
      </c>
      <c r="Q85" s="15">
        <f>IF(A85&lt;'Input &amp; Results'!$C$16,0,IF(A85&lt;('Input &amp; Results'!$C$16*2),'Input &amp; Results'!$C$15,IF(A85&lt;('Input &amp; Results'!$C$16*3),'Input &amp; Results'!$C$15*2,'Input &amp; Results'!$C$15*3)))</f>
        <v>2.016</v>
      </c>
      <c r="R85" s="15">
        <f>IF(A85&lt;6,(ROUNDUP((P85-Q85)/'Input &amp; Results'!$C$10,0))*'Input &amp; Results'!$C$10,IF((P85-Q85)&lt;0,0,(ROUNDUP((P85-Q85)/'Input &amp; Results'!$C$12,0))*'Input &amp; Results'!$C$12))</f>
        <v>0.84</v>
      </c>
      <c r="S85" s="16">
        <f t="shared" si="18"/>
        <v>2.8559999999999999</v>
      </c>
      <c r="T85" s="38">
        <f>R85/'Input &amp; Results'!$C$12*'Input &amp; Results'!$C$13*720/42</f>
        <v>1028.5714285714287</v>
      </c>
      <c r="U85">
        <f t="shared" si="19"/>
        <v>7</v>
      </c>
    </row>
    <row r="86" spans="1:21" x14ac:dyDescent="0.35">
      <c r="A86">
        <v>84</v>
      </c>
      <c r="B86" s="7">
        <f>IF(A86&lt;'Input &amp; Results'!$C$6,MIN('Input &amp; Results'!$C$2+'Input &amp; Results'!$C$4*A86,'Input &amp; Results'!$C$3),MAX('Input &amp; Results'!C$3-('Input &amp; Results'!$C$3/('Input &amp; Results'!$C$5-'Input &amp; Results'!$C$6))*(A86-'Input &amp; Results'!$C$6),0))</f>
        <v>500</v>
      </c>
      <c r="C86" s="8">
        <f>IF(A86&lt;('Input &amp; Results'!$C$5*0.15),1.5,IF(A86&lt;('Input &amp; Results'!$C$5*0.25),2.5,IF(A86&lt;('Input &amp; Results'!$C$5*0.9),3.5,1.5)))</f>
        <v>3.5</v>
      </c>
      <c r="D86" s="8">
        <f t="shared" si="11"/>
        <v>1.75</v>
      </c>
      <c r="E86" s="9">
        <f>D86*(1+'Input &amp; Results'!$C$7)</f>
        <v>2.1</v>
      </c>
      <c r="F86">
        <f t="shared" si="12"/>
        <v>11.4975</v>
      </c>
      <c r="G86">
        <f t="shared" si="13"/>
        <v>4644.99</v>
      </c>
      <c r="H86">
        <f t="shared" si="14"/>
        <v>1.147761304670126</v>
      </c>
      <c r="I86" s="10">
        <f>IF(A86&lt;12,(ROUNDUP(E86/'Input &amp; Results'!$C$10,0))*'Input &amp; Results'!$C$10,0)</f>
        <v>0</v>
      </c>
      <c r="J86" s="11">
        <f>IF(A86&gt;11,(ROUNDUP(E86/'Input &amp; Results'!$C$12,0))*'Input &amp; Results'!$C$12,0)</f>
        <v>2.52</v>
      </c>
      <c r="K86" s="11">
        <f t="shared" si="15"/>
        <v>2.52</v>
      </c>
      <c r="L86" s="11">
        <f>(I86/'Input &amp; Results'!$C$10)*'Input &amp; Results'!$C$11*720/42</f>
        <v>0</v>
      </c>
      <c r="M86" s="28">
        <f>(J86/'Input &amp; Results'!$C$12)*'Input &amp; Results'!$C$13*720/42</f>
        <v>3085.7142857142858</v>
      </c>
      <c r="N86" s="27">
        <f t="shared" si="16"/>
        <v>2.52</v>
      </c>
      <c r="O86" s="28">
        <f t="shared" si="17"/>
        <v>3085.7142857142858</v>
      </c>
      <c r="P86" s="14">
        <f>IF(A86&lt;'Input &amp; Results'!$C$16*3,(D86+1)*(1+'Input &amp; Results'!$C$7),E86)</f>
        <v>2.1</v>
      </c>
      <c r="Q86" s="15">
        <f>IF(A86&lt;'Input &amp; Results'!$C$16,0,IF(A86&lt;('Input &amp; Results'!$C$16*2),'Input &amp; Results'!$C$15,IF(A86&lt;('Input &amp; Results'!$C$16*3),'Input &amp; Results'!$C$15*2,'Input &amp; Results'!$C$15*3)))</f>
        <v>2.016</v>
      </c>
      <c r="R86" s="15">
        <f>IF(A86&lt;6,(ROUNDUP((P86-Q86)/'Input &amp; Results'!$C$10,0))*'Input &amp; Results'!$C$10,IF((P86-Q86)&lt;0,0,(ROUNDUP((P86-Q86)/'Input &amp; Results'!$C$12,0))*'Input &amp; Results'!$C$12))</f>
        <v>0.84</v>
      </c>
      <c r="S86" s="16">
        <f t="shared" si="18"/>
        <v>2.8559999999999999</v>
      </c>
      <c r="T86" s="38">
        <f>R86/'Input &amp; Results'!$C$12*'Input &amp; Results'!$C$13*720/42</f>
        <v>1028.5714285714287</v>
      </c>
      <c r="U86">
        <f t="shared" si="19"/>
        <v>7</v>
      </c>
    </row>
    <row r="87" spans="1:21" x14ac:dyDescent="0.35">
      <c r="A87">
        <v>85</v>
      </c>
      <c r="B87" s="7">
        <f>IF(A87&lt;'Input &amp; Results'!$C$6,MIN('Input &amp; Results'!$C$2+'Input &amp; Results'!$C$4*A87,'Input &amp; Results'!$C$3),MAX('Input &amp; Results'!C$3-('Input &amp; Results'!$C$3/('Input &amp; Results'!$C$5-'Input &amp; Results'!$C$6))*(A87-'Input &amp; Results'!$C$6),0))</f>
        <v>500</v>
      </c>
      <c r="C87" s="8">
        <f>IF(A87&lt;('Input &amp; Results'!$C$5*0.15),1.5,IF(A87&lt;('Input &amp; Results'!$C$5*0.25),2.5,IF(A87&lt;('Input &amp; Results'!$C$5*0.9),3.5,1.5)))</f>
        <v>3.5</v>
      </c>
      <c r="D87" s="8">
        <f t="shared" si="11"/>
        <v>1.75</v>
      </c>
      <c r="E87" s="9">
        <f>D87*(1+'Input &amp; Results'!$C$7)</f>
        <v>2.1</v>
      </c>
      <c r="F87">
        <f t="shared" si="12"/>
        <v>11.4975</v>
      </c>
      <c r="G87">
        <f t="shared" si="13"/>
        <v>4644.99</v>
      </c>
      <c r="H87">
        <f t="shared" si="14"/>
        <v>1.147761304670126</v>
      </c>
      <c r="I87" s="10">
        <f>IF(A87&lt;12,(ROUNDUP(E87/'Input &amp; Results'!$C$10,0))*'Input &amp; Results'!$C$10,0)</f>
        <v>0</v>
      </c>
      <c r="J87" s="11">
        <f>IF(A87&gt;11,(ROUNDUP(E87/'Input &amp; Results'!$C$12,0))*'Input &amp; Results'!$C$12,0)</f>
        <v>2.52</v>
      </c>
      <c r="K87" s="11">
        <f t="shared" si="15"/>
        <v>2.52</v>
      </c>
      <c r="L87" s="11">
        <f>(I87/'Input &amp; Results'!$C$10)*'Input &amp; Results'!$C$11*720/42</f>
        <v>0</v>
      </c>
      <c r="M87" s="28">
        <f>(J87/'Input &amp; Results'!$C$12)*'Input &amp; Results'!$C$13*720/42</f>
        <v>3085.7142857142858</v>
      </c>
      <c r="N87" s="27">
        <f t="shared" si="16"/>
        <v>2.52</v>
      </c>
      <c r="O87" s="28">
        <f t="shared" si="17"/>
        <v>3085.7142857142858</v>
      </c>
      <c r="P87" s="14">
        <f>IF(A87&lt;'Input &amp; Results'!$C$16*3,(D87+1)*(1+'Input &amp; Results'!$C$7),E87)</f>
        <v>2.1</v>
      </c>
      <c r="Q87" s="15">
        <f>IF(A87&lt;'Input &amp; Results'!$C$16,0,IF(A87&lt;('Input &amp; Results'!$C$16*2),'Input &amp; Results'!$C$15,IF(A87&lt;('Input &amp; Results'!$C$16*3),'Input &amp; Results'!$C$15*2,'Input &amp; Results'!$C$15*3)))</f>
        <v>2.016</v>
      </c>
      <c r="R87" s="15">
        <f>IF(A87&lt;6,(ROUNDUP((P87-Q87)/'Input &amp; Results'!$C$10,0))*'Input &amp; Results'!$C$10,IF((P87-Q87)&lt;0,0,(ROUNDUP((P87-Q87)/'Input &amp; Results'!$C$12,0))*'Input &amp; Results'!$C$12))</f>
        <v>0.84</v>
      </c>
      <c r="S87" s="16">
        <f t="shared" si="18"/>
        <v>2.8559999999999999</v>
      </c>
      <c r="T87" s="38">
        <f>R87/'Input &amp; Results'!$C$12*'Input &amp; Results'!$C$13*720/42</f>
        <v>1028.5714285714287</v>
      </c>
      <c r="U87">
        <f t="shared" si="19"/>
        <v>8</v>
      </c>
    </row>
    <row r="88" spans="1:21" x14ac:dyDescent="0.35">
      <c r="A88">
        <v>86</v>
      </c>
      <c r="B88" s="7">
        <f>IF(A88&lt;'Input &amp; Results'!$C$6,MIN('Input &amp; Results'!$C$2+'Input &amp; Results'!$C$4*A88,'Input &amp; Results'!$C$3),MAX('Input &amp; Results'!C$3-('Input &amp; Results'!$C$3/('Input &amp; Results'!$C$5-'Input &amp; Results'!$C$6))*(A88-'Input &amp; Results'!$C$6),0))</f>
        <v>500</v>
      </c>
      <c r="C88" s="8">
        <f>IF(A88&lt;('Input &amp; Results'!$C$5*0.15),1.5,IF(A88&lt;('Input &amp; Results'!$C$5*0.25),2.5,IF(A88&lt;('Input &amp; Results'!$C$5*0.9),3.5,1.5)))</f>
        <v>3.5</v>
      </c>
      <c r="D88" s="8">
        <f t="shared" si="11"/>
        <v>1.75</v>
      </c>
      <c r="E88" s="9">
        <f>D88*(1+'Input &amp; Results'!$C$7)</f>
        <v>2.1</v>
      </c>
      <c r="F88">
        <f t="shared" si="12"/>
        <v>11.4975</v>
      </c>
      <c r="G88">
        <f t="shared" si="13"/>
        <v>4644.99</v>
      </c>
      <c r="H88">
        <f t="shared" si="14"/>
        <v>1.147761304670126</v>
      </c>
      <c r="I88" s="10">
        <f>IF(A88&lt;12,(ROUNDUP(E88/'Input &amp; Results'!$C$10,0))*'Input &amp; Results'!$C$10,0)</f>
        <v>0</v>
      </c>
      <c r="J88" s="11">
        <f>IF(A88&gt;11,(ROUNDUP(E88/'Input &amp; Results'!$C$12,0))*'Input &amp; Results'!$C$12,0)</f>
        <v>2.52</v>
      </c>
      <c r="K88" s="11">
        <f t="shared" si="15"/>
        <v>2.52</v>
      </c>
      <c r="L88" s="11">
        <f>(I88/'Input &amp; Results'!$C$10)*'Input &amp; Results'!$C$11*720/42</f>
        <v>0</v>
      </c>
      <c r="M88" s="28">
        <f>(J88/'Input &amp; Results'!$C$12)*'Input &amp; Results'!$C$13*720/42</f>
        <v>3085.7142857142858</v>
      </c>
      <c r="N88" s="27">
        <f t="shared" si="16"/>
        <v>2.52</v>
      </c>
      <c r="O88" s="28">
        <f t="shared" si="17"/>
        <v>3085.7142857142858</v>
      </c>
      <c r="P88" s="14">
        <f>IF(A88&lt;'Input &amp; Results'!$C$16*3,(D88+1)*(1+'Input &amp; Results'!$C$7),E88)</f>
        <v>2.1</v>
      </c>
      <c r="Q88" s="15">
        <f>IF(A88&lt;'Input &amp; Results'!$C$16,0,IF(A88&lt;('Input &amp; Results'!$C$16*2),'Input &amp; Results'!$C$15,IF(A88&lt;('Input &amp; Results'!$C$16*3),'Input &amp; Results'!$C$15*2,'Input &amp; Results'!$C$15*3)))</f>
        <v>2.016</v>
      </c>
      <c r="R88" s="15">
        <f>IF(A88&lt;6,(ROUNDUP((P88-Q88)/'Input &amp; Results'!$C$10,0))*'Input &amp; Results'!$C$10,IF((P88-Q88)&lt;0,0,(ROUNDUP((P88-Q88)/'Input &amp; Results'!$C$12,0))*'Input &amp; Results'!$C$12))</f>
        <v>0.84</v>
      </c>
      <c r="S88" s="16">
        <f t="shared" si="18"/>
        <v>2.8559999999999999</v>
      </c>
      <c r="T88" s="38">
        <f>R88/'Input &amp; Results'!$C$12*'Input &amp; Results'!$C$13*720/42</f>
        <v>1028.5714285714287</v>
      </c>
      <c r="U88">
        <f t="shared" si="19"/>
        <v>8</v>
      </c>
    </row>
    <row r="89" spans="1:21" x14ac:dyDescent="0.35">
      <c r="A89">
        <v>87</v>
      </c>
      <c r="B89" s="7">
        <f>IF(A89&lt;'Input &amp; Results'!$C$6,MIN('Input &amp; Results'!$C$2+'Input &amp; Results'!$C$4*A89,'Input &amp; Results'!$C$3),MAX('Input &amp; Results'!C$3-('Input &amp; Results'!$C$3/('Input &amp; Results'!$C$5-'Input &amp; Results'!$C$6))*(A89-'Input &amp; Results'!$C$6),0))</f>
        <v>500</v>
      </c>
      <c r="C89" s="8">
        <f>IF(A89&lt;('Input &amp; Results'!$C$5*0.15),1.5,IF(A89&lt;('Input &amp; Results'!$C$5*0.25),2.5,IF(A89&lt;('Input &amp; Results'!$C$5*0.9),3.5,1.5)))</f>
        <v>3.5</v>
      </c>
      <c r="D89" s="8">
        <f t="shared" si="11"/>
        <v>1.75</v>
      </c>
      <c r="E89" s="9">
        <f>D89*(1+'Input &amp; Results'!$C$7)</f>
        <v>2.1</v>
      </c>
      <c r="F89">
        <f t="shared" si="12"/>
        <v>11.4975</v>
      </c>
      <c r="G89">
        <f t="shared" si="13"/>
        <v>4644.99</v>
      </c>
      <c r="H89">
        <f t="shared" si="14"/>
        <v>1.147761304670126</v>
      </c>
      <c r="I89" s="10">
        <f>IF(A89&lt;12,(ROUNDUP(E89/'Input &amp; Results'!$C$10,0))*'Input &amp; Results'!$C$10,0)</f>
        <v>0</v>
      </c>
      <c r="J89" s="11">
        <f>IF(A89&gt;11,(ROUNDUP(E89/'Input &amp; Results'!$C$12,0))*'Input &amp; Results'!$C$12,0)</f>
        <v>2.52</v>
      </c>
      <c r="K89" s="11">
        <f t="shared" si="15"/>
        <v>2.52</v>
      </c>
      <c r="L89" s="11">
        <f>(I89/'Input &amp; Results'!$C$10)*'Input &amp; Results'!$C$11*720/42</f>
        <v>0</v>
      </c>
      <c r="M89" s="28">
        <f>(J89/'Input &amp; Results'!$C$12)*'Input &amp; Results'!$C$13*720/42</f>
        <v>3085.7142857142858</v>
      </c>
      <c r="N89" s="27">
        <f t="shared" si="16"/>
        <v>2.52</v>
      </c>
      <c r="O89" s="28">
        <f t="shared" si="17"/>
        <v>3085.7142857142858</v>
      </c>
      <c r="P89" s="14">
        <f>IF(A89&lt;'Input &amp; Results'!$C$16*3,(D89+1)*(1+'Input &amp; Results'!$C$7),E89)</f>
        <v>2.1</v>
      </c>
      <c r="Q89" s="15">
        <f>IF(A89&lt;'Input &amp; Results'!$C$16,0,IF(A89&lt;('Input &amp; Results'!$C$16*2),'Input &amp; Results'!$C$15,IF(A89&lt;('Input &amp; Results'!$C$16*3),'Input &amp; Results'!$C$15*2,'Input &amp; Results'!$C$15*3)))</f>
        <v>2.016</v>
      </c>
      <c r="R89" s="15">
        <f>IF(A89&lt;6,(ROUNDUP((P89-Q89)/'Input &amp; Results'!$C$10,0))*'Input &amp; Results'!$C$10,IF((P89-Q89)&lt;0,0,(ROUNDUP((P89-Q89)/'Input &amp; Results'!$C$12,0))*'Input &amp; Results'!$C$12))</f>
        <v>0.84</v>
      </c>
      <c r="S89" s="16">
        <f t="shared" si="18"/>
        <v>2.8559999999999999</v>
      </c>
      <c r="T89" s="38">
        <f>R89/'Input &amp; Results'!$C$12*'Input &amp; Results'!$C$13*720/42</f>
        <v>1028.5714285714287</v>
      </c>
      <c r="U89">
        <f t="shared" si="19"/>
        <v>8</v>
      </c>
    </row>
    <row r="90" spans="1:21" x14ac:dyDescent="0.35">
      <c r="A90">
        <v>88</v>
      </c>
      <c r="B90" s="7">
        <f>IF(A90&lt;'Input &amp; Results'!$C$6,MIN('Input &amp; Results'!$C$2+'Input &amp; Results'!$C$4*A90,'Input &amp; Results'!$C$3),MAX('Input &amp; Results'!C$3-('Input &amp; Results'!$C$3/('Input &amp; Results'!$C$5-'Input &amp; Results'!$C$6))*(A90-'Input &amp; Results'!$C$6),0))</f>
        <v>500</v>
      </c>
      <c r="C90" s="8">
        <f>IF(A90&lt;('Input &amp; Results'!$C$5*0.15),1.5,IF(A90&lt;('Input &amp; Results'!$C$5*0.25),2.5,IF(A90&lt;('Input &amp; Results'!$C$5*0.9),3.5,1.5)))</f>
        <v>3.5</v>
      </c>
      <c r="D90" s="8">
        <f t="shared" si="11"/>
        <v>1.75</v>
      </c>
      <c r="E90" s="9">
        <f>D90*(1+'Input &amp; Results'!$C$7)</f>
        <v>2.1</v>
      </c>
      <c r="F90">
        <f t="shared" si="12"/>
        <v>11.4975</v>
      </c>
      <c r="G90">
        <f t="shared" si="13"/>
        <v>4644.99</v>
      </c>
      <c r="H90">
        <f t="shared" si="14"/>
        <v>1.147761304670126</v>
      </c>
      <c r="I90" s="10">
        <f>IF(A90&lt;12,(ROUNDUP(E90/'Input &amp; Results'!$C$10,0))*'Input &amp; Results'!$C$10,0)</f>
        <v>0</v>
      </c>
      <c r="J90" s="11">
        <f>IF(A90&gt;11,(ROUNDUP(E90/'Input &amp; Results'!$C$12,0))*'Input &amp; Results'!$C$12,0)</f>
        <v>2.52</v>
      </c>
      <c r="K90" s="11">
        <f t="shared" si="15"/>
        <v>2.52</v>
      </c>
      <c r="L90" s="11">
        <f>(I90/'Input &amp; Results'!$C$10)*'Input &amp; Results'!$C$11*720/42</f>
        <v>0</v>
      </c>
      <c r="M90" s="28">
        <f>(J90/'Input &amp; Results'!$C$12)*'Input &amp; Results'!$C$13*720/42</f>
        <v>3085.7142857142858</v>
      </c>
      <c r="N90" s="27">
        <f t="shared" si="16"/>
        <v>2.52</v>
      </c>
      <c r="O90" s="28">
        <f t="shared" si="17"/>
        <v>3085.7142857142858</v>
      </c>
      <c r="P90" s="14">
        <f>IF(A90&lt;'Input &amp; Results'!$C$16*3,(D90+1)*(1+'Input &amp; Results'!$C$7),E90)</f>
        <v>2.1</v>
      </c>
      <c r="Q90" s="15">
        <f>IF(A90&lt;'Input &amp; Results'!$C$16,0,IF(A90&lt;('Input &amp; Results'!$C$16*2),'Input &amp; Results'!$C$15,IF(A90&lt;('Input &amp; Results'!$C$16*3),'Input &amp; Results'!$C$15*2,'Input &amp; Results'!$C$15*3)))</f>
        <v>2.016</v>
      </c>
      <c r="R90" s="15">
        <f>IF(A90&lt;6,(ROUNDUP((P90-Q90)/'Input &amp; Results'!$C$10,0))*'Input &amp; Results'!$C$10,IF((P90-Q90)&lt;0,0,(ROUNDUP((P90-Q90)/'Input &amp; Results'!$C$12,0))*'Input &amp; Results'!$C$12))</f>
        <v>0.84</v>
      </c>
      <c r="S90" s="16">
        <f t="shared" si="18"/>
        <v>2.8559999999999999</v>
      </c>
      <c r="T90" s="38">
        <f>R90/'Input &amp; Results'!$C$12*'Input &amp; Results'!$C$13*720/42</f>
        <v>1028.5714285714287</v>
      </c>
      <c r="U90">
        <f t="shared" si="19"/>
        <v>8</v>
      </c>
    </row>
    <row r="91" spans="1:21" x14ac:dyDescent="0.35">
      <c r="A91">
        <v>89</v>
      </c>
      <c r="B91" s="7">
        <f>IF(A91&lt;'Input &amp; Results'!$C$6,MIN('Input &amp; Results'!$C$2+'Input &amp; Results'!$C$4*A91,'Input &amp; Results'!$C$3),MAX('Input &amp; Results'!C$3-('Input &amp; Results'!$C$3/('Input &amp; Results'!$C$5-'Input &amp; Results'!$C$6))*(A91-'Input &amp; Results'!$C$6),0))</f>
        <v>500</v>
      </c>
      <c r="C91" s="8">
        <f>IF(A91&lt;('Input &amp; Results'!$C$5*0.15),1.5,IF(A91&lt;('Input &amp; Results'!$C$5*0.25),2.5,IF(A91&lt;('Input &amp; Results'!$C$5*0.9),3.5,1.5)))</f>
        <v>3.5</v>
      </c>
      <c r="D91" s="8">
        <f t="shared" si="11"/>
        <v>1.75</v>
      </c>
      <c r="E91" s="9">
        <f>D91*(1+'Input &amp; Results'!$C$7)</f>
        <v>2.1</v>
      </c>
      <c r="F91">
        <f t="shared" si="12"/>
        <v>11.4975</v>
      </c>
      <c r="G91">
        <f t="shared" si="13"/>
        <v>4644.99</v>
      </c>
      <c r="H91">
        <f t="shared" si="14"/>
        <v>1.147761304670126</v>
      </c>
      <c r="I91" s="10">
        <f>IF(A91&lt;12,(ROUNDUP(E91/'Input &amp; Results'!$C$10,0))*'Input &amp; Results'!$C$10,0)</f>
        <v>0</v>
      </c>
      <c r="J91" s="11">
        <f>IF(A91&gt;11,(ROUNDUP(E91/'Input &amp; Results'!$C$12,0))*'Input &amp; Results'!$C$12,0)</f>
        <v>2.52</v>
      </c>
      <c r="K91" s="11">
        <f t="shared" si="15"/>
        <v>2.52</v>
      </c>
      <c r="L91" s="11">
        <f>(I91/'Input &amp; Results'!$C$10)*'Input &amp; Results'!$C$11*720/42</f>
        <v>0</v>
      </c>
      <c r="M91" s="28">
        <f>(J91/'Input &amp; Results'!$C$12)*'Input &amp; Results'!$C$13*720/42</f>
        <v>3085.7142857142858</v>
      </c>
      <c r="N91" s="27">
        <f t="shared" si="16"/>
        <v>2.52</v>
      </c>
      <c r="O91" s="28">
        <f t="shared" si="17"/>
        <v>3085.7142857142858</v>
      </c>
      <c r="P91" s="14">
        <f>IF(A91&lt;'Input &amp; Results'!$C$16*3,(D91+1)*(1+'Input &amp; Results'!$C$7),E91)</f>
        <v>2.1</v>
      </c>
      <c r="Q91" s="15">
        <f>IF(A91&lt;'Input &amp; Results'!$C$16,0,IF(A91&lt;('Input &amp; Results'!$C$16*2),'Input &amp; Results'!$C$15,IF(A91&lt;('Input &amp; Results'!$C$16*3),'Input &amp; Results'!$C$15*2,'Input &amp; Results'!$C$15*3)))</f>
        <v>2.016</v>
      </c>
      <c r="R91" s="15">
        <f>IF(A91&lt;6,(ROUNDUP((P91-Q91)/'Input &amp; Results'!$C$10,0))*'Input &amp; Results'!$C$10,IF((P91-Q91)&lt;0,0,(ROUNDUP((P91-Q91)/'Input &amp; Results'!$C$12,0))*'Input &amp; Results'!$C$12))</f>
        <v>0.84</v>
      </c>
      <c r="S91" s="16">
        <f t="shared" si="18"/>
        <v>2.8559999999999999</v>
      </c>
      <c r="T91" s="38">
        <f>R91/'Input &amp; Results'!$C$12*'Input &amp; Results'!$C$13*720/42</f>
        <v>1028.5714285714287</v>
      </c>
      <c r="U91">
        <f t="shared" si="19"/>
        <v>8</v>
      </c>
    </row>
    <row r="92" spans="1:21" x14ac:dyDescent="0.35">
      <c r="A92">
        <v>90</v>
      </c>
      <c r="B92" s="7">
        <f>IF(A92&lt;'Input &amp; Results'!$C$6,MIN('Input &amp; Results'!$C$2+'Input &amp; Results'!$C$4*A92,'Input &amp; Results'!$C$3),MAX('Input &amp; Results'!C$3-('Input &amp; Results'!$C$3/('Input &amp; Results'!$C$5-'Input &amp; Results'!$C$6))*(A92-'Input &amp; Results'!$C$6),0))</f>
        <v>500</v>
      </c>
      <c r="C92" s="8">
        <f>IF(A92&lt;('Input &amp; Results'!$C$5*0.15),1.5,IF(A92&lt;('Input &amp; Results'!$C$5*0.25),2.5,IF(A92&lt;('Input &amp; Results'!$C$5*0.9),3.5,1.5)))</f>
        <v>3.5</v>
      </c>
      <c r="D92" s="8">
        <f t="shared" si="11"/>
        <v>1.75</v>
      </c>
      <c r="E92" s="9">
        <f>D92*(1+'Input &amp; Results'!$C$7)</f>
        <v>2.1</v>
      </c>
      <c r="F92">
        <f t="shared" si="12"/>
        <v>11.4975</v>
      </c>
      <c r="G92">
        <f t="shared" si="13"/>
        <v>4644.99</v>
      </c>
      <c r="H92">
        <f t="shared" si="14"/>
        <v>1.147761304670126</v>
      </c>
      <c r="I92" s="10">
        <f>IF(A92&lt;12,(ROUNDUP(E92/'Input &amp; Results'!$C$10,0))*'Input &amp; Results'!$C$10,0)</f>
        <v>0</v>
      </c>
      <c r="J92" s="11">
        <f>IF(A92&gt;11,(ROUNDUP(E92/'Input &amp; Results'!$C$12,0))*'Input &amp; Results'!$C$12,0)</f>
        <v>2.52</v>
      </c>
      <c r="K92" s="11">
        <f t="shared" si="15"/>
        <v>2.52</v>
      </c>
      <c r="L92" s="11">
        <f>(I92/'Input &amp; Results'!$C$10)*'Input &amp; Results'!$C$11*720/42</f>
        <v>0</v>
      </c>
      <c r="M92" s="28">
        <f>(J92/'Input &amp; Results'!$C$12)*'Input &amp; Results'!$C$13*720/42</f>
        <v>3085.7142857142858</v>
      </c>
      <c r="N92" s="27">
        <f t="shared" si="16"/>
        <v>2.52</v>
      </c>
      <c r="O92" s="28">
        <f t="shared" si="17"/>
        <v>3085.7142857142858</v>
      </c>
      <c r="P92" s="14">
        <f>IF(A92&lt;'Input &amp; Results'!$C$16*3,(D92+1)*(1+'Input &amp; Results'!$C$7),E92)</f>
        <v>2.1</v>
      </c>
      <c r="Q92" s="15">
        <f>IF(A92&lt;'Input &amp; Results'!$C$16,0,IF(A92&lt;('Input &amp; Results'!$C$16*2),'Input &amp; Results'!$C$15,IF(A92&lt;('Input &amp; Results'!$C$16*3),'Input &amp; Results'!$C$15*2,'Input &amp; Results'!$C$15*3)))</f>
        <v>2.016</v>
      </c>
      <c r="R92" s="15">
        <f>IF(A92&lt;6,(ROUNDUP((P92-Q92)/'Input &amp; Results'!$C$10,0))*'Input &amp; Results'!$C$10,IF((P92-Q92)&lt;0,0,(ROUNDUP((P92-Q92)/'Input &amp; Results'!$C$12,0))*'Input &amp; Results'!$C$12))</f>
        <v>0.84</v>
      </c>
      <c r="S92" s="16">
        <f t="shared" si="18"/>
        <v>2.8559999999999999</v>
      </c>
      <c r="T92" s="38">
        <f>R92/'Input &amp; Results'!$C$12*'Input &amp; Results'!$C$13*720/42</f>
        <v>1028.5714285714287</v>
      </c>
      <c r="U92">
        <f t="shared" si="19"/>
        <v>8</v>
      </c>
    </row>
    <row r="93" spans="1:21" x14ac:dyDescent="0.35">
      <c r="A93">
        <v>91</v>
      </c>
      <c r="B93" s="7">
        <f>IF(A93&lt;'Input &amp; Results'!$C$6,MIN('Input &amp; Results'!$C$2+'Input &amp; Results'!$C$4*A93,'Input &amp; Results'!$C$3),MAX('Input &amp; Results'!C$3-('Input &amp; Results'!$C$3/('Input &amp; Results'!$C$5-'Input &amp; Results'!$C$6))*(A93-'Input &amp; Results'!$C$6),0))</f>
        <v>500</v>
      </c>
      <c r="C93" s="8">
        <f>IF(A93&lt;('Input &amp; Results'!$C$5*0.15),1.5,IF(A93&lt;('Input &amp; Results'!$C$5*0.25),2.5,IF(A93&lt;('Input &amp; Results'!$C$5*0.9),3.5,1.5)))</f>
        <v>3.5</v>
      </c>
      <c r="D93" s="8">
        <f t="shared" si="11"/>
        <v>1.75</v>
      </c>
      <c r="E93" s="9">
        <f>D93*(1+'Input &amp; Results'!$C$7)</f>
        <v>2.1</v>
      </c>
      <c r="F93">
        <f t="shared" si="12"/>
        <v>11.4975</v>
      </c>
      <c r="G93">
        <f t="shared" si="13"/>
        <v>4644.99</v>
      </c>
      <c r="H93">
        <f t="shared" si="14"/>
        <v>1.147761304670126</v>
      </c>
      <c r="I93" s="10">
        <f>IF(A93&lt;12,(ROUNDUP(E93/'Input &amp; Results'!$C$10,0))*'Input &amp; Results'!$C$10,0)</f>
        <v>0</v>
      </c>
      <c r="J93" s="11">
        <f>IF(A93&gt;11,(ROUNDUP(E93/'Input &amp; Results'!$C$12,0))*'Input &amp; Results'!$C$12,0)</f>
        <v>2.52</v>
      </c>
      <c r="K93" s="11">
        <f t="shared" si="15"/>
        <v>2.52</v>
      </c>
      <c r="L93" s="11">
        <f>(I93/'Input &amp; Results'!$C$10)*'Input &amp; Results'!$C$11*720/42</f>
        <v>0</v>
      </c>
      <c r="M93" s="28">
        <f>(J93/'Input &amp; Results'!$C$12)*'Input &amp; Results'!$C$13*720/42</f>
        <v>3085.7142857142858</v>
      </c>
      <c r="N93" s="27">
        <f t="shared" si="16"/>
        <v>2.52</v>
      </c>
      <c r="O93" s="28">
        <f t="shared" si="17"/>
        <v>3085.7142857142858</v>
      </c>
      <c r="P93" s="14">
        <f>IF(A93&lt;'Input &amp; Results'!$C$16*3,(D93+1)*(1+'Input &amp; Results'!$C$7),E93)</f>
        <v>2.1</v>
      </c>
      <c r="Q93" s="15">
        <f>IF(A93&lt;'Input &amp; Results'!$C$16,0,IF(A93&lt;('Input &amp; Results'!$C$16*2),'Input &amp; Results'!$C$15,IF(A93&lt;('Input &amp; Results'!$C$16*3),'Input &amp; Results'!$C$15*2,'Input &amp; Results'!$C$15*3)))</f>
        <v>2.016</v>
      </c>
      <c r="R93" s="15">
        <f>IF(A93&lt;6,(ROUNDUP((P93-Q93)/'Input &amp; Results'!$C$10,0))*'Input &amp; Results'!$C$10,IF((P93-Q93)&lt;0,0,(ROUNDUP((P93-Q93)/'Input &amp; Results'!$C$12,0))*'Input &amp; Results'!$C$12))</f>
        <v>0.84</v>
      </c>
      <c r="S93" s="16">
        <f t="shared" si="18"/>
        <v>2.8559999999999999</v>
      </c>
      <c r="T93" s="38">
        <f>R93/'Input &amp; Results'!$C$12*'Input &amp; Results'!$C$13*720/42</f>
        <v>1028.5714285714287</v>
      </c>
      <c r="U93">
        <f t="shared" si="19"/>
        <v>8</v>
      </c>
    </row>
    <row r="94" spans="1:21" x14ac:dyDescent="0.35">
      <c r="A94">
        <v>92</v>
      </c>
      <c r="B94" s="7">
        <f>IF(A94&lt;'Input &amp; Results'!$C$6,MIN('Input &amp; Results'!$C$2+'Input &amp; Results'!$C$4*A94,'Input &amp; Results'!$C$3),MAX('Input &amp; Results'!C$3-('Input &amp; Results'!$C$3/('Input &amp; Results'!$C$5-'Input &amp; Results'!$C$6))*(A94-'Input &amp; Results'!$C$6),0))</f>
        <v>500</v>
      </c>
      <c r="C94" s="8">
        <f>IF(A94&lt;('Input &amp; Results'!$C$5*0.15),1.5,IF(A94&lt;('Input &amp; Results'!$C$5*0.25),2.5,IF(A94&lt;('Input &amp; Results'!$C$5*0.9),3.5,1.5)))</f>
        <v>3.5</v>
      </c>
      <c r="D94" s="8">
        <f t="shared" si="11"/>
        <v>1.75</v>
      </c>
      <c r="E94" s="9">
        <f>D94*(1+'Input &amp; Results'!$C$7)</f>
        <v>2.1</v>
      </c>
      <c r="F94">
        <f t="shared" si="12"/>
        <v>11.4975</v>
      </c>
      <c r="G94">
        <f t="shared" si="13"/>
        <v>4644.99</v>
      </c>
      <c r="H94">
        <f t="shared" si="14"/>
        <v>1.147761304670126</v>
      </c>
      <c r="I94" s="10">
        <f>IF(A94&lt;12,(ROUNDUP(E94/'Input &amp; Results'!$C$10,0))*'Input &amp; Results'!$C$10,0)</f>
        <v>0</v>
      </c>
      <c r="J94" s="11">
        <f>IF(A94&gt;11,(ROUNDUP(E94/'Input &amp; Results'!$C$12,0))*'Input &amp; Results'!$C$12,0)</f>
        <v>2.52</v>
      </c>
      <c r="K94" s="11">
        <f t="shared" si="15"/>
        <v>2.52</v>
      </c>
      <c r="L94" s="11">
        <f>(I94/'Input &amp; Results'!$C$10)*'Input &amp; Results'!$C$11*720/42</f>
        <v>0</v>
      </c>
      <c r="M94" s="28">
        <f>(J94/'Input &amp; Results'!$C$12)*'Input &amp; Results'!$C$13*720/42</f>
        <v>3085.7142857142858</v>
      </c>
      <c r="N94" s="27">
        <f t="shared" si="16"/>
        <v>2.52</v>
      </c>
      <c r="O94" s="28">
        <f t="shared" si="17"/>
        <v>3085.7142857142858</v>
      </c>
      <c r="P94" s="14">
        <f>IF(A94&lt;'Input &amp; Results'!$C$16*3,(D94+1)*(1+'Input &amp; Results'!$C$7),E94)</f>
        <v>2.1</v>
      </c>
      <c r="Q94" s="15">
        <f>IF(A94&lt;'Input &amp; Results'!$C$16,0,IF(A94&lt;('Input &amp; Results'!$C$16*2),'Input &amp; Results'!$C$15,IF(A94&lt;('Input &amp; Results'!$C$16*3),'Input &amp; Results'!$C$15*2,'Input &amp; Results'!$C$15*3)))</f>
        <v>2.016</v>
      </c>
      <c r="R94" s="15">
        <f>IF(A94&lt;6,(ROUNDUP((P94-Q94)/'Input &amp; Results'!$C$10,0))*'Input &amp; Results'!$C$10,IF((P94-Q94)&lt;0,0,(ROUNDUP((P94-Q94)/'Input &amp; Results'!$C$12,0))*'Input &amp; Results'!$C$12))</f>
        <v>0.84</v>
      </c>
      <c r="S94" s="16">
        <f t="shared" si="18"/>
        <v>2.8559999999999999</v>
      </c>
      <c r="T94" s="38">
        <f>R94/'Input &amp; Results'!$C$12*'Input &amp; Results'!$C$13*720/42</f>
        <v>1028.5714285714287</v>
      </c>
      <c r="U94">
        <f t="shared" si="19"/>
        <v>8</v>
      </c>
    </row>
    <row r="95" spans="1:21" x14ac:dyDescent="0.35">
      <c r="A95">
        <v>93</v>
      </c>
      <c r="B95" s="7">
        <f>IF(A95&lt;'Input &amp; Results'!$C$6,MIN('Input &amp; Results'!$C$2+'Input &amp; Results'!$C$4*A95,'Input &amp; Results'!$C$3),MAX('Input &amp; Results'!C$3-('Input &amp; Results'!$C$3/('Input &amp; Results'!$C$5-'Input &amp; Results'!$C$6))*(A95-'Input &amp; Results'!$C$6),0))</f>
        <v>500</v>
      </c>
      <c r="C95" s="8">
        <f>IF(A95&lt;('Input &amp; Results'!$C$5*0.15),1.5,IF(A95&lt;('Input &amp; Results'!$C$5*0.25),2.5,IF(A95&lt;('Input &amp; Results'!$C$5*0.9),3.5,1.5)))</f>
        <v>3.5</v>
      </c>
      <c r="D95" s="8">
        <f t="shared" si="11"/>
        <v>1.75</v>
      </c>
      <c r="E95" s="9">
        <f>D95*(1+'Input &amp; Results'!$C$7)</f>
        <v>2.1</v>
      </c>
      <c r="F95">
        <f t="shared" si="12"/>
        <v>11.4975</v>
      </c>
      <c r="G95">
        <f t="shared" si="13"/>
        <v>4644.99</v>
      </c>
      <c r="H95">
        <f t="shared" si="14"/>
        <v>1.147761304670126</v>
      </c>
      <c r="I95" s="10">
        <f>IF(A95&lt;12,(ROUNDUP(E95/'Input &amp; Results'!$C$10,0))*'Input &amp; Results'!$C$10,0)</f>
        <v>0</v>
      </c>
      <c r="J95" s="11">
        <f>IF(A95&gt;11,(ROUNDUP(E95/'Input &amp; Results'!$C$12,0))*'Input &amp; Results'!$C$12,0)</f>
        <v>2.52</v>
      </c>
      <c r="K95" s="11">
        <f t="shared" si="15"/>
        <v>2.52</v>
      </c>
      <c r="L95" s="11">
        <f>(I95/'Input &amp; Results'!$C$10)*'Input &amp; Results'!$C$11*720/42</f>
        <v>0</v>
      </c>
      <c r="M95" s="28">
        <f>(J95/'Input &amp; Results'!$C$12)*'Input &amp; Results'!$C$13*720/42</f>
        <v>3085.7142857142858</v>
      </c>
      <c r="N95" s="27">
        <f t="shared" si="16"/>
        <v>2.52</v>
      </c>
      <c r="O95" s="28">
        <f t="shared" si="17"/>
        <v>3085.7142857142858</v>
      </c>
      <c r="P95" s="14">
        <f>IF(A95&lt;'Input &amp; Results'!$C$16*3,(D95+1)*(1+'Input &amp; Results'!$C$7),E95)</f>
        <v>2.1</v>
      </c>
      <c r="Q95" s="15">
        <f>IF(A95&lt;'Input &amp; Results'!$C$16,0,IF(A95&lt;('Input &amp; Results'!$C$16*2),'Input &amp; Results'!$C$15,IF(A95&lt;('Input &amp; Results'!$C$16*3),'Input &amp; Results'!$C$15*2,'Input &amp; Results'!$C$15*3)))</f>
        <v>2.016</v>
      </c>
      <c r="R95" s="15">
        <f>IF(A95&lt;6,(ROUNDUP((P95-Q95)/'Input &amp; Results'!$C$10,0))*'Input &amp; Results'!$C$10,IF((P95-Q95)&lt;0,0,(ROUNDUP((P95-Q95)/'Input &amp; Results'!$C$12,0))*'Input &amp; Results'!$C$12))</f>
        <v>0.84</v>
      </c>
      <c r="S95" s="16">
        <f t="shared" si="18"/>
        <v>2.8559999999999999</v>
      </c>
      <c r="T95" s="38">
        <f>R95/'Input &amp; Results'!$C$12*'Input &amp; Results'!$C$13*720/42</f>
        <v>1028.5714285714287</v>
      </c>
      <c r="U95">
        <f t="shared" si="19"/>
        <v>8</v>
      </c>
    </row>
    <row r="96" spans="1:21" x14ac:dyDescent="0.35">
      <c r="A96">
        <v>94</v>
      </c>
      <c r="B96" s="7">
        <f>IF(A96&lt;'Input &amp; Results'!$C$6,MIN('Input &amp; Results'!$C$2+'Input &amp; Results'!$C$4*A96,'Input &amp; Results'!$C$3),MAX('Input &amp; Results'!C$3-('Input &amp; Results'!$C$3/('Input &amp; Results'!$C$5-'Input &amp; Results'!$C$6))*(A96-'Input &amp; Results'!$C$6),0))</f>
        <v>500</v>
      </c>
      <c r="C96" s="8">
        <f>IF(A96&lt;('Input &amp; Results'!$C$5*0.15),1.5,IF(A96&lt;('Input &amp; Results'!$C$5*0.25),2.5,IF(A96&lt;('Input &amp; Results'!$C$5*0.9),3.5,1.5)))</f>
        <v>3.5</v>
      </c>
      <c r="D96" s="8">
        <f t="shared" si="11"/>
        <v>1.75</v>
      </c>
      <c r="E96" s="9">
        <f>D96*(1+'Input &amp; Results'!$C$7)</f>
        <v>2.1</v>
      </c>
      <c r="F96">
        <f t="shared" si="12"/>
        <v>11.4975</v>
      </c>
      <c r="G96">
        <f t="shared" si="13"/>
        <v>4644.99</v>
      </c>
      <c r="H96">
        <f t="shared" si="14"/>
        <v>1.147761304670126</v>
      </c>
      <c r="I96" s="10">
        <f>IF(A96&lt;12,(ROUNDUP(E96/'Input &amp; Results'!$C$10,0))*'Input &amp; Results'!$C$10,0)</f>
        <v>0</v>
      </c>
      <c r="J96" s="11">
        <f>IF(A96&gt;11,(ROUNDUP(E96/'Input &amp; Results'!$C$12,0))*'Input &amp; Results'!$C$12,0)</f>
        <v>2.52</v>
      </c>
      <c r="K96" s="11">
        <f t="shared" si="15"/>
        <v>2.52</v>
      </c>
      <c r="L96" s="11">
        <f>(I96/'Input &amp; Results'!$C$10)*'Input &amp; Results'!$C$11*720/42</f>
        <v>0</v>
      </c>
      <c r="M96" s="28">
        <f>(J96/'Input &amp; Results'!$C$12)*'Input &amp; Results'!$C$13*720/42</f>
        <v>3085.7142857142858</v>
      </c>
      <c r="N96" s="27">
        <f t="shared" si="16"/>
        <v>2.52</v>
      </c>
      <c r="O96" s="28">
        <f t="shared" si="17"/>
        <v>3085.7142857142858</v>
      </c>
      <c r="P96" s="14">
        <f>IF(A96&lt;'Input &amp; Results'!$C$16*3,(D96+1)*(1+'Input &amp; Results'!$C$7),E96)</f>
        <v>2.1</v>
      </c>
      <c r="Q96" s="15">
        <f>IF(A96&lt;'Input &amp; Results'!$C$16,0,IF(A96&lt;('Input &amp; Results'!$C$16*2),'Input &amp; Results'!$C$15,IF(A96&lt;('Input &amp; Results'!$C$16*3),'Input &amp; Results'!$C$15*2,'Input &amp; Results'!$C$15*3)))</f>
        <v>2.016</v>
      </c>
      <c r="R96" s="15">
        <f>IF(A96&lt;6,(ROUNDUP((P96-Q96)/'Input &amp; Results'!$C$10,0))*'Input &amp; Results'!$C$10,IF((P96-Q96)&lt;0,0,(ROUNDUP((P96-Q96)/'Input &amp; Results'!$C$12,0))*'Input &amp; Results'!$C$12))</f>
        <v>0.84</v>
      </c>
      <c r="S96" s="16">
        <f t="shared" si="18"/>
        <v>2.8559999999999999</v>
      </c>
      <c r="T96" s="38">
        <f>R96/'Input &amp; Results'!$C$12*'Input &amp; Results'!$C$13*720/42</f>
        <v>1028.5714285714287</v>
      </c>
      <c r="U96">
        <f t="shared" si="19"/>
        <v>8</v>
      </c>
    </row>
    <row r="97" spans="1:21" x14ac:dyDescent="0.35">
      <c r="A97">
        <v>95</v>
      </c>
      <c r="B97" s="7">
        <f>IF(A97&lt;'Input &amp; Results'!$C$6,MIN('Input &amp; Results'!$C$2+'Input &amp; Results'!$C$4*A97,'Input &amp; Results'!$C$3),MAX('Input &amp; Results'!C$3-('Input &amp; Results'!$C$3/('Input &amp; Results'!$C$5-'Input &amp; Results'!$C$6))*(A97-'Input &amp; Results'!$C$6),0))</f>
        <v>500</v>
      </c>
      <c r="C97" s="8">
        <f>IF(A97&lt;('Input &amp; Results'!$C$5*0.15),1.5,IF(A97&lt;('Input &amp; Results'!$C$5*0.25),2.5,IF(A97&lt;('Input &amp; Results'!$C$5*0.9),3.5,1.5)))</f>
        <v>3.5</v>
      </c>
      <c r="D97" s="8">
        <f t="shared" si="11"/>
        <v>1.75</v>
      </c>
      <c r="E97" s="9">
        <f>D97*(1+'Input &amp; Results'!$C$7)</f>
        <v>2.1</v>
      </c>
      <c r="F97">
        <f t="shared" si="12"/>
        <v>11.4975</v>
      </c>
      <c r="G97">
        <f t="shared" si="13"/>
        <v>4644.99</v>
      </c>
      <c r="H97">
        <f t="shared" si="14"/>
        <v>1.147761304670126</v>
      </c>
      <c r="I97" s="10">
        <f>IF(A97&lt;12,(ROUNDUP(E97/'Input &amp; Results'!$C$10,0))*'Input &amp; Results'!$C$10,0)</f>
        <v>0</v>
      </c>
      <c r="J97" s="11">
        <f>IF(A97&gt;11,(ROUNDUP(E97/'Input &amp; Results'!$C$12,0))*'Input &amp; Results'!$C$12,0)</f>
        <v>2.52</v>
      </c>
      <c r="K97" s="11">
        <f t="shared" si="15"/>
        <v>2.52</v>
      </c>
      <c r="L97" s="11">
        <f>(I97/'Input &amp; Results'!$C$10)*'Input &amp; Results'!$C$11*720/42</f>
        <v>0</v>
      </c>
      <c r="M97" s="28">
        <f>(J97/'Input &amp; Results'!$C$12)*'Input &amp; Results'!$C$13*720/42</f>
        <v>3085.7142857142858</v>
      </c>
      <c r="N97" s="27">
        <f t="shared" si="16"/>
        <v>2.52</v>
      </c>
      <c r="O97" s="28">
        <f t="shared" si="17"/>
        <v>3085.7142857142858</v>
      </c>
      <c r="P97" s="14">
        <f>IF(A97&lt;'Input &amp; Results'!$C$16*3,(D97+1)*(1+'Input &amp; Results'!$C$7),E97)</f>
        <v>2.1</v>
      </c>
      <c r="Q97" s="15">
        <f>IF(A97&lt;'Input &amp; Results'!$C$16,0,IF(A97&lt;('Input &amp; Results'!$C$16*2),'Input &amp; Results'!$C$15,IF(A97&lt;('Input &amp; Results'!$C$16*3),'Input &amp; Results'!$C$15*2,'Input &amp; Results'!$C$15*3)))</f>
        <v>2.016</v>
      </c>
      <c r="R97" s="15">
        <f>IF(A97&lt;6,(ROUNDUP((P97-Q97)/'Input &amp; Results'!$C$10,0))*'Input &amp; Results'!$C$10,IF((P97-Q97)&lt;0,0,(ROUNDUP((P97-Q97)/'Input &amp; Results'!$C$12,0))*'Input &amp; Results'!$C$12))</f>
        <v>0.84</v>
      </c>
      <c r="S97" s="16">
        <f t="shared" si="18"/>
        <v>2.8559999999999999</v>
      </c>
      <c r="T97" s="38">
        <f>R97/'Input &amp; Results'!$C$12*'Input &amp; Results'!$C$13*720/42</f>
        <v>1028.5714285714287</v>
      </c>
      <c r="U97">
        <f t="shared" si="19"/>
        <v>8</v>
      </c>
    </row>
    <row r="98" spans="1:21" x14ac:dyDescent="0.35">
      <c r="A98">
        <v>96</v>
      </c>
      <c r="B98" s="7">
        <f>IF(A98&lt;'Input &amp; Results'!$C$6,MIN('Input &amp; Results'!$C$2+'Input &amp; Results'!$C$4*A98,'Input &amp; Results'!$C$3),MAX('Input &amp; Results'!C$3-('Input &amp; Results'!$C$3/('Input &amp; Results'!$C$5-'Input &amp; Results'!$C$6))*(A98-'Input &amp; Results'!$C$6),0))</f>
        <v>500</v>
      </c>
      <c r="C98" s="8">
        <f>IF(A98&lt;('Input &amp; Results'!$C$5*0.15),1.5,IF(A98&lt;('Input &amp; Results'!$C$5*0.25),2.5,IF(A98&lt;('Input &amp; Results'!$C$5*0.9),3.5,1.5)))</f>
        <v>3.5</v>
      </c>
      <c r="D98" s="8">
        <f t="shared" si="11"/>
        <v>1.75</v>
      </c>
      <c r="E98" s="9">
        <f>D98*(1+'Input &amp; Results'!$C$7)</f>
        <v>2.1</v>
      </c>
      <c r="F98">
        <f t="shared" si="12"/>
        <v>11.4975</v>
      </c>
      <c r="G98">
        <f t="shared" si="13"/>
        <v>4644.99</v>
      </c>
      <c r="H98">
        <f t="shared" si="14"/>
        <v>1.147761304670126</v>
      </c>
      <c r="I98" s="10">
        <f>IF(A98&lt;12,(ROUNDUP(E98/'Input &amp; Results'!$C$10,0))*'Input &amp; Results'!$C$10,0)</f>
        <v>0</v>
      </c>
      <c r="J98" s="11">
        <f>IF(A98&gt;11,(ROUNDUP(E98/'Input &amp; Results'!$C$12,0))*'Input &amp; Results'!$C$12,0)</f>
        <v>2.52</v>
      </c>
      <c r="K98" s="11">
        <f t="shared" si="15"/>
        <v>2.52</v>
      </c>
      <c r="L98" s="11">
        <f>(I98/'Input &amp; Results'!$C$10)*'Input &amp; Results'!$C$11*720/42</f>
        <v>0</v>
      </c>
      <c r="M98" s="28">
        <f>(J98/'Input &amp; Results'!$C$12)*'Input &amp; Results'!$C$13*720/42</f>
        <v>3085.7142857142858</v>
      </c>
      <c r="N98" s="27">
        <f t="shared" si="16"/>
        <v>2.52</v>
      </c>
      <c r="O98" s="28">
        <f t="shared" si="17"/>
        <v>3085.7142857142858</v>
      </c>
      <c r="P98" s="14">
        <f>IF(A98&lt;'Input &amp; Results'!$C$16*3,(D98+1)*(1+'Input &amp; Results'!$C$7),E98)</f>
        <v>2.1</v>
      </c>
      <c r="Q98" s="15">
        <f>IF(A98&lt;'Input &amp; Results'!$C$16,0,IF(A98&lt;('Input &amp; Results'!$C$16*2),'Input &amp; Results'!$C$15,IF(A98&lt;('Input &amp; Results'!$C$16*3),'Input &amp; Results'!$C$15*2,'Input &amp; Results'!$C$15*3)))</f>
        <v>2.016</v>
      </c>
      <c r="R98" s="15">
        <f>IF(A98&lt;6,(ROUNDUP((P98-Q98)/'Input &amp; Results'!$C$10,0))*'Input &amp; Results'!$C$10,IF((P98-Q98)&lt;0,0,(ROUNDUP((P98-Q98)/'Input &amp; Results'!$C$12,0))*'Input &amp; Results'!$C$12))</f>
        <v>0.84</v>
      </c>
      <c r="S98" s="16">
        <f t="shared" si="18"/>
        <v>2.8559999999999999</v>
      </c>
      <c r="T98" s="38">
        <f>R98/'Input &amp; Results'!$C$12*'Input &amp; Results'!$C$13*720/42</f>
        <v>1028.5714285714287</v>
      </c>
      <c r="U98">
        <f t="shared" si="19"/>
        <v>8</v>
      </c>
    </row>
    <row r="99" spans="1:21" x14ac:dyDescent="0.35">
      <c r="A99">
        <v>97</v>
      </c>
      <c r="B99" s="7">
        <f>IF(A99&lt;'Input &amp; Results'!$C$6,MIN('Input &amp; Results'!$C$2+'Input &amp; Results'!$C$4*A99,'Input &amp; Results'!$C$3),MAX('Input &amp; Results'!C$3-('Input &amp; Results'!$C$3/('Input &amp; Results'!$C$5-'Input &amp; Results'!$C$6))*(A99-'Input &amp; Results'!$C$6),0))</f>
        <v>500</v>
      </c>
      <c r="C99" s="8">
        <f>IF(A99&lt;('Input &amp; Results'!$C$5*0.15),1.5,IF(A99&lt;('Input &amp; Results'!$C$5*0.25),2.5,IF(A99&lt;('Input &amp; Results'!$C$5*0.9),3.5,1.5)))</f>
        <v>3.5</v>
      </c>
      <c r="D99" s="8">
        <f t="shared" si="11"/>
        <v>1.75</v>
      </c>
      <c r="E99" s="9">
        <f>D99*(1+'Input &amp; Results'!$C$7)</f>
        <v>2.1</v>
      </c>
      <c r="F99">
        <f t="shared" si="12"/>
        <v>11.4975</v>
      </c>
      <c r="G99">
        <f t="shared" si="13"/>
        <v>4644.99</v>
      </c>
      <c r="H99">
        <f t="shared" si="14"/>
        <v>1.147761304670126</v>
      </c>
      <c r="I99" s="10">
        <f>IF(A99&lt;12,(ROUNDUP(E99/'Input &amp; Results'!$C$10,0))*'Input &amp; Results'!$C$10,0)</f>
        <v>0</v>
      </c>
      <c r="J99" s="11">
        <f>IF(A99&gt;11,(ROUNDUP(E99/'Input &amp; Results'!$C$12,0))*'Input &amp; Results'!$C$12,0)</f>
        <v>2.52</v>
      </c>
      <c r="K99" s="11">
        <f t="shared" si="15"/>
        <v>2.52</v>
      </c>
      <c r="L99" s="11">
        <f>(I99/'Input &amp; Results'!$C$10)*'Input &amp; Results'!$C$11*720/42</f>
        <v>0</v>
      </c>
      <c r="M99" s="28">
        <f>(J99/'Input &amp; Results'!$C$12)*'Input &amp; Results'!$C$13*720/42</f>
        <v>3085.7142857142858</v>
      </c>
      <c r="N99" s="27">
        <f t="shared" si="16"/>
        <v>2.52</v>
      </c>
      <c r="O99" s="28">
        <f t="shared" si="17"/>
        <v>3085.7142857142858</v>
      </c>
      <c r="P99" s="14">
        <f>IF(A99&lt;'Input &amp; Results'!$C$16*3,(D99+1)*(1+'Input &amp; Results'!$C$7),E99)</f>
        <v>2.1</v>
      </c>
      <c r="Q99" s="15">
        <f>IF(A99&lt;'Input &amp; Results'!$C$16,0,IF(A99&lt;('Input &amp; Results'!$C$16*2),'Input &amp; Results'!$C$15,IF(A99&lt;('Input &amp; Results'!$C$16*3),'Input &amp; Results'!$C$15*2,'Input &amp; Results'!$C$15*3)))</f>
        <v>2.016</v>
      </c>
      <c r="R99" s="15">
        <f>IF(A99&lt;6,(ROUNDUP((P99-Q99)/'Input &amp; Results'!$C$10,0))*'Input &amp; Results'!$C$10,IF((P99-Q99)&lt;0,0,(ROUNDUP((P99-Q99)/'Input &amp; Results'!$C$12,0))*'Input &amp; Results'!$C$12))</f>
        <v>0.84</v>
      </c>
      <c r="S99" s="16">
        <f t="shared" si="18"/>
        <v>2.8559999999999999</v>
      </c>
      <c r="T99" s="38">
        <f>R99/'Input &amp; Results'!$C$12*'Input &amp; Results'!$C$13*720/42</f>
        <v>1028.5714285714287</v>
      </c>
      <c r="U99">
        <f t="shared" si="19"/>
        <v>9</v>
      </c>
    </row>
    <row r="100" spans="1:21" x14ac:dyDescent="0.35">
      <c r="A100">
        <v>98</v>
      </c>
      <c r="B100" s="7">
        <f>IF(A100&lt;'Input &amp; Results'!$C$6,MIN('Input &amp; Results'!$C$2+'Input &amp; Results'!$C$4*A100,'Input &amp; Results'!$C$3),MAX('Input &amp; Results'!C$3-('Input &amp; Results'!$C$3/('Input &amp; Results'!$C$5-'Input &amp; Results'!$C$6))*(A100-'Input &amp; Results'!$C$6),0))</f>
        <v>500</v>
      </c>
      <c r="C100" s="8">
        <f>IF(A100&lt;('Input &amp; Results'!$C$5*0.15),1.5,IF(A100&lt;('Input &amp; Results'!$C$5*0.25),2.5,IF(A100&lt;('Input &amp; Results'!$C$5*0.9),3.5,1.5)))</f>
        <v>3.5</v>
      </c>
      <c r="D100" s="8">
        <f t="shared" si="11"/>
        <v>1.75</v>
      </c>
      <c r="E100" s="9">
        <f>D100*(1+'Input &amp; Results'!$C$7)</f>
        <v>2.1</v>
      </c>
      <c r="F100">
        <f t="shared" si="12"/>
        <v>11.4975</v>
      </c>
      <c r="G100">
        <f t="shared" si="13"/>
        <v>4644.99</v>
      </c>
      <c r="H100">
        <f t="shared" si="14"/>
        <v>1.147761304670126</v>
      </c>
      <c r="I100" s="10">
        <f>IF(A100&lt;12,(ROUNDUP(E100/'Input &amp; Results'!$C$10,0))*'Input &amp; Results'!$C$10,0)</f>
        <v>0</v>
      </c>
      <c r="J100" s="11">
        <f>IF(A100&gt;11,(ROUNDUP(E100/'Input &amp; Results'!$C$12,0))*'Input &amp; Results'!$C$12,0)</f>
        <v>2.52</v>
      </c>
      <c r="K100" s="11">
        <f t="shared" si="15"/>
        <v>2.52</v>
      </c>
      <c r="L100" s="11">
        <f>(I100/'Input &amp; Results'!$C$10)*'Input &amp; Results'!$C$11*720/42</f>
        <v>0</v>
      </c>
      <c r="M100" s="28">
        <f>(J100/'Input &amp; Results'!$C$12)*'Input &amp; Results'!$C$13*720/42</f>
        <v>3085.7142857142858</v>
      </c>
      <c r="N100" s="27">
        <f t="shared" si="16"/>
        <v>2.52</v>
      </c>
      <c r="O100" s="28">
        <f t="shared" si="17"/>
        <v>3085.7142857142858</v>
      </c>
      <c r="P100" s="14">
        <f>IF(A100&lt;'Input &amp; Results'!$C$16*3,(D100+1)*(1+'Input &amp; Results'!$C$7),E100)</f>
        <v>2.1</v>
      </c>
      <c r="Q100" s="15">
        <f>IF(A100&lt;'Input &amp; Results'!$C$16,0,IF(A100&lt;('Input &amp; Results'!$C$16*2),'Input &amp; Results'!$C$15,IF(A100&lt;('Input &amp; Results'!$C$16*3),'Input &amp; Results'!$C$15*2,'Input &amp; Results'!$C$15*3)))</f>
        <v>2.016</v>
      </c>
      <c r="R100" s="15">
        <f>IF(A100&lt;6,(ROUNDUP((P100-Q100)/'Input &amp; Results'!$C$10,0))*'Input &amp; Results'!$C$10,IF((P100-Q100)&lt;0,0,(ROUNDUP((P100-Q100)/'Input &amp; Results'!$C$12,0))*'Input &amp; Results'!$C$12))</f>
        <v>0.84</v>
      </c>
      <c r="S100" s="16">
        <f t="shared" si="18"/>
        <v>2.8559999999999999</v>
      </c>
      <c r="T100" s="38">
        <f>R100/'Input &amp; Results'!$C$12*'Input &amp; Results'!$C$13*720/42</f>
        <v>1028.5714285714287</v>
      </c>
      <c r="U100">
        <f t="shared" si="19"/>
        <v>9</v>
      </c>
    </row>
    <row r="101" spans="1:21" x14ac:dyDescent="0.35">
      <c r="A101">
        <v>99</v>
      </c>
      <c r="B101" s="7">
        <f>IF(A101&lt;'Input &amp; Results'!$C$6,MIN('Input &amp; Results'!$C$2+'Input &amp; Results'!$C$4*A101,'Input &amp; Results'!$C$3),MAX('Input &amp; Results'!C$3-('Input &amp; Results'!$C$3/('Input &amp; Results'!$C$5-'Input &amp; Results'!$C$6))*(A101-'Input &amp; Results'!$C$6),0))</f>
        <v>500</v>
      </c>
      <c r="C101" s="8">
        <f>IF(A101&lt;('Input &amp; Results'!$C$5*0.15),1.5,IF(A101&lt;('Input &amp; Results'!$C$5*0.25),2.5,IF(A101&lt;('Input &amp; Results'!$C$5*0.9),3.5,1.5)))</f>
        <v>3.5</v>
      </c>
      <c r="D101" s="8">
        <f t="shared" si="11"/>
        <v>1.75</v>
      </c>
      <c r="E101" s="9">
        <f>D101*(1+'Input &amp; Results'!$C$7)</f>
        <v>2.1</v>
      </c>
      <c r="F101">
        <f t="shared" si="12"/>
        <v>11.4975</v>
      </c>
      <c r="G101">
        <f t="shared" si="13"/>
        <v>4644.99</v>
      </c>
      <c r="H101">
        <f t="shared" si="14"/>
        <v>1.147761304670126</v>
      </c>
      <c r="I101" s="10">
        <f>IF(A101&lt;12,(ROUNDUP(E101/'Input &amp; Results'!$C$10,0))*'Input &amp; Results'!$C$10,0)</f>
        <v>0</v>
      </c>
      <c r="J101" s="11">
        <f>IF(A101&gt;11,(ROUNDUP(E101/'Input &amp; Results'!$C$12,0))*'Input &amp; Results'!$C$12,0)</f>
        <v>2.52</v>
      </c>
      <c r="K101" s="11">
        <f t="shared" si="15"/>
        <v>2.52</v>
      </c>
      <c r="L101" s="11">
        <f>(I101/'Input &amp; Results'!$C$10)*'Input &amp; Results'!$C$11*720/42</f>
        <v>0</v>
      </c>
      <c r="M101" s="28">
        <f>(J101/'Input &amp; Results'!$C$12)*'Input &amp; Results'!$C$13*720/42</f>
        <v>3085.7142857142858</v>
      </c>
      <c r="N101" s="27">
        <f t="shared" si="16"/>
        <v>2.52</v>
      </c>
      <c r="O101" s="28">
        <f t="shared" si="17"/>
        <v>3085.7142857142858</v>
      </c>
      <c r="P101" s="14">
        <f>IF(A101&lt;'Input &amp; Results'!$C$16*3,(D101+1)*(1+'Input &amp; Results'!$C$7),E101)</f>
        <v>2.1</v>
      </c>
      <c r="Q101" s="15">
        <f>IF(A101&lt;'Input &amp; Results'!$C$16,0,IF(A101&lt;('Input &amp; Results'!$C$16*2),'Input &amp; Results'!$C$15,IF(A101&lt;('Input &amp; Results'!$C$16*3),'Input &amp; Results'!$C$15*2,'Input &amp; Results'!$C$15*3)))</f>
        <v>2.016</v>
      </c>
      <c r="R101" s="15">
        <f>IF(A101&lt;6,(ROUNDUP((P101-Q101)/'Input &amp; Results'!$C$10,0))*'Input &amp; Results'!$C$10,IF((P101-Q101)&lt;0,0,(ROUNDUP((P101-Q101)/'Input &amp; Results'!$C$12,0))*'Input &amp; Results'!$C$12))</f>
        <v>0.84</v>
      </c>
      <c r="S101" s="16">
        <f t="shared" si="18"/>
        <v>2.8559999999999999</v>
      </c>
      <c r="T101" s="38">
        <f>R101/'Input &amp; Results'!$C$12*'Input &amp; Results'!$C$13*720/42</f>
        <v>1028.5714285714287</v>
      </c>
      <c r="U101">
        <f t="shared" si="19"/>
        <v>9</v>
      </c>
    </row>
    <row r="102" spans="1:21" x14ac:dyDescent="0.35">
      <c r="A102">
        <v>100</v>
      </c>
      <c r="B102" s="7">
        <f>IF(A102&lt;'Input &amp; Results'!$C$6,MIN('Input &amp; Results'!$C$2+'Input &amp; Results'!$C$4*A102,'Input &amp; Results'!$C$3),MAX('Input &amp; Results'!C$3-('Input &amp; Results'!$C$3/('Input &amp; Results'!$C$5-'Input &amp; Results'!$C$6))*(A102-'Input &amp; Results'!$C$6),0))</f>
        <v>500</v>
      </c>
      <c r="C102" s="8">
        <f>IF(A102&lt;('Input &amp; Results'!$C$5*0.15),1.5,IF(A102&lt;('Input &amp; Results'!$C$5*0.25),2.5,IF(A102&lt;('Input &amp; Results'!$C$5*0.9),3.5,1.5)))</f>
        <v>3.5</v>
      </c>
      <c r="D102" s="8">
        <f t="shared" si="11"/>
        <v>1.75</v>
      </c>
      <c r="E102" s="9">
        <f>D102*(1+'Input &amp; Results'!$C$7)</f>
        <v>2.1</v>
      </c>
      <c r="F102">
        <f t="shared" si="12"/>
        <v>11.4975</v>
      </c>
      <c r="G102">
        <f t="shared" si="13"/>
        <v>4644.99</v>
      </c>
      <c r="H102">
        <f t="shared" si="14"/>
        <v>1.147761304670126</v>
      </c>
      <c r="I102" s="10">
        <f>IF(A102&lt;12,(ROUNDUP(E102/'Input &amp; Results'!$C$10,0))*'Input &amp; Results'!$C$10,0)</f>
        <v>0</v>
      </c>
      <c r="J102" s="11">
        <f>IF(A102&gt;11,(ROUNDUP(E102/'Input &amp; Results'!$C$12,0))*'Input &amp; Results'!$C$12,0)</f>
        <v>2.52</v>
      </c>
      <c r="K102" s="11">
        <f t="shared" si="15"/>
        <v>2.52</v>
      </c>
      <c r="L102" s="11">
        <f>(I102/'Input &amp; Results'!$C$10)*'Input &amp; Results'!$C$11*720/42</f>
        <v>0</v>
      </c>
      <c r="M102" s="28">
        <f>(J102/'Input &amp; Results'!$C$12)*'Input &amp; Results'!$C$13*720/42</f>
        <v>3085.7142857142858</v>
      </c>
      <c r="N102" s="27">
        <f t="shared" si="16"/>
        <v>2.52</v>
      </c>
      <c r="O102" s="28">
        <f t="shared" si="17"/>
        <v>3085.7142857142858</v>
      </c>
      <c r="P102" s="14">
        <f>IF(A102&lt;'Input &amp; Results'!$C$16*3,(D102+1)*(1+'Input &amp; Results'!$C$7),E102)</f>
        <v>2.1</v>
      </c>
      <c r="Q102" s="15">
        <f>IF(A102&lt;'Input &amp; Results'!$C$16,0,IF(A102&lt;('Input &amp; Results'!$C$16*2),'Input &amp; Results'!$C$15,IF(A102&lt;('Input &amp; Results'!$C$16*3),'Input &amp; Results'!$C$15*2,'Input &amp; Results'!$C$15*3)))</f>
        <v>2.016</v>
      </c>
      <c r="R102" s="15">
        <f>IF(A102&lt;6,(ROUNDUP((P102-Q102)/'Input &amp; Results'!$C$10,0))*'Input &amp; Results'!$C$10,IF((P102-Q102)&lt;0,0,(ROUNDUP((P102-Q102)/'Input &amp; Results'!$C$12,0))*'Input &amp; Results'!$C$12))</f>
        <v>0.84</v>
      </c>
      <c r="S102" s="16">
        <f t="shared" si="18"/>
        <v>2.8559999999999999</v>
      </c>
      <c r="T102" s="38">
        <f>R102/'Input &amp; Results'!$C$12*'Input &amp; Results'!$C$13*720/42</f>
        <v>1028.5714285714287</v>
      </c>
      <c r="U102">
        <f t="shared" si="19"/>
        <v>9</v>
      </c>
    </row>
    <row r="103" spans="1:21" x14ac:dyDescent="0.35">
      <c r="A103">
        <v>101</v>
      </c>
      <c r="B103" s="7">
        <f>IF(A103&lt;'Input &amp; Results'!$C$6,MIN('Input &amp; Results'!$C$2+'Input &amp; Results'!$C$4*A103,'Input &amp; Results'!$C$3),MAX('Input &amp; Results'!C$3-('Input &amp; Results'!$C$3/('Input &amp; Results'!$C$5-'Input &amp; Results'!$C$6))*(A103-'Input &amp; Results'!$C$6),0))</f>
        <v>500</v>
      </c>
      <c r="C103" s="8">
        <f>IF(A103&lt;('Input &amp; Results'!$C$5*0.15),1.5,IF(A103&lt;('Input &amp; Results'!$C$5*0.25),2.5,IF(A103&lt;('Input &amp; Results'!$C$5*0.9),3.5,1.5)))</f>
        <v>3.5</v>
      </c>
      <c r="D103" s="8">
        <f t="shared" si="11"/>
        <v>1.75</v>
      </c>
      <c r="E103" s="9">
        <f>D103*(1+'Input &amp; Results'!$C$7)</f>
        <v>2.1</v>
      </c>
      <c r="F103">
        <f t="shared" si="12"/>
        <v>11.4975</v>
      </c>
      <c r="G103">
        <f t="shared" si="13"/>
        <v>4644.99</v>
      </c>
      <c r="H103">
        <f t="shared" si="14"/>
        <v>1.147761304670126</v>
      </c>
      <c r="I103" s="10">
        <f>IF(A103&lt;12,(ROUNDUP(E103/'Input &amp; Results'!$C$10,0))*'Input &amp; Results'!$C$10,0)</f>
        <v>0</v>
      </c>
      <c r="J103" s="11">
        <f>IF(A103&gt;11,(ROUNDUP(E103/'Input &amp; Results'!$C$12,0))*'Input &amp; Results'!$C$12,0)</f>
        <v>2.52</v>
      </c>
      <c r="K103" s="11">
        <f t="shared" si="15"/>
        <v>2.52</v>
      </c>
      <c r="L103" s="11">
        <f>(I103/'Input &amp; Results'!$C$10)*'Input &amp; Results'!$C$11*720/42</f>
        <v>0</v>
      </c>
      <c r="M103" s="28">
        <f>(J103/'Input &amp; Results'!$C$12)*'Input &amp; Results'!$C$13*720/42</f>
        <v>3085.7142857142858</v>
      </c>
      <c r="N103" s="27">
        <f t="shared" si="16"/>
        <v>2.52</v>
      </c>
      <c r="O103" s="28">
        <f t="shared" si="17"/>
        <v>3085.7142857142858</v>
      </c>
      <c r="P103" s="14">
        <f>IF(A103&lt;'Input &amp; Results'!$C$16*3,(D103+1)*(1+'Input &amp; Results'!$C$7),E103)</f>
        <v>2.1</v>
      </c>
      <c r="Q103" s="15">
        <f>IF(A103&lt;'Input &amp; Results'!$C$16,0,IF(A103&lt;('Input &amp; Results'!$C$16*2),'Input &amp; Results'!$C$15,IF(A103&lt;('Input &amp; Results'!$C$16*3),'Input &amp; Results'!$C$15*2,'Input &amp; Results'!$C$15*3)))</f>
        <v>2.016</v>
      </c>
      <c r="R103" s="15">
        <f>IF(A103&lt;6,(ROUNDUP((P103-Q103)/'Input &amp; Results'!$C$10,0))*'Input &amp; Results'!$C$10,IF((P103-Q103)&lt;0,0,(ROUNDUP((P103-Q103)/'Input &amp; Results'!$C$12,0))*'Input &amp; Results'!$C$12))</f>
        <v>0.84</v>
      </c>
      <c r="S103" s="16">
        <f t="shared" si="18"/>
        <v>2.8559999999999999</v>
      </c>
      <c r="T103" s="38">
        <f>R103/'Input &amp; Results'!$C$12*'Input &amp; Results'!$C$13*720/42</f>
        <v>1028.5714285714287</v>
      </c>
      <c r="U103">
        <f t="shared" si="19"/>
        <v>9</v>
      </c>
    </row>
    <row r="104" spans="1:21" x14ac:dyDescent="0.35">
      <c r="A104">
        <v>102</v>
      </c>
      <c r="B104" s="7">
        <f>IF(A104&lt;'Input &amp; Results'!$C$6,MIN('Input &amp; Results'!$C$2+'Input &amp; Results'!$C$4*A104,'Input &amp; Results'!$C$3),MAX('Input &amp; Results'!C$3-('Input &amp; Results'!$C$3/('Input &amp; Results'!$C$5-'Input &amp; Results'!$C$6))*(A104-'Input &amp; Results'!$C$6),0))</f>
        <v>500</v>
      </c>
      <c r="C104" s="8">
        <f>IF(A104&lt;('Input &amp; Results'!$C$5*0.15),1.5,IF(A104&lt;('Input &amp; Results'!$C$5*0.25),2.5,IF(A104&lt;('Input &amp; Results'!$C$5*0.9),3.5,1.5)))</f>
        <v>3.5</v>
      </c>
      <c r="D104" s="8">
        <f t="shared" si="11"/>
        <v>1.75</v>
      </c>
      <c r="E104" s="9">
        <f>D104*(1+'Input &amp; Results'!$C$7)</f>
        <v>2.1</v>
      </c>
      <c r="F104">
        <f t="shared" si="12"/>
        <v>11.4975</v>
      </c>
      <c r="G104">
        <f t="shared" si="13"/>
        <v>4644.99</v>
      </c>
      <c r="H104">
        <f t="shared" si="14"/>
        <v>1.147761304670126</v>
      </c>
      <c r="I104" s="10">
        <f>IF(A104&lt;12,(ROUNDUP(E104/'Input &amp; Results'!$C$10,0))*'Input &amp; Results'!$C$10,0)</f>
        <v>0</v>
      </c>
      <c r="J104" s="11">
        <f>IF(A104&gt;11,(ROUNDUP(E104/'Input &amp; Results'!$C$12,0))*'Input &amp; Results'!$C$12,0)</f>
        <v>2.52</v>
      </c>
      <c r="K104" s="11">
        <f t="shared" si="15"/>
        <v>2.52</v>
      </c>
      <c r="L104" s="11">
        <f>(I104/'Input &amp; Results'!$C$10)*'Input &amp; Results'!$C$11*720/42</f>
        <v>0</v>
      </c>
      <c r="M104" s="28">
        <f>(J104/'Input &amp; Results'!$C$12)*'Input &amp; Results'!$C$13*720/42</f>
        <v>3085.7142857142858</v>
      </c>
      <c r="N104" s="27">
        <f t="shared" si="16"/>
        <v>2.52</v>
      </c>
      <c r="O104" s="28">
        <f t="shared" si="17"/>
        <v>3085.7142857142858</v>
      </c>
      <c r="P104" s="14">
        <f>IF(A104&lt;'Input &amp; Results'!$C$16*3,(D104+1)*(1+'Input &amp; Results'!$C$7),E104)</f>
        <v>2.1</v>
      </c>
      <c r="Q104" s="15">
        <f>IF(A104&lt;'Input &amp; Results'!$C$16,0,IF(A104&lt;('Input &amp; Results'!$C$16*2),'Input &amp; Results'!$C$15,IF(A104&lt;('Input &amp; Results'!$C$16*3),'Input &amp; Results'!$C$15*2,'Input &amp; Results'!$C$15*3)))</f>
        <v>2.016</v>
      </c>
      <c r="R104" s="15">
        <f>IF(A104&lt;6,(ROUNDUP((P104-Q104)/'Input &amp; Results'!$C$10,0))*'Input &amp; Results'!$C$10,IF((P104-Q104)&lt;0,0,(ROUNDUP((P104-Q104)/'Input &amp; Results'!$C$12,0))*'Input &amp; Results'!$C$12))</f>
        <v>0.84</v>
      </c>
      <c r="S104" s="16">
        <f t="shared" si="18"/>
        <v>2.8559999999999999</v>
      </c>
      <c r="T104" s="38">
        <f>R104/'Input &amp; Results'!$C$12*'Input &amp; Results'!$C$13*720/42</f>
        <v>1028.5714285714287</v>
      </c>
      <c r="U104">
        <f t="shared" si="19"/>
        <v>9</v>
      </c>
    </row>
    <row r="105" spans="1:21" x14ac:dyDescent="0.35">
      <c r="A105">
        <v>103</v>
      </c>
      <c r="B105" s="7">
        <f>IF(A105&lt;'Input &amp; Results'!$C$6,MIN('Input &amp; Results'!$C$2+'Input &amp; Results'!$C$4*A105,'Input &amp; Results'!$C$3),MAX('Input &amp; Results'!C$3-('Input &amp; Results'!$C$3/('Input &amp; Results'!$C$5-'Input &amp; Results'!$C$6))*(A105-'Input &amp; Results'!$C$6),0))</f>
        <v>500</v>
      </c>
      <c r="C105" s="8">
        <f>IF(A105&lt;('Input &amp; Results'!$C$5*0.15),1.5,IF(A105&lt;('Input &amp; Results'!$C$5*0.25),2.5,IF(A105&lt;('Input &amp; Results'!$C$5*0.9),3.5,1.5)))</f>
        <v>3.5</v>
      </c>
      <c r="D105" s="8">
        <f t="shared" si="11"/>
        <v>1.75</v>
      </c>
      <c r="E105" s="9">
        <f>D105*(1+'Input &amp; Results'!$C$7)</f>
        <v>2.1</v>
      </c>
      <c r="F105">
        <f t="shared" si="12"/>
        <v>11.4975</v>
      </c>
      <c r="G105">
        <f t="shared" si="13"/>
        <v>4644.99</v>
      </c>
      <c r="H105">
        <f t="shared" si="14"/>
        <v>1.147761304670126</v>
      </c>
      <c r="I105" s="10">
        <f>IF(A105&lt;12,(ROUNDUP(E105/'Input &amp; Results'!$C$10,0))*'Input &amp; Results'!$C$10,0)</f>
        <v>0</v>
      </c>
      <c r="J105" s="11">
        <f>IF(A105&gt;11,(ROUNDUP(E105/'Input &amp; Results'!$C$12,0))*'Input &amp; Results'!$C$12,0)</f>
        <v>2.52</v>
      </c>
      <c r="K105" s="11">
        <f t="shared" si="15"/>
        <v>2.52</v>
      </c>
      <c r="L105" s="11">
        <f>(I105/'Input &amp; Results'!$C$10)*'Input &amp; Results'!$C$11*720/42</f>
        <v>0</v>
      </c>
      <c r="M105" s="28">
        <f>(J105/'Input &amp; Results'!$C$12)*'Input &amp; Results'!$C$13*720/42</f>
        <v>3085.7142857142858</v>
      </c>
      <c r="N105" s="27">
        <f t="shared" si="16"/>
        <v>2.52</v>
      </c>
      <c r="O105" s="28">
        <f t="shared" si="17"/>
        <v>3085.7142857142858</v>
      </c>
      <c r="P105" s="14">
        <f>IF(A105&lt;'Input &amp; Results'!$C$16*3,(D105+1)*(1+'Input &amp; Results'!$C$7),E105)</f>
        <v>2.1</v>
      </c>
      <c r="Q105" s="15">
        <f>IF(A105&lt;'Input &amp; Results'!$C$16,0,IF(A105&lt;('Input &amp; Results'!$C$16*2),'Input &amp; Results'!$C$15,IF(A105&lt;('Input &amp; Results'!$C$16*3),'Input &amp; Results'!$C$15*2,'Input &amp; Results'!$C$15*3)))</f>
        <v>2.016</v>
      </c>
      <c r="R105" s="15">
        <f>IF(A105&lt;6,(ROUNDUP((P105-Q105)/'Input &amp; Results'!$C$10,0))*'Input &amp; Results'!$C$10,IF((P105-Q105)&lt;0,0,(ROUNDUP((P105-Q105)/'Input &amp; Results'!$C$12,0))*'Input &amp; Results'!$C$12))</f>
        <v>0.84</v>
      </c>
      <c r="S105" s="16">
        <f t="shared" si="18"/>
        <v>2.8559999999999999</v>
      </c>
      <c r="T105" s="38">
        <f>R105/'Input &amp; Results'!$C$12*'Input &amp; Results'!$C$13*720/42</f>
        <v>1028.5714285714287</v>
      </c>
      <c r="U105">
        <f t="shared" si="19"/>
        <v>9</v>
      </c>
    </row>
    <row r="106" spans="1:21" x14ac:dyDescent="0.35">
      <c r="A106">
        <v>104</v>
      </c>
      <c r="B106" s="7">
        <f>IF(A106&lt;'Input &amp; Results'!$C$6,MIN('Input &amp; Results'!$C$2+'Input &amp; Results'!$C$4*A106,'Input &amp; Results'!$C$3),MAX('Input &amp; Results'!C$3-('Input &amp; Results'!$C$3/('Input &amp; Results'!$C$5-'Input &amp; Results'!$C$6))*(A106-'Input &amp; Results'!$C$6),0))</f>
        <v>500</v>
      </c>
      <c r="C106" s="8">
        <f>IF(A106&lt;('Input &amp; Results'!$C$5*0.15),1.5,IF(A106&lt;('Input &amp; Results'!$C$5*0.25),2.5,IF(A106&lt;('Input &amp; Results'!$C$5*0.9),3.5,1.5)))</f>
        <v>3.5</v>
      </c>
      <c r="D106" s="8">
        <f t="shared" si="11"/>
        <v>1.75</v>
      </c>
      <c r="E106" s="9">
        <f>D106*(1+'Input &amp; Results'!$C$7)</f>
        <v>2.1</v>
      </c>
      <c r="F106">
        <f t="shared" si="12"/>
        <v>11.4975</v>
      </c>
      <c r="G106">
        <f t="shared" si="13"/>
        <v>4644.99</v>
      </c>
      <c r="H106">
        <f t="shared" si="14"/>
        <v>1.147761304670126</v>
      </c>
      <c r="I106" s="10">
        <f>IF(A106&lt;12,(ROUNDUP(E106/'Input &amp; Results'!$C$10,0))*'Input &amp; Results'!$C$10,0)</f>
        <v>0</v>
      </c>
      <c r="J106" s="11">
        <f>IF(A106&gt;11,(ROUNDUP(E106/'Input &amp; Results'!$C$12,0))*'Input &amp; Results'!$C$12,0)</f>
        <v>2.52</v>
      </c>
      <c r="K106" s="11">
        <f t="shared" si="15"/>
        <v>2.52</v>
      </c>
      <c r="L106" s="11">
        <f>(I106/'Input &amp; Results'!$C$10)*'Input &amp; Results'!$C$11*720/42</f>
        <v>0</v>
      </c>
      <c r="M106" s="28">
        <f>(J106/'Input &amp; Results'!$C$12)*'Input &amp; Results'!$C$13*720/42</f>
        <v>3085.7142857142858</v>
      </c>
      <c r="N106" s="27">
        <f t="shared" si="16"/>
        <v>2.52</v>
      </c>
      <c r="O106" s="28">
        <f t="shared" si="17"/>
        <v>3085.7142857142858</v>
      </c>
      <c r="P106" s="14">
        <f>IF(A106&lt;'Input &amp; Results'!$C$16*3,(D106+1)*(1+'Input &amp; Results'!$C$7),E106)</f>
        <v>2.1</v>
      </c>
      <c r="Q106" s="15">
        <f>IF(A106&lt;'Input &amp; Results'!$C$16,0,IF(A106&lt;('Input &amp; Results'!$C$16*2),'Input &amp; Results'!$C$15,IF(A106&lt;('Input &amp; Results'!$C$16*3),'Input &amp; Results'!$C$15*2,'Input &amp; Results'!$C$15*3)))</f>
        <v>2.016</v>
      </c>
      <c r="R106" s="15">
        <f>IF(A106&lt;6,(ROUNDUP((P106-Q106)/'Input &amp; Results'!$C$10,0))*'Input &amp; Results'!$C$10,IF((P106-Q106)&lt;0,0,(ROUNDUP((P106-Q106)/'Input &amp; Results'!$C$12,0))*'Input &amp; Results'!$C$12))</f>
        <v>0.84</v>
      </c>
      <c r="S106" s="16">
        <f t="shared" si="18"/>
        <v>2.8559999999999999</v>
      </c>
      <c r="T106" s="38">
        <f>R106/'Input &amp; Results'!$C$12*'Input &amp; Results'!$C$13*720/42</f>
        <v>1028.5714285714287</v>
      </c>
      <c r="U106">
        <f t="shared" si="19"/>
        <v>9</v>
      </c>
    </row>
    <row r="107" spans="1:21" x14ac:dyDescent="0.35">
      <c r="A107">
        <v>105</v>
      </c>
      <c r="B107" s="7">
        <f>IF(A107&lt;'Input &amp; Results'!$C$6,MIN('Input &amp; Results'!$C$2+'Input &amp; Results'!$C$4*A107,'Input &amp; Results'!$C$3),MAX('Input &amp; Results'!C$3-('Input &amp; Results'!$C$3/('Input &amp; Results'!$C$5-'Input &amp; Results'!$C$6))*(A107-'Input &amp; Results'!$C$6),0))</f>
        <v>500</v>
      </c>
      <c r="C107" s="8">
        <f>IF(A107&lt;('Input &amp; Results'!$C$5*0.15),1.5,IF(A107&lt;('Input &amp; Results'!$C$5*0.25),2.5,IF(A107&lt;('Input &amp; Results'!$C$5*0.9),3.5,1.5)))</f>
        <v>3.5</v>
      </c>
      <c r="D107" s="8">
        <f t="shared" si="11"/>
        <v>1.75</v>
      </c>
      <c r="E107" s="9">
        <f>D107*(1+'Input &amp; Results'!$C$7)</f>
        <v>2.1</v>
      </c>
      <c r="F107">
        <f t="shared" si="12"/>
        <v>11.4975</v>
      </c>
      <c r="G107">
        <f t="shared" si="13"/>
        <v>4644.99</v>
      </c>
      <c r="H107">
        <f t="shared" si="14"/>
        <v>1.147761304670126</v>
      </c>
      <c r="I107" s="10">
        <f>IF(A107&lt;12,(ROUNDUP(E107/'Input &amp; Results'!$C$10,0))*'Input &amp; Results'!$C$10,0)</f>
        <v>0</v>
      </c>
      <c r="J107" s="11">
        <f>IF(A107&gt;11,(ROUNDUP(E107/'Input &amp; Results'!$C$12,0))*'Input &amp; Results'!$C$12,0)</f>
        <v>2.52</v>
      </c>
      <c r="K107" s="11">
        <f t="shared" si="15"/>
        <v>2.52</v>
      </c>
      <c r="L107" s="11">
        <f>(I107/'Input &amp; Results'!$C$10)*'Input &amp; Results'!$C$11*720/42</f>
        <v>0</v>
      </c>
      <c r="M107" s="28">
        <f>(J107/'Input &amp; Results'!$C$12)*'Input &amp; Results'!$C$13*720/42</f>
        <v>3085.7142857142858</v>
      </c>
      <c r="N107" s="27">
        <f t="shared" si="16"/>
        <v>2.52</v>
      </c>
      <c r="O107" s="28">
        <f t="shared" si="17"/>
        <v>3085.7142857142858</v>
      </c>
      <c r="P107" s="14">
        <f>IF(A107&lt;'Input &amp; Results'!$C$16*3,(D107+1)*(1+'Input &amp; Results'!$C$7),E107)</f>
        <v>2.1</v>
      </c>
      <c r="Q107" s="15">
        <f>IF(A107&lt;'Input &amp; Results'!$C$16,0,IF(A107&lt;('Input &amp; Results'!$C$16*2),'Input &amp; Results'!$C$15,IF(A107&lt;('Input &amp; Results'!$C$16*3),'Input &amp; Results'!$C$15*2,'Input &amp; Results'!$C$15*3)))</f>
        <v>2.016</v>
      </c>
      <c r="R107" s="15">
        <f>IF(A107&lt;6,(ROUNDUP((P107-Q107)/'Input &amp; Results'!$C$10,0))*'Input &amp; Results'!$C$10,IF((P107-Q107)&lt;0,0,(ROUNDUP((P107-Q107)/'Input &amp; Results'!$C$12,0))*'Input &amp; Results'!$C$12))</f>
        <v>0.84</v>
      </c>
      <c r="S107" s="16">
        <f t="shared" si="18"/>
        <v>2.8559999999999999</v>
      </c>
      <c r="T107" s="38">
        <f>R107/'Input &amp; Results'!$C$12*'Input &amp; Results'!$C$13*720/42</f>
        <v>1028.5714285714287</v>
      </c>
      <c r="U107">
        <f t="shared" si="19"/>
        <v>9</v>
      </c>
    </row>
    <row r="108" spans="1:21" x14ac:dyDescent="0.35">
      <c r="A108">
        <v>106</v>
      </c>
      <c r="B108" s="7">
        <f>IF(A108&lt;'Input &amp; Results'!$C$6,MIN('Input &amp; Results'!$C$2+'Input &amp; Results'!$C$4*A108,'Input &amp; Results'!$C$3),MAX('Input &amp; Results'!C$3-('Input &amp; Results'!$C$3/('Input &amp; Results'!$C$5-'Input &amp; Results'!$C$6))*(A108-'Input &amp; Results'!$C$6),0))</f>
        <v>500</v>
      </c>
      <c r="C108" s="8">
        <f>IF(A108&lt;('Input &amp; Results'!$C$5*0.15),1.5,IF(A108&lt;('Input &amp; Results'!$C$5*0.25),2.5,IF(A108&lt;('Input &amp; Results'!$C$5*0.9),3.5,1.5)))</f>
        <v>3.5</v>
      </c>
      <c r="D108" s="8">
        <f t="shared" si="11"/>
        <v>1.75</v>
      </c>
      <c r="E108" s="9">
        <f>D108*(1+'Input &amp; Results'!$C$7)</f>
        <v>2.1</v>
      </c>
      <c r="F108">
        <f t="shared" si="12"/>
        <v>11.4975</v>
      </c>
      <c r="G108">
        <f t="shared" si="13"/>
        <v>4644.99</v>
      </c>
      <c r="H108">
        <f t="shared" si="14"/>
        <v>1.147761304670126</v>
      </c>
      <c r="I108" s="10">
        <f>IF(A108&lt;12,(ROUNDUP(E108/'Input &amp; Results'!$C$10,0))*'Input &amp; Results'!$C$10,0)</f>
        <v>0</v>
      </c>
      <c r="J108" s="11">
        <f>IF(A108&gt;11,(ROUNDUP(E108/'Input &amp; Results'!$C$12,0))*'Input &amp; Results'!$C$12,0)</f>
        <v>2.52</v>
      </c>
      <c r="K108" s="11">
        <f t="shared" si="15"/>
        <v>2.52</v>
      </c>
      <c r="L108" s="11">
        <f>(I108/'Input &amp; Results'!$C$10)*'Input &amp; Results'!$C$11*720/42</f>
        <v>0</v>
      </c>
      <c r="M108" s="28">
        <f>(J108/'Input &amp; Results'!$C$12)*'Input &amp; Results'!$C$13*720/42</f>
        <v>3085.7142857142858</v>
      </c>
      <c r="N108" s="27">
        <f t="shared" si="16"/>
        <v>2.52</v>
      </c>
      <c r="O108" s="28">
        <f t="shared" si="17"/>
        <v>3085.7142857142858</v>
      </c>
      <c r="P108" s="14">
        <f>IF(A108&lt;'Input &amp; Results'!$C$16*3,(D108+1)*(1+'Input &amp; Results'!$C$7),E108)</f>
        <v>2.1</v>
      </c>
      <c r="Q108" s="15">
        <f>IF(A108&lt;'Input &amp; Results'!$C$16,0,IF(A108&lt;('Input &amp; Results'!$C$16*2),'Input &amp; Results'!$C$15,IF(A108&lt;('Input &amp; Results'!$C$16*3),'Input &amp; Results'!$C$15*2,'Input &amp; Results'!$C$15*3)))</f>
        <v>2.016</v>
      </c>
      <c r="R108" s="15">
        <f>IF(A108&lt;6,(ROUNDUP((P108-Q108)/'Input &amp; Results'!$C$10,0))*'Input &amp; Results'!$C$10,IF((P108-Q108)&lt;0,0,(ROUNDUP((P108-Q108)/'Input &amp; Results'!$C$12,0))*'Input &amp; Results'!$C$12))</f>
        <v>0.84</v>
      </c>
      <c r="S108" s="16">
        <f t="shared" si="18"/>
        <v>2.8559999999999999</v>
      </c>
      <c r="T108" s="38">
        <f>R108/'Input &amp; Results'!$C$12*'Input &amp; Results'!$C$13*720/42</f>
        <v>1028.5714285714287</v>
      </c>
      <c r="U108">
        <f t="shared" si="19"/>
        <v>9</v>
      </c>
    </row>
    <row r="109" spans="1:21" x14ac:dyDescent="0.35">
      <c r="A109">
        <v>107</v>
      </c>
      <c r="B109" s="7">
        <f>IF(A109&lt;'Input &amp; Results'!$C$6,MIN('Input &amp; Results'!$C$2+'Input &amp; Results'!$C$4*A109,'Input &amp; Results'!$C$3),MAX('Input &amp; Results'!C$3-('Input &amp; Results'!$C$3/('Input &amp; Results'!$C$5-'Input &amp; Results'!$C$6))*(A109-'Input &amp; Results'!$C$6),0))</f>
        <v>500</v>
      </c>
      <c r="C109" s="8">
        <f>IF(A109&lt;('Input &amp; Results'!$C$5*0.15),1.5,IF(A109&lt;('Input &amp; Results'!$C$5*0.25),2.5,IF(A109&lt;('Input &amp; Results'!$C$5*0.9),3.5,1.5)))</f>
        <v>3.5</v>
      </c>
      <c r="D109" s="8">
        <f t="shared" si="11"/>
        <v>1.75</v>
      </c>
      <c r="E109" s="9">
        <f>D109*(1+'Input &amp; Results'!$C$7)</f>
        <v>2.1</v>
      </c>
      <c r="F109">
        <f t="shared" si="12"/>
        <v>11.4975</v>
      </c>
      <c r="G109">
        <f t="shared" si="13"/>
        <v>4644.99</v>
      </c>
      <c r="H109">
        <f t="shared" si="14"/>
        <v>1.147761304670126</v>
      </c>
      <c r="I109" s="10">
        <f>IF(A109&lt;12,(ROUNDUP(E109/'Input &amp; Results'!$C$10,0))*'Input &amp; Results'!$C$10,0)</f>
        <v>0</v>
      </c>
      <c r="J109" s="11">
        <f>IF(A109&gt;11,(ROUNDUP(E109/'Input &amp; Results'!$C$12,0))*'Input &amp; Results'!$C$12,0)</f>
        <v>2.52</v>
      </c>
      <c r="K109" s="11">
        <f t="shared" si="15"/>
        <v>2.52</v>
      </c>
      <c r="L109" s="11">
        <f>(I109/'Input &amp; Results'!$C$10)*'Input &amp; Results'!$C$11*720/42</f>
        <v>0</v>
      </c>
      <c r="M109" s="28">
        <f>(J109/'Input &amp; Results'!$C$12)*'Input &amp; Results'!$C$13*720/42</f>
        <v>3085.7142857142858</v>
      </c>
      <c r="N109" s="27">
        <f t="shared" si="16"/>
        <v>2.52</v>
      </c>
      <c r="O109" s="28">
        <f t="shared" si="17"/>
        <v>3085.7142857142858</v>
      </c>
      <c r="P109" s="14">
        <f>IF(A109&lt;'Input &amp; Results'!$C$16*3,(D109+1)*(1+'Input &amp; Results'!$C$7),E109)</f>
        <v>2.1</v>
      </c>
      <c r="Q109" s="15">
        <f>IF(A109&lt;'Input &amp; Results'!$C$16,0,IF(A109&lt;('Input &amp; Results'!$C$16*2),'Input &amp; Results'!$C$15,IF(A109&lt;('Input &amp; Results'!$C$16*3),'Input &amp; Results'!$C$15*2,'Input &amp; Results'!$C$15*3)))</f>
        <v>2.016</v>
      </c>
      <c r="R109" s="15">
        <f>IF(A109&lt;6,(ROUNDUP((P109-Q109)/'Input &amp; Results'!$C$10,0))*'Input &amp; Results'!$C$10,IF((P109-Q109)&lt;0,0,(ROUNDUP((P109-Q109)/'Input &amp; Results'!$C$12,0))*'Input &amp; Results'!$C$12))</f>
        <v>0.84</v>
      </c>
      <c r="S109" s="16">
        <f t="shared" si="18"/>
        <v>2.8559999999999999</v>
      </c>
      <c r="T109" s="38">
        <f>R109/'Input &amp; Results'!$C$12*'Input &amp; Results'!$C$13*720/42</f>
        <v>1028.5714285714287</v>
      </c>
      <c r="U109">
        <f t="shared" si="19"/>
        <v>9</v>
      </c>
    </row>
    <row r="110" spans="1:21" x14ac:dyDescent="0.35">
      <c r="A110">
        <v>108</v>
      </c>
      <c r="B110" s="7">
        <f>IF(A110&lt;'Input &amp; Results'!$C$6,MIN('Input &amp; Results'!$C$2+'Input &amp; Results'!$C$4*A110,'Input &amp; Results'!$C$3),MAX('Input &amp; Results'!C$3-('Input &amp; Results'!$C$3/('Input &amp; Results'!$C$5-'Input &amp; Results'!$C$6))*(A110-'Input &amp; Results'!$C$6),0))</f>
        <v>500</v>
      </c>
      <c r="C110" s="8">
        <f>IF(A110&lt;('Input &amp; Results'!$C$5*0.15),1.5,IF(A110&lt;('Input &amp; Results'!$C$5*0.25),2.5,IF(A110&lt;('Input &amp; Results'!$C$5*0.9),3.5,1.5)))</f>
        <v>1.5</v>
      </c>
      <c r="D110" s="8">
        <f t="shared" si="11"/>
        <v>0.75</v>
      </c>
      <c r="E110" s="9">
        <f>D110*(1+'Input &amp; Results'!$C$7)</f>
        <v>0.89999999999999991</v>
      </c>
      <c r="F110">
        <f t="shared" si="12"/>
        <v>4.9275000000000002</v>
      </c>
      <c r="G110">
        <f t="shared" si="13"/>
        <v>1990.71</v>
      </c>
      <c r="H110">
        <f t="shared" si="14"/>
        <v>0.49189770200148258</v>
      </c>
      <c r="I110" s="10">
        <f>IF(A110&lt;12,(ROUNDUP(E110/'Input &amp; Results'!$C$10,0))*'Input &amp; Results'!$C$10,0)</f>
        <v>0</v>
      </c>
      <c r="J110" s="11">
        <f>IF(A110&gt;11,(ROUNDUP(E110/'Input &amp; Results'!$C$12,0))*'Input &amp; Results'!$C$12,0)</f>
        <v>1.68</v>
      </c>
      <c r="K110" s="11">
        <f t="shared" si="15"/>
        <v>1.68</v>
      </c>
      <c r="L110" s="11">
        <f>(I110/'Input &amp; Results'!$C$10)*'Input &amp; Results'!$C$11*720/42</f>
        <v>0</v>
      </c>
      <c r="M110" s="28">
        <f>(J110/'Input &amp; Results'!$C$12)*'Input &amp; Results'!$C$13*720/42</f>
        <v>2057.1428571428573</v>
      </c>
      <c r="N110" s="27">
        <f t="shared" si="16"/>
        <v>1.68</v>
      </c>
      <c r="O110" s="28">
        <f t="shared" si="17"/>
        <v>2057.1428571428573</v>
      </c>
      <c r="P110" s="14">
        <f>IF(A110&lt;'Input &amp; Results'!$C$16*3,(D110+1)*(1+'Input &amp; Results'!$C$7),E110)</f>
        <v>0.89999999999999991</v>
      </c>
      <c r="Q110" s="15">
        <f>IF(A110&lt;'Input &amp; Results'!$C$16,0,IF(A110&lt;('Input &amp; Results'!$C$16*2),'Input &amp; Results'!$C$15,IF(A110&lt;('Input &amp; Results'!$C$16*3),'Input &amp; Results'!$C$15*2,'Input &amp; Results'!$C$15*3)))</f>
        <v>2.016</v>
      </c>
      <c r="R110" s="15">
        <f>IF(A110&lt;6,(ROUNDUP((P110-Q110)/'Input &amp; Results'!$C$10,0))*'Input &amp; Results'!$C$10,IF((P110-Q110)&lt;0,0,(ROUNDUP((P110-Q110)/'Input &amp; Results'!$C$12,0))*'Input &amp; Results'!$C$12))</f>
        <v>0</v>
      </c>
      <c r="S110" s="16">
        <f t="shared" si="18"/>
        <v>2.016</v>
      </c>
      <c r="T110" s="38">
        <f>R110/'Input &amp; Results'!$C$12*'Input &amp; Results'!$C$13*720/42</f>
        <v>0</v>
      </c>
      <c r="U110">
        <f t="shared" si="19"/>
        <v>9</v>
      </c>
    </row>
    <row r="111" spans="1:21" x14ac:dyDescent="0.35">
      <c r="A111">
        <v>109</v>
      </c>
      <c r="B111" s="7">
        <f>IF(A111&lt;'Input &amp; Results'!$C$6,MIN('Input &amp; Results'!$C$2+'Input &amp; Results'!$C$4*A111,'Input &amp; Results'!$C$3),MAX('Input &amp; Results'!C$3-('Input &amp; Results'!$C$3/('Input &amp; Results'!$C$5-'Input &amp; Results'!$C$6))*(A111-'Input &amp; Results'!$C$6),0))</f>
        <v>458.33333333333331</v>
      </c>
      <c r="C111" s="8">
        <f>IF(A111&lt;('Input &amp; Results'!$C$5*0.15),1.5,IF(A111&lt;('Input &amp; Results'!$C$5*0.25),2.5,IF(A111&lt;('Input &amp; Results'!$C$5*0.9),3.5,1.5)))</f>
        <v>1.5</v>
      </c>
      <c r="D111" s="8">
        <f t="shared" si="11"/>
        <v>0.6875</v>
      </c>
      <c r="E111" s="9">
        <f>D111*(1+'Input &amp; Results'!$C$7)</f>
        <v>0.82499999999999996</v>
      </c>
      <c r="F111">
        <f t="shared" si="12"/>
        <v>4.5168749999999998</v>
      </c>
      <c r="G111">
        <f t="shared" si="13"/>
        <v>1824.8174999999999</v>
      </c>
      <c r="H111">
        <f t="shared" si="14"/>
        <v>0.45090622683469234</v>
      </c>
      <c r="I111" s="10">
        <f>IF(A111&lt;12,(ROUNDUP(E111/'Input &amp; Results'!$C$10,0))*'Input &amp; Results'!$C$10,0)</f>
        <v>0</v>
      </c>
      <c r="J111" s="11">
        <f>IF(A111&gt;11,(ROUNDUP(E111/'Input &amp; Results'!$C$12,0))*'Input &amp; Results'!$C$12,0)</f>
        <v>0.84</v>
      </c>
      <c r="K111" s="11">
        <f t="shared" si="15"/>
        <v>0.84</v>
      </c>
      <c r="L111" s="11">
        <f>(I111/'Input &amp; Results'!$C$10)*'Input &amp; Results'!$C$11*720/42</f>
        <v>0</v>
      </c>
      <c r="M111" s="28">
        <f>(J111/'Input &amp; Results'!$C$12)*'Input &amp; Results'!$C$13*720/42</f>
        <v>1028.5714285714287</v>
      </c>
      <c r="N111" s="27">
        <f t="shared" si="16"/>
        <v>0.84</v>
      </c>
      <c r="O111" s="28">
        <f t="shared" si="17"/>
        <v>1028.5714285714287</v>
      </c>
      <c r="P111" s="14">
        <f>IF(A111&lt;'Input &amp; Results'!$C$16*3,(D111+1)*(1+'Input &amp; Results'!$C$7),E111)</f>
        <v>0.82499999999999996</v>
      </c>
      <c r="Q111" s="15">
        <f>IF(A111&lt;'Input &amp; Results'!$C$16,0,IF(A111&lt;('Input &amp; Results'!$C$16*2),'Input &amp; Results'!$C$15,IF(A111&lt;('Input &amp; Results'!$C$16*3),'Input &amp; Results'!$C$15*2,'Input &amp; Results'!$C$15*3)))</f>
        <v>2.016</v>
      </c>
      <c r="R111" s="15">
        <f>IF(A111&lt;6,(ROUNDUP((P111-Q111)/'Input &amp; Results'!$C$10,0))*'Input &amp; Results'!$C$10,IF((P111-Q111)&lt;0,0,(ROUNDUP((P111-Q111)/'Input &amp; Results'!$C$12,0))*'Input &amp; Results'!$C$12))</f>
        <v>0</v>
      </c>
      <c r="S111" s="16">
        <f t="shared" si="18"/>
        <v>2.016</v>
      </c>
      <c r="T111" s="38">
        <f>R111/'Input &amp; Results'!$C$12*'Input &amp; Results'!$C$13*720/42</f>
        <v>0</v>
      </c>
      <c r="U111">
        <f t="shared" si="19"/>
        <v>10</v>
      </c>
    </row>
    <row r="112" spans="1:21" x14ac:dyDescent="0.35">
      <c r="A112">
        <v>110</v>
      </c>
      <c r="B112" s="7">
        <f>IF(A112&lt;'Input &amp; Results'!$C$6,MIN('Input &amp; Results'!$C$2+'Input &amp; Results'!$C$4*A112,'Input &amp; Results'!$C$3),MAX('Input &amp; Results'!C$3-('Input &amp; Results'!$C$3/('Input &amp; Results'!$C$5-'Input &amp; Results'!$C$6))*(A112-'Input &amp; Results'!$C$6),0))</f>
        <v>416.66666666666669</v>
      </c>
      <c r="C112" s="8">
        <f>IF(A112&lt;('Input &amp; Results'!$C$5*0.15),1.5,IF(A112&lt;('Input &amp; Results'!$C$5*0.25),2.5,IF(A112&lt;('Input &amp; Results'!$C$5*0.9),3.5,1.5)))</f>
        <v>1.5</v>
      </c>
      <c r="D112" s="8">
        <f t="shared" si="11"/>
        <v>0.625</v>
      </c>
      <c r="E112" s="9">
        <f>D112*(1+'Input &amp; Results'!$C$7)</f>
        <v>0.75</v>
      </c>
      <c r="F112">
        <f t="shared" si="12"/>
        <v>4.1062500000000002</v>
      </c>
      <c r="G112">
        <f t="shared" si="13"/>
        <v>1658.9250000000002</v>
      </c>
      <c r="H112">
        <f t="shared" si="14"/>
        <v>0.4099147516679022</v>
      </c>
      <c r="I112" s="10">
        <f>IF(A112&lt;12,(ROUNDUP(E112/'Input &amp; Results'!$C$10,0))*'Input &amp; Results'!$C$10,0)</f>
        <v>0</v>
      </c>
      <c r="J112" s="11">
        <f>IF(A112&gt;11,(ROUNDUP(E112/'Input &amp; Results'!$C$12,0))*'Input &amp; Results'!$C$12,0)</f>
        <v>0.84</v>
      </c>
      <c r="K112" s="11">
        <f t="shared" si="15"/>
        <v>0.84</v>
      </c>
      <c r="L112" s="11">
        <f>(I112/'Input &amp; Results'!$C$10)*'Input &amp; Results'!$C$11*720/42</f>
        <v>0</v>
      </c>
      <c r="M112" s="28">
        <f>(J112/'Input &amp; Results'!$C$12)*'Input &amp; Results'!$C$13*720/42</f>
        <v>1028.5714285714287</v>
      </c>
      <c r="N112" s="27">
        <f t="shared" si="16"/>
        <v>0.84</v>
      </c>
      <c r="O112" s="28">
        <f t="shared" si="17"/>
        <v>1028.5714285714287</v>
      </c>
      <c r="P112" s="14">
        <f>IF(A112&lt;'Input &amp; Results'!$C$16*3,(D112+1)*(1+'Input &amp; Results'!$C$7),E112)</f>
        <v>0.75</v>
      </c>
      <c r="Q112" s="15">
        <f>IF(A112&lt;'Input &amp; Results'!$C$16,0,IF(A112&lt;('Input &amp; Results'!$C$16*2),'Input &amp; Results'!$C$15,IF(A112&lt;('Input &amp; Results'!$C$16*3),'Input &amp; Results'!$C$15*2,'Input &amp; Results'!$C$15*3)))</f>
        <v>2.016</v>
      </c>
      <c r="R112" s="15">
        <f>IF(A112&lt;6,(ROUNDUP((P112-Q112)/'Input &amp; Results'!$C$10,0))*'Input &amp; Results'!$C$10,IF((P112-Q112)&lt;0,0,(ROUNDUP((P112-Q112)/'Input &amp; Results'!$C$12,0))*'Input &amp; Results'!$C$12))</f>
        <v>0</v>
      </c>
      <c r="S112" s="16">
        <f t="shared" si="18"/>
        <v>2.016</v>
      </c>
      <c r="T112" s="38">
        <f>R112/'Input &amp; Results'!$C$12*'Input &amp; Results'!$C$13*720/42</f>
        <v>0</v>
      </c>
      <c r="U112">
        <f t="shared" si="19"/>
        <v>10</v>
      </c>
    </row>
    <row r="113" spans="1:21" x14ac:dyDescent="0.35">
      <c r="A113">
        <v>111</v>
      </c>
      <c r="B113" s="7">
        <f>IF(A113&lt;'Input &amp; Results'!$C$6,MIN('Input &amp; Results'!$C$2+'Input &amp; Results'!$C$4*A113,'Input &amp; Results'!$C$3),MAX('Input &amp; Results'!C$3-('Input &amp; Results'!$C$3/('Input &amp; Results'!$C$5-'Input &amp; Results'!$C$6))*(A113-'Input &amp; Results'!$C$6),0))</f>
        <v>375</v>
      </c>
      <c r="C113" s="8">
        <f>IF(A113&lt;('Input &amp; Results'!$C$5*0.15),1.5,IF(A113&lt;('Input &amp; Results'!$C$5*0.25),2.5,IF(A113&lt;('Input &amp; Results'!$C$5*0.9),3.5,1.5)))</f>
        <v>1.5</v>
      </c>
      <c r="D113" s="8">
        <f t="shared" si="11"/>
        <v>0.5625</v>
      </c>
      <c r="E113" s="9">
        <f>D113*(1+'Input &amp; Results'!$C$7)</f>
        <v>0.67499999999999993</v>
      </c>
      <c r="F113">
        <f t="shared" si="12"/>
        <v>3.6956250000000002</v>
      </c>
      <c r="G113">
        <f t="shared" si="13"/>
        <v>1493.0325</v>
      </c>
      <c r="H113">
        <f t="shared" si="14"/>
        <v>0.36892327650111195</v>
      </c>
      <c r="I113" s="10">
        <f>IF(A113&lt;12,(ROUNDUP(E113/'Input &amp; Results'!$C$10,0))*'Input &amp; Results'!$C$10,0)</f>
        <v>0</v>
      </c>
      <c r="J113" s="11">
        <f>IF(A113&gt;11,(ROUNDUP(E113/'Input &amp; Results'!$C$12,0))*'Input &amp; Results'!$C$12,0)</f>
        <v>0.84</v>
      </c>
      <c r="K113" s="11">
        <f t="shared" si="15"/>
        <v>0.84</v>
      </c>
      <c r="L113" s="11">
        <f>(I113/'Input &amp; Results'!$C$10)*'Input &amp; Results'!$C$11*720/42</f>
        <v>0</v>
      </c>
      <c r="M113" s="28">
        <f>(J113/'Input &amp; Results'!$C$12)*'Input &amp; Results'!$C$13*720/42</f>
        <v>1028.5714285714287</v>
      </c>
      <c r="N113" s="27">
        <f t="shared" si="16"/>
        <v>0.84</v>
      </c>
      <c r="O113" s="28">
        <f t="shared" si="17"/>
        <v>1028.5714285714287</v>
      </c>
      <c r="P113" s="14">
        <f>IF(A113&lt;'Input &amp; Results'!$C$16*3,(D113+1)*(1+'Input &amp; Results'!$C$7),E113)</f>
        <v>0.67499999999999993</v>
      </c>
      <c r="Q113" s="15">
        <f>IF(A113&lt;'Input &amp; Results'!$C$16,0,IF(A113&lt;('Input &amp; Results'!$C$16*2),'Input &amp; Results'!$C$15,IF(A113&lt;('Input &amp; Results'!$C$16*3),'Input &amp; Results'!$C$15*2,'Input &amp; Results'!$C$15*3)))</f>
        <v>2.016</v>
      </c>
      <c r="R113" s="15">
        <f>IF(A113&lt;6,(ROUNDUP((P113-Q113)/'Input &amp; Results'!$C$10,0))*'Input &amp; Results'!$C$10,IF((P113-Q113)&lt;0,0,(ROUNDUP((P113-Q113)/'Input &amp; Results'!$C$12,0))*'Input &amp; Results'!$C$12))</f>
        <v>0</v>
      </c>
      <c r="S113" s="16">
        <f t="shared" si="18"/>
        <v>2.016</v>
      </c>
      <c r="T113" s="38">
        <f>R113/'Input &amp; Results'!$C$12*'Input &amp; Results'!$C$13*720/42</f>
        <v>0</v>
      </c>
      <c r="U113">
        <f t="shared" si="19"/>
        <v>10</v>
      </c>
    </row>
    <row r="114" spans="1:21" x14ac:dyDescent="0.35">
      <c r="A114">
        <v>112</v>
      </c>
      <c r="B114" s="7">
        <f>IF(A114&lt;'Input &amp; Results'!$C$6,MIN('Input &amp; Results'!$C$2+'Input &amp; Results'!$C$4*A114,'Input &amp; Results'!$C$3),MAX('Input &amp; Results'!C$3-('Input &amp; Results'!$C$3/('Input &amp; Results'!$C$5-'Input &amp; Results'!$C$6))*(A114-'Input &amp; Results'!$C$6),0))</f>
        <v>333.33333333333337</v>
      </c>
      <c r="C114" s="8">
        <f>IF(A114&lt;('Input &amp; Results'!$C$5*0.15),1.5,IF(A114&lt;('Input &amp; Results'!$C$5*0.25),2.5,IF(A114&lt;('Input &amp; Results'!$C$5*0.9),3.5,1.5)))</f>
        <v>1.5</v>
      </c>
      <c r="D114" s="8">
        <f t="shared" si="11"/>
        <v>0.50000000000000011</v>
      </c>
      <c r="E114" s="9">
        <f>D114*(1+'Input &amp; Results'!$C$7)</f>
        <v>0.60000000000000009</v>
      </c>
      <c r="F114">
        <f t="shared" si="12"/>
        <v>3.2850000000000006</v>
      </c>
      <c r="G114">
        <f t="shared" si="13"/>
        <v>1327.1400000000003</v>
      </c>
      <c r="H114">
        <f t="shared" si="14"/>
        <v>0.32793180133432182</v>
      </c>
      <c r="I114" s="10">
        <f>IF(A114&lt;12,(ROUNDUP(E114/'Input &amp; Results'!$C$10,0))*'Input &amp; Results'!$C$10,0)</f>
        <v>0</v>
      </c>
      <c r="J114" s="11">
        <f>IF(A114&gt;11,(ROUNDUP(E114/'Input &amp; Results'!$C$12,0))*'Input &amp; Results'!$C$12,0)</f>
        <v>0.84</v>
      </c>
      <c r="K114" s="11">
        <f t="shared" si="15"/>
        <v>0.84</v>
      </c>
      <c r="L114" s="11">
        <f>(I114/'Input &amp; Results'!$C$10)*'Input &amp; Results'!$C$11*720/42</f>
        <v>0</v>
      </c>
      <c r="M114" s="28">
        <f>(J114/'Input &amp; Results'!$C$12)*'Input &amp; Results'!$C$13*720/42</f>
        <v>1028.5714285714287</v>
      </c>
      <c r="N114" s="27">
        <f t="shared" si="16"/>
        <v>0.84</v>
      </c>
      <c r="O114" s="28">
        <f t="shared" si="17"/>
        <v>1028.5714285714287</v>
      </c>
      <c r="P114" s="14">
        <f>IF(A114&lt;'Input &amp; Results'!$C$16*3,(D114+1)*(1+'Input &amp; Results'!$C$7),E114)</f>
        <v>0.60000000000000009</v>
      </c>
      <c r="Q114" s="15">
        <f>IF(A114&lt;'Input &amp; Results'!$C$16,0,IF(A114&lt;('Input &amp; Results'!$C$16*2),'Input &amp; Results'!$C$15,IF(A114&lt;('Input &amp; Results'!$C$16*3),'Input &amp; Results'!$C$15*2,'Input &amp; Results'!$C$15*3)))</f>
        <v>2.016</v>
      </c>
      <c r="R114" s="15">
        <f>IF(A114&lt;6,(ROUNDUP((P114-Q114)/'Input &amp; Results'!$C$10,0))*'Input &amp; Results'!$C$10,IF((P114-Q114)&lt;0,0,(ROUNDUP((P114-Q114)/'Input &amp; Results'!$C$12,0))*'Input &amp; Results'!$C$12))</f>
        <v>0</v>
      </c>
      <c r="S114" s="16">
        <f t="shared" si="18"/>
        <v>2.016</v>
      </c>
      <c r="T114" s="38">
        <f>R114/'Input &amp; Results'!$C$12*'Input &amp; Results'!$C$13*720/42</f>
        <v>0</v>
      </c>
      <c r="U114">
        <f t="shared" si="19"/>
        <v>10</v>
      </c>
    </row>
    <row r="115" spans="1:21" x14ac:dyDescent="0.35">
      <c r="A115">
        <v>113</v>
      </c>
      <c r="B115" s="7">
        <f>IF(A115&lt;'Input &amp; Results'!$C$6,MIN('Input &amp; Results'!$C$2+'Input &amp; Results'!$C$4*A115,'Input &amp; Results'!$C$3),MAX('Input &amp; Results'!C$3-('Input &amp; Results'!$C$3/('Input &amp; Results'!$C$5-'Input &amp; Results'!$C$6))*(A115-'Input &amp; Results'!$C$6),0))</f>
        <v>291.66666666666669</v>
      </c>
      <c r="C115" s="8">
        <f>IF(A115&lt;('Input &amp; Results'!$C$5*0.15),1.5,IF(A115&lt;('Input &amp; Results'!$C$5*0.25),2.5,IF(A115&lt;('Input &amp; Results'!$C$5*0.9),3.5,1.5)))</f>
        <v>1.5</v>
      </c>
      <c r="D115" s="8">
        <f t="shared" si="11"/>
        <v>0.4375</v>
      </c>
      <c r="E115" s="9">
        <f>D115*(1+'Input &amp; Results'!$C$7)</f>
        <v>0.52500000000000002</v>
      </c>
      <c r="F115">
        <f t="shared" si="12"/>
        <v>2.8743750000000001</v>
      </c>
      <c r="G115">
        <f t="shared" si="13"/>
        <v>1161.2474999999999</v>
      </c>
      <c r="H115">
        <f t="shared" si="14"/>
        <v>0.28694032616753151</v>
      </c>
      <c r="I115" s="10">
        <f>IF(A115&lt;12,(ROUNDUP(E115/'Input &amp; Results'!$C$10,0))*'Input &amp; Results'!$C$10,0)</f>
        <v>0</v>
      </c>
      <c r="J115" s="11">
        <f>IF(A115&gt;11,(ROUNDUP(E115/'Input &amp; Results'!$C$12,0))*'Input &amp; Results'!$C$12,0)</f>
        <v>0.84</v>
      </c>
      <c r="K115" s="11">
        <f t="shared" si="15"/>
        <v>0.84</v>
      </c>
      <c r="L115" s="11">
        <f>(I115/'Input &amp; Results'!$C$10)*'Input &amp; Results'!$C$11*720/42</f>
        <v>0</v>
      </c>
      <c r="M115" s="28">
        <f>(J115/'Input &amp; Results'!$C$12)*'Input &amp; Results'!$C$13*720/42</f>
        <v>1028.5714285714287</v>
      </c>
      <c r="N115" s="27">
        <f t="shared" si="16"/>
        <v>0.84</v>
      </c>
      <c r="O115" s="28">
        <f t="shared" si="17"/>
        <v>1028.5714285714287</v>
      </c>
      <c r="P115" s="14">
        <f>IF(A115&lt;'Input &amp; Results'!$C$16*3,(D115+1)*(1+'Input &amp; Results'!$C$7),E115)</f>
        <v>0.52500000000000002</v>
      </c>
      <c r="Q115" s="15">
        <f>IF(A115&lt;'Input &amp; Results'!$C$16,0,IF(A115&lt;('Input &amp; Results'!$C$16*2),'Input &amp; Results'!$C$15,IF(A115&lt;('Input &amp; Results'!$C$16*3),'Input &amp; Results'!$C$15*2,'Input &amp; Results'!$C$15*3)))</f>
        <v>2.016</v>
      </c>
      <c r="R115" s="15">
        <f>IF(A115&lt;6,(ROUNDUP((P115-Q115)/'Input &amp; Results'!$C$10,0))*'Input &amp; Results'!$C$10,IF((P115-Q115)&lt;0,0,(ROUNDUP((P115-Q115)/'Input &amp; Results'!$C$12,0))*'Input &amp; Results'!$C$12))</f>
        <v>0</v>
      </c>
      <c r="S115" s="16">
        <f t="shared" si="18"/>
        <v>2.016</v>
      </c>
      <c r="T115" s="38">
        <f>R115/'Input &amp; Results'!$C$12*'Input &amp; Results'!$C$13*720/42</f>
        <v>0</v>
      </c>
      <c r="U115">
        <f t="shared" si="19"/>
        <v>10</v>
      </c>
    </row>
    <row r="116" spans="1:21" x14ac:dyDescent="0.35">
      <c r="A116">
        <v>114</v>
      </c>
      <c r="B116" s="7">
        <f>IF(A116&lt;'Input &amp; Results'!$C$6,MIN('Input &amp; Results'!$C$2+'Input &amp; Results'!$C$4*A116,'Input &amp; Results'!$C$3),MAX('Input &amp; Results'!C$3-('Input &amp; Results'!$C$3/('Input &amp; Results'!$C$5-'Input &amp; Results'!$C$6))*(A116-'Input &amp; Results'!$C$6),0))</f>
        <v>250</v>
      </c>
      <c r="C116" s="8">
        <f>IF(A116&lt;('Input &amp; Results'!$C$5*0.15),1.5,IF(A116&lt;('Input &amp; Results'!$C$5*0.25),2.5,IF(A116&lt;('Input &amp; Results'!$C$5*0.9),3.5,1.5)))</f>
        <v>1.5</v>
      </c>
      <c r="D116" s="8">
        <f t="shared" si="11"/>
        <v>0.375</v>
      </c>
      <c r="E116" s="9">
        <f>D116*(1+'Input &amp; Results'!$C$7)</f>
        <v>0.44999999999999996</v>
      </c>
      <c r="F116">
        <f t="shared" si="12"/>
        <v>2.4637500000000001</v>
      </c>
      <c r="G116">
        <f t="shared" si="13"/>
        <v>995.35500000000002</v>
      </c>
      <c r="H116">
        <f t="shared" si="14"/>
        <v>0.24594885100074129</v>
      </c>
      <c r="I116" s="10">
        <f>IF(A116&lt;12,(ROUNDUP(E116/'Input &amp; Results'!$C$10,0))*'Input &amp; Results'!$C$10,0)</f>
        <v>0</v>
      </c>
      <c r="J116" s="11">
        <f>IF(A116&gt;11,(ROUNDUP(E116/'Input &amp; Results'!$C$12,0))*'Input &amp; Results'!$C$12,0)</f>
        <v>0.84</v>
      </c>
      <c r="K116" s="11">
        <f t="shared" si="15"/>
        <v>0.84</v>
      </c>
      <c r="L116" s="11">
        <f>(I116/'Input &amp; Results'!$C$10)*'Input &amp; Results'!$C$11*720/42</f>
        <v>0</v>
      </c>
      <c r="M116" s="28">
        <f>(J116/'Input &amp; Results'!$C$12)*'Input &amp; Results'!$C$13*720/42</f>
        <v>1028.5714285714287</v>
      </c>
      <c r="N116" s="27">
        <f t="shared" si="16"/>
        <v>0.84</v>
      </c>
      <c r="O116" s="28">
        <f t="shared" si="17"/>
        <v>1028.5714285714287</v>
      </c>
      <c r="P116" s="14">
        <f>IF(A116&lt;'Input &amp; Results'!$C$16*3,(D116+1)*(1+'Input &amp; Results'!$C$7),E116)</f>
        <v>0.44999999999999996</v>
      </c>
      <c r="Q116" s="15">
        <f>IF(A116&lt;'Input &amp; Results'!$C$16,0,IF(A116&lt;('Input &amp; Results'!$C$16*2),'Input &amp; Results'!$C$15,IF(A116&lt;('Input &amp; Results'!$C$16*3),'Input &amp; Results'!$C$15*2,'Input &amp; Results'!$C$15*3)))</f>
        <v>2.016</v>
      </c>
      <c r="R116" s="15">
        <f>IF(A116&lt;6,(ROUNDUP((P116-Q116)/'Input &amp; Results'!$C$10,0))*'Input &amp; Results'!$C$10,IF((P116-Q116)&lt;0,0,(ROUNDUP((P116-Q116)/'Input &amp; Results'!$C$12,0))*'Input &amp; Results'!$C$12))</f>
        <v>0</v>
      </c>
      <c r="S116" s="16">
        <f t="shared" si="18"/>
        <v>2.016</v>
      </c>
      <c r="T116" s="38">
        <f>R116/'Input &amp; Results'!$C$12*'Input &amp; Results'!$C$13*720/42</f>
        <v>0</v>
      </c>
      <c r="U116">
        <f t="shared" si="19"/>
        <v>10</v>
      </c>
    </row>
    <row r="117" spans="1:21" x14ac:dyDescent="0.35">
      <c r="A117">
        <v>115</v>
      </c>
      <c r="B117" s="7">
        <f>IF(A117&lt;'Input &amp; Results'!$C$6,MIN('Input &amp; Results'!$C$2+'Input &amp; Results'!$C$4*A117,'Input &amp; Results'!$C$3),MAX('Input &amp; Results'!C$3-('Input &amp; Results'!$C$3/('Input &amp; Results'!$C$5-'Input &amp; Results'!$C$6))*(A117-'Input &amp; Results'!$C$6),0))</f>
        <v>208.33333333333337</v>
      </c>
      <c r="C117" s="8">
        <f>IF(A117&lt;('Input &amp; Results'!$C$5*0.15),1.5,IF(A117&lt;('Input &amp; Results'!$C$5*0.25),2.5,IF(A117&lt;('Input &amp; Results'!$C$5*0.9),3.5,1.5)))</f>
        <v>1.5</v>
      </c>
      <c r="D117" s="8">
        <f t="shared" si="11"/>
        <v>0.31250000000000006</v>
      </c>
      <c r="E117" s="9">
        <f>D117*(1+'Input &amp; Results'!$C$7)</f>
        <v>0.37500000000000006</v>
      </c>
      <c r="F117">
        <f t="shared" si="12"/>
        <v>2.0531250000000005</v>
      </c>
      <c r="G117">
        <f t="shared" si="13"/>
        <v>829.4625000000002</v>
      </c>
      <c r="H117">
        <f t="shared" si="14"/>
        <v>0.20495737583395113</v>
      </c>
      <c r="I117" s="10">
        <f>IF(A117&lt;12,(ROUNDUP(E117/'Input &amp; Results'!$C$10,0))*'Input &amp; Results'!$C$10,0)</f>
        <v>0</v>
      </c>
      <c r="J117" s="11">
        <f>IF(A117&gt;11,(ROUNDUP(E117/'Input &amp; Results'!$C$12,0))*'Input &amp; Results'!$C$12,0)</f>
        <v>0.84</v>
      </c>
      <c r="K117" s="11">
        <f t="shared" si="15"/>
        <v>0.84</v>
      </c>
      <c r="L117" s="11">
        <f>(I117/'Input &amp; Results'!$C$10)*'Input &amp; Results'!$C$11*720/42</f>
        <v>0</v>
      </c>
      <c r="M117" s="28">
        <f>(J117/'Input &amp; Results'!$C$12)*'Input &amp; Results'!$C$13*720/42</f>
        <v>1028.5714285714287</v>
      </c>
      <c r="N117" s="27">
        <f t="shared" si="16"/>
        <v>0.84</v>
      </c>
      <c r="O117" s="28">
        <f t="shared" si="17"/>
        <v>1028.5714285714287</v>
      </c>
      <c r="P117" s="14">
        <f>IF(A117&lt;'Input &amp; Results'!$C$16*3,(D117+1)*(1+'Input &amp; Results'!$C$7),E117)</f>
        <v>0.37500000000000006</v>
      </c>
      <c r="Q117" s="15">
        <f>IF(A117&lt;'Input &amp; Results'!$C$16,0,IF(A117&lt;('Input &amp; Results'!$C$16*2),'Input &amp; Results'!$C$15,IF(A117&lt;('Input &amp; Results'!$C$16*3),'Input &amp; Results'!$C$15*2,'Input &amp; Results'!$C$15*3)))</f>
        <v>2.016</v>
      </c>
      <c r="R117" s="15">
        <f>IF(A117&lt;6,(ROUNDUP((P117-Q117)/'Input &amp; Results'!$C$10,0))*'Input &amp; Results'!$C$10,IF((P117-Q117)&lt;0,0,(ROUNDUP((P117-Q117)/'Input &amp; Results'!$C$12,0))*'Input &amp; Results'!$C$12))</f>
        <v>0</v>
      </c>
      <c r="S117" s="16">
        <f t="shared" si="18"/>
        <v>2.016</v>
      </c>
      <c r="T117" s="38">
        <f>R117/'Input &amp; Results'!$C$12*'Input &amp; Results'!$C$13*720/42</f>
        <v>0</v>
      </c>
      <c r="U117">
        <f t="shared" si="19"/>
        <v>10</v>
      </c>
    </row>
    <row r="118" spans="1:21" x14ac:dyDescent="0.35">
      <c r="A118">
        <v>116</v>
      </c>
      <c r="B118" s="7">
        <f>IF(A118&lt;'Input &amp; Results'!$C$6,MIN('Input &amp; Results'!$C$2+'Input &amp; Results'!$C$4*A118,'Input &amp; Results'!$C$3),MAX('Input &amp; Results'!C$3-('Input &amp; Results'!$C$3/('Input &amp; Results'!$C$5-'Input &amp; Results'!$C$6))*(A118-'Input &amp; Results'!$C$6),0))</f>
        <v>166.66666666666669</v>
      </c>
      <c r="C118" s="8">
        <f>IF(A118&lt;('Input &amp; Results'!$C$5*0.15),1.5,IF(A118&lt;('Input &amp; Results'!$C$5*0.25),2.5,IF(A118&lt;('Input &amp; Results'!$C$5*0.9),3.5,1.5)))</f>
        <v>1.5</v>
      </c>
      <c r="D118" s="8">
        <f t="shared" si="11"/>
        <v>0.25000000000000006</v>
      </c>
      <c r="E118" s="9">
        <f>D118*(1+'Input &amp; Results'!$C$7)</f>
        <v>0.30000000000000004</v>
      </c>
      <c r="F118">
        <f t="shared" si="12"/>
        <v>1.6425000000000003</v>
      </c>
      <c r="G118">
        <f t="shared" si="13"/>
        <v>663.57000000000016</v>
      </c>
      <c r="H118">
        <f t="shared" si="14"/>
        <v>0.16396590066716091</v>
      </c>
      <c r="I118" s="10">
        <f>IF(A118&lt;12,(ROUNDUP(E118/'Input &amp; Results'!$C$10,0))*'Input &amp; Results'!$C$10,0)</f>
        <v>0</v>
      </c>
      <c r="J118" s="11">
        <f>IF(A118&gt;11,(ROUNDUP(E118/'Input &amp; Results'!$C$12,0))*'Input &amp; Results'!$C$12,0)</f>
        <v>0.84</v>
      </c>
      <c r="K118" s="11">
        <f t="shared" si="15"/>
        <v>0.84</v>
      </c>
      <c r="L118" s="11">
        <f>(I118/'Input &amp; Results'!$C$10)*'Input &amp; Results'!$C$11*720/42</f>
        <v>0</v>
      </c>
      <c r="M118" s="28">
        <f>(J118/'Input &amp; Results'!$C$12)*'Input &amp; Results'!$C$13*720/42</f>
        <v>1028.5714285714287</v>
      </c>
      <c r="N118" s="27">
        <f t="shared" si="16"/>
        <v>0.84</v>
      </c>
      <c r="O118" s="28">
        <f t="shared" si="17"/>
        <v>1028.5714285714287</v>
      </c>
      <c r="P118" s="14">
        <f>IF(A118&lt;'Input &amp; Results'!$C$16*3,(D118+1)*(1+'Input &amp; Results'!$C$7),E118)</f>
        <v>0.30000000000000004</v>
      </c>
      <c r="Q118" s="15">
        <f>IF(A118&lt;'Input &amp; Results'!$C$16,0,IF(A118&lt;('Input &amp; Results'!$C$16*2),'Input &amp; Results'!$C$15,IF(A118&lt;('Input &amp; Results'!$C$16*3),'Input &amp; Results'!$C$15*2,'Input &amp; Results'!$C$15*3)))</f>
        <v>2.016</v>
      </c>
      <c r="R118" s="15">
        <f>IF(A118&lt;6,(ROUNDUP((P118-Q118)/'Input &amp; Results'!$C$10,0))*'Input &amp; Results'!$C$10,IF((P118-Q118)&lt;0,0,(ROUNDUP((P118-Q118)/'Input &amp; Results'!$C$12,0))*'Input &amp; Results'!$C$12))</f>
        <v>0</v>
      </c>
      <c r="S118" s="16">
        <f t="shared" si="18"/>
        <v>2.016</v>
      </c>
      <c r="T118" s="38">
        <f>R118/'Input &amp; Results'!$C$12*'Input &amp; Results'!$C$13*720/42</f>
        <v>0</v>
      </c>
      <c r="U118">
        <f t="shared" si="19"/>
        <v>10</v>
      </c>
    </row>
    <row r="119" spans="1:21" x14ac:dyDescent="0.35">
      <c r="A119">
        <v>117</v>
      </c>
      <c r="B119" s="7">
        <f>IF(A119&lt;'Input &amp; Results'!$C$6,MIN('Input &amp; Results'!$C$2+'Input &amp; Results'!$C$4*A119,'Input &amp; Results'!$C$3),MAX('Input &amp; Results'!C$3-('Input &amp; Results'!$C$3/('Input &amp; Results'!$C$5-'Input &amp; Results'!$C$6))*(A119-'Input &amp; Results'!$C$6),0))</f>
        <v>125</v>
      </c>
      <c r="C119" s="8">
        <f>IF(A119&lt;('Input &amp; Results'!$C$5*0.15),1.5,IF(A119&lt;('Input &amp; Results'!$C$5*0.25),2.5,IF(A119&lt;('Input &amp; Results'!$C$5*0.9),3.5,1.5)))</f>
        <v>1.5</v>
      </c>
      <c r="D119" s="8">
        <f t="shared" si="11"/>
        <v>0.1875</v>
      </c>
      <c r="E119" s="9">
        <f>D119*(1+'Input &amp; Results'!$C$7)</f>
        <v>0.22499999999999998</v>
      </c>
      <c r="F119">
        <f t="shared" si="12"/>
        <v>1.2318750000000001</v>
      </c>
      <c r="G119">
        <f t="shared" si="13"/>
        <v>497.67750000000001</v>
      </c>
      <c r="H119">
        <f t="shared" si="14"/>
        <v>0.12297442550037065</v>
      </c>
      <c r="I119" s="10">
        <f>IF(A119&lt;12,(ROUNDUP(E119/'Input &amp; Results'!$C$10,0))*'Input &amp; Results'!$C$10,0)</f>
        <v>0</v>
      </c>
      <c r="J119" s="11">
        <f>IF(A119&gt;11,(ROUNDUP(E119/'Input &amp; Results'!$C$12,0))*'Input &amp; Results'!$C$12,0)</f>
        <v>0.84</v>
      </c>
      <c r="K119" s="11">
        <f t="shared" si="15"/>
        <v>0.84</v>
      </c>
      <c r="L119" s="11">
        <f>(I119/'Input &amp; Results'!$C$10)*'Input &amp; Results'!$C$11*720/42</f>
        <v>0</v>
      </c>
      <c r="M119" s="28">
        <f>(J119/'Input &amp; Results'!$C$12)*'Input &amp; Results'!$C$13*720/42</f>
        <v>1028.5714285714287</v>
      </c>
      <c r="N119" s="27">
        <f t="shared" si="16"/>
        <v>0.84</v>
      </c>
      <c r="O119" s="28">
        <f t="shared" si="17"/>
        <v>1028.5714285714287</v>
      </c>
      <c r="P119" s="14">
        <f>IF(A119&lt;'Input &amp; Results'!$C$16*3,(D119+1)*(1+'Input &amp; Results'!$C$7),E119)</f>
        <v>0.22499999999999998</v>
      </c>
      <c r="Q119" s="15">
        <f>IF(A119&lt;'Input &amp; Results'!$C$16,0,IF(A119&lt;('Input &amp; Results'!$C$16*2),'Input &amp; Results'!$C$15,IF(A119&lt;('Input &amp; Results'!$C$16*3),'Input &amp; Results'!$C$15*2,'Input &amp; Results'!$C$15*3)))</f>
        <v>2.016</v>
      </c>
      <c r="R119" s="15">
        <f>IF(A119&lt;6,(ROUNDUP((P119-Q119)/'Input &amp; Results'!$C$10,0))*'Input &amp; Results'!$C$10,IF((P119-Q119)&lt;0,0,(ROUNDUP((P119-Q119)/'Input &amp; Results'!$C$12,0))*'Input &amp; Results'!$C$12))</f>
        <v>0</v>
      </c>
      <c r="S119" s="16">
        <f t="shared" si="18"/>
        <v>2.016</v>
      </c>
      <c r="T119" s="38">
        <f>R119/'Input &amp; Results'!$C$12*'Input &amp; Results'!$C$13*720/42</f>
        <v>0</v>
      </c>
      <c r="U119">
        <f t="shared" si="19"/>
        <v>10</v>
      </c>
    </row>
    <row r="120" spans="1:21" x14ac:dyDescent="0.35">
      <c r="A120">
        <v>118</v>
      </c>
      <c r="B120" s="7">
        <f>IF(A120&lt;'Input &amp; Results'!$C$6,MIN('Input &amp; Results'!$C$2+'Input &amp; Results'!$C$4*A120,'Input &amp; Results'!$C$3),MAX('Input &amp; Results'!C$3-('Input &amp; Results'!$C$3/('Input &amp; Results'!$C$5-'Input &amp; Results'!$C$6))*(A120-'Input &amp; Results'!$C$6),0))</f>
        <v>83.333333333333371</v>
      </c>
      <c r="C120" s="8">
        <f>IF(A120&lt;('Input &amp; Results'!$C$5*0.15),1.5,IF(A120&lt;('Input &amp; Results'!$C$5*0.25),2.5,IF(A120&lt;('Input &amp; Results'!$C$5*0.9),3.5,1.5)))</f>
        <v>1.5</v>
      </c>
      <c r="D120" s="8">
        <f t="shared" si="11"/>
        <v>0.12500000000000006</v>
      </c>
      <c r="E120" s="9">
        <f>D120*(1+'Input &amp; Results'!$C$7)</f>
        <v>0.15000000000000005</v>
      </c>
      <c r="F120">
        <f t="shared" si="12"/>
        <v>0.82125000000000026</v>
      </c>
      <c r="G120">
        <f t="shared" si="13"/>
        <v>331.78500000000008</v>
      </c>
      <c r="H120">
        <f t="shared" si="14"/>
        <v>8.1982950333580454E-2</v>
      </c>
      <c r="I120" s="10">
        <f>IF(A120&lt;12,(ROUNDUP(E120/'Input &amp; Results'!$C$10,0))*'Input &amp; Results'!$C$10,0)</f>
        <v>0</v>
      </c>
      <c r="J120" s="11">
        <f>IF(A120&gt;11,(ROUNDUP(E120/'Input &amp; Results'!$C$12,0))*'Input &amp; Results'!$C$12,0)</f>
        <v>0.84</v>
      </c>
      <c r="K120" s="11">
        <f t="shared" si="15"/>
        <v>0.84</v>
      </c>
      <c r="L120" s="11">
        <f>(I120/'Input &amp; Results'!$C$10)*'Input &amp; Results'!$C$11*720/42</f>
        <v>0</v>
      </c>
      <c r="M120" s="28">
        <f>(J120/'Input &amp; Results'!$C$12)*'Input &amp; Results'!$C$13*720/42</f>
        <v>1028.5714285714287</v>
      </c>
      <c r="N120" s="27">
        <f t="shared" si="16"/>
        <v>0.84</v>
      </c>
      <c r="O120" s="28">
        <f t="shared" si="17"/>
        <v>1028.5714285714287</v>
      </c>
      <c r="P120" s="14">
        <f>IF(A120&lt;'Input &amp; Results'!$C$16*3,(D120+1)*(1+'Input &amp; Results'!$C$7),E120)</f>
        <v>0.15000000000000005</v>
      </c>
      <c r="Q120" s="15">
        <f>IF(A120&lt;'Input &amp; Results'!$C$16,0,IF(A120&lt;('Input &amp; Results'!$C$16*2),'Input &amp; Results'!$C$15,IF(A120&lt;('Input &amp; Results'!$C$16*3),'Input &amp; Results'!$C$15*2,'Input &amp; Results'!$C$15*3)))</f>
        <v>2.016</v>
      </c>
      <c r="R120" s="15">
        <f>IF(A120&lt;6,(ROUNDUP((P120-Q120)/'Input &amp; Results'!$C$10,0))*'Input &amp; Results'!$C$10,IF((P120-Q120)&lt;0,0,(ROUNDUP((P120-Q120)/'Input &amp; Results'!$C$12,0))*'Input &amp; Results'!$C$12))</f>
        <v>0</v>
      </c>
      <c r="S120" s="16">
        <f t="shared" si="18"/>
        <v>2.016</v>
      </c>
      <c r="T120" s="38">
        <f>R120/'Input &amp; Results'!$C$12*'Input &amp; Results'!$C$13*720/42</f>
        <v>0</v>
      </c>
      <c r="U120">
        <f t="shared" si="19"/>
        <v>10</v>
      </c>
    </row>
    <row r="121" spans="1:21" x14ac:dyDescent="0.35">
      <c r="A121">
        <v>119</v>
      </c>
      <c r="B121" s="7">
        <f>IF(A121&lt;'Input &amp; Results'!$C$6,MIN('Input &amp; Results'!$C$2+'Input &amp; Results'!$C$4*A121,'Input &amp; Results'!$C$3),MAX('Input &amp; Results'!C$3-('Input &amp; Results'!$C$3/('Input &amp; Results'!$C$5-'Input &amp; Results'!$C$6))*(A121-'Input &amp; Results'!$C$6),0))</f>
        <v>41.666666666666686</v>
      </c>
      <c r="C121" s="8">
        <f>IF(A121&lt;('Input &amp; Results'!$C$5*0.15),1.5,IF(A121&lt;('Input &amp; Results'!$C$5*0.25),2.5,IF(A121&lt;('Input &amp; Results'!$C$5*0.9),3.5,1.5)))</f>
        <v>1.5</v>
      </c>
      <c r="D121" s="8">
        <f t="shared" si="11"/>
        <v>6.2500000000000028E-2</v>
      </c>
      <c r="E121" s="9">
        <f>D121*(1+'Input &amp; Results'!$C$7)</f>
        <v>7.5000000000000025E-2</v>
      </c>
      <c r="F121">
        <f t="shared" si="12"/>
        <v>0.41062500000000013</v>
      </c>
      <c r="G121">
        <f t="shared" si="13"/>
        <v>165.89250000000004</v>
      </c>
      <c r="H121">
        <f t="shared" si="14"/>
        <v>4.0991475166790227E-2</v>
      </c>
      <c r="I121" s="10">
        <f>IF(A121&lt;12,(ROUNDUP(E121/'Input &amp; Results'!$C$10,0))*'Input &amp; Results'!$C$10,0)</f>
        <v>0</v>
      </c>
      <c r="J121" s="11">
        <f>IF(A121&gt;11,(ROUNDUP(E121/'Input &amp; Results'!$C$12,0))*'Input &amp; Results'!$C$12,0)</f>
        <v>0.84</v>
      </c>
      <c r="K121" s="11">
        <f t="shared" si="15"/>
        <v>0.84</v>
      </c>
      <c r="L121" s="11">
        <f>(I121/'Input &amp; Results'!$C$10)*'Input &amp; Results'!$C$11*720/42</f>
        <v>0</v>
      </c>
      <c r="M121" s="28">
        <f>(J121/'Input &amp; Results'!$C$12)*'Input &amp; Results'!$C$13*720/42</f>
        <v>1028.5714285714287</v>
      </c>
      <c r="N121" s="27">
        <f t="shared" si="16"/>
        <v>0.84</v>
      </c>
      <c r="O121" s="28">
        <f t="shared" si="17"/>
        <v>1028.5714285714287</v>
      </c>
      <c r="P121" s="14">
        <f>IF(A121&lt;'Input &amp; Results'!$C$16*3,(D121+1)*(1+'Input &amp; Results'!$C$7),E121)</f>
        <v>7.5000000000000025E-2</v>
      </c>
      <c r="Q121" s="15">
        <f>IF(A121&lt;'Input &amp; Results'!$C$16,0,IF(A121&lt;('Input &amp; Results'!$C$16*2),'Input &amp; Results'!$C$15,IF(A121&lt;('Input &amp; Results'!$C$16*3),'Input &amp; Results'!$C$15*2,'Input &amp; Results'!$C$15*3)))</f>
        <v>2.016</v>
      </c>
      <c r="R121" s="15">
        <f>IF(A121&lt;6,(ROUNDUP((P121-Q121)/'Input &amp; Results'!$C$10,0))*'Input &amp; Results'!$C$10,IF((P121-Q121)&lt;0,0,(ROUNDUP((P121-Q121)/'Input &amp; Results'!$C$12,0))*'Input &amp; Results'!$C$12))</f>
        <v>0</v>
      </c>
      <c r="S121" s="16">
        <f t="shared" si="18"/>
        <v>2.016</v>
      </c>
      <c r="T121" s="38">
        <f>R121/'Input &amp; Results'!$C$12*'Input &amp; Results'!$C$13*720/42</f>
        <v>0</v>
      </c>
      <c r="U121">
        <f t="shared" si="19"/>
        <v>10</v>
      </c>
    </row>
    <row r="122" spans="1:21" ht="15" thickBot="1" x14ac:dyDescent="0.4">
      <c r="A122">
        <v>120</v>
      </c>
      <c r="B122" s="3">
        <f>IF(A122&lt;'Input &amp; Results'!$C$6,MIN('Input &amp; Results'!$C$2+'Input &amp; Results'!$C$4*A122,'Input &amp; Results'!$C$3),MAX('Input &amp; Results'!C$3-('Input &amp; Results'!$C$3/('Input &amp; Results'!$C$5-'Input &amp; Results'!$C$6))*(A122-'Input &amp; Results'!$C$6),0))</f>
        <v>0</v>
      </c>
      <c r="C122" s="4">
        <f>IF(A122&lt;('Input &amp; Results'!$C$5*0.15),1.5,IF(A122&lt;('Input &amp; Results'!$C$5*0.25),2.5,IF(A122&lt;('Input &amp; Results'!$C$5*0.9),3.5,1.5)))</f>
        <v>1.5</v>
      </c>
      <c r="D122" s="4">
        <f t="shared" si="11"/>
        <v>0</v>
      </c>
      <c r="E122" s="5">
        <f>D122*(1+'Input &amp; Results'!$C$7)</f>
        <v>0</v>
      </c>
      <c r="F122">
        <f t="shared" si="12"/>
        <v>0</v>
      </c>
      <c r="G122">
        <f t="shared" si="13"/>
        <v>0</v>
      </c>
      <c r="H122">
        <f t="shared" si="14"/>
        <v>0</v>
      </c>
      <c r="I122" s="12">
        <f>IF(A122&lt;12,(ROUNDUP(E122/'Input &amp; Results'!$C$10,0))*'Input &amp; Results'!$C$10,0)</f>
        <v>0</v>
      </c>
      <c r="J122" s="13">
        <f>IF(A122&gt;11,(ROUNDUP(E122/'Input &amp; Results'!$C$12,0))*'Input &amp; Results'!$C$12,0)</f>
        <v>0</v>
      </c>
      <c r="K122" s="13">
        <f t="shared" si="15"/>
        <v>0</v>
      </c>
      <c r="L122" s="11">
        <f>(I122/'Input &amp; Results'!$C$10)*'Input &amp; Results'!$C$11*720/42</f>
        <v>0</v>
      </c>
      <c r="M122" s="28">
        <f>(J122/'Input &amp; Results'!$C$12)*'Input &amp; Results'!$C$13*720/42</f>
        <v>0</v>
      </c>
      <c r="N122" s="27">
        <f t="shared" si="16"/>
        <v>0</v>
      </c>
      <c r="O122" s="28">
        <f t="shared" si="17"/>
        <v>0</v>
      </c>
      <c r="P122" s="14">
        <f>IF(A122&lt;'Input &amp; Results'!$C$16*3,(D122+1)*(1+'Input &amp; Results'!$C$7),E122)</f>
        <v>0</v>
      </c>
      <c r="Q122" s="17">
        <f>IF(A122&lt;'Input &amp; Results'!$C$16,0,IF(A122&lt;('Input &amp; Results'!$C$16*2),'Input &amp; Results'!$C$15,IF(A122&lt;('Input &amp; Results'!$C$16*3),'Input &amp; Results'!$C$15*2,'Input &amp; Results'!$C$15*3)))</f>
        <v>2.016</v>
      </c>
      <c r="R122" s="17">
        <f>IF(A122&lt;6,(ROUNDUP((P122-Q122)/'Input &amp; Results'!$C$10,0))*'Input &amp; Results'!$C$10,IF((P122-Q122)&lt;0,0,(ROUNDUP((P122-Q122)/'Input &amp; Results'!$C$12,0))*'Input &amp; Results'!$C$12))</f>
        <v>0</v>
      </c>
      <c r="S122" s="18">
        <f t="shared" si="18"/>
        <v>2.016</v>
      </c>
      <c r="T122" s="39">
        <f>R122/'Input &amp; Results'!$C$12*'Input &amp; Results'!$C$13*720/42</f>
        <v>0</v>
      </c>
      <c r="U122">
        <f t="shared" si="19"/>
        <v>10</v>
      </c>
    </row>
  </sheetData>
  <mergeCells count="3">
    <mergeCell ref="B1:E1"/>
    <mergeCell ref="I1:K1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&amp; Results</vt:lpstr>
      <vt:lpstr>Calcs-Advanced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Seckfort</dc:creator>
  <cp:lastModifiedBy>Cody Seckfort</cp:lastModifiedBy>
  <dcterms:created xsi:type="dcterms:W3CDTF">2025-03-18T15:17:23Z</dcterms:created>
  <dcterms:modified xsi:type="dcterms:W3CDTF">2025-04-21T21:11:29Z</dcterms:modified>
</cp:coreProperties>
</file>