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drawings/drawing4.xml" ContentType="application/vnd.openxmlformats-officedocument.drawing+xml"/>
  <Override PartName="/xl/activeX/activeX28.xml" ContentType="application/vnd.ms-office.activeX+xml"/>
  <Override PartName="/xl/activeX/activeX28.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5.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activeX/activeX31.xml" ContentType="application/vnd.ms-office.activeX+xml"/>
  <Override PartName="/xl/activeX/activeX31.bin" ContentType="application/vnd.ms-office.activeX"/>
  <Override PartName="/xl/tables/table8.xml" ContentType="application/vnd.openxmlformats-officedocument.spreadsheetml.table+xml"/>
  <Override PartName="/xl/drawings/drawing7.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8.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7.xml" ContentType="application/vnd.ms-office.activeX+xml"/>
  <Override PartName="/xl/activeX/activeX37.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sema\Documents\RAM CAS\MEJORA CONTINUA\"/>
    </mc:Choice>
  </mc:AlternateContent>
  <bookViews>
    <workbookView xWindow="0" yWindow="0" windowWidth="11490" windowHeight="1740"/>
  </bookViews>
  <sheets>
    <sheet name="CENTROCONTROL" sheetId="1" r:id="rId1"/>
    <sheet name="Login" sheetId="33" state="hidden" r:id="rId2"/>
    <sheet name="Ayuda" sheetId="32" state="hidden" r:id="rId3"/>
    <sheet name="Todas" sheetId="31" state="hidden" r:id="rId4"/>
    <sheet name="Fechas_Refrescado" sheetId="30" state="hidden" r:id="rId5"/>
    <sheet name="Directorios" sheetId="29" state="hidden" r:id="rId6"/>
    <sheet name="EMPRESA" sheetId="3" state="hidden" r:id="rId7"/>
    <sheet name="EMPRESABODEGA" sheetId="20" state="hidden" r:id="rId8"/>
    <sheet name="ARCHIVOSCB" sheetId="2" state="hidden" r:id="rId9"/>
    <sheet name="ARCHIVOSBODEGAS" sheetId="19" state="hidden" r:id="rId10"/>
    <sheet name="PERFIL" sheetId="21" state="hidden" r:id="rId11"/>
    <sheet name="PROVEEDORES" sheetId="18" state="hidden" r:id="rId12"/>
    <sheet name="DIAS_RESTANTES" sheetId="4" state="hidden" r:id="rId13"/>
    <sheet name="NUMERO_ITEMS" sheetId="5" state="hidden" r:id="rId14"/>
    <sheet name="TRANSFERENCIAS" sheetId="13" state="hidden" r:id="rId15"/>
    <sheet name="ITEMS_EMPRESA" sheetId="14" state="hidden" r:id="rId16"/>
    <sheet name="PATH" sheetId="15" state="hidden" r:id="rId17"/>
    <sheet name="AUX" sheetId="16" state="hidden" r:id="rId18"/>
    <sheet name="BorraTransfer" sheetId="17" state="hidden" r:id="rId19"/>
    <sheet name="ITEMS_SELECCIONADOS" sheetId="22" state="hidden" r:id="rId20"/>
    <sheet name="DURACION" sheetId="23" state="hidden" r:id="rId21"/>
    <sheet name="Parametros" sheetId="24" state="hidden" r:id="rId22"/>
    <sheet name="Alertas" sheetId="25" state="hidden" r:id="rId23"/>
    <sheet name="USER" sheetId="26" state="veryHidden" r:id="rId24"/>
    <sheet name="ArchivosPermitidos" sheetId="27" state="hidden" r:id="rId25"/>
  </sheets>
  <functionGroups builtInGroupCount="18"/>
  <externalReferences>
    <externalReference r:id="rId26"/>
  </externalReferences>
  <definedNames>
    <definedName name="_cboEmpresa_Range" localSheetId="0" hidden="1">{20.25,0,TRUE,3,62.25,99.75}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8"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{20.25,388.5,TRUE,3,63,95.25}</definedName>
    <definedName name="_cmdNoBorrar_Range" localSheetId="18" hidden="1">{40.5,11.25,TRUE,2,155.25,299.25}</definedName>
    <definedName name="_cmdNuevaTransfer_Range" localSheetId="0" hidden="1">{32.25,148.5,TRUE,3,87.75,27.75}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Vistas_Range" localSheetId="0" hidden="1">{18.75,205.5,TRUE,3,87.75,23.25}</definedName>
    <definedName name="_cmdVolver_Range" localSheetId="22" hidden="1">{21.75,1.5,TRUE,2,0.75,70.5}</definedName>
    <definedName name="_cmdVolver_Range" localSheetId="2" hidden="1">{22.5,108,TRUE,2,1.5,35.25}</definedName>
    <definedName name="_cmdVolver_Range" localSheetId="12" hidden="1">{21.75,468,TRUE,3,4.5,57.75}</definedName>
    <definedName name="_cmdVolver_Range" localSheetId="4" hidden="1">{21.75,0.75,TRUE,3,0,40.5}</definedName>
    <definedName name="_cmdVolver_Range" localSheetId="13"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6" hidden="1">PATH!$G$1:$I$2</definedName>
    <definedName name="Consulta_desde_DatosConsolidados" localSheetId="15" hidden="1">ITEMS_EMPRESA!$A$1:$B$2</definedName>
    <definedName name="Consulta_desde_DatosConsolidados" localSheetId="16" hidden="1">PATH!$A$1:$D$2</definedName>
    <definedName name="Consulta_desde_DatosConsolidados_1" localSheetId="15" hidden="1">ITEMS_EMPRESA!$D$1:$D$2</definedName>
    <definedName name="Consulta_desde_ODBC_RAM_CAS" localSheetId="6" hidden="1">EMPRESA!$A$1:$A$3</definedName>
    <definedName name="Consulta_desde_ODBC_RAMCAS1" localSheetId="21" hidden="1">Parametros!$A$1:$B$6</definedName>
    <definedName name="Consulta_desde_ODBC_RAMCAS1" localSheetId="16" hidden="1">PATH!$K$1:$M$2</definedName>
    <definedName name="Consulta_desde_ODBC_RAMCAS1" localSheetId="11"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2" i="24" l="1"/>
  <c r="C3" i="24"/>
  <c r="C4" i="24"/>
  <c r="C5" i="24"/>
  <c r="C6" i="24"/>
  <c r="C3" i="30" l="1"/>
  <c r="F3" i="30"/>
  <c r="G3" i="30"/>
  <c r="J3" i="30"/>
  <c r="K3" i="30"/>
  <c r="L3" i="30"/>
  <c r="M3" i="30"/>
  <c r="N3" i="30"/>
  <c r="O3" i="30"/>
  <c r="P3" i="30"/>
  <c r="H2" i="30"/>
  <c r="H3" i="30" s="1"/>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6"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<sst xmlns="http://schemas.openxmlformats.org/spreadsheetml/2006/main" count="473" uniqueCount="198">
  <si>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</si>
  <si>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</si>
  <si>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</si>
  <si>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</si>
  <si>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</si>
  <si>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</si>
  <si>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</si>
  <si>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</si>
  <si>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</si>
  <si>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</si>
  <si>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</si>
  <si>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</si>
  <si>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</si>
  <si>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</si>
  <si>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</si>
  <si>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</si>
  <si>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</si>
  <si>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</si>
  <si>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</si>
  <si>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</si>
  <si>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</si>
  <si>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</si>
  <si>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</si>
  <si>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</si>
  <si>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</si>
  <si>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</si>
  <si>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</si>
  <si>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</si>
  <si>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</si>
  <si>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</si>
  <si>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</si>
  <si>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</si>
  <si>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</si>
  <si>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</si>
  <si>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</si>
  <si>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</si>
  <si>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</si>
  <si>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</si>
  <si>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</si>
  <si>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</si>
  <si>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</si>
  <si>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</si>
  <si>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</si>
  <si>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</si>
  <si>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</si>
  <si>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</si>
  <si>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</si>
  <si>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</si>
  <si>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</si>
  <si>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</si>
  <si>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</si>
  <si>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</si>
  <si>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</si>
  <si>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</si>
  <si>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</si>
  <si>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</si>
  <si>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</si>
  <si>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</si>
  <si>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</si>
  <si>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</si>
  <si>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</si>
  <si>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</si>
  <si>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</si>
  <si>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</si>
  <si>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</si>
  <si>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</si>
  <si>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</si>
  <si>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</si>
  <si>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</si>
  <si>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</si>
  <si>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</si>
  <si>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</si>
  <si>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</si>
  <si>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</si>
  <si>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</si>
  <si>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</si>
  <si>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</si>
  <si>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</si>
  <si>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</si>
  <si>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</si>
  <si>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</si>
  <si>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</si>
  <si>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</si>
  <si>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</si>
  <si>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</si>
  <si>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</si>
  <si>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</si>
  <si>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</si>
  <si>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</si>
  <si>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</si>
  <si>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</si>
  <si>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</si>
  <si>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</si>
  <si>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</si>
  <si>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</si>
  <si>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</si>
  <si>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</si>
  <si>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</si>
  <si>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</si>
  <si>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</si>
  <si>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</si>
  <si>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</si>
  <si>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</si>
  <si>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</si>
  <si>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</si>
  <si>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</si>
  <si>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</si>
  <si>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</si>
  <si>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</si>
  <si>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</si>
  <si>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</si>
  <si>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</si>
  <si>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</si>
  <si>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</si>
  <si>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</si>
  <si>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</si>
  <si>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</si>
  <si>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</si>
  <si>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</si>
  <si>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</si>
  <si>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</si>
  <si>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</si>
  <si>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</si>
  <si>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</si>
  <si>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</si>
  <si>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</si>
  <si>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</si>
  <si>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</si>
  <si>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</si>
  <si>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</si>
  <si>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</si>
  <si>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</si>
  <si>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</si>
  <si>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</si>
  <si>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</si>
  <si>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</si>
  <si>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</si>
  <si>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</si>
  <si>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</si>
  <si>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</si>
  <si>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</si>
  <si>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</si>
  <si>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</si>
  <si>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</si>
  <si>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</si>
  <si>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Usuario: admin</t>
  </si>
  <si>
    <t>admin</t>
  </si>
  <si>
    <t>C:\Users\RAMCAS\Desktop</t>
  </si>
  <si>
    <t>Atajo para crear una nueva transferencia.</t>
  </si>
  <si>
    <t>Hora Importación Datos</t>
  </si>
  <si>
    <t>Sugerencias GDB</t>
  </si>
  <si>
    <t>HOSPICARE</t>
  </si>
  <si>
    <t>MEDITOP</t>
  </si>
  <si>
    <t>Bodega ECU</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</si>
  <si>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</si>
  <si>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</si>
  <si>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</si>
  <si>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</si>
  <si>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</si>
  <si>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</si>
  <si>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</si>
  <si>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</si>
  <si>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</si>
  <si>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</si>
  <si>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</si>
  <si>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</si>
  <si>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</si>
  <si>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</si>
  <si>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</si>
  <si>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</si>
  <si>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</si>
  <si>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</si>
  <si>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</si>
  <si>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</si>
  <si>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</si>
  <si>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</si>
  <si>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</si>
  <si>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</si>
  <si>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</si>
  <si>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</si>
  <si>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</si>
  <si>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</si>
  <si>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Clínica Kennedy</t>
  </si>
  <si>
    <t>Kennedy.xlsm</t>
  </si>
  <si>
    <t>O:\Kennedy.xlsm</t>
  </si>
  <si>
    <t>HOSPICARE.xlsm</t>
  </si>
  <si>
    <t>O:\HOSPICARE.xlsm</t>
  </si>
  <si>
    <t>Junta</t>
  </si>
  <si>
    <t>Junta.xlsm</t>
  </si>
  <si>
    <t>O:\Junta.xlsm</t>
  </si>
  <si>
    <t>Luis Vern</t>
  </si>
  <si>
    <t>Luis Vernaza.xlsm</t>
  </si>
  <si>
    <t>O:\Luis Vernaza.xlsm</t>
  </si>
  <si>
    <t>Metropolitano</t>
  </si>
  <si>
    <t>Metropolitano.xlsm</t>
  </si>
  <si>
    <t>O:\Metropolitano.xlsm</t>
  </si>
  <si>
    <t>Ítems no existentes</t>
  </si>
  <si>
    <t>Completo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</si>
</sst>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3"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1">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0" fillId="5" borderId="9" xfId="0" applyFill="1" applyBorder="1" applyAlignment="1">
      <alignment horizontal="centerContinuous"/>
    </xf>
    <xf numFmtId="0" fontId="0" fillId="5" borderId="10" xfId="0" applyFill="1" applyBorder="1" applyAlignment="1">
      <alignment horizontal="centerContinuous"/>
    </xf>
    <xf numFmtId="0" fontId="0" fillId="5" borderId="11" xfId="0" applyFill="1" applyBorder="1" applyAlignment="1">
      <alignment vertical="center"/>
    </xf>
    <xf numFmtId="0" fontId="0" fillId="5" borderId="2" xfId="0" applyFill="1" applyBorder="1" applyAlignment="1">
      <alignment vertical="center"/>
    </xf>
    <xf numFmtId="0" fontId="0" fillId="5" borderId="14" xfId="0" applyFill="1" applyBorder="1" applyAlignment="1">
      <alignment horizontal="center" vertical="center"/>
    </xf>
    <xf numFmtId="0" fontId="2" fillId="5" borderId="11" xfId="0" applyFont="1" applyFill="1" applyBorder="1" applyAlignment="1">
      <alignment horizontal="left"/>
    </xf>
    <xf numFmtId="0" fontId="0" fillId="5" borderId="8" xfId="0" applyFill="1" applyBorder="1"/>
    <xf numFmtId="0" fontId="0" fillId="5" borderId="10" xfId="0" applyFill="1" applyBorder="1"/>
    <xf numFmtId="166" fontId="0" fillId="5" borderId="17" xfId="0" applyNumberFormat="1" applyFill="1" applyBorder="1" applyProtection="1">
      <protection locked="0"/>
    </xf>
    <xf numFmtId="0" fontId="5" fillId="5" borderId="6" xfId="0" applyFont="1" applyFill="1" applyBorder="1"/>
    <xf numFmtId="0" fontId="0" fillId="5" borderId="19" xfId="0" applyFill="1" applyBorder="1"/>
    <xf numFmtId="0" fontId="0" fillId="5" borderId="0" xfId="0" applyFill="1" applyBorder="1" applyAlignment="1">
      <alignment horizontal="centerContinuous"/>
    </xf>
    <xf numFmtId="0" fontId="7" fillId="5" borderId="18" xfId="0" applyFont="1" applyFill="1" applyBorder="1"/>
    <xf numFmtId="0" fontId="6" fillId="5" borderId="13" xfId="0" applyFont="1" applyFill="1" applyBorder="1"/>
    <xf numFmtId="0" fontId="6" fillId="5" borderId="12" xfId="0" applyFont="1" applyFill="1" applyBorder="1"/>
    <xf numFmtId="0" fontId="0" fillId="5" borderId="18" xfId="0" applyFill="1" applyBorder="1"/>
    <xf numFmtId="0" fontId="0" fillId="5" borderId="12" xfId="0" applyFill="1" applyBorder="1"/>
    <xf numFmtId="0" fontId="0" fillId="5" borderId="4" xfId="0" applyFont="1" applyFill="1" applyBorder="1"/>
    <xf numFmtId="0" fontId="0" fillId="5" borderId="5" xfId="0" applyFill="1" applyBorder="1"/>
    <xf numFmtId="0" fontId="0" fillId="5" borderId="11" xfId="0" applyFill="1" applyBorder="1"/>
    <xf numFmtId="0" fontId="15" fillId="5" borderId="20" xfId="0" applyFont="1" applyFill="1" applyBorder="1"/>
    <xf numFmtId="0" fontId="7" fillId="5" borderId="21" xfId="0" applyFont="1" applyFill="1" applyBorder="1"/>
    <xf numFmtId="0" fontId="14" fillId="5" borderId="0" xfId="1" applyFill="1" applyBorder="1"/>
    <xf numFmtId="169" fontId="0" fillId="5" borderId="17" xfId="0" applyNumberFormat="1" applyFill="1" applyBorder="1" applyAlignment="1" applyProtection="1">
      <alignment horizontal="center"/>
    </xf>
    <xf numFmtId="169" fontId="0" fillId="5" borderId="15" xfId="0" applyNumberFormat="1" applyFill="1" applyBorder="1" applyAlignment="1">
      <alignment horizontal="center"/>
    </xf>
    <xf numFmtId="169" fontId="0" fillId="5" borderId="16"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7" xfId="0" applyNumberFormat="1" applyFill="1" applyBorder="1" applyProtection="1">
      <protection locked="0"/>
    </xf>
    <xf numFmtId="0" fontId="7" fillId="5" borderId="3" xfId="0" applyFont="1" applyFill="1" applyBorder="1"/>
  </cellXfs>
  <cellStyles count="4">
    <cellStyle name="Hipervínculo" xfId="1" builtinId="8"/>
    <cellStyle name="Normal" xfId="0" builtinId="0"/>
    <cellStyle name="Normal 2" xfId="2"/>
    <cellStyle name="Título" xfId="3" builtinId="15"/>
  </cellStyles>
  <dxfs count="79">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xmlMaps" Target="xmlMap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7.emf"/></Relationships>
</file>

<file path=xl/drawings/_rels/drawing3.x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5.emf"/><Relationship Id="rId18" Type="http://schemas.openxmlformats.org/officeDocument/2006/relationships/image" Target="../media/image9.emf"/><Relationship Id="rId26" Type="http://schemas.openxmlformats.org/officeDocument/2006/relationships/image" Target="../media/image1.emf"/><Relationship Id="rId3" Type="http://schemas.openxmlformats.org/officeDocument/2006/relationships/image" Target="../media/image20.emf"/><Relationship Id="rId21" Type="http://schemas.openxmlformats.org/officeDocument/2006/relationships/image" Target="../media/image6.emf"/><Relationship Id="rId7" Type="http://schemas.openxmlformats.org/officeDocument/2006/relationships/image" Target="../media/image23.emf"/><Relationship Id="rId12" Type="http://schemas.openxmlformats.org/officeDocument/2006/relationships/image" Target="../media/image13.emf"/><Relationship Id="rId17" Type="http://schemas.openxmlformats.org/officeDocument/2006/relationships/image" Target="../media/image10.emf"/><Relationship Id="rId25" Type="http://schemas.openxmlformats.org/officeDocument/2006/relationships/image" Target="../media/image2.emf"/><Relationship Id="rId2" Type="http://schemas.openxmlformats.org/officeDocument/2006/relationships/image" Target="../media/image19.emf"/><Relationship Id="rId16" Type="http://schemas.openxmlformats.org/officeDocument/2006/relationships/image" Target="../media/image11.emf"/><Relationship Id="rId20" Type="http://schemas.openxmlformats.org/officeDocument/2006/relationships/image" Target="../media/image7.emf"/><Relationship Id="rId1" Type="http://schemas.openxmlformats.org/officeDocument/2006/relationships/image" Target="../media/image18.emf"/><Relationship Id="rId6" Type="http://schemas.openxmlformats.org/officeDocument/2006/relationships/image" Target="../media/image22.emf"/><Relationship Id="rId11" Type="http://schemas.openxmlformats.org/officeDocument/2006/relationships/image" Target="../media/image24.emf"/><Relationship Id="rId24" Type="http://schemas.openxmlformats.org/officeDocument/2006/relationships/image" Target="../media/image3.emf"/><Relationship Id="rId5" Type="http://schemas.openxmlformats.org/officeDocument/2006/relationships/image" Target="../media/image21.emf"/><Relationship Id="rId15" Type="http://schemas.openxmlformats.org/officeDocument/2006/relationships/image" Target="../media/image12.emf"/><Relationship Id="rId23" Type="http://schemas.openxmlformats.org/officeDocument/2006/relationships/image" Target="../media/image4.emf"/><Relationship Id="rId10" Type="http://schemas.openxmlformats.org/officeDocument/2006/relationships/image" Target="../media/image14.emf"/><Relationship Id="rId19" Type="http://schemas.openxmlformats.org/officeDocument/2006/relationships/image" Target="../media/image8.emf"/><Relationship Id="rId4" Type="http://schemas.openxmlformats.org/officeDocument/2006/relationships/image" Target="../media/image17.emf"/><Relationship Id="rId9" Type="http://schemas.openxmlformats.org/officeDocument/2006/relationships/image" Target="../media/image15.emf"/><Relationship Id="rId14" Type="http://schemas.openxmlformats.org/officeDocument/2006/relationships/image" Target="../media/image26.emf"/><Relationship Id="rId22" Type="http://schemas.openxmlformats.org/officeDocument/2006/relationships/image" Target="../media/image5.emf"/><Relationship Id="rId27" Type="http://schemas.openxmlformats.org/officeDocument/2006/relationships/image" Target="../media/image2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2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4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428625</xdr:colOff>
          <xdr:row>4</xdr:row>
          <xdr:rowOff>19050</xdr:rowOff>
        </xdr:from>
        <xdr:to>
          <xdr:col>5</xdr:col>
          <xdr:colOff>733425</xdr:colOff>
          <xdr:row>4</xdr:row>
          <xdr:rowOff>276225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6897"/>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7</xdr:row>
          <xdr:rowOff>9525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5541"/>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78581</xdr:colOff>
      <xdr:row>4</xdr:row>
      <xdr:rowOff>30958</xdr:rowOff>
    </xdr:from>
    <xdr:to>
      <xdr:col>3</xdr:col>
      <xdr:colOff>288131</xdr:colOff>
      <xdr:row>5</xdr:row>
      <xdr:rowOff>59533</xdr:rowOff>
    </xdr:to>
    <xdr:sp macro="" textlink="">
      <xdr:nvSpPr>
        <xdr:cNvPr id="8" name="Llamada con línea 1 (sin borde) 7"/>
        <xdr:cNvSpPr/>
      </xdr:nvSpPr>
      <xdr:spPr>
        <a:xfrm>
          <a:off x="2364581" y="9596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302421</xdr:colOff>
      <xdr:row>3</xdr:row>
      <xdr:rowOff>135734</xdr:rowOff>
    </xdr:from>
    <xdr:to>
      <xdr:col>4</xdr:col>
      <xdr:colOff>511971</xdr:colOff>
      <xdr:row>4</xdr:row>
      <xdr:rowOff>164309</xdr:rowOff>
    </xdr:to>
    <xdr:sp macro="" textlink="">
      <xdr:nvSpPr>
        <xdr:cNvPr id="9" name="Llamada con línea 1 (sin borde) 8"/>
        <xdr:cNvSpPr/>
      </xdr:nvSpPr>
      <xdr:spPr>
        <a:xfrm>
          <a:off x="3350421" y="873922"/>
          <a:ext cx="209550" cy="219075"/>
        </a:xfrm>
        <a:prstGeom prst="callout1">
          <a:avLst>
            <a:gd name="adj1" fmla="val 49184"/>
            <a:gd name="adj2" fmla="val 14393"/>
            <a:gd name="adj3" fmla="val 134238"/>
            <a:gd name="adj4" fmla="val -4628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442914</xdr:colOff>
      <xdr:row>3</xdr:row>
      <xdr:rowOff>145258</xdr:rowOff>
    </xdr:from>
    <xdr:to>
      <xdr:col>5</xdr:col>
      <xdr:colOff>652464</xdr:colOff>
      <xdr:row>4</xdr:row>
      <xdr:rowOff>173833</xdr:rowOff>
    </xdr:to>
    <xdr:sp macro="" textlink="">
      <xdr:nvSpPr>
        <xdr:cNvPr id="10" name="Llamada con línea 1 (sin borde) 9"/>
        <xdr:cNvSpPr/>
      </xdr:nvSpPr>
      <xdr:spPr>
        <a:xfrm>
          <a:off x="4252914" y="883446"/>
          <a:ext cx="209550" cy="219075"/>
        </a:xfrm>
        <a:prstGeom prst="callout1">
          <a:avLst>
            <a:gd name="adj1" fmla="val 49184"/>
            <a:gd name="adj2" fmla="val 14393"/>
            <a:gd name="adj3" fmla="val 117934"/>
            <a:gd name="adj4" fmla="val -6901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7</xdr:col>
      <xdr:colOff>476251</xdr:colOff>
      <xdr:row>3</xdr:row>
      <xdr:rowOff>154783</xdr:rowOff>
    </xdr:from>
    <xdr:to>
      <xdr:col>7</xdr:col>
      <xdr:colOff>685801</xdr:colOff>
      <xdr:row>4</xdr:row>
      <xdr:rowOff>183358</xdr:rowOff>
    </xdr:to>
    <xdr:sp macro="" textlink="">
      <xdr:nvSpPr>
        <xdr:cNvPr id="11" name="Llamada con línea 1 (sin borde) 10"/>
        <xdr:cNvSpPr/>
      </xdr:nvSpPr>
      <xdr:spPr>
        <a:xfrm>
          <a:off x="5810251" y="892971"/>
          <a:ext cx="209550" cy="219075"/>
        </a:xfrm>
        <a:prstGeom prst="callout1">
          <a:avLst>
            <a:gd name="adj1" fmla="val 49184"/>
            <a:gd name="adj2" fmla="val 14393"/>
            <a:gd name="adj3" fmla="val 112499"/>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123824</xdr:colOff>
      <xdr:row>6</xdr:row>
      <xdr:rowOff>111921</xdr:rowOff>
    </xdr:from>
    <xdr:to>
      <xdr:col>2</xdr:col>
      <xdr:colOff>464343</xdr:colOff>
      <xdr:row>7</xdr:row>
      <xdr:rowOff>130968</xdr:rowOff>
    </xdr:to>
    <xdr:sp macro="" textlink="">
      <xdr:nvSpPr>
        <xdr:cNvPr id="14" name="Llamada con línea 1 (sin borde) 13"/>
        <xdr:cNvSpPr/>
      </xdr:nvSpPr>
      <xdr:spPr>
        <a:xfrm>
          <a:off x="1647824"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3</xdr:col>
      <xdr:colOff>528637</xdr:colOff>
      <xdr:row>6</xdr:row>
      <xdr:rowOff>111921</xdr:rowOff>
    </xdr:from>
    <xdr:to>
      <xdr:col>4</xdr:col>
      <xdr:colOff>107156</xdr:colOff>
      <xdr:row>7</xdr:row>
      <xdr:rowOff>130968</xdr:rowOff>
    </xdr:to>
    <xdr:sp macro="" textlink="">
      <xdr:nvSpPr>
        <xdr:cNvPr id="16" name="Llamada con línea 1 (sin borde) 15"/>
        <xdr:cNvSpPr/>
      </xdr:nvSpPr>
      <xdr:spPr>
        <a:xfrm>
          <a:off x="2814637"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250029</xdr:colOff>
      <xdr:row>17</xdr:row>
      <xdr:rowOff>35716</xdr:rowOff>
    </xdr:from>
    <xdr:to>
      <xdr:col>10</xdr:col>
      <xdr:colOff>590548</xdr:colOff>
      <xdr:row>18</xdr:row>
      <xdr:rowOff>54763</xdr:rowOff>
    </xdr:to>
    <xdr:sp macro="" textlink="">
      <xdr:nvSpPr>
        <xdr:cNvPr id="33" name="Llamada con línea 1 (sin borde) 32"/>
        <xdr:cNvSpPr/>
      </xdr:nvSpPr>
      <xdr:spPr>
        <a:xfrm>
          <a:off x="7870029" y="344090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335755</xdr:colOff>
      <xdr:row>8</xdr:row>
      <xdr:rowOff>169071</xdr:rowOff>
    </xdr:from>
    <xdr:to>
      <xdr:col>3</xdr:col>
      <xdr:colOff>11906</xdr:colOff>
      <xdr:row>10</xdr:row>
      <xdr:rowOff>35718</xdr:rowOff>
    </xdr:to>
    <xdr:sp macro="" textlink="">
      <xdr:nvSpPr>
        <xdr:cNvPr id="35" name="Llamada con línea 1 (sin borde) 34"/>
        <xdr:cNvSpPr/>
      </xdr:nvSpPr>
      <xdr:spPr>
        <a:xfrm>
          <a:off x="1859755" y="1859759"/>
          <a:ext cx="438151" cy="247647"/>
        </a:xfrm>
        <a:prstGeom prst="callout1">
          <a:avLst>
            <a:gd name="adj1" fmla="val 49184"/>
            <a:gd name="adj2" fmla="val 14393"/>
            <a:gd name="adj3" fmla="val -24132"/>
            <a:gd name="adj4" fmla="val 2297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0</xdr:colOff>
          <xdr:row>0</xdr:row>
          <xdr:rowOff>276225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8" name="tbl_Fechas_Refrescado" displayName="tbl_Fechas_Refrescado" ref="B1:P3" totalsRowCount="1" headerRowDxfId="78">
  <autoFilter ref="B1:P2"/>
  <sortState ref="B2:P2">
    <sortCondition descending="1" ref="G1:G2"/>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2.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3.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4.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5.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6.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7.xml><?xml version="1.0" encoding="utf-8"?>
<table xmlns="http://schemas.openxmlformats.org/spreadsheetml/2006/main" id="9" name="Tabla_Proveedores" displayName="Tabla_Proveedores" ref="A1:D80" totalsRowShown="0">
  <autoFilter ref="A1:D80"/>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8.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0.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1.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2.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3.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4.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6.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6" name="Alertas" displayName="Alertas" ref="A1:A3" totalsRowShown="0">
  <autoFilter ref="A1:A3"/>
  <tableColumns count="1">
    <tableColumn id="1" name="HOSPICARE.xlsm"/>
  </tableColumns>
  <tableStyleInfo name="TableStyleMedium9" showFirstColumn="0" showLastColumn="0" showRowStripes="1" showColumnStripes="0"/>
</table>
</file>

<file path=xl/tables/table18.xml><?xml version="1.0" encoding="utf-8"?>
<table xmlns="http://schemas.openxmlformats.org/spreadsheetml/2006/main" id="17" name="HojasCB" displayName="HojasCB" ref="A1:C6" totalsRowShown="0">
  <autoFilter ref="A1:C6"/>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29.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image" Target="../media/image32.emf"/><Relationship Id="rId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5.vml"/><Relationship Id="rId7" Type="http://schemas.openxmlformats.org/officeDocument/2006/relationships/image" Target="../media/image34.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0.xml"/><Relationship Id="rId5" Type="http://schemas.openxmlformats.org/officeDocument/2006/relationships/image" Target="../media/image33.emf"/><Relationship Id="rId4" Type="http://schemas.openxmlformats.org/officeDocument/2006/relationships/control" Target="../activeX/activeX2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8.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33.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8.emf"/><Relationship Id="rId5" Type="http://schemas.openxmlformats.org/officeDocument/2006/relationships/control" Target="../activeX/activeX34.xml"/><Relationship Id="rId4" Type="http://schemas.openxmlformats.org/officeDocument/2006/relationships/image" Target="../media/image37.emf"/></Relationships>
</file>

<file path=xl/worksheets/_rels/sheet1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0.bin"/><Relationship Id="rId4"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0.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39.emf"/><Relationship Id="rId4" Type="http://schemas.openxmlformats.org/officeDocument/2006/relationships/control" Target="../activeX/activeX3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7.xml"/><Relationship Id="rId5" Type="http://schemas.openxmlformats.org/officeDocument/2006/relationships/image" Target="../media/image41.emf"/><Relationship Id="rId4" Type="http://schemas.openxmlformats.org/officeDocument/2006/relationships/control" Target="../activeX/activeX37.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J17" sqref="J17"/>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8"/>
      <c r="B1" s="31"/>
      <c r="C1" s="31"/>
      <c r="D1" s="31"/>
      <c r="E1" s="31"/>
      <c r="F1" s="31"/>
      <c r="G1" s="31"/>
      <c r="H1" s="31"/>
      <c r="I1" s="32"/>
    </row>
    <row r="2" spans="1:15" x14ac:dyDescent="0.25">
      <c r="A2" s="58"/>
      <c r="B2" s="31"/>
      <c r="C2" s="31"/>
      <c r="D2" s="31"/>
      <c r="E2" s="31"/>
      <c r="F2" s="31"/>
      <c r="G2" s="31"/>
      <c r="H2" s="31"/>
      <c r="I2" s="32"/>
    </row>
    <row r="3" spans="1:15" x14ac:dyDescent="0.25">
      <c r="A3" s="33"/>
      <c r="B3" s="34"/>
      <c r="C3" s="34"/>
      <c r="D3" s="34"/>
      <c r="E3" s="34"/>
      <c r="F3" s="34"/>
      <c r="G3" s="34"/>
      <c r="H3" s="34"/>
      <c r="I3" s="35"/>
    </row>
    <row r="4" spans="1:15" ht="15.75" customHeight="1" thickBot="1" x14ac:dyDescent="0.3">
      <c r="A4" s="33"/>
      <c r="B4" s="36"/>
      <c r="C4" s="36"/>
      <c r="D4" s="36"/>
      <c r="E4" s="36"/>
      <c r="F4" s="36"/>
      <c r="G4" s="36"/>
      <c r="H4" s="36"/>
      <c r="I4" s="37"/>
      <c r="O4" s="28"/>
    </row>
    <row r="5" spans="1:15" ht="24" thickBot="1" x14ac:dyDescent="0.4">
      <c r="A5" s="38"/>
      <c r="B5" s="39"/>
      <c r="C5" s="39"/>
      <c r="D5" s="39"/>
      <c r="E5" s="39"/>
      <c r="F5" s="40"/>
      <c r="G5" s="41" t="s">
        <v>60</v>
      </c>
      <c r="H5" s="42"/>
      <c r="I5" s="43" t="str">
        <f ca="1">IF(AND(ESTADOREFRESCADO="Completo",AlertaHojasCB="",$A$14=""),"Completo",IF(OR(AlertaHojasCB&lt;&gt;"",ESTADOREFRESCADO&lt;&gt;"Completo",$A$14&lt;&gt;""),"Incompleto",0))</f>
        <v>Incompleto</v>
      </c>
    </row>
    <row r="6" spans="1:15" ht="18" thickBot="1" x14ac:dyDescent="0.35">
      <c r="A6" s="44"/>
      <c r="B6" s="31"/>
      <c r="C6" s="31"/>
      <c r="D6" s="31"/>
      <c r="E6" s="31"/>
      <c r="F6" s="32"/>
      <c r="G6" s="45" t="s">
        <v>61</v>
      </c>
      <c r="H6" s="46"/>
      <c r="I6" s="62">
        <v>42833</v>
      </c>
    </row>
    <row r="7" spans="1:15" ht="15.75" thickBot="1" x14ac:dyDescent="0.3">
      <c r="A7" s="33"/>
      <c r="B7" s="34"/>
      <c r="C7" s="34"/>
      <c r="D7" s="34"/>
      <c r="E7" s="34"/>
      <c r="F7" s="34"/>
      <c r="G7" s="45" t="s">
        <v>67</v>
      </c>
      <c r="H7" s="46"/>
      <c r="I7" s="47">
        <f>DURACIONREFRESCADO</f>
        <v>1.1111111161881126E-3</v>
      </c>
    </row>
    <row r="8" spans="1:15" ht="15.75" thickBot="1" x14ac:dyDescent="0.3">
      <c r="A8" s="33"/>
      <c r="B8" s="34"/>
      <c r="C8" s="36"/>
      <c r="D8" s="36"/>
      <c r="E8" s="48"/>
      <c r="F8" s="36"/>
      <c r="G8" s="33" t="s">
        <v>62</v>
      </c>
      <c r="H8" s="35"/>
      <c r="I8" s="63">
        <v>42774</v>
      </c>
    </row>
    <row r="9" spans="1:15" ht="15" customHeight="1" x14ac:dyDescent="0.25">
      <c r="A9" s="59" t="s">
        <v>88</v>
      </c>
      <c r="B9" s="49"/>
      <c r="C9" s="50"/>
      <c r="D9" s="51" t="str">
        <f ca="1">HYPERLINK("["&amp;LEFT(CELL("filename",A1),FIND("[",CELL("filename",A1))-2)&amp;"\CONTROL DE BUFFERS\ARCHIVO\ARCHIVO.xlsm]","Archivo")</f>
        <v>Archivo</v>
      </c>
      <c r="E9" s="52" t="str">
        <f ca="1">HYPERLINK(LEFT(CELL("filename",A1),FIND("[",CELL("filename",A1))-2)&amp;"\CONTROL DE BUFFERS\ARCHIVO\","dir")</f>
        <v>dir</v>
      </c>
      <c r="F9" s="31"/>
      <c r="G9" s="33" t="s">
        <v>63</v>
      </c>
      <c r="H9" s="35"/>
      <c r="I9" s="63">
        <v>42767</v>
      </c>
    </row>
    <row r="10" spans="1:15" ht="15" customHeight="1" x14ac:dyDescent="0.25">
      <c r="A10" s="60" t="str">
        <f>HYPERLINK("[O:\COMPROMETIDOS Y BACKORDERS\COMPROMETIDOS Y BACKORDERS.xlsm]Comprometidos!a1","Comprometidos")</f>
        <v>Comprometidos</v>
      </c>
      <c r="B10" s="53" t="str">
        <f>HYPERLINK("O:\COMPROMETIDOS Y BACKORDERS\","dir")</f>
        <v>dir</v>
      </c>
      <c r="C10" s="34"/>
      <c r="D10" s="51" t="str">
        <f ca="1">HYPERLINK("["&amp;LEFT(CELL("filename",L3),FIND("[",CELL("filename",L3))-2)&amp;"\CONTROL DE BUFFERS\SIMULADOR\Simulacion RAM CAS.xlsm]","SIMULADOR BUFFERS")</f>
        <v>SIMULADOR BUFFERS</v>
      </c>
      <c r="E10" s="53"/>
      <c r="F10" s="34"/>
      <c r="G10" s="33" t="s">
        <v>64</v>
      </c>
      <c r="H10" s="35"/>
      <c r="I10" s="63">
        <v>42767</v>
      </c>
    </row>
    <row r="11" spans="1:15" ht="15" customHeight="1" x14ac:dyDescent="0.25">
      <c r="A11" s="60" t="str">
        <f>HYPERLINK("[O:\COMPROMETIDOS Y BACKORDERS\COMPROMETIDOS Y BACKORDERS.xlsm]Backorders!a1","Backorders")</f>
        <v>Backorders</v>
      </c>
      <c r="B11" s="53" t="str">
        <f>HYPERLINK("O:\COMPROMETIDOS Y BACKORDERS\","dir")</f>
        <v>dir</v>
      </c>
      <c r="C11" s="34"/>
      <c r="D11" s="54" t="str">
        <f>IFERROR(IF(COUNTA(Alertas!$A$1)&gt;0,"HAY ALERTAS","NO HAY ALERTAS"),"NO HAY ALERTAS")</f>
        <v>HAY ALERTAS</v>
      </c>
      <c r="E11" s="55"/>
      <c r="F11" s="34"/>
      <c r="G11" s="33" t="s">
        <v>73</v>
      </c>
      <c r="H11" s="56"/>
      <c r="I11" s="63" t="s">
        <v>110</v>
      </c>
    </row>
    <row r="12" spans="1:15" ht="15" customHeight="1" thickBot="1" x14ac:dyDescent="0.3">
      <c r="A12" s="66"/>
      <c r="B12" s="34"/>
      <c r="C12" s="34"/>
      <c r="D12" s="51" t="str">
        <f ca="1">HYPERLINK("["&amp;LEFT(CELL("filename",A1),FIND("[",CELL("filename",A1))-2)&amp;"\CONTROL DE BUFFERS\PLANTILLAS\Plantilla Copiado Pegado.xlsx]","Copiado y Pegado")</f>
        <v>Copiado y Pegado</v>
      </c>
      <c r="E12" s="53"/>
      <c r="F12" s="34"/>
      <c r="G12" s="57" t="s">
        <v>74</v>
      </c>
      <c r="H12" s="37"/>
      <c r="I12" s="64">
        <v>42767</v>
      </c>
    </row>
    <row r="13" spans="1:15" ht="15" customHeight="1" thickBot="1" x14ac:dyDescent="0.3">
      <c r="A13" s="66"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4"/>
      <c r="C13" s="34"/>
      <c r="D13" s="34"/>
      <c r="E13" s="34"/>
      <c r="F13" s="34"/>
      <c r="G13" s="45" t="s">
        <v>68</v>
      </c>
      <c r="H13" s="46"/>
      <c r="I13" s="69">
        <v>0.16666666666666666</v>
      </c>
    </row>
    <row r="14" spans="1:15" ht="15" customHeight="1" thickBot="1" x14ac:dyDescent="0.3">
      <c r="A14" s="66" t="str">
        <f t="array" ref="A14">IF(SUM(("incompleto"=tbl_Fechas_Refrescado[TIPO])*1),"Hay Hojas CB con refrescado incompleto.","")</f>
        <v/>
      </c>
      <c r="B14" s="34"/>
      <c r="C14" s="34"/>
      <c r="D14" s="34"/>
      <c r="E14" s="34"/>
      <c r="F14" s="34"/>
      <c r="G14" s="45" t="s">
        <v>78</v>
      </c>
      <c r="H14" s="46"/>
      <c r="I14" s="69">
        <v>0.99305555555555547</v>
      </c>
    </row>
    <row r="15" spans="1:15" ht="15" customHeight="1" thickBot="1" x14ac:dyDescent="0.3">
      <c r="A15" s="70"/>
      <c r="B15" s="34"/>
      <c r="C15" s="34"/>
      <c r="D15" s="34"/>
      <c r="E15" s="34"/>
      <c r="F15" s="34"/>
      <c r="G15" s="45" t="s">
        <v>149</v>
      </c>
      <c r="H15" s="46"/>
      <c r="I15" s="69">
        <v>6.25E-2</v>
      </c>
      <c r="J15" s="27" t="s">
        <v>114</v>
      </c>
    </row>
    <row r="16" spans="1:15" ht="15" customHeight="1" thickBot="1" x14ac:dyDescent="0.3">
      <c r="A16" s="33"/>
      <c r="B16" s="34"/>
      <c r="C16" s="34"/>
      <c r="D16" s="34"/>
      <c r="E16" s="34"/>
      <c r="F16" s="34"/>
      <c r="G16" s="45" t="s">
        <v>111</v>
      </c>
      <c r="H16" s="46"/>
      <c r="I16" s="47"/>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61"/>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7"/>
      <c r="B33" s="36"/>
      <c r="C33" s="36"/>
      <c r="D33" s="36"/>
      <c r="E33" s="36"/>
      <c r="F33" s="36"/>
      <c r="G33" s="36"/>
      <c r="H33" s="36"/>
      <c r="I33" s="37"/>
    </row>
    <row r="1048569" spans="16:17" x14ac:dyDescent="0.25">
      <c r="P1048569" s="30" t="s">
        <v>145</v>
      </c>
      <c r="Q1048569" s="27" t="s">
        <v>24</v>
      </c>
    </row>
  </sheetData>
  <sheetProtection algorithmName="SHA-512" hashValue="5Wp/vFiv9fkGELEXUnuhVC7lSHKxgTvMxfw5fdlLJnSjbDwBqzPjyv8SztNbdNc5f+9+uR6H2NRxj91P6C5xBg==" saltValue="xzFizCAoosnRr84YPjdW7Q=="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613" r:id="rId4" name="CommandButton8">
          <controlPr defaultSize="0" disabled="1" autoLine="0" r:id="rId5">
            <anchor>
              <from>
                <xdr:col>243</xdr:col>
                <xdr:colOff>638175</xdr:colOff>
                <xdr:row>17961</xdr:row>
                <xdr:rowOff>142875</xdr:rowOff>
              </from>
              <to>
                <xdr:col>244</xdr:col>
                <xdr:colOff>171450</xdr:colOff>
                <xdr:row>17963</xdr:row>
                <xdr:rowOff>9525</xdr:rowOff>
              </to>
            </anchor>
          </controlPr>
        </control>
      </mc:Choice>
      <mc:Fallback>
        <control shapeId="96613" r:id="rId4" name="CommandButton8"/>
      </mc:Fallback>
    </mc:AlternateContent>
    <mc:AlternateContent xmlns:mc="http://schemas.openxmlformats.org/markup-compatibility/2006">
      <mc:Choice Requires="x14">
        <control shapeId="96612" r:id="rId6" name="CommandButton7">
          <controlPr defaultSize="0" autoLine="0" r:id="rId7">
            <anchor>
              <from>
                <xdr:col>244</xdr:col>
                <xdr:colOff>190500</xdr:colOff>
                <xdr:row>17967</xdr:row>
                <xdr:rowOff>161925</xdr:rowOff>
              </from>
              <to>
                <xdr:col>245</xdr:col>
                <xdr:colOff>333375</xdr:colOff>
                <xdr:row>17970</xdr:row>
                <xdr:rowOff>161925</xdr:rowOff>
              </to>
            </anchor>
          </controlPr>
        </control>
      </mc:Choice>
      <mc:Fallback>
        <control shapeId="96612" r:id="rId6" name="CommandButton7"/>
      </mc:Fallback>
    </mc:AlternateContent>
    <mc:AlternateContent xmlns:mc="http://schemas.openxmlformats.org/markup-compatibility/2006">
      <mc:Choice Requires="x14">
        <control shapeId="96611" r:id="rId8" name="CommandButton6">
          <controlPr defaultSize="0" autoLine="0" r:id="rId9">
            <anchor>
              <from>
                <xdr:col>243</xdr:col>
                <xdr:colOff>200025</xdr:colOff>
                <xdr:row>17978</xdr:row>
                <xdr:rowOff>19050</xdr:rowOff>
              </from>
              <to>
                <xdr:col>245</xdr:col>
                <xdr:colOff>200025</xdr:colOff>
                <xdr:row>17979</xdr:row>
                <xdr:rowOff>76200</xdr:rowOff>
              </to>
            </anchor>
          </controlPr>
        </control>
      </mc:Choice>
      <mc:Fallback>
        <control shapeId="96611" r:id="rId8" name="CommandButton6"/>
      </mc:Fallback>
    </mc:AlternateContent>
    <mc:AlternateContent xmlns:mc="http://schemas.openxmlformats.org/markup-compatibility/2006">
      <mc:Choice Requires="x14">
        <control shapeId="96610" r:id="rId10" name="CommandButton5">
          <controlPr defaultSize="0" autoLine="0" r:id="rId11">
            <anchor moveWithCells="1">
              <from>
                <xdr:col>245</xdr:col>
                <xdr:colOff>457200</xdr:colOff>
                <xdr:row>17979</xdr:row>
                <xdr:rowOff>66675</xdr:rowOff>
              </from>
              <to>
                <xdr:col>246</xdr:col>
                <xdr:colOff>180975</xdr:colOff>
                <xdr:row>17980</xdr:row>
                <xdr:rowOff>152400</xdr:rowOff>
              </to>
            </anchor>
          </controlPr>
        </control>
      </mc:Choice>
      <mc:Fallback>
        <control shapeId="96610" r:id="rId10" name="CommandButton5"/>
      </mc:Fallback>
    </mc:AlternateContent>
    <mc:AlternateContent xmlns:mc="http://schemas.openxmlformats.org/markup-compatibility/2006">
      <mc:Choice Requires="x14">
        <control shapeId="96609" r:id="rId12" name="Label1">
          <controlPr autoLine="0" r:id="rId13">
            <anchor moveWithCells="1">
              <from>
                <xdr:col>243</xdr:col>
                <xdr:colOff>142875</xdr:colOff>
                <xdr:row>17979</xdr:row>
                <xdr:rowOff>66675</xdr:rowOff>
              </from>
              <to>
                <xdr:col>244</xdr:col>
                <xdr:colOff>685800</xdr:colOff>
                <xdr:row>17980</xdr:row>
                <xdr:rowOff>104775</xdr:rowOff>
              </to>
            </anchor>
          </controlPr>
        </control>
      </mc:Choice>
      <mc:Fallback>
        <control shapeId="96609" r:id="rId12" name="Label1"/>
      </mc:Fallback>
    </mc:AlternateContent>
    <mc:AlternateContent xmlns:mc="http://schemas.openxmlformats.org/markup-compatibility/2006">
      <mc:Choice Requires="x14">
        <control shapeId="96608" r:id="rId14" name="ListBox1">
          <controlPr defaultSize="0" autoLine="0" r:id="rId15">
            <anchor>
              <from>
                <xdr:col>243</xdr:col>
                <xdr:colOff>171450</xdr:colOff>
                <xdr:row>17980</xdr:row>
                <xdr:rowOff>123825</xdr:rowOff>
              </from>
              <to>
                <xdr:col>246</xdr:col>
                <xdr:colOff>133350</xdr:colOff>
                <xdr:row>17990</xdr:row>
                <xdr:rowOff>19050</xdr:rowOff>
              </to>
            </anchor>
          </controlPr>
        </control>
      </mc:Choice>
      <mc:Fallback>
        <control shapeId="96608" r:id="rId14" name="ListBox1"/>
      </mc:Fallback>
    </mc:AlternateContent>
    <mc:AlternateContent xmlns:mc="http://schemas.openxmlformats.org/markup-compatibility/2006">
      <mc:Choice Requires="x14">
        <control shapeId="96607" r:id="rId16" name="CommandButton4">
          <controlPr defaultSize="0" autoLine="0" r:id="rId17">
            <anchor>
              <from>
                <xdr:col>243</xdr:col>
                <xdr:colOff>200025</xdr:colOff>
                <xdr:row>17973</xdr:row>
                <xdr:rowOff>161925</xdr:rowOff>
              </from>
              <to>
                <xdr:col>245</xdr:col>
                <xdr:colOff>200025</xdr:colOff>
                <xdr:row>17975</xdr:row>
                <xdr:rowOff>28575</xdr:rowOff>
              </to>
            </anchor>
          </controlPr>
        </control>
      </mc:Choice>
      <mc:Fallback>
        <control shapeId="96607" r:id="rId16" name="CommandButton4"/>
      </mc:Fallback>
    </mc:AlternateContent>
    <mc:AlternateContent xmlns:mc="http://schemas.openxmlformats.org/markup-compatibility/2006">
      <mc:Choice Requires="x14">
        <control shapeId="96606" r:id="rId18" name="CommandButton3">
          <controlPr defaultSize="0" autoLine="0" r:id="rId19">
            <anchor>
              <from>
                <xdr:col>243</xdr:col>
                <xdr:colOff>200025</xdr:colOff>
                <xdr:row>17975</xdr:row>
                <xdr:rowOff>66675</xdr:rowOff>
              </from>
              <to>
                <xdr:col>245</xdr:col>
                <xdr:colOff>200025</xdr:colOff>
                <xdr:row>17976</xdr:row>
                <xdr:rowOff>123825</xdr:rowOff>
              </to>
            </anchor>
          </controlPr>
        </control>
      </mc:Choice>
      <mc:Fallback>
        <control shapeId="96606" r:id="rId18" name="CommandButton3"/>
      </mc:Fallback>
    </mc:AlternateContent>
    <mc:AlternateContent xmlns:mc="http://schemas.openxmlformats.org/markup-compatibility/2006">
      <mc:Choice Requires="x14">
        <control shapeId="96605" r:id="rId20" name="CommandButton2">
          <controlPr defaultSize="0" autoLine="0" r:id="rId21">
            <anchor>
              <from>
                <xdr:col>243</xdr:col>
                <xdr:colOff>200025</xdr:colOff>
                <xdr:row>17976</xdr:row>
                <xdr:rowOff>123825</xdr:rowOff>
              </from>
              <to>
                <xdr:col>245</xdr:col>
                <xdr:colOff>200025</xdr:colOff>
                <xdr:row>17977</xdr:row>
                <xdr:rowOff>180975</xdr:rowOff>
              </to>
            </anchor>
          </controlPr>
        </control>
      </mc:Choice>
      <mc:Fallback>
        <control shapeId="96605" r:id="rId20" name="CommandButton2"/>
      </mc:Fallback>
    </mc:AlternateContent>
    <mc:AlternateContent xmlns:mc="http://schemas.openxmlformats.org/markup-compatibility/2006">
      <mc:Choice Requires="x14">
        <control shapeId="96604" r:id="rId22" name="ComboBox1">
          <controlPr autoLine="0" r:id="rId23">
            <anchor>
              <from>
                <xdr:col>241</xdr:col>
                <xdr:colOff>400050</xdr:colOff>
                <xdr:row>17959</xdr:row>
                <xdr:rowOff>104775</xdr:rowOff>
              </from>
              <to>
                <xdr:col>252</xdr:col>
                <xdr:colOff>142875</xdr:colOff>
                <xdr:row>17960</xdr:row>
                <xdr:rowOff>180975</xdr:rowOff>
              </to>
            </anchor>
          </controlPr>
        </control>
      </mc:Choice>
      <mc:Fallback>
        <control shapeId="96604" r:id="rId22" name="ComboBox1"/>
      </mc:Fallback>
    </mc:AlternateContent>
    <mc:AlternateContent xmlns:mc="http://schemas.openxmlformats.org/markup-compatibility/2006">
      <mc:Choice Requires="x14">
        <control shapeId="96603" r:id="rId24" name="CommandButton1">
          <controlPr defaultSize="0" autoLine="0" r:id="rId25">
            <anchor>
              <from>
                <xdr:col>248</xdr:col>
                <xdr:colOff>304800</xdr:colOff>
                <xdr:row>17966</xdr:row>
                <xdr:rowOff>142875</xdr:rowOff>
              </from>
              <to>
                <xdr:col>249</xdr:col>
                <xdr:colOff>238125</xdr:colOff>
                <xdr:row>17969</xdr:row>
                <xdr:rowOff>142875</xdr:rowOff>
              </to>
            </anchor>
          </controlPr>
        </control>
      </mc:Choice>
      <mc:Fallback>
        <control shapeId="96603" r:id="rId24" name="CommandButton1"/>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7</xdr:row>
                <xdr:rowOff>9525</xdr:rowOff>
              </to>
            </anchor>
          </controlPr>
        </control>
      </mc:Choice>
      <mc:Fallback>
        <control shapeId="96465" r:id="rId26" name="cmdNuevaTransfer"/>
      </mc:Fallback>
    </mc:AlternateContent>
    <mc:AlternateContent xmlns:mc="http://schemas.openxmlformats.org/markup-compatibility/2006">
      <mc:Choice Requires="x14">
        <control shapeId="49451" r:id="rId28" name="cmd_Reportaje">
          <controlPr defaultSize="0" autoLine="0" r:id="rId29">
            <anchor>
              <from>
                <xdr:col>1</xdr:col>
                <xdr:colOff>390525</xdr:colOff>
                <xdr:row>5</xdr:row>
                <xdr:rowOff>28575</xdr:rowOff>
              </from>
              <to>
                <xdr:col>2</xdr:col>
                <xdr:colOff>228600</xdr:colOff>
                <xdr:row>7</xdr:row>
                <xdr:rowOff>171450</xdr:rowOff>
              </to>
            </anchor>
          </controlPr>
        </control>
      </mc:Choice>
      <mc:Fallback>
        <control shapeId="49451" r:id="rId28" name="cmd_Reportaje"/>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1064" r:id="rId32" name="lstArchivos">
          <controlPr defaultSize="0" autoLine="0" autoPict="0" r:id="rId33">
            <anchor moveWithCells="1">
              <from>
                <xdr:col>0</xdr:col>
                <xdr:colOff>57150</xdr:colOff>
                <xdr:row>14</xdr:row>
                <xdr:rowOff>0</xdr:rowOff>
              </from>
              <to>
                <xdr:col>5</xdr:col>
                <xdr:colOff>9525</xdr:colOff>
                <xdr:row>32</xdr:row>
                <xdr:rowOff>190500</xdr:rowOff>
              </to>
            </anchor>
          </controlPr>
        </control>
      </mc:Choice>
      <mc:Fallback>
        <control shapeId="1064" r:id="rId32" name="lstArchivos"/>
      </mc:Fallback>
    </mc:AlternateContent>
    <mc:AlternateContent xmlns:mc="http://schemas.openxmlformats.org/markup-compatibility/2006">
      <mc:Choice Requires="x14">
        <control shapeId="1062" r:id="rId34" name="cmd_Alertas_Actuales">
          <controlPr defaultSize="0" autoLine="0" r:id="rId35">
            <anchor>
              <from>
                <xdr:col>4</xdr:col>
                <xdr:colOff>266700</xdr:colOff>
                <xdr:row>10</xdr:row>
                <xdr:rowOff>0</xdr:rowOff>
              </from>
              <to>
                <xdr:col>4</xdr:col>
                <xdr:colOff>609600</xdr:colOff>
                <xdr:row>10</xdr:row>
                <xdr:rowOff>171450</xdr:rowOff>
              </to>
            </anchor>
          </controlPr>
        </control>
      </mc:Choice>
      <mc:Fallback>
        <control shapeId="1062" r:id="rId34" name="cmd_Alertas_Actuales"/>
      </mc:Fallback>
    </mc:AlternateContent>
    <mc:AlternateContent xmlns:mc="http://schemas.openxmlformats.org/markup-compatibility/2006">
      <mc:Choice Requires="x14">
        <control shapeId="1056" r:id="rId36" name="cmdTransferencias">
          <controlPr defaultSize="0" autoLine="0" r:id="rId37">
            <anchor>
              <from>
                <xdr:col>0</xdr:col>
                <xdr:colOff>923925</xdr:colOff>
                <xdr:row>5</xdr:row>
                <xdr:rowOff>28575</xdr:rowOff>
              </from>
              <to>
                <xdr:col>1</xdr:col>
                <xdr:colOff>19050</xdr:colOff>
                <xdr:row>7</xdr:row>
                <xdr:rowOff>171450</xdr:rowOff>
              </to>
            </anchor>
          </controlPr>
        </control>
      </mc:Choice>
      <mc:Fallback>
        <control shapeId="1056" r:id="rId36" name="cmdTransferencias"/>
      </mc:Fallback>
    </mc:AlternateContent>
    <mc:AlternateContent xmlns:mc="http://schemas.openxmlformats.org/markup-compatibility/2006">
      <mc:Choice Requires="x14">
        <control shapeId="1026" r:id="rId38" name="cmdRefrescar">
          <controlPr defaultSize="0" autoLine="0" r:id="rId39">
            <anchor>
              <from>
                <xdr:col>0</xdr:col>
                <xdr:colOff>1333500</xdr:colOff>
                <xdr:row>4</xdr:row>
                <xdr:rowOff>19050</xdr:rowOff>
              </from>
              <to>
                <xdr:col>1</xdr:col>
                <xdr:colOff>828675</xdr:colOff>
                <xdr:row>4</xdr:row>
                <xdr:rowOff>285750</xdr:rowOff>
              </to>
            </anchor>
          </controlPr>
        </control>
      </mc:Choice>
      <mc:Fallback>
        <control shapeId="1026" r:id="rId38" name="cmdRefrescar"/>
      </mc:Fallback>
    </mc:AlternateContent>
    <mc:AlternateContent xmlns:mc="http://schemas.openxmlformats.org/markup-compatibility/2006">
      <mc:Choice Requires="x14">
        <control shapeId="1034" r:id="rId40" name="cboEmpresa">
          <controlPr defaultSize="0" autoLine="0" r:id="rId41">
            <anchor>
              <from>
                <xdr:col>0</xdr:col>
                <xdr:colOff>0</xdr:colOff>
                <xdr:row>4</xdr:row>
                <xdr:rowOff>9525</xdr:rowOff>
              </from>
              <to>
                <xdr:col>0</xdr:col>
                <xdr:colOff>1266825</xdr:colOff>
                <xdr:row>4</xdr:row>
                <xdr:rowOff>266700</xdr:rowOff>
              </to>
            </anchor>
          </controlPr>
        </control>
      </mc:Choice>
      <mc:Fallback>
        <control shapeId="1034" r:id="rId40" name="cboEmpresa"/>
      </mc:Fallback>
    </mc:AlternateContent>
    <mc:AlternateContent xmlns:mc="http://schemas.openxmlformats.org/markup-compatibility/2006">
      <mc:Choice Requires="x14">
        <control shapeId="1053" r:id="rId42" name="cmdControl">
          <controlPr defaultSize="0" autoLine="0" r:id="rId43">
            <anchor>
              <from>
                <xdr:col>0</xdr:col>
                <xdr:colOff>28575</xdr:colOff>
                <xdr:row>5</xdr:row>
                <xdr:rowOff>28575</xdr:rowOff>
              </from>
              <to>
                <xdr:col>0</xdr:col>
                <xdr:colOff>904875</xdr:colOff>
                <xdr:row>7</xdr:row>
                <xdr:rowOff>171450</xdr:rowOff>
              </to>
            </anchor>
          </controlPr>
        </control>
      </mc:Choice>
      <mc:Fallback>
        <control shapeId="1053" r:id="rId42" name="cmdControl"/>
      </mc:Fallback>
    </mc:AlternateContent>
    <mc:AlternateContent xmlns:mc="http://schemas.openxmlformats.org/markup-compatibility/2006">
      <mc:Choice Requires="x14">
        <control shapeId="1057" r:id="rId44" name="cmdMantenimiento">
          <controlPr defaultSize="0" autoLine="0" r:id="rId45">
            <anchor>
              <from>
                <xdr:col>4</xdr:col>
                <xdr:colOff>428625</xdr:colOff>
                <xdr:row>4</xdr:row>
                <xdr:rowOff>19050</xdr:rowOff>
              </from>
              <to>
                <xdr:col>5</xdr:col>
                <xdr:colOff>733425</xdr:colOff>
                <xdr:row>4</xdr:row>
                <xdr:rowOff>276225</xdr:rowOff>
              </to>
            </anchor>
          </controlPr>
        </control>
      </mc:Choice>
      <mc:Fallback>
        <control shapeId="1057" r:id="rId44" name="cmdMantenimiento"/>
      </mc:Fallback>
    </mc:AlternateContent>
    <mc:AlternateContent xmlns:mc="http://schemas.openxmlformats.org/markup-compatibility/2006">
      <mc:Choice Requires="x14">
        <control shapeId="1060" r:id="rId46" name="cmd_refresca_items">
          <controlPr defaultSize="0" autoLine="0" r:id="rId47">
            <anchor>
              <from>
                <xdr:col>3</xdr:col>
                <xdr:colOff>28575</xdr:colOff>
                <xdr:row>4</xdr:row>
                <xdr:rowOff>19050</xdr:rowOff>
              </from>
              <to>
                <xdr:col>3</xdr:col>
                <xdr:colOff>714375</xdr:colOff>
                <xdr:row>4</xdr:row>
                <xdr:rowOff>276225</xdr:rowOff>
              </to>
            </anchor>
          </controlPr>
        </control>
      </mc:Choice>
      <mc:Fallback>
        <control shapeId="1060" r:id="rId46" name="cmd_refresca_items"/>
      </mc:Fallback>
    </mc:AlternateContent>
    <mc:AlternateContent xmlns:mc="http://schemas.openxmlformats.org/markup-compatibility/2006">
      <mc:Choice Requires="x14">
        <control shapeId="1061" r:id="rId48" name="Refrescar_Alertas">
          <controlPr defaultSize="0" autoLine="0" r:id="rId49">
            <anchor>
              <from>
                <xdr:col>4</xdr:col>
                <xdr:colOff>600075</xdr:colOff>
                <xdr:row>10</xdr:row>
                <xdr:rowOff>0</xdr:rowOff>
              </from>
              <to>
                <xdr:col>4</xdr:col>
                <xdr:colOff>895350</xdr:colOff>
                <xdr:row>10</xdr:row>
                <xdr:rowOff>171450</xdr:rowOff>
              </to>
            </anchor>
          </controlPr>
        </control>
      </mc:Choice>
      <mc:Fallback>
        <control shapeId="1061" r:id="rId48" name="Refrescar_Alertas"/>
      </mc:Fallback>
    </mc:AlternateContent>
    <mc:AlternateContent xmlns:mc="http://schemas.openxmlformats.org/markup-compatibility/2006">
      <mc:Choice Requires="x14">
        <control shapeId="1066" r:id="rId50" name="cmdCambiaUsuario">
          <controlPr defaultSize="0" autoLine="0" r:id="rId51">
            <anchor>
              <from>
                <xdr:col>0</xdr:col>
                <xdr:colOff>0</xdr:colOff>
                <xdr:row>1</xdr:row>
                <xdr:rowOff>180975</xdr:rowOff>
              </from>
              <to>
                <xdr:col>0</xdr:col>
                <xdr:colOff>609600</xdr:colOff>
                <xdr:row>2</xdr:row>
                <xdr:rowOff>171450</xdr:rowOff>
              </to>
            </anchor>
          </controlPr>
        </control>
      </mc:Choice>
      <mc:Fallback>
        <control shapeId="1066" r:id="rId50" name="cmdCambiaUsuario"/>
      </mc:Fallback>
    </mc:AlternateContent>
    <mc:AlternateContent xmlns:mc="http://schemas.openxmlformats.org/markup-compatibility/2006">
      <mc:Choice Requires="x14">
        <control shapeId="49460" r:id="rId52" name="cmdImportaDatosERP">
          <controlPr defaultSize="0" autoLine="0" r:id="rId53">
            <anchor>
              <from>
                <xdr:col>7</xdr:col>
                <xdr:colOff>314325</xdr:colOff>
                <xdr:row>15</xdr:row>
                <xdr:rowOff>9525</xdr:rowOff>
              </from>
              <to>
                <xdr:col>7</xdr:col>
                <xdr:colOff>609600</xdr:colOff>
                <xdr:row>15</xdr:row>
                <xdr:rowOff>180975</xdr:rowOff>
              </to>
            </anchor>
          </controlPr>
        </control>
      </mc:Choice>
      <mc:Fallback>
        <control shapeId="49460" r:id="rId52" name="cmdImportaDatosERP"/>
      </mc:Fallback>
    </mc:AlternateContent>
    <mc:AlternateContent xmlns:mc="http://schemas.openxmlformats.org/markup-compatibility/2006">
      <mc:Choice Requires="x14">
        <control shapeId="49842" r:id="rId54" name="cmdAyuda">
          <controlPr defaultSize="0" autoLine="0" r:id="rId55">
            <anchor>
              <from>
                <xdr:col>5</xdr:col>
                <xdr:colOff>47625</xdr:colOff>
                <xdr:row>5</xdr:row>
                <xdr:rowOff>28575</xdr:rowOff>
              </from>
              <to>
                <xdr:col>5</xdr:col>
                <xdr:colOff>742950</xdr:colOff>
                <xdr:row>6</xdr:row>
                <xdr:rowOff>85725</xdr:rowOff>
              </to>
            </anchor>
          </controlPr>
        </control>
      </mc:Choice>
      <mc:Fallback>
        <control shapeId="49842" r:id="rId54" name="cmdAyuda"/>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2"/>
  <sheetViews>
    <sheetView showGridLines="0" zoomScale="80" zoomScaleNormal="80" workbookViewId="0">
      <selection activeCell="D35" sqref="D35"/>
    </sheetView>
  </sheetViews>
  <sheetFormatPr baseColWidth="10" defaultRowHeight="15" x14ac:dyDescent="0.25"/>
  <sheetData>
    <row r="1" spans="1:1" ht="28.5" customHeight="1" x14ac:dyDescent="0.3">
      <c r="A1" s="65" t="s">
        <v>115</v>
      </c>
    </row>
    <row r="24" spans="3:4" x14ac:dyDescent="0.25">
      <c r="C24">
        <v>1</v>
      </c>
      <c r="D24" t="s">
        <v>116</v>
      </c>
    </row>
    <row r="25" spans="3:4" x14ac:dyDescent="0.25">
      <c r="C25">
        <v>2</v>
      </c>
      <c r="D25" t="s">
        <v>117</v>
      </c>
    </row>
    <row r="26" spans="3:4" x14ac:dyDescent="0.25">
      <c r="C26">
        <v>3</v>
      </c>
      <c r="D26" t="s">
        <v>127</v>
      </c>
    </row>
    <row r="27" spans="3:4" x14ac:dyDescent="0.25">
      <c r="C27">
        <v>4</v>
      </c>
      <c r="D27" t="s">
        <v>118</v>
      </c>
    </row>
    <row r="28" spans="3:4" x14ac:dyDescent="0.25">
      <c r="C28">
        <v>5</v>
      </c>
      <c r="D28" t="s">
        <v>119</v>
      </c>
    </row>
    <row r="29" spans="3:4" x14ac:dyDescent="0.25">
      <c r="C29">
        <v>6</v>
      </c>
      <c r="D29" t="s">
        <v>120</v>
      </c>
    </row>
    <row r="30" spans="3:4" x14ac:dyDescent="0.25">
      <c r="C30">
        <v>7</v>
      </c>
      <c r="D30" t="s">
        <v>121</v>
      </c>
    </row>
    <row r="31" spans="3:4" x14ac:dyDescent="0.25">
      <c r="C31">
        <v>8</v>
      </c>
      <c r="D31" t="s">
        <v>122</v>
      </c>
    </row>
    <row r="32" spans="3:4" x14ac:dyDescent="0.25">
      <c r="C32">
        <v>9</v>
      </c>
      <c r="D32" t="s">
        <v>123</v>
      </c>
    </row>
    <row r="33" spans="3:4" x14ac:dyDescent="0.25">
      <c r="C33">
        <v>10</v>
      </c>
      <c r="D33" t="s">
        <v>124</v>
      </c>
    </row>
    <row r="34" spans="3:4" x14ac:dyDescent="0.25">
      <c r="C34">
        <v>10.1</v>
      </c>
      <c r="D34" t="s">
        <v>148</v>
      </c>
    </row>
    <row r="35" spans="3:4" x14ac:dyDescent="0.25">
      <c r="C35">
        <v>11</v>
      </c>
      <c r="D35" t="s">
        <v>125</v>
      </c>
    </row>
    <row r="36" spans="3:4" x14ac:dyDescent="0.25">
      <c r="C36">
        <v>12</v>
      </c>
      <c r="D36" t="s">
        <v>128</v>
      </c>
    </row>
    <row r="37" spans="3:4" x14ac:dyDescent="0.25">
      <c r="C37">
        <v>13</v>
      </c>
      <c r="D37" t="s">
        <v>129</v>
      </c>
    </row>
    <row r="38" spans="3:4" x14ac:dyDescent="0.25">
      <c r="C38">
        <v>14</v>
      </c>
      <c r="D38" t="s">
        <v>130</v>
      </c>
    </row>
    <row r="39" spans="3:4" x14ac:dyDescent="0.25">
      <c r="C39">
        <v>15</v>
      </c>
      <c r="D39" t="s">
        <v>131</v>
      </c>
    </row>
    <row r="40" spans="3:4" x14ac:dyDescent="0.25">
      <c r="C40">
        <v>16</v>
      </c>
      <c r="D40" t="s">
        <v>132</v>
      </c>
    </row>
    <row r="41" spans="3:4" x14ac:dyDescent="0.25">
      <c r="C41">
        <v>17</v>
      </c>
      <c r="D41" t="s">
        <v>133</v>
      </c>
    </row>
    <row r="42" spans="3:4" x14ac:dyDescent="0.25">
      <c r="C42">
        <v>18</v>
      </c>
      <c r="D42" t="s">
        <v>134</v>
      </c>
    </row>
    <row r="43" spans="3:4" x14ac:dyDescent="0.25">
      <c r="C43">
        <v>19</v>
      </c>
      <c r="D43" t="s">
        <v>135</v>
      </c>
    </row>
    <row r="44" spans="3:4" x14ac:dyDescent="0.25">
      <c r="C44">
        <v>20</v>
      </c>
      <c r="D44" t="s">
        <v>137</v>
      </c>
    </row>
    <row r="45" spans="3:4" x14ac:dyDescent="0.25">
      <c r="C45">
        <v>21</v>
      </c>
      <c r="D45" t="s">
        <v>136</v>
      </c>
    </row>
    <row r="46" spans="3:4" x14ac:dyDescent="0.25">
      <c r="C46">
        <v>22</v>
      </c>
      <c r="D46" t="s">
        <v>138</v>
      </c>
    </row>
    <row r="47" spans="3:4" x14ac:dyDescent="0.25">
      <c r="C47">
        <v>23</v>
      </c>
      <c r="D47" t="s">
        <v>139</v>
      </c>
    </row>
    <row r="48" spans="3:4" x14ac:dyDescent="0.25">
      <c r="C48">
        <v>24</v>
      </c>
      <c r="D48" t="s">
        <v>140</v>
      </c>
    </row>
    <row r="49" spans="3:4" x14ac:dyDescent="0.25">
      <c r="C49">
        <v>25</v>
      </c>
      <c r="D49" t="s">
        <v>141</v>
      </c>
    </row>
    <row r="50" spans="3:4" x14ac:dyDescent="0.25">
      <c r="C50">
        <v>26</v>
      </c>
      <c r="D50" t="s">
        <v>143</v>
      </c>
    </row>
    <row r="51" spans="3:4" x14ac:dyDescent="0.25">
      <c r="C51">
        <v>27</v>
      </c>
      <c r="D51" t="s">
        <v>144</v>
      </c>
    </row>
    <row r="52" spans="3:4" x14ac:dyDescent="0.25">
      <c r="C52">
        <v>28</v>
      </c>
      <c r="D52" t="s">
        <v>142</v>
      </c>
    </row>
  </sheetData>
  <sheetProtection algorithmName="SHA-512" hashValue="8mFHHQxelW1yPq/4fVM75Y7NU5VS/DAdkEcApCrtFiwK/UlEmmVDUF4T9s9uNM2+aUJRGpD4eVG3UG8QkJXyuQ==" saltValue="TV13kgYQxhWZflFRtCLBcA==" spinCount="100000" sheet="1" objects="1" scenarios="1"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3"/>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113</v>
      </c>
      <c r="J1" s="21" t="s">
        <v>95</v>
      </c>
      <c r="K1" s="21" t="s">
        <v>101</v>
      </c>
      <c r="L1" s="21" t="s">
        <v>97</v>
      </c>
      <c r="M1" s="21" t="s">
        <v>96</v>
      </c>
      <c r="N1" s="21" t="s">
        <v>98</v>
      </c>
      <c r="O1" s="21" t="s">
        <v>99</v>
      </c>
      <c r="P1" s="21" t="s">
        <v>100</v>
      </c>
    </row>
    <row r="2" spans="2:21" x14ac:dyDescent="0.25">
      <c r="B2" t="s">
        <v>151</v>
      </c>
      <c r="C2" t="s">
        <v>185</v>
      </c>
      <c r="D2" s="6">
        <v>1</v>
      </c>
      <c r="E2" s="6" t="s">
        <v>104</v>
      </c>
      <c r="F2" s="26">
        <v>42833.034780092596</v>
      </c>
      <c r="G2" s="26">
        <v>42833.035115740742</v>
      </c>
      <c r="H2" s="25">
        <f>tbl_Fechas_Refrescado[[#This Row],[FIN]]-tbl_Fechas_Refrescado[[#This Row],[INICIO]]</f>
        <v>3.3564814657438546E-4</v>
      </c>
      <c r="I2" s="25"/>
      <c r="J2" s="22">
        <v>197</v>
      </c>
      <c r="K2" s="22">
        <v>0</v>
      </c>
      <c r="L2" s="22">
        <v>287</v>
      </c>
      <c r="M2" s="22">
        <v>48</v>
      </c>
      <c r="N2" s="23">
        <v>43059</v>
      </c>
      <c r="O2" s="23">
        <v>42110</v>
      </c>
      <c r="P2" s="23">
        <v>17115</v>
      </c>
      <c r="U2" s="24"/>
    </row>
    <row r="3" spans="2:21" x14ac:dyDescent="0.25">
      <c r="B3" t="s">
        <v>105</v>
      </c>
      <c r="C3" s="6">
        <f>SUBTOTAL(103,tbl_Fechas_Refrescado[HOJA CB])</f>
        <v>1</v>
      </c>
      <c r="D3" s="6"/>
      <c r="E3" s="6"/>
      <c r="F3" s="26">
        <f>SUBTOTAL(105,tbl_Fechas_Refrescado[INICIO])</f>
        <v>42833.034780092596</v>
      </c>
      <c r="G3" s="26">
        <f>SUBTOTAL(104,tbl_Fechas_Refrescado[FIN])</f>
        <v>42833.035115740742</v>
      </c>
      <c r="H3" s="25">
        <f>SUBTOTAL(109,tbl_Fechas_Refrescado[DURACIÓN])</f>
        <v>3.3564814657438546E-4</v>
      </c>
      <c r="I3" s="25"/>
      <c r="J3" s="6">
        <f>SUBTOTAL(104,tbl_Fechas_Refrescado[DIAS PERIODO])</f>
        <v>197</v>
      </c>
      <c r="K3" s="6">
        <f>SUBTOTAL(109,tbl_Fechas_Refrescado[DUPLICADOS])</f>
        <v>0</v>
      </c>
      <c r="L3" s="6">
        <f>SUBTOTAL(109,tbl_Fechas_Refrescado[SKUs Totales])</f>
        <v>287</v>
      </c>
      <c r="M3" s="6">
        <f>SUBTOTAL(109,tbl_Fechas_Refrescado[SKUs Buffer])</f>
        <v>48</v>
      </c>
      <c r="N3" s="23">
        <f>SUBTOTAL(109,tbl_Fechas_Refrescado[COSTO BUFFER])</f>
        <v>43059</v>
      </c>
      <c r="O3" s="23">
        <f>SUBTOTAL(109,tbl_Fechas_Refrescado[COSTO FISICO])</f>
        <v>42110</v>
      </c>
      <c r="P3" s="23">
        <f>SUBTOTAL(109,tbl_Fechas_Refrescado[COSTO TRANSITO])</f>
        <v>17115</v>
      </c>
    </row>
  </sheetData>
  <sheetProtection sort="0" autoFilter="0"/>
  <conditionalFormatting sqref="B2:P2">
    <cfRule type="expression" dxfId="17" priority="3">
      <formula>OR(AND($D2=1,(DATE(YEAR($G2),MONTH($G2),DAY($G2)))&lt;&gt;TODAY()),$D2=0)</formula>
    </cfRule>
  </conditionalFormatting>
  <conditionalFormatting sqref="K2">
    <cfRule type="expression" dxfId="16" priority="2">
      <formula>K2&lt;&gt;0</formula>
    </cfRule>
  </conditionalFormatting>
  <conditionalFormatting sqref="E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0</xdr:colOff>
                <xdr:row>0</xdr:row>
                <xdr:rowOff>276225</xdr:rowOff>
              </to>
            </anchor>
          </controlPr>
        </control>
      </mc:Choice>
      <mc:Fallback>
        <control shapeId="27649" r:id="rId4" name="cmdVolver"/>
      </mc:Fallback>
    </mc:AlternateContent>
  </controls>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C:\Users\csema\Documents\RAM CAS\MEJORA CONTINUA\</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151</v>
      </c>
    </row>
    <row r="3" spans="1:1" x14ac:dyDescent="0.25">
      <c r="A3" t="s">
        <v>152</v>
      </c>
    </row>
  </sheetData>
  <sheetProtection sort="0" autoFilter="0"/>
  <pageMargins left="0.7" right="0.7" top="0.75" bottom="0.75" header="0.3" footer="0.3"/>
  <pageSetup paperSize="9"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0"/>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151</v>
      </c>
      <c r="B2" t="s">
        <v>153</v>
      </c>
      <c r="C2" t="s">
        <v>154</v>
      </c>
      <c r="D2">
        <v>1</v>
      </c>
    </row>
    <row r="3" spans="1:4" x14ac:dyDescent="0.25">
      <c r="A3" t="s">
        <v>151</v>
      </c>
      <c r="B3" t="s">
        <v>153</v>
      </c>
      <c r="C3" t="s">
        <v>155</v>
      </c>
      <c r="D3">
        <v>2</v>
      </c>
    </row>
    <row r="4" spans="1:4" x14ac:dyDescent="0.25">
      <c r="A4" t="s">
        <v>151</v>
      </c>
      <c r="B4" t="s">
        <v>153</v>
      </c>
      <c r="C4" t="s">
        <v>156</v>
      </c>
      <c r="D4">
        <v>3</v>
      </c>
    </row>
    <row r="5" spans="1:4" x14ac:dyDescent="0.25">
      <c r="A5" t="s">
        <v>151</v>
      </c>
      <c r="B5" t="s">
        <v>153</v>
      </c>
      <c r="C5" t="s">
        <v>157</v>
      </c>
      <c r="D5">
        <v>4</v>
      </c>
    </row>
    <row r="6" spans="1:4" x14ac:dyDescent="0.25">
      <c r="A6" t="s">
        <v>151</v>
      </c>
      <c r="B6" t="s">
        <v>153</v>
      </c>
      <c r="C6" t="s">
        <v>158</v>
      </c>
      <c r="D6">
        <v>5</v>
      </c>
    </row>
    <row r="7" spans="1:4" x14ac:dyDescent="0.25">
      <c r="A7" t="s">
        <v>151</v>
      </c>
      <c r="B7" t="s">
        <v>153</v>
      </c>
      <c r="C7" t="s">
        <v>159</v>
      </c>
      <c r="D7">
        <v>6</v>
      </c>
    </row>
    <row r="8" spans="1:4" x14ac:dyDescent="0.25">
      <c r="A8" t="s">
        <v>151</v>
      </c>
      <c r="B8" t="s">
        <v>153</v>
      </c>
      <c r="C8" t="s">
        <v>160</v>
      </c>
      <c r="D8">
        <v>7</v>
      </c>
    </row>
    <row r="9" spans="1:4" x14ac:dyDescent="0.25">
      <c r="A9" t="s">
        <v>151</v>
      </c>
      <c r="B9" t="s">
        <v>153</v>
      </c>
      <c r="C9" t="s">
        <v>161</v>
      </c>
      <c r="D9">
        <v>8</v>
      </c>
    </row>
    <row r="10" spans="1:4" x14ac:dyDescent="0.25">
      <c r="A10" t="s">
        <v>151</v>
      </c>
      <c r="B10" t="s">
        <v>153</v>
      </c>
      <c r="C10" t="s">
        <v>162</v>
      </c>
      <c r="D10">
        <v>9</v>
      </c>
    </row>
    <row r="11" spans="1:4" x14ac:dyDescent="0.25">
      <c r="A11" t="s">
        <v>151</v>
      </c>
      <c r="B11" t="s">
        <v>153</v>
      </c>
      <c r="C11" t="s">
        <v>163</v>
      </c>
      <c r="D11">
        <v>10</v>
      </c>
    </row>
    <row r="12" spans="1:4" x14ac:dyDescent="0.25">
      <c r="A12" t="s">
        <v>152</v>
      </c>
      <c r="B12" t="s">
        <v>153</v>
      </c>
      <c r="C12" t="s">
        <v>159</v>
      </c>
      <c r="D12">
        <v>1</v>
      </c>
    </row>
    <row r="13" spans="1:4" x14ac:dyDescent="0.25">
      <c r="A13" t="s">
        <v>152</v>
      </c>
      <c r="B13" t="s">
        <v>153</v>
      </c>
      <c r="C13" t="s">
        <v>164</v>
      </c>
      <c r="D13">
        <v>2</v>
      </c>
    </row>
    <row r="14" spans="1:4" x14ac:dyDescent="0.25">
      <c r="A14" t="s">
        <v>152</v>
      </c>
      <c r="B14" t="s">
        <v>153</v>
      </c>
      <c r="C14" t="s">
        <v>165</v>
      </c>
      <c r="D14">
        <v>3</v>
      </c>
    </row>
    <row r="15" spans="1:4" x14ac:dyDescent="0.25">
      <c r="A15" t="s">
        <v>152</v>
      </c>
      <c r="B15" t="s">
        <v>153</v>
      </c>
      <c r="C15" t="s">
        <v>162</v>
      </c>
      <c r="D15">
        <v>4</v>
      </c>
    </row>
    <row r="16" spans="1:4" x14ac:dyDescent="0.25">
      <c r="A16" t="s">
        <v>152</v>
      </c>
      <c r="B16" t="s">
        <v>153</v>
      </c>
      <c r="C16" t="s">
        <v>166</v>
      </c>
      <c r="D16">
        <v>5</v>
      </c>
    </row>
    <row r="17" spans="1:4" x14ac:dyDescent="0.25">
      <c r="A17" t="s">
        <v>152</v>
      </c>
      <c r="B17" t="s">
        <v>153</v>
      </c>
      <c r="C17" t="s">
        <v>167</v>
      </c>
      <c r="D17">
        <v>6</v>
      </c>
    </row>
    <row r="18" spans="1:4" x14ac:dyDescent="0.25">
      <c r="A18" t="s">
        <v>152</v>
      </c>
      <c r="B18" t="s">
        <v>153</v>
      </c>
      <c r="C18" t="s">
        <v>168</v>
      </c>
      <c r="D18">
        <v>8</v>
      </c>
    </row>
    <row r="19" spans="1:4" x14ac:dyDescent="0.25">
      <c r="A19" t="s">
        <v>152</v>
      </c>
      <c r="B19" t="s">
        <v>153</v>
      </c>
      <c r="C19" t="s">
        <v>169</v>
      </c>
      <c r="D19">
        <v>9</v>
      </c>
    </row>
    <row r="20" spans="1:4" x14ac:dyDescent="0.25">
      <c r="A20" t="s">
        <v>152</v>
      </c>
      <c r="B20" t="s">
        <v>153</v>
      </c>
      <c r="C20" t="s">
        <v>170</v>
      </c>
      <c r="D20">
        <v>10</v>
      </c>
    </row>
    <row r="21" spans="1:4" x14ac:dyDescent="0.25">
      <c r="A21" t="s">
        <v>152</v>
      </c>
      <c r="B21" t="s">
        <v>153</v>
      </c>
      <c r="C21" t="s">
        <v>171</v>
      </c>
      <c r="D21">
        <v>11</v>
      </c>
    </row>
    <row r="22" spans="1:4" x14ac:dyDescent="0.25">
      <c r="A22" t="s">
        <v>152</v>
      </c>
      <c r="B22" t="s">
        <v>153</v>
      </c>
      <c r="C22" t="s">
        <v>172</v>
      </c>
      <c r="D22">
        <v>12</v>
      </c>
    </row>
    <row r="23" spans="1:4" x14ac:dyDescent="0.25">
      <c r="A23" t="s">
        <v>152</v>
      </c>
      <c r="B23" t="s">
        <v>153</v>
      </c>
      <c r="C23" t="s">
        <v>173</v>
      </c>
      <c r="D23">
        <v>13</v>
      </c>
    </row>
    <row r="24" spans="1:4" x14ac:dyDescent="0.25">
      <c r="A24" t="s">
        <v>152</v>
      </c>
      <c r="B24" t="s">
        <v>153</v>
      </c>
      <c r="C24" t="s">
        <v>174</v>
      </c>
      <c r="D24">
        <v>14</v>
      </c>
    </row>
    <row r="25" spans="1:4" x14ac:dyDescent="0.25">
      <c r="A25" t="s">
        <v>152</v>
      </c>
      <c r="B25" t="s">
        <v>153</v>
      </c>
      <c r="C25" t="s">
        <v>175</v>
      </c>
      <c r="D25">
        <v>15</v>
      </c>
    </row>
    <row r="26" spans="1:4" x14ac:dyDescent="0.25">
      <c r="A26" t="s">
        <v>152</v>
      </c>
      <c r="B26" t="s">
        <v>153</v>
      </c>
      <c r="C26" t="s">
        <v>176</v>
      </c>
      <c r="D26">
        <v>16</v>
      </c>
    </row>
    <row r="27" spans="1:4" x14ac:dyDescent="0.25">
      <c r="A27" t="s">
        <v>152</v>
      </c>
      <c r="B27" t="s">
        <v>177</v>
      </c>
      <c r="C27" t="s">
        <v>178</v>
      </c>
      <c r="D27">
        <v>1</v>
      </c>
    </row>
    <row r="28" spans="1:4" x14ac:dyDescent="0.25">
      <c r="A28" t="s">
        <v>152</v>
      </c>
      <c r="B28" t="s">
        <v>177</v>
      </c>
      <c r="C28" t="s">
        <v>174</v>
      </c>
      <c r="D28">
        <v>2</v>
      </c>
    </row>
    <row r="29" spans="1:4" x14ac:dyDescent="0.25">
      <c r="A29" t="s">
        <v>152</v>
      </c>
      <c r="B29" t="s">
        <v>177</v>
      </c>
      <c r="C29" t="s">
        <v>162</v>
      </c>
      <c r="D29">
        <v>3</v>
      </c>
    </row>
    <row r="30" spans="1:4" x14ac:dyDescent="0.25">
      <c r="A30" t="s">
        <v>152</v>
      </c>
      <c r="B30" t="s">
        <v>177</v>
      </c>
      <c r="C30" t="s">
        <v>166</v>
      </c>
      <c r="D30">
        <v>4</v>
      </c>
    </row>
    <row r="31" spans="1:4" x14ac:dyDescent="0.25">
      <c r="A31" t="s">
        <v>152</v>
      </c>
      <c r="B31" t="s">
        <v>177</v>
      </c>
      <c r="C31" t="s">
        <v>170</v>
      </c>
      <c r="D31">
        <v>9</v>
      </c>
    </row>
    <row r="32" spans="1:4" x14ac:dyDescent="0.25">
      <c r="A32" t="s">
        <v>152</v>
      </c>
      <c r="B32" t="s">
        <v>177</v>
      </c>
      <c r="C32" t="s">
        <v>175</v>
      </c>
      <c r="D32">
        <v>14</v>
      </c>
    </row>
    <row r="33" spans="1:4" x14ac:dyDescent="0.25">
      <c r="A33" t="s">
        <v>152</v>
      </c>
      <c r="B33" t="s">
        <v>177</v>
      </c>
      <c r="C33" t="s">
        <v>176</v>
      </c>
      <c r="D33">
        <v>15</v>
      </c>
    </row>
    <row r="34" spans="1:4" x14ac:dyDescent="0.25">
      <c r="A34" t="s">
        <v>152</v>
      </c>
      <c r="B34" t="s">
        <v>178</v>
      </c>
      <c r="C34" t="s">
        <v>176</v>
      </c>
      <c r="D34">
        <v>1</v>
      </c>
    </row>
    <row r="35" spans="1:4" x14ac:dyDescent="0.25">
      <c r="A35" t="s">
        <v>152</v>
      </c>
      <c r="B35" t="s">
        <v>178</v>
      </c>
      <c r="C35" t="s">
        <v>159</v>
      </c>
      <c r="D35">
        <v>2</v>
      </c>
    </row>
    <row r="36" spans="1:4" x14ac:dyDescent="0.25">
      <c r="A36" t="s">
        <v>152</v>
      </c>
      <c r="B36" t="s">
        <v>178</v>
      </c>
      <c r="C36" t="s">
        <v>164</v>
      </c>
      <c r="D36">
        <v>3</v>
      </c>
    </row>
    <row r="37" spans="1:4" x14ac:dyDescent="0.25">
      <c r="A37" t="s">
        <v>152</v>
      </c>
      <c r="B37" t="s">
        <v>178</v>
      </c>
      <c r="C37" t="s">
        <v>165</v>
      </c>
      <c r="D37">
        <v>4</v>
      </c>
    </row>
    <row r="38" spans="1:4" x14ac:dyDescent="0.25">
      <c r="A38" t="s">
        <v>152</v>
      </c>
      <c r="B38" t="s">
        <v>178</v>
      </c>
      <c r="C38" t="s">
        <v>162</v>
      </c>
      <c r="D38">
        <v>5</v>
      </c>
    </row>
    <row r="39" spans="1:4" x14ac:dyDescent="0.25">
      <c r="A39" t="s">
        <v>152</v>
      </c>
      <c r="B39" t="s">
        <v>178</v>
      </c>
      <c r="C39" t="s">
        <v>166</v>
      </c>
      <c r="D39">
        <v>6</v>
      </c>
    </row>
    <row r="40" spans="1:4" x14ac:dyDescent="0.25">
      <c r="A40" t="s">
        <v>152</v>
      </c>
      <c r="B40" t="s">
        <v>178</v>
      </c>
      <c r="C40" t="s">
        <v>167</v>
      </c>
      <c r="D40">
        <v>7</v>
      </c>
    </row>
    <row r="41" spans="1:4" x14ac:dyDescent="0.25">
      <c r="A41" t="s">
        <v>152</v>
      </c>
      <c r="B41" t="s">
        <v>178</v>
      </c>
      <c r="C41" t="s">
        <v>168</v>
      </c>
      <c r="D41">
        <v>9</v>
      </c>
    </row>
    <row r="42" spans="1:4" x14ac:dyDescent="0.25">
      <c r="A42" t="s">
        <v>152</v>
      </c>
      <c r="B42" t="s">
        <v>178</v>
      </c>
      <c r="C42" t="s">
        <v>169</v>
      </c>
      <c r="D42">
        <v>10</v>
      </c>
    </row>
    <row r="43" spans="1:4" x14ac:dyDescent="0.25">
      <c r="A43" t="s">
        <v>152</v>
      </c>
      <c r="B43" t="s">
        <v>178</v>
      </c>
      <c r="C43" t="s">
        <v>170</v>
      </c>
      <c r="D43">
        <v>11</v>
      </c>
    </row>
    <row r="44" spans="1:4" x14ac:dyDescent="0.25">
      <c r="A44" t="s">
        <v>152</v>
      </c>
      <c r="B44" t="s">
        <v>178</v>
      </c>
      <c r="C44" t="s">
        <v>171</v>
      </c>
      <c r="D44">
        <v>12</v>
      </c>
    </row>
    <row r="45" spans="1:4" x14ac:dyDescent="0.25">
      <c r="A45" t="s">
        <v>152</v>
      </c>
      <c r="B45" t="s">
        <v>178</v>
      </c>
      <c r="C45" t="s">
        <v>172</v>
      </c>
      <c r="D45">
        <v>13</v>
      </c>
    </row>
    <row r="46" spans="1:4" x14ac:dyDescent="0.25">
      <c r="A46" t="s">
        <v>152</v>
      </c>
      <c r="B46" t="s">
        <v>178</v>
      </c>
      <c r="C46" t="s">
        <v>173</v>
      </c>
      <c r="D46">
        <v>14</v>
      </c>
    </row>
    <row r="47" spans="1:4" x14ac:dyDescent="0.25">
      <c r="A47" t="s">
        <v>152</v>
      </c>
      <c r="B47" t="s">
        <v>178</v>
      </c>
      <c r="C47" t="s">
        <v>174</v>
      </c>
      <c r="D47">
        <v>15</v>
      </c>
    </row>
    <row r="48" spans="1:4" x14ac:dyDescent="0.25">
      <c r="A48" t="s">
        <v>152</v>
      </c>
      <c r="B48" t="s">
        <v>178</v>
      </c>
      <c r="C48" t="s">
        <v>175</v>
      </c>
      <c r="D48">
        <v>16</v>
      </c>
    </row>
    <row r="49" spans="1:4" x14ac:dyDescent="0.25">
      <c r="A49" t="s">
        <v>152</v>
      </c>
      <c r="B49" t="s">
        <v>179</v>
      </c>
      <c r="C49" t="s">
        <v>178</v>
      </c>
      <c r="D49">
        <v>17</v>
      </c>
    </row>
    <row r="50" spans="1:4" x14ac:dyDescent="0.25">
      <c r="A50" t="s">
        <v>152</v>
      </c>
      <c r="B50" t="s">
        <v>180</v>
      </c>
      <c r="C50" t="s">
        <v>174</v>
      </c>
      <c r="D50">
        <v>1</v>
      </c>
    </row>
    <row r="51" spans="1:4" x14ac:dyDescent="0.25">
      <c r="A51" t="s">
        <v>152</v>
      </c>
      <c r="B51" t="s">
        <v>180</v>
      </c>
      <c r="C51" t="s">
        <v>175</v>
      </c>
      <c r="D51">
        <v>2</v>
      </c>
    </row>
    <row r="52" spans="1:4" x14ac:dyDescent="0.25">
      <c r="A52" t="s">
        <v>152</v>
      </c>
      <c r="B52" t="s">
        <v>180</v>
      </c>
      <c r="C52" t="s">
        <v>176</v>
      </c>
      <c r="D52">
        <v>3</v>
      </c>
    </row>
    <row r="53" spans="1:4" x14ac:dyDescent="0.25">
      <c r="A53" t="s">
        <v>152</v>
      </c>
      <c r="B53" t="s">
        <v>180</v>
      </c>
      <c r="C53" t="s">
        <v>159</v>
      </c>
      <c r="D53">
        <v>4</v>
      </c>
    </row>
    <row r="54" spans="1:4" x14ac:dyDescent="0.25">
      <c r="A54" t="s">
        <v>152</v>
      </c>
      <c r="B54" t="s">
        <v>180</v>
      </c>
      <c r="C54" t="s">
        <v>164</v>
      </c>
      <c r="D54">
        <v>5</v>
      </c>
    </row>
    <row r="55" spans="1:4" x14ac:dyDescent="0.25">
      <c r="A55" t="s">
        <v>152</v>
      </c>
      <c r="B55" t="s">
        <v>180</v>
      </c>
      <c r="C55" t="s">
        <v>165</v>
      </c>
      <c r="D55">
        <v>6</v>
      </c>
    </row>
    <row r="56" spans="1:4" x14ac:dyDescent="0.25">
      <c r="A56" t="s">
        <v>152</v>
      </c>
      <c r="B56" t="s">
        <v>180</v>
      </c>
      <c r="C56" t="s">
        <v>162</v>
      </c>
      <c r="D56">
        <v>7</v>
      </c>
    </row>
    <row r="57" spans="1:4" x14ac:dyDescent="0.25">
      <c r="A57" t="s">
        <v>152</v>
      </c>
      <c r="B57" t="s">
        <v>180</v>
      </c>
      <c r="C57" t="s">
        <v>166</v>
      </c>
      <c r="D57">
        <v>8</v>
      </c>
    </row>
    <row r="58" spans="1:4" x14ac:dyDescent="0.25">
      <c r="A58" t="s">
        <v>152</v>
      </c>
      <c r="B58" t="s">
        <v>180</v>
      </c>
      <c r="C58" t="s">
        <v>167</v>
      </c>
      <c r="D58">
        <v>9</v>
      </c>
    </row>
    <row r="59" spans="1:4" x14ac:dyDescent="0.25">
      <c r="A59" t="s">
        <v>152</v>
      </c>
      <c r="B59" t="s">
        <v>180</v>
      </c>
      <c r="C59" t="s">
        <v>168</v>
      </c>
      <c r="D59">
        <v>11</v>
      </c>
    </row>
    <row r="60" spans="1:4" x14ac:dyDescent="0.25">
      <c r="A60" t="s">
        <v>152</v>
      </c>
      <c r="B60" t="s">
        <v>180</v>
      </c>
      <c r="C60" t="s">
        <v>169</v>
      </c>
      <c r="D60">
        <v>12</v>
      </c>
    </row>
    <row r="61" spans="1:4" x14ac:dyDescent="0.25">
      <c r="A61" t="s">
        <v>152</v>
      </c>
      <c r="B61" t="s">
        <v>180</v>
      </c>
      <c r="C61" t="s">
        <v>170</v>
      </c>
      <c r="D61">
        <v>13</v>
      </c>
    </row>
    <row r="62" spans="1:4" x14ac:dyDescent="0.25">
      <c r="A62" t="s">
        <v>152</v>
      </c>
      <c r="B62" t="s">
        <v>180</v>
      </c>
      <c r="C62" t="s">
        <v>171</v>
      </c>
      <c r="D62">
        <v>14</v>
      </c>
    </row>
    <row r="63" spans="1:4" x14ac:dyDescent="0.25">
      <c r="A63" t="s">
        <v>152</v>
      </c>
      <c r="B63" t="s">
        <v>180</v>
      </c>
      <c r="C63" t="s">
        <v>172</v>
      </c>
      <c r="D63">
        <v>15</v>
      </c>
    </row>
    <row r="64" spans="1:4" x14ac:dyDescent="0.25">
      <c r="A64" t="s">
        <v>152</v>
      </c>
      <c r="B64" t="s">
        <v>180</v>
      </c>
      <c r="C64" t="s">
        <v>173</v>
      </c>
      <c r="D64">
        <v>16</v>
      </c>
    </row>
    <row r="65" spans="1:4" x14ac:dyDescent="0.25">
      <c r="A65" t="s">
        <v>152</v>
      </c>
      <c r="B65" t="s">
        <v>180</v>
      </c>
      <c r="C65" t="s">
        <v>153</v>
      </c>
      <c r="D65">
        <v>18</v>
      </c>
    </row>
    <row r="66" spans="1:4" x14ac:dyDescent="0.25">
      <c r="A66" t="s">
        <v>152</v>
      </c>
      <c r="B66" t="s">
        <v>181</v>
      </c>
      <c r="C66" t="s">
        <v>175</v>
      </c>
      <c r="D66">
        <v>1</v>
      </c>
    </row>
    <row r="67" spans="1:4" x14ac:dyDescent="0.25">
      <c r="A67" t="s">
        <v>152</v>
      </c>
      <c r="B67" t="s">
        <v>181</v>
      </c>
      <c r="C67" t="s">
        <v>176</v>
      </c>
      <c r="D67">
        <v>2</v>
      </c>
    </row>
    <row r="68" spans="1:4" x14ac:dyDescent="0.25">
      <c r="A68" t="s">
        <v>152</v>
      </c>
      <c r="B68" t="s">
        <v>181</v>
      </c>
      <c r="C68" t="s">
        <v>159</v>
      </c>
      <c r="D68">
        <v>3</v>
      </c>
    </row>
    <row r="69" spans="1:4" x14ac:dyDescent="0.25">
      <c r="A69" t="s">
        <v>152</v>
      </c>
      <c r="B69" t="s">
        <v>181</v>
      </c>
      <c r="C69" t="s">
        <v>164</v>
      </c>
      <c r="D69">
        <v>4</v>
      </c>
    </row>
    <row r="70" spans="1:4" x14ac:dyDescent="0.25">
      <c r="A70" t="s">
        <v>152</v>
      </c>
      <c r="B70" t="s">
        <v>181</v>
      </c>
      <c r="C70" t="s">
        <v>165</v>
      </c>
      <c r="D70">
        <v>5</v>
      </c>
    </row>
    <row r="71" spans="1:4" x14ac:dyDescent="0.25">
      <c r="A71" t="s">
        <v>152</v>
      </c>
      <c r="B71" t="s">
        <v>181</v>
      </c>
      <c r="C71" t="s">
        <v>162</v>
      </c>
      <c r="D71">
        <v>6</v>
      </c>
    </row>
    <row r="72" spans="1:4" x14ac:dyDescent="0.25">
      <c r="A72" t="s">
        <v>152</v>
      </c>
      <c r="B72" t="s">
        <v>181</v>
      </c>
      <c r="C72" t="s">
        <v>166</v>
      </c>
      <c r="D72">
        <v>7</v>
      </c>
    </row>
    <row r="73" spans="1:4" x14ac:dyDescent="0.25">
      <c r="A73" t="s">
        <v>152</v>
      </c>
      <c r="B73" t="s">
        <v>181</v>
      </c>
      <c r="C73" t="s">
        <v>167</v>
      </c>
      <c r="D73">
        <v>8</v>
      </c>
    </row>
    <row r="74" spans="1:4" x14ac:dyDescent="0.25">
      <c r="A74" t="s">
        <v>152</v>
      </c>
      <c r="B74" t="s">
        <v>181</v>
      </c>
      <c r="C74" t="s">
        <v>168</v>
      </c>
      <c r="D74">
        <v>10</v>
      </c>
    </row>
    <row r="75" spans="1:4" x14ac:dyDescent="0.25">
      <c r="A75" t="s">
        <v>152</v>
      </c>
      <c r="B75" t="s">
        <v>181</v>
      </c>
      <c r="C75" t="s">
        <v>169</v>
      </c>
      <c r="D75">
        <v>11</v>
      </c>
    </row>
    <row r="76" spans="1:4" x14ac:dyDescent="0.25">
      <c r="A76" t="s">
        <v>152</v>
      </c>
      <c r="B76" t="s">
        <v>181</v>
      </c>
      <c r="C76" t="s">
        <v>170</v>
      </c>
      <c r="D76">
        <v>12</v>
      </c>
    </row>
    <row r="77" spans="1:4" x14ac:dyDescent="0.25">
      <c r="A77" t="s">
        <v>152</v>
      </c>
      <c r="B77" t="s">
        <v>181</v>
      </c>
      <c r="C77" t="s">
        <v>171</v>
      </c>
      <c r="D77">
        <v>13</v>
      </c>
    </row>
    <row r="78" spans="1:4" x14ac:dyDescent="0.25">
      <c r="A78" t="s">
        <v>152</v>
      </c>
      <c r="B78" t="s">
        <v>181</v>
      </c>
      <c r="C78" t="s">
        <v>172</v>
      </c>
      <c r="D78">
        <v>14</v>
      </c>
    </row>
    <row r="79" spans="1:4" x14ac:dyDescent="0.25">
      <c r="A79" t="s">
        <v>152</v>
      </c>
      <c r="B79" t="s">
        <v>181</v>
      </c>
      <c r="C79" t="s">
        <v>173</v>
      </c>
      <c r="D79">
        <v>15</v>
      </c>
    </row>
    <row r="80" spans="1:4" x14ac:dyDescent="0.25">
      <c r="A80" t="s">
        <v>152</v>
      </c>
      <c r="B80" t="s">
        <v>181</v>
      </c>
      <c r="C80" t="s">
        <v>174</v>
      </c>
      <c r="D80">
        <v>16</v>
      </c>
    </row>
  </sheetData>
  <conditionalFormatting sqref="A2:D80">
    <cfRule type="expression" dxfId="1" priority="2">
      <formula>ISBLANK(A2)</formula>
    </cfRule>
  </conditionalFormatting>
  <conditionalFormatting sqref="A2:A80">
    <cfRule type="expression" dxfId="0" priority="2408">
      <formula>SUMPRODUCT(--($A$2:$A$80=A2),--($B$2:$B$80=B2),--($D$2:$D$80=D2))&gt;1</formula>
    </cfRule>
  </conditionalFormatting>
  <dataValidations count="1">
    <dataValidation type="list" allowBlank="1" showInputMessage="1" showErrorMessage="1" sqref="A2:A80">
      <formula1>EMPRESA</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-983</v>
      </c>
    </row>
    <row r="4" spans="1:3" x14ac:dyDescent="0.25">
      <c r="A4" s="1" t="s">
        <v>75</v>
      </c>
      <c r="B4" s="16">
        <v>41866</v>
      </c>
      <c r="C4" s="7">
        <f ca="1">Tabla_DIAS_RESTANTES[[#This Row],[FIN PERÍODO]]-TODAY()</f>
        <v>-969</v>
      </c>
    </row>
    <row r="5" spans="1:3" x14ac:dyDescent="0.25">
      <c r="A5" s="1" t="s">
        <v>77</v>
      </c>
      <c r="B5" s="16">
        <v>41866</v>
      </c>
      <c r="C5" s="7">
        <f ca="1">Tabla_DIAS_RESTANTES[[#This Row],[FIN PERÍODO]]-TODAY()</f>
        <v>-969</v>
      </c>
    </row>
    <row r="6" spans="1:3" x14ac:dyDescent="0.25">
      <c r="A6" s="1" t="s">
        <v>72</v>
      </c>
      <c r="B6" s="16">
        <v>41873</v>
      </c>
      <c r="C6" s="7">
        <f ca="1">Tabla_DIAS_RESTANTES[[#This Row],[FIN PERÍODO]]-TODAY()</f>
        <v>-962</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7" t="s">
        <v>112</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8" t="s">
        <v>147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42833.034224537034</v>
      </c>
    </row>
    <row r="2" spans="1:2" x14ac:dyDescent="0.25">
      <c r="A2" t="s">
        <v>66</v>
      </c>
      <c r="B2" s="17">
        <v>42833.03533564815</v>
      </c>
    </row>
    <row r="4" spans="1:2" x14ac:dyDescent="0.25">
      <c r="A4" t="s">
        <v>67</v>
      </c>
      <c r="B4" s="18">
        <f>IF((FINREFRESCADO-INICIOREFRESCADO)&gt;0,FINREFRESCADO-INICIOREFRESCADO,"")</f>
        <v>1.1111111161881126E-3</v>
      </c>
    </row>
    <row r="6" spans="1:2" x14ac:dyDescent="0.25">
      <c r="A6" t="s">
        <v>126</v>
      </c>
      <c r="B6" t="s">
        <v>197</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109</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3"/>
  <sheetViews>
    <sheetView showGridLines="0" workbookViewId="0">
      <selection activeCell="B1" sqref="B1"/>
    </sheetView>
  </sheetViews>
  <sheetFormatPr baseColWidth="10" defaultColWidth="11.42578125" defaultRowHeight="15" x14ac:dyDescent="0.25"/>
  <cols>
    <col min="1" max="1" width="18.5703125" bestFit="1" customWidth="1"/>
  </cols>
  <sheetData>
    <row r="1" spans="1:1" ht="38.25" customHeight="1" x14ac:dyDescent="0.25">
      <c r="A1" t="s">
        <v>185</v>
      </c>
    </row>
    <row r="2" spans="1:1" x14ac:dyDescent="0.25">
      <c r="A2" t="s">
        <v>150</v>
      </c>
    </row>
    <row r="3" spans="1:1" x14ac:dyDescent="0.25">
      <c r="A3" t="s">
        <v>196</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146</v>
      </c>
    </row>
    <row r="3" spans="1:1" x14ac:dyDescent="0.25">
      <c r="A3" t="s">
        <v>83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6"/>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182</v>
      </c>
      <c r="B2" t="s">
        <v>183</v>
      </c>
      <c r="C2" t="s">
        <v>184</v>
      </c>
    </row>
    <row r="3" spans="1:3" x14ac:dyDescent="0.25">
      <c r="A3" t="s">
        <v>151</v>
      </c>
      <c r="B3" t="s">
        <v>185</v>
      </c>
      <c r="C3" t="s">
        <v>186</v>
      </c>
    </row>
    <row r="4" spans="1:3" x14ac:dyDescent="0.25">
      <c r="A4" t="s">
        <v>187</v>
      </c>
      <c r="B4" t="s">
        <v>188</v>
      </c>
      <c r="C4" t="s">
        <v>189</v>
      </c>
    </row>
    <row r="5" spans="1:3" x14ac:dyDescent="0.25">
      <c r="A5" t="s">
        <v>190</v>
      </c>
      <c r="B5" t="s">
        <v>191</v>
      </c>
      <c r="C5" t="s">
        <v>192</v>
      </c>
    </row>
    <row r="6" spans="1:3" x14ac:dyDescent="0.25">
      <c r="A6" t="s">
        <v>193</v>
      </c>
      <c r="B6" t="s">
        <v>194</v>
      </c>
      <c r="C6" t="s">
        <v>195</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076E058-CB35-4FDE-A5E4-5F7F33156F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31</vt:i4>
      </vt:variant>
    </vt:vector>
  </HeadingPairs>
  <TitlesOfParts>
    <vt:vector size="55" baseType="lpstr">
      <vt:lpstr>CENTROCONTROL</vt:lpstr>
      <vt:lpstr>Login</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Carlos Semanate</cp:lastModifiedBy>
  <cp:lastPrinted>2010-03-18T04:13:57Z</cp:lastPrinted>
  <dcterms:created xsi:type="dcterms:W3CDTF">2010-02-10T19:54:10Z</dcterms:created>
  <dcterms:modified xsi:type="dcterms:W3CDTF">2017-04-10T17:55:19Z</dcterms:modified>
</cp:coreProperties>
</file>